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budziszewska\Desktop\"/>
    </mc:Choice>
  </mc:AlternateContent>
  <xr:revisionPtr revIDLastSave="0" documentId="13_ncr:1_{8D6B94A8-D750-4D66-9838-86B35F318FB7}" xr6:coauthVersionLast="47" xr6:coauthVersionMax="47" xr10:uidLastSave="{00000000-0000-0000-0000-000000000000}"/>
  <bookViews>
    <workbookView xWindow="-120" yWindow="-120" windowWidth="29040" windowHeight="15840" xr2:uid="{90A1E660-DF61-471E-88EE-BAA580DE0607}"/>
  </bookViews>
  <sheets>
    <sheet name="Zał.Nr1" sheetId="14" r:id="rId1"/>
    <sheet name="Zał.Nr2" sheetId="15" r:id="rId2"/>
    <sheet name="Zał.Nr3" sheetId="16" r:id="rId3"/>
    <sheet name="Zał.Nr4" sheetId="17" r:id="rId4"/>
    <sheet name="Zał.Nr5" sheetId="18" r:id="rId5"/>
    <sheet name="Arkusz1" sheetId="13" r:id="rId6"/>
  </sheets>
  <definedNames>
    <definedName name="_xlnm._FilterDatabase" localSheetId="0" hidden="1">Zał.Nr1!$A$10:$H$331</definedName>
    <definedName name="_xlnm.Print_Area" localSheetId="0">Zał.Nr1!$A$1:$H$345</definedName>
    <definedName name="_xlnm.Print_Area" localSheetId="4">Zał.Nr5!$A$1:$G$165</definedName>
    <definedName name="_xlnm.Print_Titles" localSheetId="0">Zał.Nr1!$7:$9</definedName>
    <definedName name="_xlnm.Print_Titles" localSheetId="2">Zał.Nr3!$56:$56</definedName>
    <definedName name="_xlnm.Print_Titles" localSheetId="4">Zał.Nr5!$10:$11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63" i="18" l="1"/>
  <c r="G162" i="18"/>
  <c r="G161" i="18" s="1"/>
  <c r="G159" i="18" s="1"/>
  <c r="F158" i="18"/>
  <c r="G156" i="18"/>
  <c r="G155" i="18" s="1"/>
  <c r="G153" i="18" s="1"/>
  <c r="G151" i="18"/>
  <c r="G150" i="18" s="1"/>
  <c r="G148" i="18" s="1"/>
  <c r="G146" i="18"/>
  <c r="G145" i="18"/>
  <c r="G143" i="18" s="1"/>
  <c r="G141" i="18"/>
  <c r="G140" i="18" s="1"/>
  <c r="G138" i="18" s="1"/>
  <c r="G136" i="18"/>
  <c r="G135" i="18"/>
  <c r="G133" i="18" s="1"/>
  <c r="G131" i="18"/>
  <c r="G130" i="18" s="1"/>
  <c r="G128" i="18" s="1"/>
  <c r="G126" i="18"/>
  <c r="G125" i="18"/>
  <c r="G123" i="18" s="1"/>
  <c r="G121" i="18"/>
  <c r="G120" i="18" s="1"/>
  <c r="G118" i="18" s="1"/>
  <c r="G116" i="18"/>
  <c r="G115" i="18" s="1"/>
  <c r="G113" i="18" s="1"/>
  <c r="G111" i="18"/>
  <c r="G110" i="18" s="1"/>
  <c r="G108" i="18" s="1"/>
  <c r="G106" i="18"/>
  <c r="G105" i="18"/>
  <c r="G103" i="18" s="1"/>
  <c r="G101" i="18"/>
  <c r="G100" i="18" s="1"/>
  <c r="G98" i="18" s="1"/>
  <c r="G96" i="18"/>
  <c r="G95" i="18"/>
  <c r="G93" i="18" s="1"/>
  <c r="G91" i="18"/>
  <c r="G90" i="18" s="1"/>
  <c r="G88" i="18" s="1"/>
  <c r="G86" i="18"/>
  <c r="G85" i="18"/>
  <c r="G83" i="18" s="1"/>
  <c r="G81" i="18"/>
  <c r="G80" i="18" s="1"/>
  <c r="G78" i="18" s="1"/>
  <c r="F75" i="18"/>
  <c r="G73" i="18"/>
  <c r="G72" i="18"/>
  <c r="G71" i="18"/>
  <c r="G70" i="18"/>
  <c r="F66" i="18"/>
  <c r="G64" i="18"/>
  <c r="G63" i="18"/>
  <c r="G61" i="18" s="1"/>
  <c r="F60" i="18"/>
  <c r="G58" i="18"/>
  <c r="G57" i="18"/>
  <c r="G56" i="18"/>
  <c r="G55" i="18"/>
  <c r="G53" i="18" s="1"/>
  <c r="F52" i="18"/>
  <c r="G50" i="18"/>
  <c r="G49" i="18"/>
  <c r="G48" i="18" s="1"/>
  <c r="G46" i="18"/>
  <c r="G45" i="18" s="1"/>
  <c r="G43" i="18" s="1"/>
  <c r="F42" i="18"/>
  <c r="G40" i="18"/>
  <c r="G39" i="18"/>
  <c r="G38" i="18"/>
  <c r="G37" i="18" s="1"/>
  <c r="G35" i="18" s="1"/>
  <c r="F34" i="18"/>
  <c r="G32" i="18"/>
  <c r="G31" i="18"/>
  <c r="G30" i="18"/>
  <c r="G29" i="18" s="1"/>
  <c r="G27" i="18" s="1"/>
  <c r="F26" i="18"/>
  <c r="G24" i="18"/>
  <c r="G23" i="18"/>
  <c r="G22" i="18"/>
  <c r="G21" i="18" s="1"/>
  <c r="G19" i="18" s="1"/>
  <c r="F18" i="18"/>
  <c r="G16" i="18"/>
  <c r="G15" i="18" s="1"/>
  <c r="G13" i="18" s="1"/>
  <c r="F12" i="18"/>
  <c r="G69" i="18" l="1"/>
  <c r="G67" i="18" s="1"/>
  <c r="F165" i="18"/>
  <c r="G76" i="18"/>
  <c r="G165" i="18" s="1"/>
  <c r="G31" i="17" l="1"/>
  <c r="F31" i="17"/>
  <c r="E31" i="17"/>
  <c r="D31" i="17"/>
  <c r="F142" i="16" l="1"/>
  <c r="F160" i="16" s="1"/>
  <c r="F51" i="16"/>
  <c r="F46" i="16"/>
  <c r="F45" i="16"/>
  <c r="F44" i="16"/>
  <c r="F42" i="16"/>
  <c r="F41" i="16"/>
  <c r="F38" i="16"/>
  <c r="F37" i="16"/>
  <c r="F36" i="16" s="1"/>
  <c r="F54" i="16" s="1"/>
  <c r="F34" i="16"/>
  <c r="F30" i="16"/>
  <c r="F28" i="16"/>
  <c r="F26" i="16"/>
  <c r="F19" i="16"/>
  <c r="F17" i="16"/>
  <c r="F15" i="16"/>
  <c r="I18" i="15"/>
  <c r="H18" i="15"/>
  <c r="F18" i="15"/>
  <c r="E17" i="15"/>
  <c r="G16" i="15"/>
  <c r="F16" i="15"/>
  <c r="E16" i="15"/>
  <c r="D16" i="15"/>
  <c r="D18" i="15" s="1"/>
  <c r="G15" i="15"/>
  <c r="G18" i="15" s="1"/>
  <c r="E15" i="15"/>
  <c r="E14" i="15"/>
  <c r="E18" i="15" s="1"/>
  <c r="H344" i="14"/>
  <c r="H343" i="14"/>
  <c r="H342" i="14"/>
  <c r="G341" i="14"/>
  <c r="G340" i="14" s="1"/>
  <c r="G339" i="14" s="1"/>
  <c r="F341" i="14"/>
  <c r="F340" i="14"/>
  <c r="F339" i="14" s="1"/>
  <c r="H338" i="14"/>
  <c r="H337" i="14"/>
  <c r="H336" i="14"/>
  <c r="H335" i="14"/>
  <c r="G334" i="14"/>
  <c r="G333" i="14" s="1"/>
  <c r="G332" i="14" s="1"/>
  <c r="F334" i="14"/>
  <c r="F330" i="14"/>
  <c r="H330" i="14" s="1"/>
  <c r="G329" i="14"/>
  <c r="G328" i="14"/>
  <c r="G325" i="14" s="1"/>
  <c r="H324" i="14"/>
  <c r="H323" i="14"/>
  <c r="G322" i="14"/>
  <c r="G321" i="14" s="1"/>
  <c r="G320" i="14" s="1"/>
  <c r="F322" i="14"/>
  <c r="F321" i="14" s="1"/>
  <c r="H319" i="14"/>
  <c r="H318" i="14"/>
  <c r="H317" i="14"/>
  <c r="H316" i="14"/>
  <c r="H315" i="14"/>
  <c r="H314" i="14"/>
  <c r="H313" i="14"/>
  <c r="G312" i="14"/>
  <c r="G311" i="14" s="1"/>
  <c r="F312" i="14"/>
  <c r="F311" i="14" s="1"/>
  <c r="H310" i="14"/>
  <c r="G309" i="14"/>
  <c r="G308" i="14" s="1"/>
  <c r="F309" i="14"/>
  <c r="H309" i="14" s="1"/>
  <c r="H307" i="14"/>
  <c r="H306" i="14"/>
  <c r="G305" i="14"/>
  <c r="F305" i="14"/>
  <c r="H305" i="14" s="1"/>
  <c r="H303" i="14"/>
  <c r="H302" i="14"/>
  <c r="H301" i="14"/>
  <c r="H300" i="14"/>
  <c r="H299" i="14"/>
  <c r="H298" i="14"/>
  <c r="G297" i="14"/>
  <c r="G296" i="14" s="1"/>
  <c r="G295" i="14" s="1"/>
  <c r="F297" i="14"/>
  <c r="F296" i="14"/>
  <c r="H294" i="14"/>
  <c r="H293" i="14"/>
  <c r="G292" i="14"/>
  <c r="F292" i="14"/>
  <c r="H292" i="14" s="1"/>
  <c r="H291" i="14"/>
  <c r="G290" i="14"/>
  <c r="F290" i="14"/>
  <c r="H289" i="14"/>
  <c r="G288" i="14"/>
  <c r="G287" i="14" s="1"/>
  <c r="G286" i="14" s="1"/>
  <c r="F288" i="14"/>
  <c r="H288" i="14" s="1"/>
  <c r="F287" i="14"/>
  <c r="F286" i="14" s="1"/>
  <c r="H284" i="14"/>
  <c r="H283" i="14"/>
  <c r="G282" i="14"/>
  <c r="G281" i="14" s="1"/>
  <c r="G280" i="14" s="1"/>
  <c r="F282" i="14"/>
  <c r="F281" i="14" s="1"/>
  <c r="H278" i="14"/>
  <c r="H277" i="14"/>
  <c r="G276" i="14"/>
  <c r="F276" i="14"/>
  <c r="H276" i="14" s="1"/>
  <c r="H275" i="14"/>
  <c r="H274" i="14"/>
  <c r="G273" i="14"/>
  <c r="G272" i="14" s="1"/>
  <c r="F273" i="14"/>
  <c r="F272" i="14" s="1"/>
  <c r="H272" i="14" s="1"/>
  <c r="H271" i="14"/>
  <c r="H270" i="14"/>
  <c r="G269" i="14"/>
  <c r="G268" i="14" s="1"/>
  <c r="F269" i="14"/>
  <c r="F268" i="14" s="1"/>
  <c r="H268" i="14" s="1"/>
  <c r="H267" i="14"/>
  <c r="H266" i="14"/>
  <c r="G265" i="14"/>
  <c r="G264" i="14" s="1"/>
  <c r="G263" i="14" s="1"/>
  <c r="F265" i="14"/>
  <c r="F264" i="14" s="1"/>
  <c r="H262" i="14"/>
  <c r="G261" i="14"/>
  <c r="G260" i="14" s="1"/>
  <c r="F261" i="14"/>
  <c r="H259" i="14"/>
  <c r="H258" i="14"/>
  <c r="H257" i="14"/>
  <c r="H256" i="14"/>
  <c r="G255" i="14"/>
  <c r="H255" i="14" s="1"/>
  <c r="F255" i="14"/>
  <c r="F254" i="14"/>
  <c r="H252" i="14"/>
  <c r="G251" i="14"/>
  <c r="F251" i="14"/>
  <c r="H250" i="14"/>
  <c r="H249" i="14"/>
  <c r="H248" i="14"/>
  <c r="G247" i="14"/>
  <c r="F247" i="14"/>
  <c r="H247" i="14" s="1"/>
  <c r="G246" i="14"/>
  <c r="H245" i="14"/>
  <c r="G244" i="14"/>
  <c r="H244" i="14" s="1"/>
  <c r="F244" i="14"/>
  <c r="F243" i="14"/>
  <c r="H242" i="14"/>
  <c r="G241" i="14"/>
  <c r="F241" i="14"/>
  <c r="H240" i="14"/>
  <c r="H239" i="14"/>
  <c r="G238" i="14"/>
  <c r="H238" i="14" s="1"/>
  <c r="F238" i="14"/>
  <c r="F237" i="14"/>
  <c r="H236" i="14"/>
  <c r="H235" i="14"/>
  <c r="G234" i="14"/>
  <c r="F234" i="14"/>
  <c r="F233" i="14" s="1"/>
  <c r="H230" i="14"/>
  <c r="G229" i="14"/>
  <c r="G228" i="14" s="1"/>
  <c r="F229" i="14"/>
  <c r="F228" i="14" s="1"/>
  <c r="H228" i="14" s="1"/>
  <c r="H227" i="14"/>
  <c r="G226" i="14"/>
  <c r="F226" i="14"/>
  <c r="H226" i="14" s="1"/>
  <c r="G225" i="14"/>
  <c r="H222" i="14"/>
  <c r="G221" i="14"/>
  <c r="F221" i="14"/>
  <c r="H221" i="14" s="1"/>
  <c r="H220" i="14"/>
  <c r="H219" i="14"/>
  <c r="H218" i="14"/>
  <c r="H217" i="14"/>
  <c r="H216" i="14"/>
  <c r="G215" i="14"/>
  <c r="F215" i="14"/>
  <c r="H215" i="14" s="1"/>
  <c r="H214" i="14"/>
  <c r="H213" i="14"/>
  <c r="G212" i="14"/>
  <c r="G211" i="14" s="1"/>
  <c r="F212" i="14"/>
  <c r="H212" i="14" s="1"/>
  <c r="H210" i="14"/>
  <c r="H209" i="14"/>
  <c r="H208" i="14"/>
  <c r="H207" i="14"/>
  <c r="G206" i="14"/>
  <c r="H206" i="14" s="1"/>
  <c r="F206" i="14"/>
  <c r="F205" i="14"/>
  <c r="H197" i="14"/>
  <c r="G196" i="14"/>
  <c r="G195" i="14" s="1"/>
  <c r="F196" i="14"/>
  <c r="F195" i="14" s="1"/>
  <c r="H195" i="14" s="1"/>
  <c r="H192" i="14"/>
  <c r="H191" i="14"/>
  <c r="H190" i="14"/>
  <c r="H189" i="14"/>
  <c r="H188" i="14"/>
  <c r="G187" i="14"/>
  <c r="F187" i="14"/>
  <c r="F186" i="14" s="1"/>
  <c r="G186" i="14"/>
  <c r="H182" i="14"/>
  <c r="G181" i="14"/>
  <c r="F181" i="14"/>
  <c r="F180" i="14"/>
  <c r="H179" i="14"/>
  <c r="G178" i="14"/>
  <c r="F178" i="14"/>
  <c r="H178" i="14" s="1"/>
  <c r="H177" i="14"/>
  <c r="H176" i="14"/>
  <c r="H175" i="14"/>
  <c r="H174" i="14"/>
  <c r="H173" i="14"/>
  <c r="H172" i="14"/>
  <c r="H171" i="14"/>
  <c r="H170" i="14"/>
  <c r="G169" i="14"/>
  <c r="H169" i="14" s="1"/>
  <c r="F169" i="14"/>
  <c r="H167" i="14"/>
  <c r="H166" i="14"/>
  <c r="G165" i="14"/>
  <c r="F165" i="14"/>
  <c r="H165" i="14" s="1"/>
  <c r="G164" i="14"/>
  <c r="H162" i="14"/>
  <c r="G161" i="14"/>
  <c r="F161" i="14"/>
  <c r="F160" i="14" s="1"/>
  <c r="H159" i="14"/>
  <c r="G158" i="14"/>
  <c r="F158" i="14"/>
  <c r="H158" i="14" s="1"/>
  <c r="H157" i="14"/>
  <c r="G156" i="14"/>
  <c r="G155" i="14" s="1"/>
  <c r="F156" i="14"/>
  <c r="H154" i="14"/>
  <c r="G153" i="14"/>
  <c r="F153" i="14"/>
  <c r="H153" i="14" s="1"/>
  <c r="H152" i="14"/>
  <c r="G151" i="14"/>
  <c r="G150" i="14" s="1"/>
  <c r="F151" i="14"/>
  <c r="H149" i="14"/>
  <c r="H148" i="14"/>
  <c r="G148" i="14"/>
  <c r="F148" i="14"/>
  <c r="H147" i="14"/>
  <c r="H146" i="14"/>
  <c r="G146" i="14"/>
  <c r="F146" i="14"/>
  <c r="H145" i="14"/>
  <c r="H144" i="14"/>
  <c r="G143" i="14"/>
  <c r="F143" i="14"/>
  <c r="F142" i="14" s="1"/>
  <c r="H142" i="14" s="1"/>
  <c r="G142" i="14"/>
  <c r="H141" i="14"/>
  <c r="G140" i="14"/>
  <c r="F140" i="14"/>
  <c r="H140" i="14" s="1"/>
  <c r="H139" i="14"/>
  <c r="G138" i="14"/>
  <c r="F138" i="14"/>
  <c r="H138" i="14" s="1"/>
  <c r="G137" i="14"/>
  <c r="H136" i="14"/>
  <c r="H135" i="14"/>
  <c r="H134" i="14"/>
  <c r="H133" i="14"/>
  <c r="G133" i="14"/>
  <c r="F132" i="14"/>
  <c r="H130" i="14"/>
  <c r="G129" i="14"/>
  <c r="G118" i="14" s="1"/>
  <c r="H118" i="14" s="1"/>
  <c r="F129" i="14"/>
  <c r="H128" i="14"/>
  <c r="G127" i="14"/>
  <c r="F127" i="14"/>
  <c r="H127" i="14" s="1"/>
  <c r="H126" i="14"/>
  <c r="H125" i="14"/>
  <c r="H124" i="14"/>
  <c r="H123" i="14"/>
  <c r="H122" i="14"/>
  <c r="H121" i="14"/>
  <c r="H120" i="14"/>
  <c r="H119" i="14"/>
  <c r="G119" i="14"/>
  <c r="F119" i="14"/>
  <c r="F118" i="14"/>
  <c r="H117" i="14"/>
  <c r="G116" i="14"/>
  <c r="F116" i="14"/>
  <c r="F115" i="14"/>
  <c r="H114" i="14"/>
  <c r="G113" i="14"/>
  <c r="F113" i="14"/>
  <c r="H112" i="14"/>
  <c r="G111" i="14"/>
  <c r="F111" i="14"/>
  <c r="H111" i="14" s="1"/>
  <c r="H110" i="14"/>
  <c r="H109" i="14"/>
  <c r="H108" i="14"/>
  <c r="H107" i="14"/>
  <c r="H106" i="14"/>
  <c r="H105" i="14"/>
  <c r="H104" i="14"/>
  <c r="G103" i="14"/>
  <c r="F103" i="14"/>
  <c r="F102" i="14" s="1"/>
  <c r="H102" i="14" s="1"/>
  <c r="G102" i="14"/>
  <c r="H100" i="14"/>
  <c r="H99" i="14"/>
  <c r="H98" i="14"/>
  <c r="H97" i="14"/>
  <c r="G96" i="14"/>
  <c r="F96" i="14"/>
  <c r="F92" i="14" s="1"/>
  <c r="F91" i="14" s="1"/>
  <c r="H95" i="14"/>
  <c r="H94" i="14"/>
  <c r="G93" i="14"/>
  <c r="H93" i="14" s="1"/>
  <c r="F93" i="14"/>
  <c r="H90" i="14"/>
  <c r="H89" i="14"/>
  <c r="H88" i="14"/>
  <c r="G87" i="14"/>
  <c r="F87" i="14"/>
  <c r="G86" i="14"/>
  <c r="H85" i="14"/>
  <c r="H84" i="14"/>
  <c r="G83" i="14"/>
  <c r="G82" i="14" s="1"/>
  <c r="F83" i="14"/>
  <c r="H80" i="14"/>
  <c r="H79" i="14"/>
  <c r="G78" i="14"/>
  <c r="H78" i="14" s="1"/>
  <c r="F78" i="14"/>
  <c r="F77" i="14"/>
  <c r="H75" i="14"/>
  <c r="H74" i="14"/>
  <c r="G73" i="14"/>
  <c r="G72" i="14" s="1"/>
  <c r="G71" i="14" s="1"/>
  <c r="F73" i="14"/>
  <c r="H73" i="14" s="1"/>
  <c r="F72" i="14"/>
  <c r="H68" i="14"/>
  <c r="G67" i="14"/>
  <c r="F67" i="14"/>
  <c r="H67" i="14" s="1"/>
  <c r="G66" i="14"/>
  <c r="G65" i="14" s="1"/>
  <c r="G64" i="14" s="1"/>
  <c r="F66" i="14"/>
  <c r="F65" i="14"/>
  <c r="F64" i="14" s="1"/>
  <c r="H63" i="14"/>
  <c r="F63" i="14"/>
  <c r="G62" i="14"/>
  <c r="G61" i="14" s="1"/>
  <c r="G60" i="14" s="1"/>
  <c r="F62" i="14"/>
  <c r="F61" i="14"/>
  <c r="H59" i="14"/>
  <c r="G58" i="14"/>
  <c r="F58" i="14"/>
  <c r="H58" i="14" s="1"/>
  <c r="G57" i="14"/>
  <c r="G56" i="14"/>
  <c r="H55" i="14"/>
  <c r="G54" i="14"/>
  <c r="G53" i="14" s="1"/>
  <c r="F54" i="14"/>
  <c r="H54" i="14" s="1"/>
  <c r="H52" i="14"/>
  <c r="G51" i="14"/>
  <c r="G50" i="14" s="1"/>
  <c r="F51" i="14"/>
  <c r="H49" i="14"/>
  <c r="G48" i="14"/>
  <c r="H48" i="14" s="1"/>
  <c r="F48" i="14"/>
  <c r="F47" i="14"/>
  <c r="H45" i="14"/>
  <c r="G44" i="14"/>
  <c r="F44" i="14"/>
  <c r="H43" i="14"/>
  <c r="G42" i="14"/>
  <c r="F42" i="14"/>
  <c r="H42" i="14" s="1"/>
  <c r="H39" i="14"/>
  <c r="G38" i="14"/>
  <c r="G37" i="14" s="1"/>
  <c r="F38" i="14"/>
  <c r="H38" i="14" s="1"/>
  <c r="F37" i="14"/>
  <c r="F36" i="14"/>
  <c r="H34" i="14"/>
  <c r="G33" i="14"/>
  <c r="G32" i="14" s="1"/>
  <c r="G28" i="14" s="1"/>
  <c r="F33" i="14"/>
  <c r="F32" i="14"/>
  <c r="H31" i="14"/>
  <c r="G30" i="14"/>
  <c r="F30" i="14"/>
  <c r="G29" i="14"/>
  <c r="H27" i="14"/>
  <c r="G26" i="14"/>
  <c r="G25" i="14" s="1"/>
  <c r="F26" i="14"/>
  <c r="H26" i="14" s="1"/>
  <c r="H24" i="14"/>
  <c r="G23" i="14"/>
  <c r="G22" i="14" s="1"/>
  <c r="F23" i="14"/>
  <c r="F22" i="14"/>
  <c r="H19" i="14"/>
  <c r="G18" i="14"/>
  <c r="G17" i="14" s="1"/>
  <c r="G16" i="14" s="1"/>
  <c r="F18" i="14"/>
  <c r="F15" i="14"/>
  <c r="H15" i="14" s="1"/>
  <c r="G14" i="14"/>
  <c r="G13" i="14" s="1"/>
  <c r="G12" i="14" s="1"/>
  <c r="F161" i="16" l="1"/>
  <c r="G36" i="14"/>
  <c r="H36" i="14" s="1"/>
  <c r="H37" i="14"/>
  <c r="F20" i="14"/>
  <c r="H91" i="14"/>
  <c r="H286" i="14"/>
  <c r="G331" i="14"/>
  <c r="F41" i="14"/>
  <c r="H44" i="14"/>
  <c r="G47" i="14"/>
  <c r="H47" i="14" s="1"/>
  <c r="G46" i="14"/>
  <c r="F57" i="14"/>
  <c r="H62" i="14"/>
  <c r="G77" i="14"/>
  <c r="G76" i="14" s="1"/>
  <c r="G81" i="14"/>
  <c r="G92" i="14"/>
  <c r="G91" i="14" s="1"/>
  <c r="H113" i="14"/>
  <c r="H156" i="14"/>
  <c r="H161" i="14"/>
  <c r="H186" i="14"/>
  <c r="G223" i="14"/>
  <c r="H234" i="14"/>
  <c r="H241" i="14"/>
  <c r="H261" i="14"/>
  <c r="G279" i="14"/>
  <c r="H290" i="14"/>
  <c r="H311" i="14"/>
  <c r="F76" i="14"/>
  <c r="H103" i="14"/>
  <c r="G168" i="14"/>
  <c r="H181" i="14"/>
  <c r="F25" i="14"/>
  <c r="F14" i="14"/>
  <c r="H23" i="14"/>
  <c r="F53" i="14"/>
  <c r="H53" i="14" s="1"/>
  <c r="H129" i="14"/>
  <c r="F150" i="14"/>
  <c r="H150" i="14" s="1"/>
  <c r="F164" i="14"/>
  <c r="H164" i="14" s="1"/>
  <c r="H187" i="14"/>
  <c r="F246" i="14"/>
  <c r="H297" i="14"/>
  <c r="H334" i="14"/>
  <c r="H341" i="14"/>
  <c r="F40" i="14"/>
  <c r="H61" i="14"/>
  <c r="F60" i="14"/>
  <c r="H60" i="14" s="1"/>
  <c r="H281" i="14"/>
  <c r="F280" i="14"/>
  <c r="H137" i="14"/>
  <c r="G132" i="14"/>
  <c r="G131" i="14" s="1"/>
  <c r="F263" i="14"/>
  <c r="H264" i="14"/>
  <c r="H32" i="14"/>
  <c r="G41" i="14"/>
  <c r="G40" i="14" s="1"/>
  <c r="H65" i="14"/>
  <c r="H92" i="14"/>
  <c r="H116" i="14"/>
  <c r="G115" i="14"/>
  <c r="H321" i="14"/>
  <c r="F320" i="14"/>
  <c r="H320" i="14" s="1"/>
  <c r="H340" i="14"/>
  <c r="H51" i="14"/>
  <c r="F50" i="14"/>
  <c r="H87" i="14"/>
  <c r="F86" i="14"/>
  <c r="H86" i="14" s="1"/>
  <c r="G20" i="14"/>
  <c r="G11" i="14" s="1"/>
  <c r="H64" i="14"/>
  <c r="H72" i="14"/>
  <c r="F71" i="14"/>
  <c r="H18" i="14"/>
  <c r="F17" i="14"/>
  <c r="H22" i="14"/>
  <c r="H25" i="14"/>
  <c r="H30" i="14"/>
  <c r="F29" i="14"/>
  <c r="H33" i="14"/>
  <c r="H66" i="14"/>
  <c r="H83" i="14"/>
  <c r="F82" i="14"/>
  <c r="H132" i="14"/>
  <c r="F131" i="14"/>
  <c r="H131" i="14" s="1"/>
  <c r="H246" i="14"/>
  <c r="F231" i="14"/>
  <c r="H143" i="14"/>
  <c r="H151" i="14"/>
  <c r="F168" i="14"/>
  <c r="H196" i="14"/>
  <c r="F211" i="14"/>
  <c r="H211" i="14" s="1"/>
  <c r="F225" i="14"/>
  <c r="H229" i="14"/>
  <c r="H251" i="14"/>
  <c r="F260" i="14"/>
  <c r="H265" i="14"/>
  <c r="H269" i="14"/>
  <c r="H273" i="14"/>
  <c r="H282" i="14"/>
  <c r="H287" i="14"/>
  <c r="H296" i="14"/>
  <c r="F308" i="14"/>
  <c r="H308" i="14" s="1"/>
  <c r="H312" i="14"/>
  <c r="H322" i="14"/>
  <c r="F329" i="14"/>
  <c r="F333" i="14"/>
  <c r="H339" i="14"/>
  <c r="H96" i="14"/>
  <c r="F155" i="14"/>
  <c r="H155" i="14" s="1"/>
  <c r="G160" i="14"/>
  <c r="H160" i="14" s="1"/>
  <c r="G180" i="14"/>
  <c r="H180" i="14" s="1"/>
  <c r="G205" i="14"/>
  <c r="H205" i="14" s="1"/>
  <c r="G233" i="14"/>
  <c r="G237" i="14"/>
  <c r="H237" i="14" s="1"/>
  <c r="G243" i="14"/>
  <c r="H243" i="14" s="1"/>
  <c r="G254" i="14"/>
  <c r="G253" i="14" s="1"/>
  <c r="G10" i="14" l="1"/>
  <c r="F13" i="14"/>
  <c r="H14" i="14"/>
  <c r="G35" i="14"/>
  <c r="H76" i="14"/>
  <c r="H57" i="14"/>
  <c r="F56" i="14"/>
  <c r="H56" i="14" s="1"/>
  <c r="H77" i="14"/>
  <c r="G231" i="14"/>
  <c r="H231" i="14" s="1"/>
  <c r="H329" i="14"/>
  <c r="F328" i="14"/>
  <c r="H20" i="14"/>
  <c r="H254" i="14"/>
  <c r="H263" i="14"/>
  <c r="H260" i="14"/>
  <c r="F253" i="14"/>
  <c r="H50" i="14"/>
  <c r="F46" i="14"/>
  <c r="H46" i="14" s="1"/>
  <c r="H168" i="14"/>
  <c r="F81" i="14"/>
  <c r="H81" i="14" s="1"/>
  <c r="H82" i="14"/>
  <c r="F28" i="14"/>
  <c r="H28" i="14" s="1"/>
  <c r="H29" i="14"/>
  <c r="F16" i="14"/>
  <c r="H16" i="14" s="1"/>
  <c r="H17" i="14"/>
  <c r="H71" i="14"/>
  <c r="G101" i="14"/>
  <c r="H40" i="14"/>
  <c r="F35" i="14"/>
  <c r="H333" i="14"/>
  <c r="F332" i="14"/>
  <c r="H225" i="14"/>
  <c r="F223" i="14"/>
  <c r="H233" i="14"/>
  <c r="F295" i="14"/>
  <c r="H295" i="14" s="1"/>
  <c r="H280" i="14"/>
  <c r="H115" i="14"/>
  <c r="H41" i="14"/>
  <c r="F101" i="14"/>
  <c r="G70" i="14" l="1"/>
  <c r="G69" i="14" s="1"/>
  <c r="F12" i="14"/>
  <c r="H12" i="14" s="1"/>
  <c r="H13" i="14"/>
  <c r="H101" i="14"/>
  <c r="H253" i="14"/>
  <c r="F325" i="14"/>
  <c r="H328" i="14"/>
  <c r="F331" i="14"/>
  <c r="H332" i="14"/>
  <c r="F70" i="14"/>
  <c r="H223" i="14"/>
  <c r="H35" i="14"/>
  <c r="F11" i="14"/>
  <c r="H331" i="14" l="1"/>
  <c r="F10" i="14"/>
  <c r="H11" i="14"/>
  <c r="H70" i="14"/>
  <c r="H325" i="14"/>
  <c r="F279" i="14"/>
  <c r="F69" i="14" s="1"/>
  <c r="H10" i="14" l="1"/>
  <c r="H69" i="14"/>
  <c r="H279" i="14"/>
</calcChain>
</file>

<file path=xl/sharedStrings.xml><?xml version="1.0" encoding="utf-8"?>
<sst xmlns="http://schemas.openxmlformats.org/spreadsheetml/2006/main" count="899" uniqueCount="400">
  <si>
    <t>w złotych</t>
  </si>
  <si>
    <t>Plan</t>
  </si>
  <si>
    <t>Dz.</t>
  </si>
  <si>
    <t>Rozdz.</t>
  </si>
  <si>
    <t>§</t>
  </si>
  <si>
    <t>T r e ś ć</t>
  </si>
  <si>
    <t>przed zmianą</t>
  </si>
  <si>
    <t>zwiększyć</t>
  </si>
  <si>
    <t>zmniejszyć</t>
  </si>
  <si>
    <t>po zmianach</t>
  </si>
  <si>
    <t>WYDATKI OGÓŁEM:</t>
  </si>
  <si>
    <t>Zmiany w budżecie miasta Włocławek na 2024 rok</t>
  </si>
  <si>
    <t>DOCHODY OGÓŁEM:</t>
  </si>
  <si>
    <t>Dochody na zadania zlecone:</t>
  </si>
  <si>
    <t>Organ</t>
  </si>
  <si>
    <t>2010</t>
  </si>
  <si>
    <t xml:space="preserve">dotacje celowe otrzymane z budżetu państwa na realizację zadań bieżących z zakresu administracji rządowej oraz innych zadań zleconych gminie (związkom gmin, związkom powiatowo-gminnym) ustawami </t>
  </si>
  <si>
    <t>Wydatki na zadania zlecone:</t>
  </si>
  <si>
    <t>wynagrodzenia osobowe pracowników</t>
  </si>
  <si>
    <t xml:space="preserve">składki na ubezpieczenia społeczne </t>
  </si>
  <si>
    <t>wynagrodzenia bezosobowe</t>
  </si>
  <si>
    <t>4210</t>
  </si>
  <si>
    <t>zakup materiałów i wyposażenia</t>
  </si>
  <si>
    <t>zakup środków żywności</t>
  </si>
  <si>
    <t>zakup usług pozostałych</t>
  </si>
  <si>
    <t>wpłaty na PPK finansowane przez podmiot zatrudniający</t>
  </si>
  <si>
    <t>Załącznik Nr 1</t>
  </si>
  <si>
    <t>PREZYDENTA MIASTA WŁOCŁAWEK</t>
  </si>
  <si>
    <t>Dochody na zadania własne:</t>
  </si>
  <si>
    <t>Różne rozliczenia</t>
  </si>
  <si>
    <t>75814</t>
  </si>
  <si>
    <t>Różne rozliczenia finansowe</t>
  </si>
  <si>
    <t>Organ - Fundusz Pomocy (realizacja dodatkowych zadań oświatowych)</t>
  </si>
  <si>
    <t>2100</t>
  </si>
  <si>
    <t>środki z Funduszu Pomocy na finansowanie lub dofinansowanie zadań bieżących w zakresie pomocy obywatelom Ukrainy</t>
  </si>
  <si>
    <t>Oświata i wychowanie</t>
  </si>
  <si>
    <t>Dokształcanie i doskonalenie nauczycieli</t>
  </si>
  <si>
    <t>2120</t>
  </si>
  <si>
    <t>dotacje celowe otrzymane z budżetu państwa na zadania bieżące realizowane przez powiat na podstawie porozumień z organami administracji rządowej</t>
  </si>
  <si>
    <t>Pomoc społeczna</t>
  </si>
  <si>
    <t xml:space="preserve">Zasiłki okresowe, celowe i pomoc w naturze oraz składki </t>
  </si>
  <si>
    <t>na ubezpieczenia emerytalne i rentowe</t>
  </si>
  <si>
    <t>Organ - Fundusz Pomocy (zasiłki okresowe)</t>
  </si>
  <si>
    <t>Pomoc w zakresie dożywiania</t>
  </si>
  <si>
    <t>Organ - Fundusz Pomocy (zapewnienie posiłku dzieciom i młodzieży)</t>
  </si>
  <si>
    <t>Rodzina</t>
  </si>
  <si>
    <t>Działalność placówek opiekuńczo - wychowawczych</t>
  </si>
  <si>
    <t>Organ - Fundusz Pomocy (finansowanie pobytu dzieci obywateli Ukrainy umieszczonych w systemie pieczy zastępczej)</t>
  </si>
  <si>
    <t>Pozostała działalność</t>
  </si>
  <si>
    <t>Organ - Fundusz Pomocy (świadczenia rodzinne)</t>
  </si>
  <si>
    <t>Administracja publiczna</t>
  </si>
  <si>
    <t>Urzędy wojewódzkie</t>
  </si>
  <si>
    <t>Organ - Fundusz Pomocy (nadanie numeru PESEL, potwierdzenie tożsamości obywateli Ukrainy i wprowadzenie danych do rejestru danych kontaktowych na wniosek)</t>
  </si>
  <si>
    <t>Bezpieczeństwo publiczne i ochrona przeciwpożarowa</t>
  </si>
  <si>
    <t>Organ - Fundusz Pomocy (świadczenie pieniężne - 40 zł za osobę dziennie)</t>
  </si>
  <si>
    <t>Organ - Fundusz Pomocy (zapewnienie zakwaterowania i wyżywienia obywatelom Ukrainy)</t>
  </si>
  <si>
    <t>Ośrodki wsparcia</t>
  </si>
  <si>
    <t>Usługi opiekuńcze i specjalistyczne usługi opiekuńcze</t>
  </si>
  <si>
    <t>Pozostałe zadania w zakresie polityki społecznej</t>
  </si>
  <si>
    <t>Organ - Fundusz Pomocy (świadczenie pieniężne w wysokości 300 zł)</t>
  </si>
  <si>
    <t>Świadczenia rodzinne, świadczenie z funduszu alimentacyjnego oraz składki na ubezpieczenia emerytalne i rentowe z ubezpieczenia społecznego</t>
  </si>
  <si>
    <t>2060</t>
  </si>
  <si>
    <t>dotacje celowe otrzymane z budżetu państwa na zadania bieżące z zakresu administracji rządowej zlecone gminom (związkom gmin, związkom powiatowo - gminnym), związane z realizacją świadczenia wychowawczego stanowiącego pomoc państwa w wychowywaniu dzieci</t>
  </si>
  <si>
    <t>Dochody na zadania rządowe:</t>
  </si>
  <si>
    <t>Zespoły do spraw orzekania o niepełnosprawności</t>
  </si>
  <si>
    <t>Organ - Fundusz Pomocy (realizacja zadań przez Miejski Zespół do Spraw Orzekania o Niepełnosprawności na rzecz obywateli Ukrainy)</t>
  </si>
  <si>
    <t>Wydatki na zadania własne:</t>
  </si>
  <si>
    <t>020</t>
  </si>
  <si>
    <t>Leśnictwo</t>
  </si>
  <si>
    <t>02001</t>
  </si>
  <si>
    <t>Gospodarka leśna</t>
  </si>
  <si>
    <t>Miejski Zakład Zieleni i Usług Komunalnych</t>
  </si>
  <si>
    <t xml:space="preserve">zakup usług obejmujących wykonanie ekspertyz, analiz i opinii </t>
  </si>
  <si>
    <t>Transport i łączność</t>
  </si>
  <si>
    <t>Miejski Zarząd Infrastruktury Drogowej i Transportu</t>
  </si>
  <si>
    <t>podatek od nieruchomości</t>
  </si>
  <si>
    <t>kary i odszkodowania wypłacane na rzecz osób prawnych i innych jednostek organizacyjnych</t>
  </si>
  <si>
    <t>Gospodarka mieszkaniowa</t>
  </si>
  <si>
    <t>Gospodarka gruntami i nieruchomościami</t>
  </si>
  <si>
    <t>Wydział Gospodarowania Mieniem Komunalnym</t>
  </si>
  <si>
    <t>koszty postępowania sądowego i prokuratorskiego</t>
  </si>
  <si>
    <t>Gospodarowanie mieszkaniowym zasobem gminy</t>
  </si>
  <si>
    <t>Administracja Zasobów Komunalnych</t>
  </si>
  <si>
    <t>wpłaty na Państwowy Fundusz Rehabilitacji Osób Niepełnosprawnych</t>
  </si>
  <si>
    <t>odpisy na zakładowy fundusz świadczeń socjalnych</t>
  </si>
  <si>
    <t>Wydział Inwestycji</t>
  </si>
  <si>
    <t>zakup energii</t>
  </si>
  <si>
    <t>Wydział Rewitalizacji</t>
  </si>
  <si>
    <t>2917</t>
  </si>
  <si>
    <t>zwrot dotacji oraz płatności wykorzystanych niezgodnie z przeznaczeniem lub wykorzystanych z naruszeniem procedur, o których mowa w art. 184 ustawy, pobranych nienależnie lub w nadmiernej wysokości</t>
  </si>
  <si>
    <t>zwrot niewykorzystanych dotacji oraz płatności</t>
  </si>
  <si>
    <t>Szkoły podstawowe</t>
  </si>
  <si>
    <t>Jednostki oświatowe zbiorczo</t>
  </si>
  <si>
    <t>wydatki osobowe niezaliczone do wynagrodzeń</t>
  </si>
  <si>
    <t>dodatkowe wynagrodzenie roczne</t>
  </si>
  <si>
    <t>zakup usług zdrowotnych</t>
  </si>
  <si>
    <t>dodatkowe wynagrodzenie roczne nauczycieli</t>
  </si>
  <si>
    <t>Jednostki oświatowe zbiorczo - Fundusz Pomocy (realizacja dodatkowych zadań oświatowych)</t>
  </si>
  <si>
    <t>4350</t>
  </si>
  <si>
    <t>zakup towarów (w szczególności materiałów, leków, żywności) w związku z pomocą obywatelom Ukrainy</t>
  </si>
  <si>
    <t>Wydział Edukacji - Fundusz Pomocy (realizacja dodatkowych zadań oświatowych)</t>
  </si>
  <si>
    <t>2340</t>
  </si>
  <si>
    <t>dotacja celowa dla jednostki spoza sektora finansów publicznych na finansowanie lub dofinansowanie zadań bieżących związanych z pomocą obywatelom Ukrainy</t>
  </si>
  <si>
    <t>Szkoły podstawowe specjalne</t>
  </si>
  <si>
    <t>Przedszkola</t>
  </si>
  <si>
    <t xml:space="preserve">składki na Fundusz Pracy oraz Fundusz Solidarnościowy </t>
  </si>
  <si>
    <t>wynagrodzenie osobowe nauczycieli</t>
  </si>
  <si>
    <t>Technika</t>
  </si>
  <si>
    <t>zakup usług remontowych</t>
  </si>
  <si>
    <t>Branżowe szkoły I i II stopnia</t>
  </si>
  <si>
    <t>Licea ogólnokształcące</t>
  </si>
  <si>
    <t>Szkoły artystyczne</t>
  </si>
  <si>
    <t>4190</t>
  </si>
  <si>
    <t>nagrody konkursowe</t>
  </si>
  <si>
    <t>Szkoły zawodowe specjalne</t>
  </si>
  <si>
    <t xml:space="preserve">Placówki kształcenia ustawicznego i centra </t>
  </si>
  <si>
    <t xml:space="preserve"> kształcenia zawodowego</t>
  </si>
  <si>
    <t>opłaty na rzecz budżetu państwa</t>
  </si>
  <si>
    <t>podróże służbowe krajowe</t>
  </si>
  <si>
    <t xml:space="preserve">szkolenia pracowników  niebędących członkami korpusu służby cywilnej </t>
  </si>
  <si>
    <t>Wydział Edukacji</t>
  </si>
  <si>
    <t>Stołówki szkolne i przedszkolne</t>
  </si>
  <si>
    <t xml:space="preserve">Realizacja zadań wymagających stosowania specjalnej </t>
  </si>
  <si>
    <t>organizacji nauki i metod pracy dla dzieci w przedszkolach,</t>
  </si>
  <si>
    <t xml:space="preserve">oddziałach przedszkolnych w szkołach podstawowych </t>
  </si>
  <si>
    <t>i innych formach wychowania przedszkolnego</t>
  </si>
  <si>
    <t>organizacji nauki i metod pracy dla dzieci i młodzieży</t>
  </si>
  <si>
    <t>w szkołach podstawowych</t>
  </si>
  <si>
    <t>w gimnazjach, klasach dotychczasowego gimnazjum</t>
  </si>
  <si>
    <t>prowadzonych w szkołach innego typu, liceach</t>
  </si>
  <si>
    <t xml:space="preserve">ogólnokształcących, technikach, szkołach policealnych, </t>
  </si>
  <si>
    <t>branżowych szkołach I i II stopnia i klasach dotychczasowej</t>
  </si>
  <si>
    <t>zasadniczej szkoły zawodowej prowadzonych w branżowych</t>
  </si>
  <si>
    <t>szkołach I stopnia oraz szkołach artystycznych</t>
  </si>
  <si>
    <t>Zespół Szkół Technicznych - Erasmus+ Akcja KA1 pn. „Wiedza to przyszłość - praktyki zawodowe uczniów ZST w ramach projektu Erasmus+"</t>
  </si>
  <si>
    <t xml:space="preserve">różne opłaty i składki </t>
  </si>
  <si>
    <t xml:space="preserve">szkolenia pracowników niebędących członkami korpusu służby cywilnej </t>
  </si>
  <si>
    <t xml:space="preserve">Jednostki oświatowe zbiorczo </t>
  </si>
  <si>
    <t>852</t>
  </si>
  <si>
    <t>Miejski Ośrodek Pomocy Rodzinie - Fundusz Pomocy (zasiłki okresowe)</t>
  </si>
  <si>
    <t>świadczenia społeczne wypłacane obywatelom Ukrainy przebywającym na terytorium RP</t>
  </si>
  <si>
    <t>Miejski Ośrodek Pomocy Rodzinie - Fundusz Pomocy (zapewnienie posiłku dzieciom i młodzieży)</t>
  </si>
  <si>
    <t>Edukacyjna opieka wychowawcza</t>
  </si>
  <si>
    <t>Poradnie psychologiczno - pedagogiczne, w tym</t>
  </si>
  <si>
    <t>poradnie specjalistyczne</t>
  </si>
  <si>
    <t>Internaty i bursy szkolne</t>
  </si>
  <si>
    <t>Młodzieżowe ośrodki wychowawcze</t>
  </si>
  <si>
    <t>Centrum Opieki nad Dzieckiem - Fundusz Pomocy (finansowanie pobytu dzieci obywateli Ukrainy umieszczonych w systemie pieczy zastępczej)</t>
  </si>
  <si>
    <t>zakup usług związanych z pomocą obywatelom Ukrainy</t>
  </si>
  <si>
    <t>wynagrodzenia i uposażenia wypłacane w związku z pomocą obywatelom Ukrainy</t>
  </si>
  <si>
    <t>składki i inne pochodne od wynagrodzeń pracowników wypłacanych w związku z pomocą obywatelom Ukrainy</t>
  </si>
  <si>
    <t>Miejski Ośrodek Pomocy Rodzinie - Fundusz Pomocy (świadczenia rodzinne)</t>
  </si>
  <si>
    <t>Gospodarka komunalna i ochrona środowiska</t>
  </si>
  <si>
    <t>Oczyszczanie miast i wsi</t>
  </si>
  <si>
    <t xml:space="preserve">Wydział Nadzoru Właścicielskiego i Gospodarki Komunalnej </t>
  </si>
  <si>
    <t xml:space="preserve">zakup materiałów i wyposażenia </t>
  </si>
  <si>
    <t>Schroniska dla zwierząt</t>
  </si>
  <si>
    <t>Schronisko dla Zwierząt</t>
  </si>
  <si>
    <t>Wydział Dróg, Transportu Zbiorowego i Energii</t>
  </si>
  <si>
    <t>Wydział Organizacyjno-Prawny i Kadr - Fundusz Pomocy (nadanie numeru PESEL, potwierdzenie tożsamości obywateli Ukrainy i wprowadzenie danych do rejestru danych kontaktowych na wniosek)</t>
  </si>
  <si>
    <t xml:space="preserve">Bezpieczeństwo publiczne i ochrona </t>
  </si>
  <si>
    <t>przeciwpożarowa</t>
  </si>
  <si>
    <t>Miejski Ośrodek Pomocy Rodzinie - Fundusz Pomocy (świadczenie pieniężne - 40 zł za osobę dziennie)</t>
  </si>
  <si>
    <t>świadczenia związane z udzielaniem pomocy obywatelom Ukrainy</t>
  </si>
  <si>
    <t>Wydział Zarządzania Kryzysowego i Bezpieczeństwa - Fundusz Pomocy (zapewnienie zakwaterowania i wyżywienia obywatelom Ukrainy)</t>
  </si>
  <si>
    <t>Administracja Zasobów Komunalnych - Fundusz Pomocy (zapewnienie zakwaterowania i wyżywienia obywatelom Ukrainy)</t>
  </si>
  <si>
    <t>pozostałe wydatki bieżące na zadania związane z pomocą obywatelom Ukrainy</t>
  </si>
  <si>
    <t xml:space="preserve">Środowiskowy Dom Samopomocy </t>
  </si>
  <si>
    <t>Środowiskowy Dom Samopomocy - Klub Samopomocy</t>
  </si>
  <si>
    <t>"Rozumiem i wspieram"</t>
  </si>
  <si>
    <t>opłaty na rzecz budżetów jednostek samorządu terytorialnego</t>
  </si>
  <si>
    <r>
      <t>Usługi opiekuńcze i specjalistyczne usługi opiekuńcze</t>
    </r>
    <r>
      <rPr>
        <i/>
        <sz val="8"/>
        <rFont val="Arial CE"/>
        <charset val="238"/>
      </rPr>
      <t xml:space="preserve"> </t>
    </r>
  </si>
  <si>
    <t>Wydział Polityki Społecznej i Zdrowia Publicznego</t>
  </si>
  <si>
    <t>2360</t>
  </si>
  <si>
    <t>dotacja celowa z budżetu jednostki samorządu terytorialnego, udzielona w trybie art. 221 ustawy, na finansowanie lub dofinansowanie zadań zleconych do realizacji organizacjom prowadzącym działalność pożytku publicznego</t>
  </si>
  <si>
    <t>Miejski Ośrodek Pomocy Rodzinie</t>
  </si>
  <si>
    <t>świadczenia społeczne</t>
  </si>
  <si>
    <t>składki na Fundusz Pracy oraz Fundusz Solidarnościowy</t>
  </si>
  <si>
    <t>Miejski Ośrodek Pomocy Rodzinie - Fundusz Pomocy (świadczenie pieniężne w wysokości 300 zł)</t>
  </si>
  <si>
    <t>Świadczenia rodzinne, świadczenie z funduszu</t>
  </si>
  <si>
    <t>alimentacyjnego oraz składki na ubezpieczenia</t>
  </si>
  <si>
    <t>emerytalne i rentowe z ubezpieczenia społecznego</t>
  </si>
  <si>
    <t>Miejski Ośrodek Pomocy Rodzinie - świadczenie wychowawcze</t>
  </si>
  <si>
    <t>Wydatki na zadania rządowe:</t>
  </si>
  <si>
    <t>Działalność usługowa</t>
  </si>
  <si>
    <t>Nadzór budowlany</t>
  </si>
  <si>
    <t>Powiatowy Inspektorat Nadzoru Budowlanego Miasta Włocławek</t>
  </si>
  <si>
    <t>Miejski Zespół do Spraw Orzekania o Niepełnosprawności - Fundusz Pomocy (realizacja zadań przez Miejski Zespół do Spraw Orzekania o Niepełnosprawności na rzecz obywateli Ukrainy)</t>
  </si>
  <si>
    <t>Załącznik Nr 2</t>
  </si>
  <si>
    <t>Dochody i wydatki związane z realizacją zadań z zakresu administracji rządowej wykonywanych na podstawie porozumień z organami administracji rządowej na 2024 rok</t>
  </si>
  <si>
    <t>z tego:</t>
  </si>
  <si>
    <t>Dział</t>
  </si>
  <si>
    <t>Rozdział</t>
  </si>
  <si>
    <t>Dotacje
ogółem</t>
  </si>
  <si>
    <t>Wydatki
ogółem
(6+9)</t>
  </si>
  <si>
    <t>w tym:</t>
  </si>
  <si>
    <t>Wydatki
bieżące</t>
  </si>
  <si>
    <t>wynagrodzenia i składki od nich naliczane</t>
  </si>
  <si>
    <t>świadczenia na rzecz osób fizycznych</t>
  </si>
  <si>
    <t>Wydatki
majątkowe</t>
  </si>
  <si>
    <t>Ogółem:</t>
  </si>
  <si>
    <t xml:space="preserve">                                                                                                 Załącznik Nr 3</t>
  </si>
  <si>
    <t xml:space="preserve">                                                                                                 PREZYDENTA MIASTA WŁOCŁAWEK</t>
  </si>
  <si>
    <t xml:space="preserve">Dotacje udzielane z budżetu jednostki samorządu terytorialnego </t>
  </si>
  <si>
    <t>dla jednostek spoza sektora finansów publicznych na 2024 rok</t>
  </si>
  <si>
    <t>Lp.</t>
  </si>
  <si>
    <t xml:space="preserve">§ </t>
  </si>
  <si>
    <t>Nazwa zadania</t>
  </si>
  <si>
    <t>Kwota dotacji</t>
  </si>
  <si>
    <t>dotacje celowe</t>
  </si>
  <si>
    <t>Dotacja do zakupu rowerów dla mieszkańców Włocławka (dotacja na inwestycje)</t>
  </si>
  <si>
    <t>Dotacje do prac budowlanych w ramach rewitalizacji (dotacja na inwestycje)</t>
  </si>
  <si>
    <t>Pozostała działalność (prowadzenie Kawiarni Obywatelskiej "Śródmieście Cafe")</t>
  </si>
  <si>
    <t>Nieodpłatna pomoc prawna - zadanie rządowe</t>
  </si>
  <si>
    <t>Publiczna Szkoła Podstawowa im. ks. J. Długosza</t>
  </si>
  <si>
    <t>Przedszkole Niepubliczne "Chatka Puchatka"</t>
  </si>
  <si>
    <t>Niepubliczne Przedszkole "Smerfna Chata"</t>
  </si>
  <si>
    <t>Niepubliczne Przedszkole "Skakanka"</t>
  </si>
  <si>
    <t>Przedszkole Niepubliczne "Tęczowa Kraina"</t>
  </si>
  <si>
    <t>Niepubliczne Przedszkole "Domowe Przedszkole"</t>
  </si>
  <si>
    <t>Niepubliczne Przedszkole "Wesoła Biedronka"</t>
  </si>
  <si>
    <t>Akademickie Technikum Wojskowe im. "Obrońców Wisły                           1920 roku" we Włocławku</t>
  </si>
  <si>
    <t>Branżowa Szkoła I Stopnia IMPULS</t>
  </si>
  <si>
    <t>Akademickie Liceum Ogólnokształcące nr 1 im. "Obrońców Wisły 1920 roku" we Włocławku</t>
  </si>
  <si>
    <t>Akademickie Liceum Ogólnokształcące Mistrzostwa Sportowego nr 1 im. "Obrońców Wisły 1920 roku" we Włocławku</t>
  </si>
  <si>
    <t>Zwalczanie narkomanii</t>
  </si>
  <si>
    <t>Dofinansowanie programów dotyczących uzależnień, pozalekcyjnych zajęć sportowych (przeciwdzialanie alkoholizmowi)</t>
  </si>
  <si>
    <t>Pozostala działalność (promocja i ochrona zdrowia oraz działania na rzecz osób niepełnosprawnych)</t>
  </si>
  <si>
    <t>Usługi opiekuńcze i specjalistyczne usługi opiekuńcze - ogółem, z tego:</t>
  </si>
  <si>
    <t>13.1</t>
  </si>
  <si>
    <t xml:space="preserve"> - zadania własne</t>
  </si>
  <si>
    <t>13.2</t>
  </si>
  <si>
    <t xml:space="preserve"> - zadania zlecone</t>
  </si>
  <si>
    <t>Zapewnienie schronienia oraz pomocy rzeczowej osobom bezdomnym (pozostała działalność)</t>
  </si>
  <si>
    <t>Pozostała działalność (aktywizacja społeczna seniorów, poprawa warunków funkcjonowania seniorów)</t>
  </si>
  <si>
    <t>2826        2827</t>
  </si>
  <si>
    <t xml:space="preserve">Realizacja projektu unijnego "WŁOCŁAWEK - MIASTO NOWYCH MOŻLIWOŚCI. Tutaj mieszkam, pracuję, inwestuję i tu wypoczywam" </t>
  </si>
  <si>
    <t>Dofinansowanie przyłączy kanalizacyjnych do nieruchomości (dotacja na inwestycje)</t>
  </si>
  <si>
    <t>Wymiana źródeł ciepła zasilanych paliwami stałymi ogółem, z tego:</t>
  </si>
  <si>
    <t>19.1</t>
  </si>
  <si>
    <t>- program dla osób fizycznych (dotacja na inwestycje)</t>
  </si>
  <si>
    <t>19.2</t>
  </si>
  <si>
    <t>- wymiana w budynkach wielorodzinnych (dotacja na inwestycje)</t>
  </si>
  <si>
    <t>Program priorytetowy "Ciepłe mieszkanie" (dotacja na inwestycje)</t>
  </si>
  <si>
    <t>Utylizacja wyrobów zawierających azbest (dotacja na inwestycje)</t>
  </si>
  <si>
    <t>Ochrona zabytków i opieka nad zabytkami</t>
  </si>
  <si>
    <t>Ochrona zabytków i opieka nad zabytkami - dotacja celowa dla Bazyliki Katedralnej Wniebowzięcia NMP we Włocławku na realizację zadania z Rządowego Programu Odbudowy Zabytków (dotacja na inwestycje)</t>
  </si>
  <si>
    <t>Upowszechnianie kultury, sztuki, ochrony dóbr kultury i tradycji przez organizacje prowadzące działalność pożytku publicznego (pozostała działalność)</t>
  </si>
  <si>
    <t>Zadania w zakresie kultury fizycznej</t>
  </si>
  <si>
    <t>2816    2817     2826        2827</t>
  </si>
  <si>
    <t xml:space="preserve">Zadania w zakresie kultury fizycznej - realizacja projektu pn. "WŁOCŁAWEK - MIASTO NOWYCH MOŻLIWOŚCI. Tutaj mieszkam, pracuję, inwestuję i tu wypoczywam" </t>
  </si>
  <si>
    <t>Razem</t>
  </si>
  <si>
    <t>dotacje podmiotowe</t>
  </si>
  <si>
    <t>Nazwa placówki/nazwa podmiotu</t>
  </si>
  <si>
    <t>2540        2590</t>
  </si>
  <si>
    <t>Publiczna Szkoła Podstawowa im. Ks. J. Długosza</t>
  </si>
  <si>
    <t xml:space="preserve">Szkoła Podstawowa Nr 24 w Zespole Szkół WSO "Cogito" </t>
  </si>
  <si>
    <t>Akademicka Szkoła Podstawowa Nr 1 im. Obrońców Wisły 1920 roku we Włocławku</t>
  </si>
  <si>
    <t>Akademicka Szkoła Podstawowa Mistrzostwa Sportowego Nr 1          im. Obrońców Wisły 1920 roku we Włocławku</t>
  </si>
  <si>
    <t>Prywatna Szkoła Podstawowa Zespołu Edukacji "Wiedza"</t>
  </si>
  <si>
    <t>Szkoła Podstawowa z oddziałami dwujęzycznymi Monttessori-     Schule</t>
  </si>
  <si>
    <t>Oddziały przedszkolne w szkołach podstawowych</t>
  </si>
  <si>
    <t>Niepubliczne Przedszkole "Na Wspólnej"</t>
  </si>
  <si>
    <t>Centrum Malucha - "Piotruś Pan"- Przedszkole Niepubliczne</t>
  </si>
  <si>
    <t>Niepubliczne Przedszkole "Bajeczka" Kinga Mizak Aneta Kryczka s.c.</t>
  </si>
  <si>
    <t>Przedszkole Niepubliczne "Happy Kids"</t>
  </si>
  <si>
    <t>Przedszkole Niepubliczne "Kujawiaczek"</t>
  </si>
  <si>
    <t>Przedszkole Niepubliczne "Megamocni" we Włocławku</t>
  </si>
  <si>
    <t>Niepubliczne Przedszkole Leśne "Gniazdko Wilgi"</t>
  </si>
  <si>
    <t xml:space="preserve">Przedszkole Publiczne Nr 1 </t>
  </si>
  <si>
    <t>Katolickie Publiczne Przedszkole "Pod Aniołem Stróżem"</t>
  </si>
  <si>
    <t>Inne formy wychowania przedszkolnego - punkty przedszkolne</t>
  </si>
  <si>
    <t>Niepubliczny Punkt Przedszkolny "Kraina Bajek"</t>
  </si>
  <si>
    <t>Akademickie Technikum Wojskowe im. Obrońców Wisły 1920 roku we Włocławku</t>
  </si>
  <si>
    <t>Szkoły policealne</t>
  </si>
  <si>
    <t>Policealna Szkoła "Cosinus Plus" we Włocławku</t>
  </si>
  <si>
    <t>Policealna Szkoła Techników Ochrony Fizycznej Osób i Mienia Elitarne Studium Służb Ochrony "Delta"</t>
  </si>
  <si>
    <t>Zaoczna Policealna Szkoła Zawodowa "Pascal" we Włocławku</t>
  </si>
  <si>
    <t>Zaoczna Policealna Szkoła Zawodowa Kosmetyczna "Pascal" we Włocławku</t>
  </si>
  <si>
    <t>Stacjonarna Policealna Szkoła Medyczna "Pascal" we Włocławku</t>
  </si>
  <si>
    <t>Policealna Szkoła Medyczna "Pascal"</t>
  </si>
  <si>
    <t>Policealna Szkoła Centrum Nauki i Biznesu "Żak"</t>
  </si>
  <si>
    <t xml:space="preserve">Szkoła Policealna "Spectrum" </t>
  </si>
  <si>
    <t>Policealna Szkoła Futuro</t>
  </si>
  <si>
    <t>Szkoła Policealna Opieki Medycznej "Żak"</t>
  </si>
  <si>
    <t>Akademicka Szkoła Policealna przy Kujawskiej Szkole Wyższej we Włocławku</t>
  </si>
  <si>
    <t xml:space="preserve">Branżowa Szkoła I Stopnia nr 9 w Zespole Szkół Włocławskiego Stowarzyszenia Oświatowego "Cogito" </t>
  </si>
  <si>
    <t>Liceum Ogólnokształcące dla Dorosłych Futuro</t>
  </si>
  <si>
    <t>Zaoczne Liceum Ogólnokształcące dla Dorosłych "Cosinus Plus" we Włocławku</t>
  </si>
  <si>
    <t>Prywatne Liceum Ogólnokształcące dla Dorosłych (Katarzyna Balcer)</t>
  </si>
  <si>
    <t>Liceum Ogólnokształcące dla Dorosłych "Pascal' we Włocławku</t>
  </si>
  <si>
    <t xml:space="preserve">Liceum Ogólnokształcące "Spectrum" we Włocławku </t>
  </si>
  <si>
    <t>Akademickie Liceum Ogólnokształcące nr 1 im. Obrońców Wisły 1920 roku we Włocławku</t>
  </si>
  <si>
    <t>Akademickie Liceum Ogólnokształcące Mistrzostwa Sportowego nr 1 im. Obrońców Wisły 1920 roku we Włocławku</t>
  </si>
  <si>
    <t>Liceum Ogólnokształcące dla Dorosłych "Żak"</t>
  </si>
  <si>
    <t>Liceum Ogólnokształcące Montessorii</t>
  </si>
  <si>
    <t>Publiczne Liceum Ogólnokształcące im. Ks. J. Długosza</t>
  </si>
  <si>
    <t>Realizacja zadań wymagających stosowania specjalnej organizacji nauki i metod pracy dla dzieci w przedszkolach, oddziałach przedszkolnych w szkołach podstawowych i innych formach wychowania przedszkolnego</t>
  </si>
  <si>
    <t>Terapeutyczny Punkt Przedszkolny Neuromind</t>
  </si>
  <si>
    <t>Terapeutyczny Punkt Przedszkolny "Synapsik"</t>
  </si>
  <si>
    <t>Terapeutyczny Punkt Przedszkolny "Zielony Słonik"</t>
  </si>
  <si>
    <t>Niepubliczne Przedszkole "Na wspólnej"</t>
  </si>
  <si>
    <t>Realizacja zadań wymagających stosowania specjalnej organizacji nauki i metod pracy dla dzieci i młodzieży w szkołach podstawowych</t>
  </si>
  <si>
    <t>Szkoła Podstawowa z oddziałami dwujęzycznymi Monttessori-      Schule</t>
  </si>
  <si>
    <t>Kwalifikacyjne kursy zawodowe</t>
  </si>
  <si>
    <t>Szkoła Policealna "Cosinus Plus" we Włocławku</t>
  </si>
  <si>
    <t>Realizacja zadań wymagających stosowania specjalnej organizacji nauki i metod pracy dla dzieci i młodzieży w gimnazjach, klasach dotychczasowego gimnazjum prowadzonych w szkołach innego typu, liceach ogólnokształcących, technikach, szkołach policealnych, branżowych szkołach I i II  stopnia i klasach dotychczasowej zasadniczej szkoły zawodowej prowadzonych w branżowych szkołach I stopnia oraz szkołach artystycznych</t>
  </si>
  <si>
    <t>Rehabilitacja zawodowa i społeczna osób niepełnosprawnych</t>
  </si>
  <si>
    <t>Warsztaty Terapii Zajęciowej</t>
  </si>
  <si>
    <t>Specjalne ośrodki wychowawcze</t>
  </si>
  <si>
    <t>Specjalny Ośrodek Wychowawczy Zgromadzenia Sióstr Orionistek</t>
  </si>
  <si>
    <t>Wczesne wspomaganie rozwoju dziecka</t>
  </si>
  <si>
    <t>Poradnie psychologiczno - pedagogiczne, w tym poradnie specjalistyczne</t>
  </si>
  <si>
    <t>Poradnia Psychologiczno - Pedagogiczna "Vitamed"</t>
  </si>
  <si>
    <t>Internat Zespołu Szkół Katolickich im. Ks. J. Długosza</t>
  </si>
  <si>
    <t xml:space="preserve">Załącznik Nr 4 </t>
  </si>
  <si>
    <t xml:space="preserve">Plan </t>
  </si>
  <si>
    <t xml:space="preserve"> dochodów i wydatków wydzielonych rachunków dochodów oświatowych jednostek budżetowych na 2024 rok</t>
  </si>
  <si>
    <t>(zbiorczo)</t>
  </si>
  <si>
    <t>Wyszczególnienie</t>
  </si>
  <si>
    <t>Stan środków pieniężnych na początek roku</t>
  </si>
  <si>
    <t>Stan środków pieniężnych na koniec roku</t>
  </si>
  <si>
    <t>Dochody</t>
  </si>
  <si>
    <t>Wydatki</t>
  </si>
  <si>
    <t>1.</t>
  </si>
  <si>
    <t>2.</t>
  </si>
  <si>
    <t>3.</t>
  </si>
  <si>
    <t>4.</t>
  </si>
  <si>
    <t>5.</t>
  </si>
  <si>
    <t>6.</t>
  </si>
  <si>
    <t xml:space="preserve">Szkoły artystyczne </t>
  </si>
  <si>
    <t>7.</t>
  </si>
  <si>
    <t>Placówki kształcenia ustawicznego i centra kształcenia zawodowego</t>
  </si>
  <si>
    <t>8.</t>
  </si>
  <si>
    <t>Ośrodki szkolenia, dokształcania i doskonalenia kadr</t>
  </si>
  <si>
    <t>9.</t>
  </si>
  <si>
    <t>Inne formy kształcenia osobno niewymienione</t>
  </si>
  <si>
    <t>10.</t>
  </si>
  <si>
    <t xml:space="preserve">Kolonie i obozy oraz inne formy wypoczynku dzieci i młodzieży szkolnej , a także szkolenia młodzieży </t>
  </si>
  <si>
    <t>Szkolne schroniska młodzieżowe</t>
  </si>
  <si>
    <t xml:space="preserve">Ogółem </t>
  </si>
  <si>
    <t>Załącznik Nr 5</t>
  </si>
  <si>
    <t>Plan dochodów i wydatków na wydzielonym rachunku Funduszu Pomocy</t>
  </si>
  <si>
    <t>dotyczącym realizacji zadań na rzecz pomocy Ukrainie</t>
  </si>
  <si>
    <t xml:space="preserve">Dział </t>
  </si>
  <si>
    <t>Dochody na 2024 rok</t>
  </si>
  <si>
    <t>Wydatki na 2024 rok</t>
  </si>
  <si>
    <t>x</t>
  </si>
  <si>
    <t>Zapewnienie posiłku dzieciom i młodzieży</t>
  </si>
  <si>
    <t>85230</t>
  </si>
  <si>
    <t>Miejski Ośrodek Pomocy Rodznie</t>
  </si>
  <si>
    <t>3290</t>
  </si>
  <si>
    <t>Świadczenia rodzinne</t>
  </si>
  <si>
    <t>855</t>
  </si>
  <si>
    <t>85595</t>
  </si>
  <si>
    <t>4740</t>
  </si>
  <si>
    <t>4850</t>
  </si>
  <si>
    <t>Świadczenie pieniężne w wysokości          300 zł</t>
  </si>
  <si>
    <t>853</t>
  </si>
  <si>
    <t>85395</t>
  </si>
  <si>
    <t>Świadczenie pieniężne - 40 zł za osobę dziennie</t>
  </si>
  <si>
    <t>754</t>
  </si>
  <si>
    <t>75495</t>
  </si>
  <si>
    <t>3280</t>
  </si>
  <si>
    <t>Zapewnienie zakwaterowania i wyżywienia obywatelom Ukrainy</t>
  </si>
  <si>
    <t>Wydział Zarządzania Kryzysowego i Bezpieczeństwa</t>
  </si>
  <si>
    <t>4370</t>
  </si>
  <si>
    <t>4860</t>
  </si>
  <si>
    <t>Realizacja zadań przez Miejski Zespół do Spraw Orzekania o Niepełnosprawności na rzecz obywateli Ukrainy</t>
  </si>
  <si>
    <t>85321</t>
  </si>
  <si>
    <t xml:space="preserve">Miejski Zespół do Spraw Orzekania o Niepełnosprawności </t>
  </si>
  <si>
    <t>Zasiłki okresowe</t>
  </si>
  <si>
    <t>85214</t>
  </si>
  <si>
    <t>Finansowanie pobytu dzieci obywateli Ukrainy umieszczonych w systemie pieczy zastępczej</t>
  </si>
  <si>
    <t>85510</t>
  </si>
  <si>
    <t>Centrum Opieki nad Dzieckiem</t>
  </si>
  <si>
    <t>758</t>
  </si>
  <si>
    <t>Realizacja dodatkowych zadań oświatowych</t>
  </si>
  <si>
    <t>801</t>
  </si>
  <si>
    <t>80101</t>
  </si>
  <si>
    <t>80102</t>
  </si>
  <si>
    <t>80104</t>
  </si>
  <si>
    <t>80105</t>
  </si>
  <si>
    <t>80115</t>
  </si>
  <si>
    <t>80117</t>
  </si>
  <si>
    <t>80120</t>
  </si>
  <si>
    <t>80132</t>
  </si>
  <si>
    <t>80134</t>
  </si>
  <si>
    <t>854</t>
  </si>
  <si>
    <t>85410</t>
  </si>
  <si>
    <t>85420</t>
  </si>
  <si>
    <t>Nadanie numeru PESEL, potwierdzenie tożsamości obywateli Ukrainy i wprowadzenie danych do rejestru danych kontaktowych na wniosek</t>
  </si>
  <si>
    <t>750</t>
  </si>
  <si>
    <t>75011</t>
  </si>
  <si>
    <t>Wydział Organizacyjno - Prawny i Kadr</t>
  </si>
  <si>
    <t>do Zarządzenia NR 162/2024</t>
  </si>
  <si>
    <t>z dnia 29 marca 2024 r.</t>
  </si>
  <si>
    <t xml:space="preserve">                                                                                                 do Zarządzenia NR 162/2024</t>
  </si>
  <si>
    <t xml:space="preserve">                                                                                                 z dnia 29 marca 2024 r.</t>
  </si>
  <si>
    <t>do ZARZĄDZENIA NR 162/2024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</si>
</sst>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42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8"/>
      <name val="Arial CE"/>
      <family val="2"/>
      <charset val="238"/>
    </font>
    <font>
      <b/>
      <sz val="10"/>
      <name val="Arial CE"/>
      <charset val="238"/>
    </font>
    <font>
      <b/>
      <sz val="10"/>
      <name val="Arial CE"/>
      <family val="2"/>
      <charset val="238"/>
    </font>
    <font>
      <b/>
      <sz val="8"/>
      <name val="Arial CE"/>
      <family val="2"/>
      <charset val="238"/>
    </font>
    <font>
      <sz val="7"/>
      <name val="Arial CE"/>
      <family val="2"/>
      <charset val="238"/>
    </font>
    <font>
      <sz val="8"/>
      <color theme="1"/>
      <name val="Calibri"/>
      <family val="2"/>
      <charset val="238"/>
      <scheme val="minor"/>
    </font>
    <font>
      <sz val="8"/>
      <name val="Arial CE"/>
      <charset val="238"/>
    </font>
    <font>
      <b/>
      <sz val="8"/>
      <name val="Arial CE"/>
      <charset val="238"/>
    </font>
    <font>
      <sz val="11"/>
      <color rgb="FF9C0006"/>
      <name val="Calibri"/>
      <family val="2"/>
      <charset val="238"/>
      <scheme val="minor"/>
    </font>
    <font>
      <sz val="8"/>
      <color theme="1"/>
      <name val="Arial"/>
      <family val="2"/>
      <charset val="238"/>
    </font>
    <font>
      <i/>
      <sz val="8"/>
      <name val="Arial CE"/>
      <charset val="238"/>
    </font>
    <font>
      <sz val="9"/>
      <name val="Arial CE"/>
      <charset val="238"/>
    </font>
    <font>
      <i/>
      <sz val="8"/>
      <name val="Arial CE"/>
      <family val="2"/>
      <charset val="238"/>
    </font>
    <font>
      <b/>
      <i/>
      <sz val="8"/>
      <name val="Arial CE"/>
      <family val="2"/>
      <charset val="238"/>
    </font>
    <font>
      <sz val="7"/>
      <name val="Arial"/>
      <family val="2"/>
      <charset val="238"/>
    </font>
    <font>
      <sz val="8"/>
      <color rgb="FF000000"/>
      <name val="Arial"/>
      <family val="2"/>
      <charset val="238"/>
    </font>
    <font>
      <sz val="8"/>
      <name val="Arial"/>
      <family val="2"/>
      <charset val="238"/>
    </font>
    <font>
      <i/>
      <sz val="8"/>
      <name val="Arial"/>
      <family val="2"/>
      <charset val="238"/>
    </font>
    <font>
      <sz val="10"/>
      <name val="Arial"/>
      <family val="2"/>
      <charset val="238"/>
    </font>
    <font>
      <sz val="9"/>
      <name val="Arial"/>
      <family val="2"/>
      <charset val="238"/>
    </font>
    <font>
      <sz val="9"/>
      <name val="Arial CE"/>
      <family val="2"/>
      <charset val="238"/>
    </font>
    <font>
      <b/>
      <sz val="9"/>
      <name val="Arial CE"/>
      <family val="2"/>
      <charset val="238"/>
    </font>
    <font>
      <b/>
      <i/>
      <sz val="9"/>
      <name val="Arial"/>
      <family val="2"/>
      <charset val="238"/>
    </font>
    <font>
      <b/>
      <sz val="9"/>
      <name val="Arial"/>
      <family val="2"/>
      <charset val="238"/>
    </font>
    <font>
      <b/>
      <i/>
      <sz val="9"/>
      <name val="Arial CE"/>
      <charset val="238"/>
    </font>
    <font>
      <b/>
      <sz val="9"/>
      <color rgb="FFFF0000"/>
      <name val="Arial"/>
      <family val="2"/>
      <charset val="238"/>
    </font>
    <font>
      <i/>
      <sz val="9"/>
      <name val="Arial CE"/>
      <charset val="238"/>
    </font>
    <font>
      <sz val="9"/>
      <color rgb="FFFF0000"/>
      <name val="Arial"/>
      <family val="2"/>
      <charset val="238"/>
    </font>
    <font>
      <b/>
      <sz val="9"/>
      <name val="Arial CE"/>
      <charset val="238"/>
    </font>
    <font>
      <sz val="6"/>
      <name val="Arial CE"/>
      <family val="2"/>
      <charset val="238"/>
    </font>
    <font>
      <b/>
      <sz val="10"/>
      <name val="Arial"/>
      <family val="2"/>
      <charset val="238"/>
    </font>
    <font>
      <b/>
      <i/>
      <sz val="10"/>
      <name val="Arial"/>
      <family val="2"/>
      <charset val="238"/>
    </font>
    <font>
      <b/>
      <sz val="12"/>
      <name val="Arial CE"/>
      <family val="2"/>
      <charset val="238"/>
    </font>
    <font>
      <b/>
      <sz val="9"/>
      <color theme="1"/>
      <name val="Arial"/>
      <family val="2"/>
      <charset val="238"/>
    </font>
    <font>
      <i/>
      <sz val="9"/>
      <name val="Arial"/>
      <family val="2"/>
      <charset val="238"/>
    </font>
    <font>
      <i/>
      <u/>
      <sz val="9"/>
      <name val="Arial"/>
      <family val="2"/>
      <charset val="238"/>
    </font>
    <font>
      <b/>
      <i/>
      <sz val="9"/>
      <name val="Arial CE"/>
      <family val="2"/>
      <charset val="238"/>
    </font>
    <font>
      <b/>
      <i/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i/>
      <sz val="10"/>
      <name val="Arial CE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</borders>
  <cellStyleXfs count="6">
    <xf numFmtId="0" fontId="0" fillId="0" borderId="0"/>
    <xf numFmtId="0" fontId="1" fillId="0" borderId="0"/>
    <xf numFmtId="0" fontId="10" fillId="2" borderId="0" applyNumberFormat="0" applyBorder="0" applyAlignment="0" applyProtection="0"/>
    <xf numFmtId="43" fontId="1" fillId="0" borderId="0" applyFont="0" applyFill="0" applyBorder="0" applyAlignment="0" applyProtection="0"/>
    <xf numFmtId="0" fontId="20" fillId="0" borderId="0"/>
    <xf numFmtId="0" fontId="20" fillId="0" borderId="0"/>
  </cellStyleXfs>
  <cellXfs count="474">
    <xf numFmtId="0" fontId="0" fillId="0" borderId="0" xfId="0"/>
    <xf numFmtId="0" fontId="2" fillId="0" borderId="0" xfId="0" applyFont="1"/>
    <xf numFmtId="49" fontId="2" fillId="0" borderId="0" xfId="0" applyNumberFormat="1" applyFont="1"/>
    <xf numFmtId="0" fontId="2" fillId="0" borderId="0" xfId="0" applyFont="1" applyAlignment="1">
      <alignment horizontal="left"/>
    </xf>
    <xf numFmtId="0" fontId="3" fillId="0" borderId="0" xfId="0" applyFont="1" applyAlignment="1">
      <alignment horizontal="centerContinuous"/>
    </xf>
    <xf numFmtId="49" fontId="3" fillId="0" borderId="0" xfId="0" applyNumberFormat="1" applyFont="1" applyAlignment="1">
      <alignment horizontal="centerContinuous"/>
    </xf>
    <xf numFmtId="0" fontId="4" fillId="0" borderId="0" xfId="0" applyFont="1" applyAlignment="1">
      <alignment horizontal="centerContinuous"/>
    </xf>
    <xf numFmtId="0" fontId="5" fillId="0" borderId="0" xfId="0" applyFont="1"/>
    <xf numFmtId="0" fontId="2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2" fillId="0" borderId="1" xfId="0" applyFont="1" applyBorder="1"/>
    <xf numFmtId="49" fontId="2" fillId="0" borderId="1" xfId="0" applyNumberFormat="1" applyFont="1" applyBorder="1"/>
    <xf numFmtId="0" fontId="5" fillId="0" borderId="2" xfId="0" applyFont="1" applyBorder="1"/>
    <xf numFmtId="0" fontId="5" fillId="0" borderId="1" xfId="0" applyFont="1" applyBorder="1" applyAlignment="1">
      <alignment horizontal="center"/>
    </xf>
    <xf numFmtId="3" fontId="2" fillId="0" borderId="1" xfId="0" applyNumberFormat="1" applyFont="1" applyBorder="1"/>
    <xf numFmtId="0" fontId="2" fillId="0" borderId="1" xfId="0" applyFont="1" applyBorder="1" applyAlignment="1">
      <alignment horizontal="center"/>
    </xf>
    <xf numFmtId="0" fontId="7" fillId="0" borderId="0" xfId="0" applyFont="1"/>
    <xf numFmtId="0" fontId="5" fillId="0" borderId="3" xfId="0" applyFont="1" applyBorder="1" applyAlignment="1">
      <alignment horizontal="center"/>
    </xf>
    <xf numFmtId="49" fontId="5" fillId="0" borderId="3" xfId="0" applyNumberFormat="1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3" fontId="5" fillId="0" borderId="3" xfId="0" applyNumberFormat="1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49" fontId="5" fillId="0" borderId="5" xfId="0" applyNumberFormat="1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3" fontId="5" fillId="0" borderId="5" xfId="0" applyNumberFormat="1" applyFont="1" applyBorder="1" applyAlignment="1">
      <alignment horizontal="center"/>
    </xf>
    <xf numFmtId="3" fontId="2" fillId="0" borderId="3" xfId="0" applyNumberFormat="1" applyFont="1" applyBorder="1"/>
    <xf numFmtId="49" fontId="2" fillId="0" borderId="3" xfId="0" applyNumberFormat="1" applyFont="1" applyBorder="1" applyAlignment="1">
      <alignment horizontal="right"/>
    </xf>
    <xf numFmtId="0" fontId="5" fillId="0" borderId="7" xfId="0" applyFont="1" applyBorder="1"/>
    <xf numFmtId="4" fontId="5" fillId="0" borderId="8" xfId="0" applyNumberFormat="1" applyFont="1" applyBorder="1"/>
    <xf numFmtId="0" fontId="5" fillId="0" borderId="9" xfId="0" applyFont="1" applyBorder="1"/>
    <xf numFmtId="4" fontId="5" fillId="0" borderId="10" xfId="0" applyNumberFormat="1" applyFont="1" applyBorder="1"/>
    <xf numFmtId="4" fontId="5" fillId="0" borderId="10" xfId="0" applyNumberFormat="1" applyFont="1" applyBorder="1" applyAlignment="1">
      <alignment horizontal="right"/>
    </xf>
    <xf numFmtId="3" fontId="5" fillId="0" borderId="3" xfId="0" applyNumberFormat="1" applyFont="1" applyBorder="1"/>
    <xf numFmtId="0" fontId="8" fillId="0" borderId="3" xfId="0" applyFont="1" applyBorder="1"/>
    <xf numFmtId="3" fontId="8" fillId="0" borderId="4" xfId="0" applyNumberFormat="1" applyFont="1" applyBorder="1"/>
    <xf numFmtId="4" fontId="5" fillId="0" borderId="3" xfId="0" applyNumberFormat="1" applyFont="1" applyBorder="1" applyAlignment="1">
      <alignment horizontal="right"/>
    </xf>
    <xf numFmtId="49" fontId="8" fillId="0" borderId="3" xfId="0" applyNumberFormat="1" applyFont="1" applyBorder="1" applyAlignment="1">
      <alignment horizontal="right"/>
    </xf>
    <xf numFmtId="3" fontId="8" fillId="0" borderId="6" xfId="0" applyNumberFormat="1" applyFont="1" applyBorder="1"/>
    <xf numFmtId="4" fontId="2" fillId="0" borderId="5" xfId="0" applyNumberFormat="1" applyFont="1" applyBorder="1"/>
    <xf numFmtId="4" fontId="2" fillId="0" borderId="5" xfId="0" applyNumberFormat="1" applyFont="1" applyBorder="1" applyAlignment="1">
      <alignment horizontal="right"/>
    </xf>
    <xf numFmtId="0" fontId="2" fillId="0" borderId="3" xfId="0" applyFont="1" applyBorder="1"/>
    <xf numFmtId="49" fontId="2" fillId="0" borderId="3" xfId="0" applyNumberFormat="1" applyFont="1" applyBorder="1" applyAlignment="1">
      <alignment horizontal="right" vertical="top"/>
    </xf>
    <xf numFmtId="0" fontId="2" fillId="0" borderId="3" xfId="0" applyFont="1" applyBorder="1" applyAlignment="1">
      <alignment vertical="top" wrapText="1"/>
    </xf>
    <xf numFmtId="4" fontId="2" fillId="0" borderId="3" xfId="0" applyNumberFormat="1" applyFont="1" applyBorder="1"/>
    <xf numFmtId="4" fontId="2" fillId="0" borderId="3" xfId="0" applyNumberFormat="1" applyFont="1" applyBorder="1" applyAlignment="1">
      <alignment horizontal="right"/>
    </xf>
    <xf numFmtId="3" fontId="8" fillId="0" borderId="3" xfId="0" applyNumberFormat="1" applyFont="1" applyBorder="1"/>
    <xf numFmtId="0" fontId="2" fillId="0" borderId="3" xfId="0" applyFont="1" applyBorder="1" applyAlignment="1">
      <alignment horizontal="right"/>
    </xf>
    <xf numFmtId="3" fontId="5" fillId="0" borderId="3" xfId="0" applyNumberFormat="1" applyFont="1" applyBorder="1" applyAlignment="1">
      <alignment horizontal="right"/>
    </xf>
    <xf numFmtId="4" fontId="5" fillId="0" borderId="3" xfId="0" applyNumberFormat="1" applyFont="1" applyBorder="1"/>
    <xf numFmtId="49" fontId="5" fillId="0" borderId="3" xfId="0" applyNumberFormat="1" applyFont="1" applyBorder="1" applyAlignment="1">
      <alignment horizontal="right"/>
    </xf>
    <xf numFmtId="4" fontId="8" fillId="0" borderId="5" xfId="0" applyNumberFormat="1" applyFont="1" applyBorder="1"/>
    <xf numFmtId="0" fontId="8" fillId="0" borderId="3" xfId="0" applyFont="1" applyBorder="1" applyAlignment="1">
      <alignment horizontal="right"/>
    </xf>
    <xf numFmtId="0" fontId="8" fillId="0" borderId="4" xfId="0" applyFont="1" applyBorder="1"/>
    <xf numFmtId="4" fontId="8" fillId="0" borderId="3" xfId="0" applyNumberFormat="1" applyFont="1" applyBorder="1" applyAlignment="1">
      <alignment horizontal="right"/>
    </xf>
    <xf numFmtId="0" fontId="2" fillId="0" borderId="4" xfId="0" applyFont="1" applyBorder="1"/>
    <xf numFmtId="0" fontId="7" fillId="0" borderId="5" xfId="0" applyFont="1" applyBorder="1"/>
    <xf numFmtId="49" fontId="7" fillId="0" borderId="5" xfId="0" applyNumberFormat="1" applyFont="1" applyBorder="1" applyAlignment="1">
      <alignment horizontal="right"/>
    </xf>
    <xf numFmtId="0" fontId="7" fillId="0" borderId="6" xfId="0" applyFont="1" applyBorder="1"/>
    <xf numFmtId="0" fontId="0" fillId="0" borderId="0" xfId="0" applyAlignment="1">
      <alignment horizontal="centerContinuous"/>
    </xf>
    <xf numFmtId="4" fontId="8" fillId="0" borderId="12" xfId="0" applyNumberFormat="1" applyFont="1" applyBorder="1"/>
    <xf numFmtId="4" fontId="7" fillId="0" borderId="0" xfId="0" applyNumberFormat="1" applyFont="1"/>
    <xf numFmtId="0" fontId="5" fillId="0" borderId="3" xfId="0" applyFont="1" applyBorder="1"/>
    <xf numFmtId="0" fontId="5" fillId="0" borderId="4" xfId="0" applyFont="1" applyBorder="1"/>
    <xf numFmtId="0" fontId="2" fillId="0" borderId="3" xfId="0" applyFont="1" applyBorder="1" applyAlignment="1">
      <alignment horizontal="center"/>
    </xf>
    <xf numFmtId="0" fontId="2" fillId="0" borderId="6" xfId="0" applyFont="1" applyBorder="1"/>
    <xf numFmtId="49" fontId="2" fillId="0" borderId="3" xfId="0" applyNumberFormat="1" applyFont="1" applyBorder="1" applyAlignment="1">
      <alignment horizontal="center"/>
    </xf>
    <xf numFmtId="0" fontId="12" fillId="0" borderId="11" xfId="0" applyFont="1" applyBorder="1" applyAlignment="1">
      <alignment vertical="center" wrapText="1"/>
    </xf>
    <xf numFmtId="4" fontId="12" fillId="0" borderId="12" xfId="0" applyNumberFormat="1" applyFont="1" applyBorder="1"/>
    <xf numFmtId="4" fontId="12" fillId="0" borderId="12" xfId="0" applyNumberFormat="1" applyFont="1" applyBorder="1" applyAlignment="1">
      <alignment horizontal="right"/>
    </xf>
    <xf numFmtId="0" fontId="2" fillId="0" borderId="4" xfId="0" applyFont="1" applyBorder="1" applyAlignment="1">
      <alignment vertical="top" wrapText="1"/>
    </xf>
    <xf numFmtId="3" fontId="5" fillId="0" borderId="4" xfId="0" applyNumberFormat="1" applyFont="1" applyBorder="1"/>
    <xf numFmtId="0" fontId="13" fillId="0" borderId="3" xfId="0" applyFont="1" applyBorder="1"/>
    <xf numFmtId="49" fontId="13" fillId="0" borderId="3" xfId="0" applyNumberFormat="1" applyFont="1" applyBorder="1" applyAlignment="1">
      <alignment horizontal="right"/>
    </xf>
    <xf numFmtId="0" fontId="12" fillId="0" borderId="12" xfId="0" applyFont="1" applyBorder="1" applyAlignment="1">
      <alignment vertical="center" wrapText="1"/>
    </xf>
    <xf numFmtId="0" fontId="2" fillId="0" borderId="3" xfId="0" applyFont="1" applyBorder="1" applyAlignment="1">
      <alignment wrapText="1"/>
    </xf>
    <xf numFmtId="3" fontId="2" fillId="0" borderId="4" xfId="0" applyNumberFormat="1" applyFont="1" applyBorder="1"/>
    <xf numFmtId="49" fontId="12" fillId="0" borderId="3" xfId="0" applyNumberFormat="1" applyFont="1" applyBorder="1" applyAlignment="1">
      <alignment horizontal="right"/>
    </xf>
    <xf numFmtId="0" fontId="2" fillId="0" borderId="3" xfId="0" applyFont="1" applyBorder="1" applyAlignment="1">
      <alignment horizontal="right" vertical="top"/>
    </xf>
    <xf numFmtId="3" fontId="2" fillId="0" borderId="3" xfId="0" applyNumberFormat="1" applyFont="1" applyBorder="1" applyAlignment="1">
      <alignment horizontal="right"/>
    </xf>
    <xf numFmtId="0" fontId="8" fillId="0" borderId="6" xfId="0" applyFont="1" applyBorder="1" applyAlignment="1">
      <alignment horizontal="left"/>
    </xf>
    <xf numFmtId="3" fontId="5" fillId="0" borderId="5" xfId="0" applyNumberFormat="1" applyFont="1" applyBorder="1" applyAlignment="1">
      <alignment horizontal="right"/>
    </xf>
    <xf numFmtId="3" fontId="5" fillId="0" borderId="5" xfId="0" applyNumberFormat="1" applyFont="1" applyBorder="1"/>
    <xf numFmtId="49" fontId="2" fillId="0" borderId="5" xfId="0" applyNumberFormat="1" applyFont="1" applyBorder="1" applyAlignment="1">
      <alignment horizontal="right" vertical="top"/>
    </xf>
    <xf numFmtId="0" fontId="2" fillId="0" borderId="6" xfId="0" applyFont="1" applyBorder="1" applyAlignment="1">
      <alignment vertical="top" wrapText="1"/>
    </xf>
    <xf numFmtId="3" fontId="2" fillId="0" borderId="6" xfId="0" applyNumberFormat="1" applyFont="1" applyBorder="1"/>
    <xf numFmtId="0" fontId="12" fillId="0" borderId="11" xfId="0" applyFont="1" applyBorder="1" applyAlignment="1">
      <alignment vertical="center"/>
    </xf>
    <xf numFmtId="0" fontId="2" fillId="0" borderId="6" xfId="0" applyFont="1" applyBorder="1" applyAlignment="1">
      <alignment wrapText="1"/>
    </xf>
    <xf numFmtId="3" fontId="14" fillId="0" borderId="3" xfId="0" applyNumberFormat="1" applyFont="1" applyBorder="1"/>
    <xf numFmtId="0" fontId="12" fillId="0" borderId="11" xfId="0" applyFont="1" applyBorder="1" applyAlignment="1">
      <alignment wrapText="1"/>
    </xf>
    <xf numFmtId="3" fontId="2" fillId="0" borderId="5" xfId="0" applyNumberFormat="1" applyFont="1" applyBorder="1"/>
    <xf numFmtId="4" fontId="8" fillId="0" borderId="5" xfId="0" applyNumberFormat="1" applyFont="1" applyBorder="1" applyAlignment="1">
      <alignment horizontal="right"/>
    </xf>
    <xf numFmtId="49" fontId="9" fillId="0" borderId="3" xfId="0" applyNumberFormat="1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9" fillId="0" borderId="10" xfId="0" applyFont="1" applyBorder="1" applyAlignment="1">
      <alignment horizontal="left"/>
    </xf>
    <xf numFmtId="0" fontId="8" fillId="0" borderId="13" xfId="0" applyFont="1" applyBorder="1" applyAlignment="1">
      <alignment horizontal="left"/>
    </xf>
    <xf numFmtId="3" fontId="15" fillId="0" borderId="3" xfId="0" applyNumberFormat="1" applyFont="1" applyBorder="1" applyAlignment="1">
      <alignment horizontal="right"/>
    </xf>
    <xf numFmtId="0" fontId="14" fillId="0" borderId="3" xfId="0" applyFont="1" applyBorder="1"/>
    <xf numFmtId="49" fontId="14" fillId="0" borderId="3" xfId="0" applyNumberFormat="1" applyFont="1" applyBorder="1" applyAlignment="1">
      <alignment horizontal="right"/>
    </xf>
    <xf numFmtId="0" fontId="12" fillId="0" borderId="11" xfId="0" applyFont="1" applyBorder="1"/>
    <xf numFmtId="4" fontId="8" fillId="0" borderId="3" xfId="0" applyNumberFormat="1" applyFont="1" applyBorder="1"/>
    <xf numFmtId="0" fontId="2" fillId="0" borderId="4" xfId="0" applyFont="1" applyBorder="1" applyAlignment="1">
      <alignment wrapText="1"/>
    </xf>
    <xf numFmtId="0" fontId="14" fillId="0" borderId="4" xfId="0" applyFont="1" applyBorder="1" applyAlignment="1">
      <alignment horizontal="right"/>
    </xf>
    <xf numFmtId="0" fontId="14" fillId="0" borderId="11" xfId="0" applyFont="1" applyBorder="1"/>
    <xf numFmtId="0" fontId="8" fillId="0" borderId="3" xfId="1" applyFont="1" applyBorder="1" applyAlignment="1">
      <alignment horizontal="right"/>
    </xf>
    <xf numFmtId="0" fontId="8" fillId="0" borderId="5" xfId="1" applyFont="1" applyBorder="1"/>
    <xf numFmtId="0" fontId="8" fillId="0" borderId="3" xfId="1" applyFont="1" applyBorder="1" applyAlignment="1">
      <alignment horizontal="center"/>
    </xf>
    <xf numFmtId="0" fontId="12" fillId="0" borderId="3" xfId="1" applyFont="1" applyBorder="1" applyAlignment="1">
      <alignment horizontal="right"/>
    </xf>
    <xf numFmtId="0" fontId="12" fillId="0" borderId="12" xfId="1" applyFont="1" applyBorder="1"/>
    <xf numFmtId="4" fontId="14" fillId="0" borderId="12" xfId="0" applyNumberFormat="1" applyFont="1" applyBorder="1"/>
    <xf numFmtId="0" fontId="8" fillId="0" borderId="3" xfId="1" applyFont="1" applyBorder="1"/>
    <xf numFmtId="0" fontId="8" fillId="0" borderId="3" xfId="0" applyFont="1" applyBorder="1" applyAlignment="1">
      <alignment horizontal="center"/>
    </xf>
    <xf numFmtId="0" fontId="8" fillId="0" borderId="5" xfId="0" applyFont="1" applyBorder="1"/>
    <xf numFmtId="0" fontId="12" fillId="0" borderId="12" xfId="0" applyFont="1" applyBorder="1"/>
    <xf numFmtId="0" fontId="8" fillId="0" borderId="3" xfId="0" applyFont="1" applyBorder="1" applyAlignment="1">
      <alignment horizontal="right" vertical="top"/>
    </xf>
    <xf numFmtId="0" fontId="8" fillId="0" borderId="4" xfId="0" applyFont="1" applyBorder="1" applyAlignment="1">
      <alignment wrapText="1"/>
    </xf>
    <xf numFmtId="4" fontId="9" fillId="0" borderId="10" xfId="0" applyNumberFormat="1" applyFont="1" applyBorder="1"/>
    <xf numFmtId="0" fontId="8" fillId="0" borderId="6" xfId="0" applyFont="1" applyBorder="1"/>
    <xf numFmtId="0" fontId="14" fillId="0" borderId="11" xfId="0" applyFont="1" applyBorder="1" applyAlignment="1">
      <alignment wrapText="1"/>
    </xf>
    <xf numFmtId="4" fontId="14" fillId="0" borderId="12" xfId="0" applyNumberFormat="1" applyFont="1" applyBorder="1" applyAlignment="1">
      <alignment horizontal="right"/>
    </xf>
    <xf numFmtId="49" fontId="8" fillId="0" borderId="3" xfId="0" applyNumberFormat="1" applyFont="1" applyBorder="1" applyAlignment="1">
      <alignment horizontal="right" vertical="top"/>
    </xf>
    <xf numFmtId="0" fontId="17" fillId="0" borderId="0" xfId="0" applyFont="1" applyAlignment="1">
      <alignment wrapText="1"/>
    </xf>
    <xf numFmtId="0" fontId="17" fillId="0" borderId="0" xfId="0" applyFont="1" applyAlignment="1">
      <alignment horizontal="justify" vertical="center"/>
    </xf>
    <xf numFmtId="4" fontId="9" fillId="0" borderId="10" xfId="1" applyNumberFormat="1" applyFont="1" applyBorder="1"/>
    <xf numFmtId="4" fontId="8" fillId="0" borderId="3" xfId="1" applyNumberFormat="1" applyFont="1" applyBorder="1"/>
    <xf numFmtId="0" fontId="18" fillId="0" borderId="3" xfId="0" applyFont="1" applyBorder="1"/>
    <xf numFmtId="0" fontId="11" fillId="0" borderId="0" xfId="0" applyFont="1"/>
    <xf numFmtId="0" fontId="2" fillId="0" borderId="5" xfId="0" applyFont="1" applyBorder="1"/>
    <xf numFmtId="49" fontId="8" fillId="0" borderId="5" xfId="0" applyNumberFormat="1" applyFont="1" applyBorder="1" applyAlignment="1">
      <alignment horizontal="right" vertical="top"/>
    </xf>
    <xf numFmtId="0" fontId="8" fillId="0" borderId="6" xfId="0" applyFont="1" applyBorder="1" applyAlignment="1">
      <alignment wrapText="1"/>
    </xf>
    <xf numFmtId="4" fontId="12" fillId="0" borderId="12" xfId="1" applyNumberFormat="1" applyFont="1" applyBorder="1" applyAlignment="1">
      <alignment horizontal="right"/>
    </xf>
    <xf numFmtId="4" fontId="8" fillId="0" borderId="3" xfId="1" applyNumberFormat="1" applyFont="1" applyBorder="1" applyAlignment="1">
      <alignment horizontal="right"/>
    </xf>
    <xf numFmtId="0" fontId="8" fillId="0" borderId="4" xfId="0" applyFont="1" applyBorder="1" applyAlignment="1">
      <alignment vertical="top" wrapText="1"/>
    </xf>
    <xf numFmtId="0" fontId="2" fillId="0" borderId="5" xfId="0" applyFont="1" applyBorder="1" applyAlignment="1">
      <alignment horizontal="right"/>
    </xf>
    <xf numFmtId="0" fontId="8" fillId="0" borderId="5" xfId="0" applyFont="1" applyBorder="1" applyAlignment="1">
      <alignment horizontal="right"/>
    </xf>
    <xf numFmtId="0" fontId="11" fillId="0" borderId="14" xfId="0" applyFont="1" applyBorder="1"/>
    <xf numFmtId="4" fontId="12" fillId="0" borderId="15" xfId="0" applyNumberFormat="1" applyFont="1" applyBorder="1"/>
    <xf numFmtId="49" fontId="8" fillId="0" borderId="3" xfId="0" applyNumberFormat="1" applyFont="1" applyBorder="1" applyAlignment="1">
      <alignment horizontal="center"/>
    </xf>
    <xf numFmtId="49" fontId="8" fillId="0" borderId="3" xfId="0" applyNumberFormat="1" applyFont="1" applyBorder="1"/>
    <xf numFmtId="4" fontId="12" fillId="0" borderId="15" xfId="0" applyNumberFormat="1" applyFont="1" applyBorder="1" applyAlignment="1">
      <alignment horizontal="right"/>
    </xf>
    <xf numFmtId="0" fontId="14" fillId="0" borderId="12" xfId="1" applyFont="1" applyBorder="1" applyAlignment="1">
      <alignment wrapText="1"/>
    </xf>
    <xf numFmtId="0" fontId="14" fillId="0" borderId="3" xfId="0" applyFont="1" applyBorder="1" applyAlignment="1">
      <alignment horizontal="right"/>
    </xf>
    <xf numFmtId="0" fontId="12" fillId="0" borderId="12" xfId="1" applyFont="1" applyBorder="1" applyAlignment="1">
      <alignment wrapText="1"/>
    </xf>
    <xf numFmtId="4" fontId="2" fillId="0" borderId="4" xfId="0" applyNumberFormat="1" applyFont="1" applyBorder="1"/>
    <xf numFmtId="0" fontId="12" fillId="0" borderId="16" xfId="0" applyFont="1" applyBorder="1"/>
    <xf numFmtId="4" fontId="8" fillId="0" borderId="3" xfId="0" applyNumberFormat="1" applyFont="1" applyBorder="1" applyAlignment="1">
      <alignment horizontal="right" vertical="top"/>
    </xf>
    <xf numFmtId="3" fontId="12" fillId="0" borderId="11" xfId="0" applyNumberFormat="1" applyFont="1" applyBorder="1"/>
    <xf numFmtId="0" fontId="19" fillId="0" borderId="12" xfId="1" applyFont="1" applyBorder="1" applyAlignment="1">
      <alignment wrapText="1"/>
    </xf>
    <xf numFmtId="0" fontId="12" fillId="0" borderId="12" xfId="0" applyFont="1" applyBorder="1" applyAlignment="1">
      <alignment wrapText="1"/>
    </xf>
    <xf numFmtId="0" fontId="9" fillId="0" borderId="3" xfId="1" applyFont="1" applyBorder="1" applyAlignment="1">
      <alignment horizontal="center"/>
    </xf>
    <xf numFmtId="0" fontId="9" fillId="0" borderId="3" xfId="1" applyFont="1" applyBorder="1"/>
    <xf numFmtId="0" fontId="9" fillId="0" borderId="3" xfId="1" applyFont="1" applyBorder="1" applyAlignment="1">
      <alignment horizontal="right"/>
    </xf>
    <xf numFmtId="0" fontId="12" fillId="0" borderId="4" xfId="0" applyFont="1" applyBorder="1"/>
    <xf numFmtId="0" fontId="12" fillId="0" borderId="12" xfId="0" applyFont="1" applyBorder="1" applyAlignment="1">
      <alignment vertical="center"/>
    </xf>
    <xf numFmtId="0" fontId="14" fillId="0" borderId="11" xfId="0" applyFont="1" applyBorder="1" applyAlignment="1">
      <alignment vertical="center" wrapText="1"/>
    </xf>
    <xf numFmtId="4" fontId="8" fillId="0" borderId="3" xfId="0" applyNumberFormat="1" applyFont="1" applyBorder="1" applyAlignment="1">
      <alignment horizontal="center"/>
    </xf>
    <xf numFmtId="49" fontId="5" fillId="0" borderId="3" xfId="0" applyNumberFormat="1" applyFont="1" applyBorder="1"/>
    <xf numFmtId="0" fontId="5" fillId="0" borderId="3" xfId="1" applyFont="1" applyBorder="1" applyAlignment="1">
      <alignment horizontal="center"/>
    </xf>
    <xf numFmtId="0" fontId="2" fillId="0" borderId="3" xfId="1" applyFont="1" applyBorder="1" applyAlignment="1">
      <alignment horizontal="center"/>
    </xf>
    <xf numFmtId="0" fontId="5" fillId="0" borderId="3" xfId="1" applyFont="1" applyBorder="1"/>
    <xf numFmtId="49" fontId="2" fillId="0" borderId="3" xfId="1" applyNumberFormat="1" applyFont="1" applyBorder="1" applyAlignment="1">
      <alignment horizontal="right"/>
    </xf>
    <xf numFmtId="0" fontId="14" fillId="0" borderId="12" xfId="1" applyFont="1" applyBorder="1" applyAlignment="1">
      <alignment horizontal="left" wrapText="1"/>
    </xf>
    <xf numFmtId="43" fontId="5" fillId="0" borderId="3" xfId="3" applyFont="1" applyBorder="1" applyAlignment="1">
      <alignment horizontal="right"/>
    </xf>
    <xf numFmtId="43" fontId="5" fillId="0" borderId="3" xfId="3" applyFont="1" applyBorder="1"/>
    <xf numFmtId="0" fontId="21" fillId="0" borderId="0" xfId="4" applyFont="1" applyAlignment="1">
      <alignment vertical="center"/>
    </xf>
    <xf numFmtId="0" fontId="22" fillId="0" borderId="0" xfId="4" applyFont="1"/>
    <xf numFmtId="0" fontId="2" fillId="0" borderId="0" xfId="4" applyFont="1"/>
    <xf numFmtId="0" fontId="21" fillId="0" borderId="0" xfId="4" applyFont="1"/>
    <xf numFmtId="0" fontId="2" fillId="0" borderId="0" xfId="4" applyFont="1" applyAlignment="1">
      <alignment horizontal="left"/>
    </xf>
    <xf numFmtId="0" fontId="23" fillId="0" borderId="0" xfId="4" applyFont="1" applyAlignment="1">
      <alignment horizontal="centerContinuous" vertical="center" wrapText="1"/>
    </xf>
    <xf numFmtId="0" fontId="23" fillId="0" borderId="0" xfId="4" applyFont="1" applyAlignment="1">
      <alignment horizontal="center" vertical="center" wrapText="1"/>
    </xf>
    <xf numFmtId="0" fontId="18" fillId="0" borderId="0" xfId="4" applyFont="1" applyAlignment="1">
      <alignment horizontal="center" vertical="center"/>
    </xf>
    <xf numFmtId="0" fontId="23" fillId="3" borderId="1" xfId="4" applyFont="1" applyFill="1" applyBorder="1" applyAlignment="1">
      <alignment horizontal="center" vertical="center"/>
    </xf>
    <xf numFmtId="0" fontId="23" fillId="3" borderId="1" xfId="4" applyFont="1" applyFill="1" applyBorder="1" applyAlignment="1">
      <alignment horizontal="center" vertical="center" wrapText="1"/>
    </xf>
    <xf numFmtId="0" fontId="23" fillId="3" borderId="17" xfId="4" applyFont="1" applyFill="1" applyBorder="1" applyAlignment="1">
      <alignment horizontal="centerContinuous" vertical="center" wrapText="1"/>
    </xf>
    <xf numFmtId="0" fontId="23" fillId="3" borderId="18" xfId="4" applyFont="1" applyFill="1" applyBorder="1" applyAlignment="1">
      <alignment horizontal="centerContinuous" vertical="center" wrapText="1"/>
    </xf>
    <xf numFmtId="0" fontId="23" fillId="3" borderId="19" xfId="4" applyFont="1" applyFill="1" applyBorder="1" applyAlignment="1">
      <alignment horizontal="centerContinuous" vertical="center" wrapText="1"/>
    </xf>
    <xf numFmtId="0" fontId="23" fillId="3" borderId="3" xfId="4" applyFont="1" applyFill="1" applyBorder="1" applyAlignment="1">
      <alignment horizontal="center" vertical="center"/>
    </xf>
    <xf numFmtId="0" fontId="23" fillId="3" borderId="3" xfId="4" applyFont="1" applyFill="1" applyBorder="1" applyAlignment="1">
      <alignment horizontal="center" vertical="center" wrapText="1"/>
    </xf>
    <xf numFmtId="0" fontId="23" fillId="3" borderId="5" xfId="4" applyFont="1" applyFill="1" applyBorder="1" applyAlignment="1">
      <alignment horizontal="center" vertical="center"/>
    </xf>
    <xf numFmtId="0" fontId="23" fillId="3" borderId="5" xfId="4" applyFont="1" applyFill="1" applyBorder="1" applyAlignment="1">
      <alignment horizontal="center" vertical="center" wrapText="1"/>
    </xf>
    <xf numFmtId="0" fontId="23" fillId="3" borderId="5" xfId="4" applyFont="1" applyFill="1" applyBorder="1" applyAlignment="1">
      <alignment horizontal="center" vertical="top" wrapText="1"/>
    </xf>
    <xf numFmtId="0" fontId="5" fillId="3" borderId="20" xfId="4" applyFont="1" applyFill="1" applyBorder="1" applyAlignment="1">
      <alignment horizontal="center" vertical="center" wrapText="1"/>
    </xf>
    <xf numFmtId="0" fontId="22" fillId="0" borderId="20" xfId="4" applyFont="1" applyBorder="1" applyAlignment="1">
      <alignment horizontal="center" vertical="center"/>
    </xf>
    <xf numFmtId="0" fontId="21" fillId="0" borderId="20" xfId="4" applyFont="1" applyBorder="1" applyAlignment="1">
      <alignment vertical="center"/>
    </xf>
    <xf numFmtId="4" fontId="21" fillId="0" borderId="20" xfId="4" applyNumberFormat="1" applyFont="1" applyBorder="1" applyAlignment="1">
      <alignment vertical="center"/>
    </xf>
    <xf numFmtId="0" fontId="21" fillId="0" borderId="21" xfId="4" applyFont="1" applyBorder="1" applyAlignment="1">
      <alignment vertical="center"/>
    </xf>
    <xf numFmtId="4" fontId="21" fillId="0" borderId="5" xfId="4" applyNumberFormat="1" applyFont="1" applyBorder="1" applyAlignment="1">
      <alignment vertical="center"/>
    </xf>
    <xf numFmtId="4" fontId="24" fillId="0" borderId="5" xfId="4" applyNumberFormat="1" applyFont="1" applyBorder="1" applyAlignment="1">
      <alignment vertical="center"/>
    </xf>
    <xf numFmtId="0" fontId="21" fillId="0" borderId="0" xfId="4" applyFont="1" applyAlignment="1">
      <alignment horizontal="center"/>
    </xf>
    <xf numFmtId="0" fontId="2" fillId="0" borderId="0" xfId="5" applyFont="1" applyAlignment="1">
      <alignment horizontal="left"/>
    </xf>
    <xf numFmtId="0" fontId="22" fillId="0" borderId="0" xfId="4" applyFont="1" applyAlignment="1">
      <alignment horizontal="left"/>
    </xf>
    <xf numFmtId="0" fontId="25" fillId="0" borderId="0" xfId="4" applyFont="1" applyAlignment="1">
      <alignment horizontal="centerContinuous" wrapText="1"/>
    </xf>
    <xf numFmtId="0" fontId="23" fillId="0" borderId="0" xfId="4" applyFont="1" applyAlignment="1">
      <alignment horizontal="center" vertical="center"/>
    </xf>
    <xf numFmtId="0" fontId="21" fillId="4" borderId="0" xfId="4" applyFont="1" applyFill="1"/>
    <xf numFmtId="0" fontId="21" fillId="4" borderId="0" xfId="4" applyFont="1" applyFill="1" applyAlignment="1">
      <alignment horizontal="center"/>
    </xf>
    <xf numFmtId="0" fontId="6" fillId="4" borderId="0" xfId="4" applyFont="1" applyFill="1" applyAlignment="1">
      <alignment horizontal="right" vertical="center"/>
    </xf>
    <xf numFmtId="0" fontId="23" fillId="4" borderId="20" xfId="4" applyFont="1" applyFill="1" applyBorder="1" applyAlignment="1">
      <alignment horizontal="center" vertical="center"/>
    </xf>
    <xf numFmtId="0" fontId="21" fillId="4" borderId="17" xfId="2" applyFont="1" applyFill="1" applyBorder="1" applyAlignment="1">
      <alignment horizontal="center" vertical="center"/>
    </xf>
    <xf numFmtId="0" fontId="23" fillId="4" borderId="17" xfId="4" applyFont="1" applyFill="1" applyBorder="1" applyAlignment="1">
      <alignment horizontal="centerContinuous" vertical="center"/>
    </xf>
    <xf numFmtId="0" fontId="6" fillId="4" borderId="20" xfId="4" applyFont="1" applyFill="1" applyBorder="1" applyAlignment="1">
      <alignment horizontal="center" vertical="center"/>
    </xf>
    <xf numFmtId="0" fontId="16" fillId="4" borderId="17" xfId="2" applyFont="1" applyFill="1" applyBorder="1" applyAlignment="1">
      <alignment horizontal="center" vertical="top"/>
    </xf>
    <xf numFmtId="0" fontId="6" fillId="4" borderId="17" xfId="4" applyFont="1" applyFill="1" applyBorder="1" applyAlignment="1">
      <alignment horizontal="centerContinuous" vertical="center"/>
    </xf>
    <xf numFmtId="0" fontId="6" fillId="0" borderId="0" xfId="4" applyFont="1"/>
    <xf numFmtId="0" fontId="26" fillId="4" borderId="17" xfId="4" applyFont="1" applyFill="1" applyBorder="1" applyAlignment="1">
      <alignment horizontal="left" vertical="center"/>
    </xf>
    <xf numFmtId="0" fontId="26" fillId="4" borderId="18" xfId="4" applyFont="1" applyFill="1" applyBorder="1" applyAlignment="1">
      <alignment horizontal="left" vertical="center"/>
    </xf>
    <xf numFmtId="0" fontId="21" fillId="4" borderId="18" xfId="2" applyFont="1" applyFill="1" applyBorder="1" applyAlignment="1">
      <alignment horizontal="center" vertical="top"/>
    </xf>
    <xf numFmtId="0" fontId="26" fillId="4" borderId="19" xfId="4" applyFont="1" applyFill="1" applyBorder="1" applyAlignment="1">
      <alignment horizontal="left" vertical="center"/>
    </xf>
    <xf numFmtId="0" fontId="22" fillId="4" borderId="20" xfId="4" applyFont="1" applyFill="1" applyBorder="1" applyAlignment="1">
      <alignment vertical="center"/>
    </xf>
    <xf numFmtId="0" fontId="21" fillId="0" borderId="20" xfId="2" applyFont="1" applyFill="1" applyBorder="1" applyAlignment="1">
      <alignment horizontal="center" vertical="center"/>
    </xf>
    <xf numFmtId="0" fontId="13" fillId="0" borderId="20" xfId="4" applyFont="1" applyBorder="1" applyAlignment="1">
      <alignment horizontal="left" vertical="center" wrapText="1"/>
    </xf>
    <xf numFmtId="4" fontId="22" fillId="0" borderId="20" xfId="4" applyNumberFormat="1" applyFont="1" applyBorder="1"/>
    <xf numFmtId="0" fontId="22" fillId="4" borderId="20" xfId="4" applyFont="1" applyFill="1" applyBorder="1" applyAlignment="1">
      <alignment vertical="top"/>
    </xf>
    <xf numFmtId="0" fontId="21" fillId="4" borderId="20" xfId="2" applyFont="1" applyFill="1" applyBorder="1" applyAlignment="1">
      <alignment horizontal="center" vertical="top"/>
    </xf>
    <xf numFmtId="0" fontId="13" fillId="4" borderId="20" xfId="4" applyFont="1" applyFill="1" applyBorder="1" applyAlignment="1">
      <alignment horizontal="left" vertical="center" wrapText="1"/>
    </xf>
    <xf numFmtId="4" fontId="22" fillId="4" borderId="20" xfId="4" applyNumberFormat="1" applyFont="1" applyFill="1" applyBorder="1" applyAlignment="1">
      <alignment vertical="center"/>
    </xf>
    <xf numFmtId="0" fontId="27" fillId="0" borderId="0" xfId="4" applyFont="1"/>
    <xf numFmtId="0" fontId="21" fillId="0" borderId="17" xfId="2" applyFont="1" applyFill="1" applyBorder="1" applyAlignment="1">
      <alignment horizontal="center" vertical="top"/>
    </xf>
    <xf numFmtId="0" fontId="22" fillId="4" borderId="17" xfId="4" applyFont="1" applyFill="1" applyBorder="1" applyAlignment="1">
      <alignment vertical="top" wrapText="1"/>
    </xf>
    <xf numFmtId="4" fontId="22" fillId="0" borderId="20" xfId="4" applyNumberFormat="1" applyFont="1" applyBorder="1" applyAlignment="1">
      <alignment vertical="center"/>
    </xf>
    <xf numFmtId="4" fontId="21" fillId="0" borderId="0" xfId="4" applyNumberFormat="1" applyFont="1"/>
    <xf numFmtId="0" fontId="21" fillId="4" borderId="17" xfId="2" applyFont="1" applyFill="1" applyBorder="1" applyAlignment="1">
      <alignment horizontal="center" vertical="top"/>
    </xf>
    <xf numFmtId="4" fontId="22" fillId="4" borderId="20" xfId="4" applyNumberFormat="1" applyFont="1" applyFill="1" applyBorder="1"/>
    <xf numFmtId="0" fontId="22" fillId="0" borderId="20" xfId="5" applyFont="1" applyBorder="1" applyAlignment="1">
      <alignment vertical="center"/>
    </xf>
    <xf numFmtId="0" fontId="21" fillId="0" borderId="5" xfId="2" applyFont="1" applyFill="1" applyBorder="1" applyAlignment="1">
      <alignment horizontal="center" vertical="center" wrapText="1"/>
    </xf>
    <xf numFmtId="0" fontId="22" fillId="0" borderId="17" xfId="5" applyFont="1" applyBorder="1" applyAlignment="1">
      <alignment vertical="center"/>
    </xf>
    <xf numFmtId="4" fontId="22" fillId="0" borderId="20" xfId="5" applyNumberFormat="1" applyFont="1" applyBorder="1" applyAlignment="1">
      <alignment vertical="center"/>
    </xf>
    <xf numFmtId="0" fontId="22" fillId="0" borderId="4" xfId="5" applyFont="1" applyBorder="1"/>
    <xf numFmtId="0" fontId="22" fillId="0" borderId="0" xfId="5" applyFont="1"/>
    <xf numFmtId="0" fontId="22" fillId="0" borderId="0" xfId="5" applyFont="1" applyAlignment="1">
      <alignment vertical="center"/>
    </xf>
    <xf numFmtId="0" fontId="21" fillId="0" borderId="20" xfId="2" applyFont="1" applyFill="1" applyBorder="1" applyAlignment="1">
      <alignment horizontal="center" vertical="top" wrapText="1"/>
    </xf>
    <xf numFmtId="0" fontId="22" fillId="0" borderId="17" xfId="5" applyFont="1" applyBorder="1" applyAlignment="1">
      <alignment horizontal="left" vertical="center" wrapText="1"/>
    </xf>
    <xf numFmtId="4" fontId="22" fillId="0" borderId="20" xfId="5" applyNumberFormat="1" applyFont="1" applyBorder="1"/>
    <xf numFmtId="0" fontId="22" fillId="0" borderId="2" xfId="5" applyFont="1" applyBorder="1"/>
    <xf numFmtId="0" fontId="22" fillId="0" borderId="22" xfId="5" applyFont="1" applyBorder="1"/>
    <xf numFmtId="0" fontId="21" fillId="4" borderId="1" xfId="2" applyFont="1" applyFill="1" applyBorder="1" applyAlignment="1">
      <alignment horizontal="center" vertical="top"/>
    </xf>
    <xf numFmtId="0" fontId="22" fillId="0" borderId="23" xfId="5" applyFont="1" applyBorder="1" applyAlignment="1">
      <alignment vertical="center" wrapText="1"/>
    </xf>
    <xf numFmtId="4" fontId="22" fillId="0" borderId="15" xfId="5" applyNumberFormat="1" applyFont="1" applyBorder="1"/>
    <xf numFmtId="0" fontId="21" fillId="4" borderId="3" xfId="2" applyFont="1" applyFill="1" applyBorder="1" applyAlignment="1">
      <alignment horizontal="center" vertical="top"/>
    </xf>
    <xf numFmtId="0" fontId="22" fillId="0" borderId="24" xfId="5" applyFont="1" applyBorder="1" applyAlignment="1">
      <alignment vertical="center" wrapText="1"/>
    </xf>
    <xf numFmtId="4" fontId="22" fillId="0" borderId="25" xfId="5" applyNumberFormat="1" applyFont="1" applyBorder="1"/>
    <xf numFmtId="0" fontId="22" fillId="0" borderId="25" xfId="4" applyFont="1" applyBorder="1" applyAlignment="1">
      <alignment vertical="center" wrapText="1"/>
    </xf>
    <xf numFmtId="0" fontId="22" fillId="0" borderId="23" xfId="5" applyFont="1" applyBorder="1"/>
    <xf numFmtId="0" fontId="22" fillId="0" borderId="11" xfId="5" applyFont="1" applyBorder="1" applyAlignment="1">
      <alignment wrapText="1"/>
    </xf>
    <xf numFmtId="0" fontId="22" fillId="0" borderId="6" xfId="5" applyFont="1" applyBorder="1"/>
    <xf numFmtId="0" fontId="22" fillId="0" borderId="14" xfId="5" applyFont="1" applyBorder="1"/>
    <xf numFmtId="0" fontId="21" fillId="4" borderId="5" xfId="2" applyFont="1" applyFill="1" applyBorder="1" applyAlignment="1">
      <alignment horizontal="center" vertical="top"/>
    </xf>
    <xf numFmtId="4" fontId="22" fillId="0" borderId="26" xfId="5" applyNumberFormat="1" applyFont="1" applyBorder="1"/>
    <xf numFmtId="0" fontId="22" fillId="0" borderId="17" xfId="5" applyFont="1" applyBorder="1"/>
    <xf numFmtId="0" fontId="22" fillId="0" borderId="18" xfId="5" applyFont="1" applyBorder="1"/>
    <xf numFmtId="0" fontId="22" fillId="0" borderId="18" xfId="5" applyFont="1" applyBorder="1" applyAlignment="1">
      <alignment vertical="center"/>
    </xf>
    <xf numFmtId="0" fontId="21" fillId="4" borderId="20" xfId="2" applyFont="1" applyFill="1" applyBorder="1" applyAlignment="1">
      <alignment horizontal="center" vertical="center"/>
    </xf>
    <xf numFmtId="0" fontId="22" fillId="4" borderId="11" xfId="4" applyFont="1" applyFill="1" applyBorder="1" applyAlignment="1">
      <alignment horizontal="left" wrapText="1"/>
    </xf>
    <xf numFmtId="0" fontId="22" fillId="0" borderId="11" xfId="5" applyFont="1" applyBorder="1" applyAlignment="1">
      <alignment horizontal="left" vertical="center" wrapText="1"/>
    </xf>
    <xf numFmtId="0" fontId="22" fillId="0" borderId="27" xfId="5" applyFont="1" applyBorder="1" applyAlignment="1">
      <alignment horizontal="left" vertical="center" wrapText="1"/>
    </xf>
    <xf numFmtId="0" fontId="22" fillId="4" borderId="5" xfId="4" applyFont="1" applyFill="1" applyBorder="1" applyAlignment="1">
      <alignment vertical="top"/>
    </xf>
    <xf numFmtId="0" fontId="21" fillId="4" borderId="6" xfId="2" applyFont="1" applyFill="1" applyBorder="1" applyAlignment="1">
      <alignment horizontal="center" vertical="top"/>
    </xf>
    <xf numFmtId="0" fontId="22" fillId="4" borderId="6" xfId="4" applyFont="1" applyFill="1" applyBorder="1" applyAlignment="1">
      <alignment vertical="top"/>
    </xf>
    <xf numFmtId="4" fontId="22" fillId="4" borderId="5" xfId="4" applyNumberFormat="1" applyFont="1" applyFill="1" applyBorder="1"/>
    <xf numFmtId="0" fontId="22" fillId="4" borderId="1" xfId="4" applyFont="1" applyFill="1" applyBorder="1" applyAlignment="1">
      <alignment vertical="top"/>
    </xf>
    <xf numFmtId="0" fontId="22" fillId="4" borderId="28" xfId="4" applyFont="1" applyFill="1" applyBorder="1" applyAlignment="1">
      <alignment vertical="top"/>
    </xf>
    <xf numFmtId="0" fontId="21" fillId="4" borderId="22" xfId="2" applyFont="1" applyFill="1" applyBorder="1" applyAlignment="1">
      <alignment horizontal="center" vertical="top"/>
    </xf>
    <xf numFmtId="0" fontId="22" fillId="0" borderId="17" xfId="4" applyFont="1" applyBorder="1" applyAlignment="1">
      <alignment vertical="top" wrapText="1"/>
    </xf>
    <xf numFmtId="0" fontId="22" fillId="4" borderId="1" xfId="4" applyFont="1" applyFill="1" applyBorder="1" applyAlignment="1">
      <alignment horizontal="right" vertical="top"/>
    </xf>
    <xf numFmtId="0" fontId="22" fillId="4" borderId="28" xfId="4" applyFont="1" applyFill="1" applyBorder="1" applyAlignment="1">
      <alignment horizontal="right" vertical="top"/>
    </xf>
    <xf numFmtId="0" fontId="22" fillId="4" borderId="17" xfId="4" applyFont="1" applyFill="1" applyBorder="1" applyAlignment="1">
      <alignment wrapText="1"/>
    </xf>
    <xf numFmtId="49" fontId="2" fillId="4" borderId="1" xfId="4" applyNumberFormat="1" applyFont="1" applyFill="1" applyBorder="1" applyAlignment="1">
      <alignment horizontal="right"/>
    </xf>
    <xf numFmtId="0" fontId="2" fillId="4" borderId="1" xfId="4" applyFont="1" applyFill="1" applyBorder="1" applyAlignment="1">
      <alignment horizontal="right" vertical="top"/>
    </xf>
    <xf numFmtId="0" fontId="2" fillId="4" borderId="28" xfId="4" applyFont="1" applyFill="1" applyBorder="1" applyAlignment="1">
      <alignment horizontal="right" vertical="top"/>
    </xf>
    <xf numFmtId="0" fontId="18" fillId="4" borderId="22" xfId="2" applyFont="1" applyFill="1" applyBorder="1" applyAlignment="1">
      <alignment horizontal="center" vertical="top"/>
    </xf>
    <xf numFmtId="0" fontId="2" fillId="4" borderId="17" xfId="4" applyFont="1" applyFill="1" applyBorder="1" applyAlignment="1">
      <alignment wrapText="1"/>
    </xf>
    <xf numFmtId="4" fontId="2" fillId="4" borderId="20" xfId="4" applyNumberFormat="1" applyFont="1" applyFill="1" applyBorder="1" applyAlignment="1">
      <alignment vertical="center"/>
    </xf>
    <xf numFmtId="0" fontId="18" fillId="0" borderId="0" xfId="4" applyFont="1"/>
    <xf numFmtId="4" fontId="2" fillId="0" borderId="20" xfId="4" applyNumberFormat="1" applyFont="1" applyBorder="1" applyAlignment="1">
      <alignment vertical="center"/>
    </xf>
    <xf numFmtId="0" fontId="21" fillId="4" borderId="17" xfId="2" applyFont="1" applyFill="1" applyBorder="1" applyAlignment="1">
      <alignment horizontal="center" vertical="top" wrapText="1"/>
    </xf>
    <xf numFmtId="0" fontId="22" fillId="4" borderId="17" xfId="5" applyFont="1" applyFill="1" applyBorder="1" applyAlignment="1">
      <alignment vertical="top" wrapText="1"/>
    </xf>
    <xf numFmtId="0" fontId="22" fillId="4" borderId="20" xfId="4" applyFont="1" applyFill="1" applyBorder="1"/>
    <xf numFmtId="0" fontId="21" fillId="4" borderId="17" xfId="2" applyFont="1" applyFill="1" applyBorder="1" applyAlignment="1">
      <alignment horizontal="center"/>
    </xf>
    <xf numFmtId="0" fontId="22" fillId="0" borderId="17" xfId="4" applyFont="1" applyBorder="1" applyAlignment="1">
      <alignment wrapText="1"/>
    </xf>
    <xf numFmtId="0" fontId="2" fillId="4" borderId="20" xfId="4" quotePrefix="1" applyFont="1" applyFill="1" applyBorder="1" applyAlignment="1">
      <alignment horizontal="right" vertical="top"/>
    </xf>
    <xf numFmtId="0" fontId="2" fillId="4" borderId="20" xfId="4" applyFont="1" applyFill="1" applyBorder="1" applyAlignment="1">
      <alignment vertical="top"/>
    </xf>
    <xf numFmtId="0" fontId="18" fillId="4" borderId="17" xfId="2" applyFont="1" applyFill="1" applyBorder="1" applyAlignment="1">
      <alignment horizontal="center" vertical="top"/>
    </xf>
    <xf numFmtId="0" fontId="2" fillId="0" borderId="17" xfId="4" quotePrefix="1" applyFont="1" applyBorder="1" applyAlignment="1">
      <alignment vertical="top" wrapText="1"/>
    </xf>
    <xf numFmtId="4" fontId="2" fillId="4" borderId="20" xfId="4" applyNumberFormat="1" applyFont="1" applyFill="1" applyBorder="1" applyAlignment="1">
      <alignment horizontal="right" vertical="center"/>
    </xf>
    <xf numFmtId="0" fontId="22" fillId="4" borderId="20" xfId="4" quotePrefix="1" applyFont="1" applyFill="1" applyBorder="1" applyAlignment="1">
      <alignment horizontal="right" vertical="top"/>
    </xf>
    <xf numFmtId="0" fontId="22" fillId="0" borderId="17" xfId="4" quotePrefix="1" applyFont="1" applyBorder="1" applyAlignment="1">
      <alignment vertical="top" wrapText="1"/>
    </xf>
    <xf numFmtId="4" fontId="22" fillId="4" borderId="20" xfId="4" applyNumberFormat="1" applyFont="1" applyFill="1" applyBorder="1" applyAlignment="1">
      <alignment horizontal="right" vertical="center"/>
    </xf>
    <xf numFmtId="0" fontId="22" fillId="4" borderId="17" xfId="4" applyFont="1" applyFill="1" applyBorder="1"/>
    <xf numFmtId="0" fontId="22" fillId="4" borderId="17" xfId="4" applyFont="1" applyFill="1" applyBorder="1" applyAlignment="1">
      <alignment vertical="center" wrapText="1"/>
    </xf>
    <xf numFmtId="0" fontId="22" fillId="4" borderId="17" xfId="4" applyFont="1" applyFill="1" applyBorder="1" applyAlignment="1">
      <alignment vertical="top"/>
    </xf>
    <xf numFmtId="0" fontId="22" fillId="4" borderId="17" xfId="5" applyFont="1" applyFill="1" applyBorder="1" applyAlignment="1">
      <alignment vertical="center" wrapText="1"/>
    </xf>
    <xf numFmtId="0" fontId="28" fillId="4" borderId="17" xfId="4" applyFont="1" applyFill="1" applyBorder="1" applyAlignment="1">
      <alignment horizontal="center" vertical="center"/>
    </xf>
    <xf numFmtId="0" fontId="28" fillId="4" borderId="18" xfId="4" applyFont="1" applyFill="1" applyBorder="1" applyAlignment="1">
      <alignment horizontal="center" vertical="center"/>
    </xf>
    <xf numFmtId="0" fontId="21" fillId="4" borderId="18" xfId="2" applyFont="1" applyFill="1" applyBorder="1" applyAlignment="1">
      <alignment horizontal="center" vertical="center"/>
    </xf>
    <xf numFmtId="4" fontId="28" fillId="4" borderId="20" xfId="4" applyNumberFormat="1" applyFont="1" applyFill="1" applyBorder="1" applyAlignment="1">
      <alignment vertical="center"/>
    </xf>
    <xf numFmtId="4" fontId="21" fillId="0" borderId="0" xfId="4" applyNumberFormat="1" applyFont="1" applyAlignment="1">
      <alignment vertical="center"/>
    </xf>
    <xf numFmtId="0" fontId="21" fillId="4" borderId="17" xfId="2" applyFont="1" applyFill="1" applyBorder="1" applyAlignment="1">
      <alignment horizontal="center" vertical="center" wrapText="1"/>
    </xf>
    <xf numFmtId="0" fontId="22" fillId="4" borderId="2" xfId="4" applyFont="1" applyFill="1" applyBorder="1"/>
    <xf numFmtId="0" fontId="22" fillId="4" borderId="22" xfId="4" applyFont="1" applyFill="1" applyBorder="1"/>
    <xf numFmtId="0" fontId="22" fillId="4" borderId="28" xfId="4" applyFont="1" applyFill="1" applyBorder="1"/>
    <xf numFmtId="0" fontId="22" fillId="4" borderId="16" xfId="4" applyFont="1" applyFill="1" applyBorder="1" applyAlignment="1">
      <alignment vertical="center" wrapText="1"/>
    </xf>
    <xf numFmtId="4" fontId="22" fillId="4" borderId="15" xfId="4" applyNumberFormat="1" applyFont="1" applyFill="1" applyBorder="1"/>
    <xf numFmtId="0" fontId="22" fillId="4" borderId="4" xfId="4" applyFont="1" applyFill="1" applyBorder="1"/>
    <xf numFmtId="0" fontId="22" fillId="4" borderId="0" xfId="4" applyFont="1" applyFill="1"/>
    <xf numFmtId="0" fontId="22" fillId="4" borderId="29" xfId="4" applyFont="1" applyFill="1" applyBorder="1"/>
    <xf numFmtId="0" fontId="21" fillId="4" borderId="29" xfId="2" applyFont="1" applyFill="1" applyBorder="1" applyAlignment="1">
      <alignment horizontal="center" vertical="top"/>
    </xf>
    <xf numFmtId="0" fontId="22" fillId="4" borderId="23" xfId="4" applyFont="1" applyFill="1" applyBorder="1" applyAlignment="1">
      <alignment horizontal="left" wrapText="1"/>
    </xf>
    <xf numFmtId="4" fontId="22" fillId="4" borderId="25" xfId="4" applyNumberFormat="1" applyFont="1" applyFill="1" applyBorder="1"/>
    <xf numFmtId="0" fontId="29" fillId="0" borderId="0" xfId="4" applyFont="1"/>
    <xf numFmtId="0" fontId="21" fillId="4" borderId="0" xfId="2" applyFont="1" applyFill="1" applyBorder="1" applyAlignment="1">
      <alignment horizontal="center" vertical="top"/>
    </xf>
    <xf numFmtId="0" fontId="22" fillId="4" borderId="11" xfId="4" applyFont="1" applyFill="1" applyBorder="1" applyAlignment="1">
      <alignment horizontal="left" vertical="center" wrapText="1"/>
    </xf>
    <xf numFmtId="4" fontId="22" fillId="4" borderId="12" xfId="4" applyNumberFormat="1" applyFont="1" applyFill="1" applyBorder="1"/>
    <xf numFmtId="0" fontId="22" fillId="4" borderId="23" xfId="4" applyFont="1" applyFill="1" applyBorder="1" applyAlignment="1">
      <alignment horizontal="left" vertical="center" wrapText="1"/>
    </xf>
    <xf numFmtId="0" fontId="22" fillId="4" borderId="23" xfId="4" applyFont="1" applyFill="1" applyBorder="1"/>
    <xf numFmtId="0" fontId="22" fillId="4" borderId="6" xfId="4" applyFont="1" applyFill="1" applyBorder="1"/>
    <xf numFmtId="0" fontId="22" fillId="4" borderId="14" xfId="4" applyFont="1" applyFill="1" applyBorder="1"/>
    <xf numFmtId="0" fontId="22" fillId="4" borderId="21" xfId="4" applyFont="1" applyFill="1" applyBorder="1"/>
    <xf numFmtId="0" fontId="21" fillId="4" borderId="14" xfId="2" applyFont="1" applyFill="1" applyBorder="1" applyAlignment="1">
      <alignment horizontal="center" vertical="top"/>
    </xf>
    <xf numFmtId="0" fontId="22" fillId="4" borderId="6" xfId="4" applyFont="1" applyFill="1" applyBorder="1" applyAlignment="1">
      <alignment horizontal="left" wrapText="1"/>
    </xf>
    <xf numFmtId="0" fontId="22" fillId="4" borderId="16" xfId="4" applyFont="1" applyFill="1" applyBorder="1" applyAlignment="1">
      <alignment horizontal="left" vertical="center" wrapText="1"/>
    </xf>
    <xf numFmtId="0" fontId="22" fillId="0" borderId="23" xfId="4" applyFont="1" applyBorder="1" applyAlignment="1">
      <alignment vertical="center" wrapText="1"/>
    </xf>
    <xf numFmtId="0" fontId="22" fillId="4" borderId="23" xfId="4" applyFont="1" applyFill="1" applyBorder="1" applyAlignment="1">
      <alignment vertical="center" wrapText="1"/>
    </xf>
    <xf numFmtId="0" fontId="22" fillId="4" borderId="27" xfId="4" applyFont="1" applyFill="1" applyBorder="1" applyAlignment="1">
      <alignment vertical="center" wrapText="1"/>
    </xf>
    <xf numFmtId="4" fontId="22" fillId="4" borderId="26" xfId="4" applyNumberFormat="1" applyFont="1" applyFill="1" applyBorder="1"/>
    <xf numFmtId="0" fontId="22" fillId="4" borderId="6" xfId="4" applyFont="1" applyFill="1" applyBorder="1" applyAlignment="1">
      <alignment vertical="center" wrapText="1"/>
    </xf>
    <xf numFmtId="0" fontId="22" fillId="4" borderId="30" xfId="4" applyFont="1" applyFill="1" applyBorder="1" applyAlignment="1">
      <alignment vertical="center" wrapText="1"/>
    </xf>
    <xf numFmtId="4" fontId="22" fillId="4" borderId="31" xfId="4" applyNumberFormat="1" applyFont="1" applyFill="1" applyBorder="1"/>
    <xf numFmtId="0" fontId="21" fillId="4" borderId="20" xfId="2" applyFont="1" applyFill="1" applyBorder="1" applyAlignment="1">
      <alignment horizontal="center"/>
    </xf>
    <xf numFmtId="0" fontId="22" fillId="4" borderId="18" xfId="4" applyFont="1" applyFill="1" applyBorder="1"/>
    <xf numFmtId="0" fontId="22" fillId="4" borderId="19" xfId="4" applyFont="1" applyFill="1" applyBorder="1"/>
    <xf numFmtId="0" fontId="22" fillId="4" borderId="18" xfId="4" applyFont="1" applyFill="1" applyBorder="1" applyAlignment="1">
      <alignment horizontal="left" vertical="center" wrapText="1"/>
    </xf>
    <xf numFmtId="0" fontId="13" fillId="0" borderId="16" xfId="4" applyFont="1" applyBorder="1"/>
    <xf numFmtId="0" fontId="22" fillId="0" borderId="23" xfId="4" applyFont="1" applyBorder="1"/>
    <xf numFmtId="0" fontId="21" fillId="4" borderId="0" xfId="2" quotePrefix="1" applyFont="1" applyFill="1" applyBorder="1" applyAlignment="1">
      <alignment horizontal="center" vertical="top"/>
    </xf>
    <xf numFmtId="0" fontId="13" fillId="4" borderId="11" xfId="4" applyFont="1" applyFill="1" applyBorder="1"/>
    <xf numFmtId="0" fontId="13" fillId="4" borderId="23" xfId="4" applyFont="1" applyFill="1" applyBorder="1"/>
    <xf numFmtId="0" fontId="21" fillId="4" borderId="29" xfId="2" quotePrefix="1" applyFont="1" applyFill="1" applyBorder="1" applyAlignment="1">
      <alignment horizontal="center" vertical="top"/>
    </xf>
    <xf numFmtId="0" fontId="22" fillId="4" borderId="11" xfId="4" applyFont="1" applyFill="1" applyBorder="1"/>
    <xf numFmtId="0" fontId="22" fillId="4" borderId="23" xfId="4" applyFont="1" applyFill="1" applyBorder="1" applyAlignment="1">
      <alignment wrapText="1"/>
    </xf>
    <xf numFmtId="0" fontId="22" fillId="4" borderId="11" xfId="4" applyFont="1" applyFill="1" applyBorder="1" applyAlignment="1">
      <alignment vertical="center" wrapText="1"/>
    </xf>
    <xf numFmtId="0" fontId="18" fillId="4" borderId="0" xfId="2" quotePrefix="1" applyFont="1" applyFill="1" applyBorder="1" applyAlignment="1">
      <alignment horizontal="center" vertical="top"/>
    </xf>
    <xf numFmtId="0" fontId="22" fillId="4" borderId="6" xfId="4" applyFont="1" applyFill="1" applyBorder="1" applyAlignment="1">
      <alignment horizontal="left" vertical="center" wrapText="1"/>
    </xf>
    <xf numFmtId="0" fontId="18" fillId="4" borderId="14" xfId="2" applyFont="1" applyFill="1" applyBorder="1" applyAlignment="1">
      <alignment horizontal="center" vertical="top"/>
    </xf>
    <xf numFmtId="0" fontId="22" fillId="4" borderId="27" xfId="4" applyFont="1" applyFill="1" applyBorder="1" applyAlignment="1">
      <alignment horizontal="left" vertical="center" wrapText="1"/>
    </xf>
    <xf numFmtId="0" fontId="18" fillId="4" borderId="0" xfId="2" applyFont="1" applyFill="1" applyBorder="1" applyAlignment="1">
      <alignment horizontal="center" vertical="top"/>
    </xf>
    <xf numFmtId="0" fontId="21" fillId="4" borderId="22" xfId="2" quotePrefix="1" applyFont="1" applyFill="1" applyBorder="1" applyAlignment="1">
      <alignment horizontal="center" vertical="top"/>
    </xf>
    <xf numFmtId="0" fontId="13" fillId="4" borderId="16" xfId="4" applyFont="1" applyFill="1" applyBorder="1"/>
    <xf numFmtId="0" fontId="21" fillId="4" borderId="14" xfId="2" quotePrefix="1" applyFont="1" applyFill="1" applyBorder="1" applyAlignment="1">
      <alignment horizontal="center" vertical="top"/>
    </xf>
    <xf numFmtId="0" fontId="22" fillId="4" borderId="25" xfId="4" applyFont="1" applyFill="1" applyBorder="1" applyAlignment="1">
      <alignment horizontal="left" vertical="center" wrapText="1"/>
    </xf>
    <xf numFmtId="0" fontId="22" fillId="0" borderId="6" xfId="4" applyFont="1" applyBorder="1" applyAlignment="1">
      <alignment horizontal="left" wrapText="1"/>
    </xf>
    <xf numFmtId="0" fontId="22" fillId="4" borderId="5" xfId="4" applyFont="1" applyFill="1" applyBorder="1"/>
    <xf numFmtId="0" fontId="22" fillId="4" borderId="20" xfId="5" applyFont="1" applyFill="1" applyBorder="1"/>
    <xf numFmtId="0" fontId="22" fillId="4" borderId="18" xfId="5" applyFont="1" applyFill="1" applyBorder="1"/>
    <xf numFmtId="0" fontId="22" fillId="4" borderId="18" xfId="4" applyFont="1" applyFill="1" applyBorder="1" applyAlignment="1">
      <alignment vertical="top" wrapText="1"/>
    </xf>
    <xf numFmtId="0" fontId="22" fillId="4" borderId="26" xfId="4" applyFont="1" applyFill="1" applyBorder="1" applyAlignment="1">
      <alignment vertical="center" wrapText="1"/>
    </xf>
    <xf numFmtId="0" fontId="22" fillId="4" borderId="32" xfId="4" applyFont="1" applyFill="1" applyBorder="1" applyAlignment="1">
      <alignment vertical="center" wrapText="1"/>
    </xf>
    <xf numFmtId="0" fontId="22" fillId="4" borderId="17" xfId="4" applyFont="1" applyFill="1" applyBorder="1" applyAlignment="1">
      <alignment horizontal="left" vertical="top" wrapText="1"/>
    </xf>
    <xf numFmtId="0" fontId="22" fillId="4" borderId="33" xfId="4" applyFont="1" applyFill="1" applyBorder="1" applyAlignment="1">
      <alignment vertical="top" wrapText="1"/>
    </xf>
    <xf numFmtId="0" fontId="28" fillId="4" borderId="17" xfId="4" applyFont="1" applyFill="1" applyBorder="1" applyAlignment="1">
      <alignment horizontal="center"/>
    </xf>
    <xf numFmtId="0" fontId="28" fillId="4" borderId="18" xfId="4" applyFont="1" applyFill="1" applyBorder="1" applyAlignment="1">
      <alignment horizontal="center"/>
    </xf>
    <xf numFmtId="4" fontId="28" fillId="4" borderId="20" xfId="4" applyNumberFormat="1" applyFont="1" applyFill="1" applyBorder="1"/>
    <xf numFmtId="0" fontId="23" fillId="4" borderId="17" xfId="4" applyFont="1" applyFill="1" applyBorder="1" applyAlignment="1">
      <alignment horizontal="center" vertical="center"/>
    </xf>
    <xf numFmtId="0" fontId="23" fillId="4" borderId="18" xfId="4" applyFont="1" applyFill="1" applyBorder="1" applyAlignment="1">
      <alignment horizontal="center" vertical="center"/>
    </xf>
    <xf numFmtId="4" fontId="30" fillId="4" borderId="20" xfId="4" applyNumberFormat="1" applyFont="1" applyFill="1" applyBorder="1" applyAlignment="1">
      <alignment vertical="center"/>
    </xf>
    <xf numFmtId="0" fontId="28" fillId="0" borderId="0" xfId="4" applyFont="1" applyAlignment="1">
      <alignment vertical="center"/>
    </xf>
    <xf numFmtId="3" fontId="21" fillId="0" borderId="0" xfId="4" applyNumberFormat="1" applyFont="1"/>
    <xf numFmtId="0" fontId="20" fillId="0" borderId="0" xfId="0" applyFont="1"/>
    <xf numFmtId="0" fontId="4" fillId="0" borderId="0" xfId="0" applyFont="1" applyAlignment="1">
      <alignment horizontal="centerContinuous"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31" fillId="3" borderId="20" xfId="0" applyFont="1" applyFill="1" applyBorder="1" applyAlignment="1">
      <alignment horizontal="center" vertical="center"/>
    </xf>
    <xf numFmtId="0" fontId="32" fillId="0" borderId="5" xfId="0" applyFont="1" applyBorder="1" applyAlignment="1">
      <alignment vertical="center"/>
    </xf>
    <xf numFmtId="0" fontId="32" fillId="0" borderId="5" xfId="0" applyFont="1" applyBorder="1" applyAlignment="1">
      <alignment horizontal="center" vertical="center"/>
    </xf>
    <xf numFmtId="0" fontId="33" fillId="0" borderId="31" xfId="0" applyFont="1" applyBorder="1" applyAlignment="1">
      <alignment vertical="center" wrapText="1"/>
    </xf>
    <xf numFmtId="3" fontId="0" fillId="0" borderId="31" xfId="0" applyNumberFormat="1" applyBorder="1" applyAlignment="1">
      <alignment vertical="center"/>
    </xf>
    <xf numFmtId="0" fontId="20" fillId="0" borderId="3" xfId="0" applyFont="1" applyBorder="1" applyAlignment="1">
      <alignment vertical="center"/>
    </xf>
    <xf numFmtId="0" fontId="0" fillId="0" borderId="3" xfId="0" applyBorder="1" applyAlignment="1">
      <alignment horizontal="center" vertical="center"/>
    </xf>
    <xf numFmtId="0" fontId="20" fillId="0" borderId="1" xfId="0" applyFont="1" applyBorder="1" applyAlignment="1">
      <alignment horizontal="left" vertical="center" indent="2"/>
    </xf>
    <xf numFmtId="4" fontId="0" fillId="0" borderId="1" xfId="0" applyNumberFormat="1" applyBorder="1" applyAlignment="1">
      <alignment vertical="center"/>
    </xf>
    <xf numFmtId="0" fontId="20" fillId="0" borderId="3" xfId="0" applyFont="1" applyBorder="1" applyAlignment="1">
      <alignment horizontal="left" vertical="center" indent="2"/>
    </xf>
    <xf numFmtId="4" fontId="0" fillId="0" borderId="3" xfId="0" applyNumberFormat="1" applyBorder="1" applyAlignment="1">
      <alignment vertical="center"/>
    </xf>
    <xf numFmtId="4" fontId="0" fillId="0" borderId="3" xfId="0" applyNumberFormat="1" applyBorder="1" applyAlignment="1">
      <alignment vertical="top"/>
    </xf>
    <xf numFmtId="4" fontId="0" fillId="0" borderId="3" xfId="0" applyNumberFormat="1" applyBorder="1" applyAlignment="1">
      <alignment horizontal="right" vertical="center"/>
    </xf>
    <xf numFmtId="0" fontId="20" fillId="0" borderId="3" xfId="0" applyFont="1" applyBorder="1" applyAlignment="1">
      <alignment vertical="top"/>
    </xf>
    <xf numFmtId="0" fontId="0" fillId="0" borderId="3" xfId="0" applyBorder="1" applyAlignment="1">
      <alignment horizontal="center" vertical="top"/>
    </xf>
    <xf numFmtId="0" fontId="20" fillId="0" borderId="3" xfId="0" applyFont="1" applyBorder="1" applyAlignment="1">
      <alignment horizontal="left" vertical="top" wrapText="1" indent="2"/>
    </xf>
    <xf numFmtId="4" fontId="0" fillId="0" borderId="3" xfId="0" applyNumberFormat="1" applyBorder="1"/>
    <xf numFmtId="0" fontId="0" fillId="0" borderId="20" xfId="0" applyBorder="1" applyAlignment="1">
      <alignment vertical="center"/>
    </xf>
    <xf numFmtId="0" fontId="32" fillId="0" borderId="20" xfId="0" applyFont="1" applyBorder="1" applyAlignment="1">
      <alignment horizontal="center"/>
    </xf>
    <xf numFmtId="0" fontId="20" fillId="0" borderId="20" xfId="0" applyFont="1" applyBorder="1" applyAlignment="1">
      <alignment horizontal="left" vertical="center" indent="2"/>
    </xf>
    <xf numFmtId="4" fontId="0" fillId="0" borderId="20" xfId="0" applyNumberFormat="1" applyBorder="1" applyAlignment="1">
      <alignment vertical="center"/>
    </xf>
    <xf numFmtId="0" fontId="20" fillId="0" borderId="3" xfId="0" applyFont="1" applyBorder="1" applyAlignment="1">
      <alignment horizontal="left" vertical="center" wrapText="1" indent="2"/>
    </xf>
    <xf numFmtId="0" fontId="20" fillId="0" borderId="5" xfId="0" applyFont="1" applyBorder="1" applyAlignment="1">
      <alignment vertical="center"/>
    </xf>
    <xf numFmtId="0" fontId="0" fillId="0" borderId="5" xfId="0" applyBorder="1" applyAlignment="1">
      <alignment horizontal="center" vertical="center"/>
    </xf>
    <xf numFmtId="0" fontId="20" fillId="0" borderId="5" xfId="0" applyFont="1" applyBorder="1" applyAlignment="1">
      <alignment horizontal="left" vertical="center" indent="2"/>
    </xf>
    <xf numFmtId="4" fontId="0" fillId="0" borderId="5" xfId="0" applyNumberFormat="1" applyBorder="1" applyAlignment="1">
      <alignment vertical="center"/>
    </xf>
    <xf numFmtId="4" fontId="0" fillId="0" borderId="5" xfId="0" applyNumberFormat="1" applyBorder="1" applyAlignment="1">
      <alignment horizontal="right" vertical="center"/>
    </xf>
    <xf numFmtId="0" fontId="0" fillId="4" borderId="5" xfId="0" applyFill="1" applyBorder="1" applyAlignment="1">
      <alignment vertical="center"/>
    </xf>
    <xf numFmtId="0" fontId="33" fillId="4" borderId="20" xfId="0" applyFont="1" applyFill="1" applyBorder="1" applyAlignment="1">
      <alignment horizontal="left" vertical="center" indent="2"/>
    </xf>
    <xf numFmtId="4" fontId="33" fillId="4" borderId="5" xfId="0" applyNumberFormat="1" applyFont="1" applyFill="1" applyBorder="1" applyAlignment="1">
      <alignment vertical="center"/>
    </xf>
    <xf numFmtId="0" fontId="0" fillId="4" borderId="0" xfId="0" applyFill="1"/>
    <xf numFmtId="0" fontId="12" fillId="0" borderId="0" xfId="0" applyFont="1"/>
    <xf numFmtId="0" fontId="18" fillId="0" borderId="0" xfId="0" applyFont="1"/>
    <xf numFmtId="0" fontId="20" fillId="0" borderId="0" xfId="0" applyFont="1" applyAlignment="1">
      <alignment vertical="center"/>
    </xf>
    <xf numFmtId="0" fontId="34" fillId="0" borderId="0" xfId="0" applyFont="1" applyAlignment="1">
      <alignment horizontal="centerContinuous" vertical="center" wrapText="1"/>
    </xf>
    <xf numFmtId="0" fontId="4" fillId="0" borderId="0" xfId="0" applyFont="1" applyAlignment="1">
      <alignment horizontal="left" vertical="center"/>
    </xf>
    <xf numFmtId="0" fontId="34" fillId="0" borderId="0" xfId="0" applyFont="1" applyAlignment="1">
      <alignment horizontal="left" vertical="center" wrapText="1"/>
    </xf>
    <xf numFmtId="0" fontId="16" fillId="0" borderId="0" xfId="0" applyFont="1" applyAlignment="1">
      <alignment horizontal="center" vertical="center"/>
    </xf>
    <xf numFmtId="0" fontId="23" fillId="3" borderId="20" xfId="0" applyFont="1" applyFill="1" applyBorder="1" applyAlignment="1">
      <alignment horizontal="center" vertical="center"/>
    </xf>
    <xf numFmtId="0" fontId="23" fillId="3" borderId="20" xfId="0" applyFont="1" applyFill="1" applyBorder="1" applyAlignment="1">
      <alignment horizontal="center" vertical="center" wrapText="1"/>
    </xf>
    <xf numFmtId="0" fontId="21" fillId="0" borderId="0" xfId="0" applyFont="1"/>
    <xf numFmtId="0" fontId="21" fillId="0" borderId="0" xfId="0" applyFont="1" applyAlignment="1">
      <alignment vertical="center"/>
    </xf>
    <xf numFmtId="0" fontId="6" fillId="0" borderId="20" xfId="0" applyFont="1" applyBorder="1" applyAlignment="1">
      <alignment horizontal="center" vertical="center"/>
    </xf>
    <xf numFmtId="0" fontId="16" fillId="0" borderId="0" xfId="0" applyFont="1"/>
    <xf numFmtId="0" fontId="16" fillId="0" borderId="0" xfId="0" applyFont="1" applyAlignment="1">
      <alignment vertical="center"/>
    </xf>
    <xf numFmtId="0" fontId="21" fillId="0" borderId="3" xfId="0" applyFont="1" applyBorder="1" applyAlignment="1">
      <alignment horizontal="center" vertical="center"/>
    </xf>
    <xf numFmtId="0" fontId="21" fillId="0" borderId="3" xfId="0" applyFont="1" applyBorder="1" applyAlignment="1">
      <alignment vertical="center"/>
    </xf>
    <xf numFmtId="49" fontId="21" fillId="0" borderId="3" xfId="0" applyNumberFormat="1" applyFont="1" applyBorder="1" applyAlignment="1">
      <alignment horizontal="center" vertical="center"/>
    </xf>
    <xf numFmtId="49" fontId="21" fillId="0" borderId="5" xfId="0" applyNumberFormat="1" applyFont="1" applyBorder="1" applyAlignment="1">
      <alignment horizontal="center" vertical="center"/>
    </xf>
    <xf numFmtId="4" fontId="25" fillId="0" borderId="5" xfId="0" applyNumberFormat="1" applyFont="1" applyBorder="1" applyAlignment="1">
      <alignment vertical="center"/>
    </xf>
    <xf numFmtId="4" fontId="21" fillId="0" borderId="5" xfId="0" applyNumberFormat="1" applyFont="1" applyBorder="1" applyAlignment="1">
      <alignment horizontal="center" vertical="center"/>
    </xf>
    <xf numFmtId="0" fontId="19" fillId="0" borderId="0" xfId="0" applyFont="1"/>
    <xf numFmtId="0" fontId="19" fillId="0" borderId="0" xfId="0" applyFont="1" applyAlignment="1">
      <alignment vertical="center"/>
    </xf>
    <xf numFmtId="0" fontId="25" fillId="0" borderId="3" xfId="0" applyFont="1" applyBorder="1" applyAlignment="1">
      <alignment horizontal="center" vertical="center"/>
    </xf>
    <xf numFmtId="0" fontId="35" fillId="0" borderId="0" xfId="0" applyFont="1" applyAlignment="1">
      <alignment wrapText="1"/>
    </xf>
    <xf numFmtId="49" fontId="21" fillId="0" borderId="20" xfId="0" applyNumberFormat="1" applyFont="1" applyBorder="1" applyAlignment="1">
      <alignment horizontal="center" vertical="center"/>
    </xf>
    <xf numFmtId="4" fontId="21" fillId="0" borderId="20" xfId="0" applyNumberFormat="1" applyFont="1" applyBorder="1" applyAlignment="1">
      <alignment horizontal="center" vertical="center"/>
    </xf>
    <xf numFmtId="4" fontId="25" fillId="0" borderId="20" xfId="0" applyNumberFormat="1" applyFont="1" applyBorder="1" applyAlignment="1">
      <alignment vertical="center"/>
    </xf>
    <xf numFmtId="0" fontId="35" fillId="0" borderId="0" xfId="0" applyFont="1"/>
    <xf numFmtId="49" fontId="36" fillId="0" borderId="3" xfId="0" applyNumberFormat="1" applyFont="1" applyBorder="1" applyAlignment="1">
      <alignment horizontal="center" vertical="center"/>
    </xf>
    <xf numFmtId="4" fontId="36" fillId="0" borderId="3" xfId="0" applyNumberFormat="1" applyFont="1" applyBorder="1" applyAlignment="1">
      <alignment horizontal="center" vertical="center"/>
    </xf>
    <xf numFmtId="4" fontId="37" fillId="0" borderId="3" xfId="0" applyNumberFormat="1" applyFont="1" applyBorder="1" applyAlignment="1">
      <alignment vertical="center"/>
    </xf>
    <xf numFmtId="0" fontId="36" fillId="0" borderId="3" xfId="0" applyFont="1" applyBorder="1" applyAlignment="1">
      <alignment horizontal="center" vertical="center"/>
    </xf>
    <xf numFmtId="0" fontId="36" fillId="0" borderId="3" xfId="0" applyFont="1" applyBorder="1"/>
    <xf numFmtId="4" fontId="21" fillId="0" borderId="3" xfId="0" applyNumberFormat="1" applyFont="1" applyBorder="1" applyAlignment="1">
      <alignment horizontal="center" vertical="center"/>
    </xf>
    <xf numFmtId="4" fontId="21" fillId="0" borderId="3" xfId="0" applyNumberFormat="1" applyFont="1" applyBorder="1" applyAlignment="1">
      <alignment vertical="center"/>
    </xf>
    <xf numFmtId="0" fontId="21" fillId="0" borderId="5" xfId="0" applyFont="1" applyBorder="1" applyAlignment="1">
      <alignment horizontal="center" vertical="center"/>
    </xf>
    <xf numFmtId="0" fontId="21" fillId="0" borderId="5" xfId="0" applyFont="1" applyBorder="1" applyAlignment="1">
      <alignment vertical="center"/>
    </xf>
    <xf numFmtId="49" fontId="21" fillId="0" borderId="21" xfId="0" applyNumberFormat="1" applyFont="1" applyBorder="1" applyAlignment="1">
      <alignment horizontal="center" vertical="center"/>
    </xf>
    <xf numFmtId="4" fontId="21" fillId="0" borderId="5" xfId="0" applyNumberFormat="1" applyFont="1" applyBorder="1" applyAlignment="1">
      <alignment vertical="center"/>
    </xf>
    <xf numFmtId="0" fontId="35" fillId="0" borderId="0" xfId="0" applyFont="1" applyAlignment="1">
      <alignment vertical="center" wrapText="1"/>
    </xf>
    <xf numFmtId="49" fontId="21" fillId="0" borderId="29" xfId="0" applyNumberFormat="1" applyFont="1" applyBorder="1" applyAlignment="1">
      <alignment horizontal="center" vertical="center"/>
    </xf>
    <xf numFmtId="0" fontId="36" fillId="0" borderId="3" xfId="0" applyFont="1" applyBorder="1" applyAlignment="1">
      <alignment wrapText="1"/>
    </xf>
    <xf numFmtId="0" fontId="36" fillId="0" borderId="5" xfId="0" applyFont="1" applyBorder="1" applyAlignment="1">
      <alignment horizontal="center" vertical="center"/>
    </xf>
    <xf numFmtId="0" fontId="36" fillId="0" borderId="5" xfId="0" applyFont="1" applyBorder="1"/>
    <xf numFmtId="49" fontId="36" fillId="0" borderId="21" xfId="0" applyNumberFormat="1" applyFont="1" applyBorder="1" applyAlignment="1">
      <alignment horizontal="center" vertical="center"/>
    </xf>
    <xf numFmtId="49" fontId="36" fillId="0" borderId="5" xfId="0" applyNumberFormat="1" applyFont="1" applyBorder="1" applyAlignment="1">
      <alignment horizontal="center" vertical="center"/>
    </xf>
    <xf numFmtId="4" fontId="36" fillId="0" borderId="5" xfId="0" applyNumberFormat="1" applyFont="1" applyBorder="1" applyAlignment="1">
      <alignment horizontal="center" vertical="center"/>
    </xf>
    <xf numFmtId="4" fontId="37" fillId="0" borderId="5" xfId="0" applyNumberFormat="1" applyFont="1" applyBorder="1" applyAlignment="1">
      <alignment vertical="center"/>
    </xf>
    <xf numFmtId="4" fontId="25" fillId="0" borderId="20" xfId="0" applyNumberFormat="1" applyFont="1" applyBorder="1" applyAlignment="1">
      <alignment horizontal="right" vertical="center"/>
    </xf>
    <xf numFmtId="49" fontId="36" fillId="0" borderId="29" xfId="0" applyNumberFormat="1" applyFont="1" applyBorder="1" applyAlignment="1">
      <alignment horizontal="center" vertical="center"/>
    </xf>
    <xf numFmtId="0" fontId="38" fillId="0" borderId="17" xfId="0" applyFont="1" applyBorder="1" applyAlignment="1">
      <alignment horizontal="center" vertical="center"/>
    </xf>
    <xf numFmtId="0" fontId="39" fillId="0" borderId="18" xfId="0" applyFont="1" applyBorder="1" applyAlignment="1">
      <alignment horizontal="right" vertical="center"/>
    </xf>
    <xf numFmtId="0" fontId="40" fillId="0" borderId="18" xfId="0" applyFont="1" applyBorder="1" applyAlignment="1">
      <alignment horizontal="center" vertical="center"/>
    </xf>
    <xf numFmtId="4" fontId="38" fillId="0" borderId="19" xfId="0" applyNumberFormat="1" applyFont="1" applyBorder="1" applyAlignment="1">
      <alignment vertical="center"/>
    </xf>
    <xf numFmtId="4" fontId="38" fillId="0" borderId="20" xfId="0" applyNumberFormat="1" applyFont="1" applyBorder="1" applyAlignment="1">
      <alignment vertical="center"/>
    </xf>
    <xf numFmtId="0" fontId="36" fillId="0" borderId="0" xfId="0" applyFont="1"/>
    <xf numFmtId="0" fontId="36" fillId="0" borderId="0" xfId="0" applyFont="1" applyAlignment="1">
      <alignment vertical="center"/>
    </xf>
    <xf numFmtId="0" fontId="41" fillId="0" borderId="0" xfId="0" applyFont="1" applyAlignment="1">
      <alignment vertical="center"/>
    </xf>
    <xf numFmtId="0" fontId="24" fillId="0" borderId="6" xfId="4" applyFont="1" applyBorder="1" applyAlignment="1">
      <alignment horizontal="center" vertical="center"/>
    </xf>
    <xf numFmtId="0" fontId="24" fillId="0" borderId="14" xfId="4" applyFont="1" applyBorder="1" applyAlignment="1">
      <alignment horizontal="center" vertical="center"/>
    </xf>
    <xf numFmtId="0" fontId="24" fillId="0" borderId="21" xfId="4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</cellXfs>
  <cellStyles count="6">
    <cellStyle name="Dziesiętny 2" xfId="3" xr:uid="{45CFEF3D-CBAE-40A3-88AE-68B3262437D4}"/>
    <cellStyle name="Normalny" xfId="0" builtinId="0"/>
    <cellStyle name="Normalny 2" xfId="1" xr:uid="{3F63754F-5A03-4611-AA3A-F29752FA5994}"/>
    <cellStyle name="Normalny 3" xfId="4" xr:uid="{40E1A7EA-4DF0-43CB-9397-EBC88BB10481}"/>
    <cellStyle name="Normalny 3 2" xfId="5" xr:uid="{13D52C2B-87E2-4561-B87E-0CB1CEE79B91}"/>
    <cellStyle name="Zły" xfId="2" builtinId="2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C99C84-D34C-41BC-A08F-BE0807263927}">
  <sheetPr>
    <tabColor rgb="FFCC00FF"/>
  </sheetPr>
  <dimension ref="A1:H560"/>
  <sheetViews>
    <sheetView tabSelected="1" zoomScale="150" zoomScaleNormal="150" workbookViewId="0">
      <selection activeCell="D10" sqref="D10"/>
    </sheetView>
  </sheetViews>
  <sheetFormatPr defaultRowHeight="15" x14ac:dyDescent="0.25"/>
  <cols>
    <col min="1" max="1" width="3.7109375" customWidth="1"/>
    <col min="2" max="2" width="5.5703125" customWidth="1"/>
    <col min="3" max="3" width="5" customWidth="1"/>
    <col min="4" max="4" width="39.5703125" customWidth="1"/>
    <col min="5" max="5" width="12.7109375" customWidth="1"/>
    <col min="6" max="6" width="10.5703125" customWidth="1"/>
    <col min="7" max="7" width="10.85546875" customWidth="1"/>
    <col min="8" max="8" width="12.7109375" customWidth="1"/>
  </cols>
  <sheetData>
    <row r="1" spans="1:8" ht="12.75" customHeight="1" x14ac:dyDescent="0.25">
      <c r="A1" s="1"/>
      <c r="B1" s="1"/>
      <c r="C1" s="2"/>
      <c r="D1" s="3"/>
      <c r="E1" s="3"/>
      <c r="F1" s="3" t="s">
        <v>26</v>
      </c>
      <c r="G1" s="1"/>
      <c r="H1" s="1"/>
    </row>
    <row r="2" spans="1:8" ht="12.75" customHeight="1" x14ac:dyDescent="0.25">
      <c r="A2" s="1"/>
      <c r="B2" s="1"/>
      <c r="C2" s="2"/>
      <c r="D2" s="3"/>
      <c r="E2" s="3"/>
      <c r="F2" s="3" t="s">
        <v>395</v>
      </c>
      <c r="G2" s="1"/>
      <c r="H2" s="1"/>
    </row>
    <row r="3" spans="1:8" ht="12.75" customHeight="1" x14ac:dyDescent="0.25">
      <c r="A3" s="1"/>
      <c r="B3" s="1"/>
      <c r="C3" s="2"/>
      <c r="D3" s="3"/>
      <c r="E3" s="3"/>
      <c r="F3" s="1" t="s">
        <v>27</v>
      </c>
      <c r="G3" s="1"/>
      <c r="H3" s="1"/>
    </row>
    <row r="4" spans="1:8" ht="12.75" customHeight="1" x14ac:dyDescent="0.25">
      <c r="A4" s="1"/>
      <c r="B4" s="1"/>
      <c r="C4" s="2"/>
      <c r="D4" s="3"/>
      <c r="E4" s="3"/>
      <c r="F4" s="3" t="s">
        <v>396</v>
      </c>
      <c r="G4" s="1"/>
      <c r="H4" s="1"/>
    </row>
    <row r="5" spans="1:8" ht="24" customHeight="1" x14ac:dyDescent="0.25">
      <c r="A5" s="4" t="s">
        <v>11</v>
      </c>
      <c r="B5" s="58"/>
      <c r="C5" s="5"/>
      <c r="D5" s="5"/>
      <c r="E5" s="58"/>
      <c r="F5" s="58"/>
      <c r="G5" s="6"/>
      <c r="H5" s="58"/>
    </row>
    <row r="6" spans="1:8" ht="21" customHeight="1" x14ac:dyDescent="0.25">
      <c r="A6" s="1"/>
      <c r="B6" s="1"/>
      <c r="C6" s="2"/>
      <c r="D6" s="2"/>
      <c r="E6" s="7"/>
      <c r="F6" s="1"/>
      <c r="G6" s="8"/>
      <c r="H6" s="9" t="s">
        <v>0</v>
      </c>
    </row>
    <row r="7" spans="1:8" s="16" customFormat="1" ht="11.25" x14ac:dyDescent="0.2">
      <c r="A7" s="10"/>
      <c r="B7" s="10"/>
      <c r="C7" s="11"/>
      <c r="D7" s="12"/>
      <c r="E7" s="13" t="s">
        <v>1</v>
      </c>
      <c r="F7" s="14"/>
      <c r="G7" s="15"/>
      <c r="H7" s="13" t="s">
        <v>1</v>
      </c>
    </row>
    <row r="8" spans="1:8" s="16" customFormat="1" ht="11.25" x14ac:dyDescent="0.2">
      <c r="A8" s="17" t="s">
        <v>2</v>
      </c>
      <c r="B8" s="17" t="s">
        <v>3</v>
      </c>
      <c r="C8" s="18" t="s">
        <v>4</v>
      </c>
      <c r="D8" s="19" t="s">
        <v>5</v>
      </c>
      <c r="E8" s="17" t="s">
        <v>6</v>
      </c>
      <c r="F8" s="20" t="s">
        <v>7</v>
      </c>
      <c r="G8" s="17" t="s">
        <v>8</v>
      </c>
      <c r="H8" s="17" t="s">
        <v>9</v>
      </c>
    </row>
    <row r="9" spans="1:8" s="16" customFormat="1" ht="4.5" customHeight="1" x14ac:dyDescent="0.2">
      <c r="A9" s="21"/>
      <c r="B9" s="21"/>
      <c r="C9" s="22"/>
      <c r="D9" s="23"/>
      <c r="E9" s="21"/>
      <c r="F9" s="24"/>
      <c r="G9" s="24"/>
      <c r="H9" s="21"/>
    </row>
    <row r="10" spans="1:8" s="16" customFormat="1" ht="18" customHeight="1" thickBot="1" x14ac:dyDescent="0.25">
      <c r="A10" s="25"/>
      <c r="B10" s="25"/>
      <c r="C10" s="26"/>
      <c r="D10" s="27" t="s">
        <v>12</v>
      </c>
      <c r="E10" s="28">
        <v>971224738.49999988</v>
      </c>
      <c r="F10" s="28">
        <f>SUM(F11,F35,F64)</f>
        <v>2898331.69</v>
      </c>
      <c r="G10" s="28">
        <f>SUM(G11,G35,G64)</f>
        <v>0</v>
      </c>
      <c r="H10" s="28">
        <f t="shared" ref="H10:H15" si="0">SUM(E10+F10-G10)</f>
        <v>974123070.18999994</v>
      </c>
    </row>
    <row r="11" spans="1:8" s="16" customFormat="1" ht="17.25" customHeight="1" thickBot="1" x14ac:dyDescent="0.25">
      <c r="A11" s="25"/>
      <c r="B11" s="25"/>
      <c r="C11" s="26"/>
      <c r="D11" s="29" t="s">
        <v>28</v>
      </c>
      <c r="E11" s="30">
        <v>904189818.11999989</v>
      </c>
      <c r="F11" s="30">
        <f>SUM(F12,F16,F20,F28)</f>
        <v>461968</v>
      </c>
      <c r="G11" s="30">
        <f>SUM(G12,G16,G20,G28)</f>
        <v>0</v>
      </c>
      <c r="H11" s="30">
        <f t="shared" si="0"/>
        <v>904651786.11999989</v>
      </c>
    </row>
    <row r="12" spans="1:8" s="16" customFormat="1" ht="16.5" customHeight="1" thickTop="1" thickBot="1" x14ac:dyDescent="0.25">
      <c r="A12" s="61">
        <v>758</v>
      </c>
      <c r="B12" s="17"/>
      <c r="C12" s="17"/>
      <c r="D12" s="62" t="s">
        <v>29</v>
      </c>
      <c r="E12" s="30">
        <v>248845467</v>
      </c>
      <c r="F12" s="31">
        <f>SUM(F13)</f>
        <v>336291</v>
      </c>
      <c r="G12" s="31">
        <f t="shared" ref="G12:G13" si="1">SUM(G13)</f>
        <v>0</v>
      </c>
      <c r="H12" s="30">
        <f t="shared" si="0"/>
        <v>249181758</v>
      </c>
    </row>
    <row r="13" spans="1:8" s="16" customFormat="1" ht="12.75" customHeight="1" thickTop="1" x14ac:dyDescent="0.2">
      <c r="A13" s="61"/>
      <c r="B13" s="26" t="s">
        <v>30</v>
      </c>
      <c r="C13" s="63"/>
      <c r="D13" s="64" t="s">
        <v>31</v>
      </c>
      <c r="E13" s="38">
        <v>979280</v>
      </c>
      <c r="F13" s="39">
        <f>SUM(F14)</f>
        <v>336291</v>
      </c>
      <c r="G13" s="39">
        <f t="shared" si="1"/>
        <v>0</v>
      </c>
      <c r="H13" s="38">
        <f t="shared" si="0"/>
        <v>1315571</v>
      </c>
    </row>
    <row r="14" spans="1:8" s="16" customFormat="1" ht="20.25" customHeight="1" x14ac:dyDescent="0.2">
      <c r="A14" s="25"/>
      <c r="B14" s="65"/>
      <c r="C14" s="26"/>
      <c r="D14" s="66" t="s">
        <v>32</v>
      </c>
      <c r="E14" s="67">
        <v>679280</v>
      </c>
      <c r="F14" s="68">
        <f>SUM(F15)</f>
        <v>336291</v>
      </c>
      <c r="G14" s="68">
        <f>SUM(G15:G15)</f>
        <v>0</v>
      </c>
      <c r="H14" s="67">
        <f t="shared" si="0"/>
        <v>1015571</v>
      </c>
    </row>
    <row r="15" spans="1:8" s="16" customFormat="1" ht="36" customHeight="1" x14ac:dyDescent="0.2">
      <c r="A15" s="25"/>
      <c r="B15" s="65"/>
      <c r="C15" s="41" t="s">
        <v>33</v>
      </c>
      <c r="D15" s="69" t="s">
        <v>34</v>
      </c>
      <c r="E15" s="43">
        <v>679280</v>
      </c>
      <c r="F15" s="43">
        <f>219992+116299</f>
        <v>336291</v>
      </c>
      <c r="G15" s="44"/>
      <c r="H15" s="43">
        <f t="shared" si="0"/>
        <v>1015571</v>
      </c>
    </row>
    <row r="16" spans="1:8" s="16" customFormat="1" ht="12" customHeight="1" thickBot="1" x14ac:dyDescent="0.25">
      <c r="A16" s="47">
        <v>801</v>
      </c>
      <c r="B16" s="47"/>
      <c r="C16" s="49"/>
      <c r="D16" s="70" t="s">
        <v>35</v>
      </c>
      <c r="E16" s="31">
        <v>6145187.6400000006</v>
      </c>
      <c r="F16" s="31">
        <f>SUM(F17)</f>
        <v>88600</v>
      </c>
      <c r="G16" s="31">
        <f>SUM(G17)</f>
        <v>0</v>
      </c>
      <c r="H16" s="31">
        <f>SUM(E16+F16-G16)</f>
        <v>6233787.6400000006</v>
      </c>
    </row>
    <row r="17" spans="1:8" s="16" customFormat="1" ht="12" customHeight="1" thickTop="1" x14ac:dyDescent="0.2">
      <c r="A17" s="25"/>
      <c r="B17" s="33">
        <v>80146</v>
      </c>
      <c r="C17" s="36"/>
      <c r="D17" s="64" t="s">
        <v>36</v>
      </c>
      <c r="E17" s="38">
        <v>439000</v>
      </c>
      <c r="F17" s="39">
        <f t="shared" ref="F17:G17" si="2">SUM(F18)</f>
        <v>88600</v>
      </c>
      <c r="G17" s="39">
        <f t="shared" si="2"/>
        <v>0</v>
      </c>
      <c r="H17" s="38">
        <f>SUM(E17+F17-G17)</f>
        <v>527600</v>
      </c>
    </row>
    <row r="18" spans="1:8" s="16" customFormat="1" ht="12" customHeight="1" x14ac:dyDescent="0.2">
      <c r="A18" s="25"/>
      <c r="B18" s="71"/>
      <c r="C18" s="72"/>
      <c r="D18" s="73" t="s">
        <v>14</v>
      </c>
      <c r="E18" s="67">
        <v>439000</v>
      </c>
      <c r="F18" s="68">
        <f>SUM(F19:F19)</f>
        <v>88600</v>
      </c>
      <c r="G18" s="68">
        <f>SUM(G19:G19)</f>
        <v>0</v>
      </c>
      <c r="H18" s="67">
        <f>SUM(E18+F18-G18)</f>
        <v>527600</v>
      </c>
    </row>
    <row r="19" spans="1:8" s="16" customFormat="1" ht="34.9" customHeight="1" x14ac:dyDescent="0.2">
      <c r="A19" s="25"/>
      <c r="B19" s="32"/>
      <c r="C19" s="41" t="s">
        <v>37</v>
      </c>
      <c r="D19" s="74" t="s">
        <v>38</v>
      </c>
      <c r="E19" s="43">
        <v>439000</v>
      </c>
      <c r="F19" s="43">
        <v>88600</v>
      </c>
      <c r="G19" s="44"/>
      <c r="H19" s="43">
        <f t="shared" ref="H19" si="3">SUM(E19+F19-G19)</f>
        <v>527600</v>
      </c>
    </row>
    <row r="20" spans="1:8" s="16" customFormat="1" ht="12.75" customHeight="1" thickBot="1" x14ac:dyDescent="0.25">
      <c r="A20" s="32">
        <v>852</v>
      </c>
      <c r="B20" s="32"/>
      <c r="C20" s="49"/>
      <c r="D20" s="70" t="s">
        <v>39</v>
      </c>
      <c r="E20" s="31">
        <v>20256107.329999998</v>
      </c>
      <c r="F20" s="31">
        <f>SUM(F22,F25)</f>
        <v>1359</v>
      </c>
      <c r="G20" s="31">
        <f>SUM(G22,G25)</f>
        <v>0</v>
      </c>
      <c r="H20" s="31">
        <f>SUM(E20+F20-G20)</f>
        <v>20257466.329999998</v>
      </c>
    </row>
    <row r="21" spans="1:8" s="16" customFormat="1" ht="12.75" customHeight="1" thickTop="1" x14ac:dyDescent="0.2">
      <c r="A21" s="32"/>
      <c r="B21" s="40">
        <v>85214</v>
      </c>
      <c r="C21" s="26"/>
      <c r="D21" s="75" t="s">
        <v>40</v>
      </c>
      <c r="E21" s="48"/>
      <c r="F21" s="35"/>
      <c r="G21" s="35"/>
      <c r="H21" s="48"/>
    </row>
    <row r="22" spans="1:8" s="16" customFormat="1" ht="12" customHeight="1" x14ac:dyDescent="0.2">
      <c r="A22" s="32"/>
      <c r="B22" s="40"/>
      <c r="C22" s="26"/>
      <c r="D22" s="37" t="s">
        <v>41</v>
      </c>
      <c r="E22" s="38">
        <v>5950363</v>
      </c>
      <c r="F22" s="39">
        <f>SUM(F23)</f>
        <v>726</v>
      </c>
      <c r="G22" s="39">
        <f>SUM(G23)</f>
        <v>0</v>
      </c>
      <c r="H22" s="38">
        <f>SUM(E22+F22-G22)</f>
        <v>5951089</v>
      </c>
    </row>
    <row r="23" spans="1:8" s="16" customFormat="1" ht="12.75" customHeight="1" x14ac:dyDescent="0.2">
      <c r="A23" s="32"/>
      <c r="B23" s="40"/>
      <c r="C23" s="76"/>
      <c r="D23" s="73" t="s">
        <v>42</v>
      </c>
      <c r="E23" s="67">
        <v>1638</v>
      </c>
      <c r="F23" s="68">
        <f>SUM(F24)</f>
        <v>726</v>
      </c>
      <c r="G23" s="68">
        <f>SUM(G24)</f>
        <v>0</v>
      </c>
      <c r="H23" s="67">
        <f t="shared" ref="H23:H24" si="4">SUM(E23+F23-G23)</f>
        <v>2364</v>
      </c>
    </row>
    <row r="24" spans="1:8" s="16" customFormat="1" ht="34.5" customHeight="1" x14ac:dyDescent="0.2">
      <c r="A24" s="32"/>
      <c r="B24" s="40"/>
      <c r="C24" s="41" t="s">
        <v>33</v>
      </c>
      <c r="D24" s="42" t="s">
        <v>34</v>
      </c>
      <c r="E24" s="53">
        <v>1638</v>
      </c>
      <c r="F24" s="44">
        <v>726</v>
      </c>
      <c r="G24" s="44"/>
      <c r="H24" s="53">
        <f t="shared" si="4"/>
        <v>2364</v>
      </c>
    </row>
    <row r="25" spans="1:8" s="16" customFormat="1" ht="12" customHeight="1" x14ac:dyDescent="0.2">
      <c r="A25" s="32"/>
      <c r="B25" s="40">
        <v>85230</v>
      </c>
      <c r="C25" s="26"/>
      <c r="D25" s="64" t="s">
        <v>43</v>
      </c>
      <c r="E25" s="38">
        <v>3345969</v>
      </c>
      <c r="F25" s="39">
        <f>SUM(F26)</f>
        <v>633</v>
      </c>
      <c r="G25" s="39">
        <f>SUM(G26)</f>
        <v>0</v>
      </c>
      <c r="H25" s="38">
        <f>SUM(E25+F25-G25)</f>
        <v>3346602</v>
      </c>
    </row>
    <row r="26" spans="1:8" s="16" customFormat="1" ht="24" customHeight="1" x14ac:dyDescent="0.2">
      <c r="A26" s="32"/>
      <c r="B26" s="32"/>
      <c r="C26" s="76"/>
      <c r="D26" s="73" t="s">
        <v>44</v>
      </c>
      <c r="E26" s="67">
        <v>3186</v>
      </c>
      <c r="F26" s="68">
        <f>SUM(F27:F27)</f>
        <v>633</v>
      </c>
      <c r="G26" s="68">
        <f>SUM(G27:G27)</f>
        <v>0</v>
      </c>
      <c r="H26" s="67">
        <f t="shared" ref="H26:H35" si="5">SUM(E26+F26-G26)</f>
        <v>3819</v>
      </c>
    </row>
    <row r="27" spans="1:8" s="16" customFormat="1" ht="36.75" customHeight="1" x14ac:dyDescent="0.2">
      <c r="A27" s="32"/>
      <c r="B27" s="32"/>
      <c r="C27" s="41" t="s">
        <v>33</v>
      </c>
      <c r="D27" s="69" t="s">
        <v>34</v>
      </c>
      <c r="E27" s="43">
        <v>3186</v>
      </c>
      <c r="F27" s="43">
        <v>633</v>
      </c>
      <c r="G27" s="44"/>
      <c r="H27" s="43">
        <f t="shared" si="5"/>
        <v>3819</v>
      </c>
    </row>
    <row r="28" spans="1:8" s="16" customFormat="1" ht="12" customHeight="1" thickBot="1" x14ac:dyDescent="0.25">
      <c r="A28" s="32">
        <v>855</v>
      </c>
      <c r="B28" s="32"/>
      <c r="C28" s="49"/>
      <c r="D28" s="70" t="s">
        <v>45</v>
      </c>
      <c r="E28" s="31">
        <v>3769513.2</v>
      </c>
      <c r="F28" s="31">
        <f>SUM(F29,F32)</f>
        <v>35718</v>
      </c>
      <c r="G28" s="31">
        <f>SUM(G32)</f>
        <v>0</v>
      </c>
      <c r="H28" s="31">
        <f t="shared" si="5"/>
        <v>3805231.2</v>
      </c>
    </row>
    <row r="29" spans="1:8" s="16" customFormat="1" ht="12" customHeight="1" thickTop="1" x14ac:dyDescent="0.2">
      <c r="A29" s="32"/>
      <c r="B29" s="77">
        <v>85510</v>
      </c>
      <c r="C29" s="26"/>
      <c r="D29" s="64" t="s">
        <v>46</v>
      </c>
      <c r="E29" s="38">
        <v>134174</v>
      </c>
      <c r="F29" s="39">
        <f t="shared" ref="F29:G29" si="6">SUM(F30)</f>
        <v>14897</v>
      </c>
      <c r="G29" s="39">
        <f t="shared" si="6"/>
        <v>0</v>
      </c>
      <c r="H29" s="38">
        <f t="shared" si="5"/>
        <v>149071</v>
      </c>
    </row>
    <row r="30" spans="1:8" s="16" customFormat="1" ht="33.75" customHeight="1" x14ac:dyDescent="0.2">
      <c r="A30" s="32"/>
      <c r="B30" s="32"/>
      <c r="C30" s="76"/>
      <c r="D30" s="73" t="s">
        <v>47</v>
      </c>
      <c r="E30" s="67">
        <v>29794</v>
      </c>
      <c r="F30" s="68">
        <f>SUM(F31:F31)</f>
        <v>14897</v>
      </c>
      <c r="G30" s="68">
        <f>SUM(G31:G31)</f>
        <v>0</v>
      </c>
      <c r="H30" s="67">
        <f t="shared" si="5"/>
        <v>44691</v>
      </c>
    </row>
    <row r="31" spans="1:8" s="16" customFormat="1" ht="34.5" customHeight="1" x14ac:dyDescent="0.2">
      <c r="A31" s="32"/>
      <c r="B31" s="32"/>
      <c r="C31" s="41" t="s">
        <v>33</v>
      </c>
      <c r="D31" s="69" t="s">
        <v>34</v>
      </c>
      <c r="E31" s="43">
        <v>29794</v>
      </c>
      <c r="F31" s="43">
        <v>14897</v>
      </c>
      <c r="G31" s="44"/>
      <c r="H31" s="43">
        <f t="shared" si="5"/>
        <v>44691</v>
      </c>
    </row>
    <row r="32" spans="1:8" s="16" customFormat="1" ht="12" customHeight="1" x14ac:dyDescent="0.2">
      <c r="A32" s="46"/>
      <c r="B32" s="77">
        <v>85595</v>
      </c>
      <c r="C32" s="26"/>
      <c r="D32" s="64" t="s">
        <v>48</v>
      </c>
      <c r="E32" s="38">
        <v>223281</v>
      </c>
      <c r="F32" s="39">
        <f t="shared" ref="F32:G32" si="7">SUM(F33)</f>
        <v>20821</v>
      </c>
      <c r="G32" s="39">
        <f t="shared" si="7"/>
        <v>0</v>
      </c>
      <c r="H32" s="38">
        <f t="shared" si="5"/>
        <v>244102</v>
      </c>
    </row>
    <row r="33" spans="1:8" s="16" customFormat="1" ht="12" customHeight="1" x14ac:dyDescent="0.2">
      <c r="A33" s="78"/>
      <c r="B33" s="32"/>
      <c r="C33" s="76"/>
      <c r="D33" s="73" t="s">
        <v>49</v>
      </c>
      <c r="E33" s="67">
        <v>66974</v>
      </c>
      <c r="F33" s="68">
        <f>SUM(F34:F34)</f>
        <v>20821</v>
      </c>
      <c r="G33" s="68">
        <f>SUM(G34:G34)</f>
        <v>0</v>
      </c>
      <c r="H33" s="67">
        <f t="shared" si="5"/>
        <v>87795</v>
      </c>
    </row>
    <row r="34" spans="1:8" s="16" customFormat="1" ht="35.25" customHeight="1" x14ac:dyDescent="0.2">
      <c r="A34" s="78"/>
      <c r="B34" s="32"/>
      <c r="C34" s="41" t="s">
        <v>33</v>
      </c>
      <c r="D34" s="69" t="s">
        <v>34</v>
      </c>
      <c r="E34" s="43">
        <v>66974</v>
      </c>
      <c r="F34" s="43">
        <v>20821</v>
      </c>
      <c r="G34" s="44"/>
      <c r="H34" s="43">
        <f t="shared" si="5"/>
        <v>87795</v>
      </c>
    </row>
    <row r="35" spans="1:8" s="16" customFormat="1" ht="18" customHeight="1" thickBot="1" x14ac:dyDescent="0.25">
      <c r="A35" s="25"/>
      <c r="B35" s="25"/>
      <c r="C35" s="26"/>
      <c r="D35" s="29" t="s">
        <v>13</v>
      </c>
      <c r="E35" s="30">
        <v>44811322.379999995</v>
      </c>
      <c r="F35" s="31">
        <f>SUM(F36,F40,F46,F56,F60)</f>
        <v>2436133.69</v>
      </c>
      <c r="G35" s="31">
        <f>SUM(G36,G40,G46,G56,G60)</f>
        <v>0</v>
      </c>
      <c r="H35" s="30">
        <f t="shared" si="5"/>
        <v>47247456.069999993</v>
      </c>
    </row>
    <row r="36" spans="1:8" s="16" customFormat="1" ht="15.75" customHeight="1" thickTop="1" thickBot="1" x14ac:dyDescent="0.25">
      <c r="A36" s="47">
        <v>750</v>
      </c>
      <c r="B36" s="32"/>
      <c r="C36" s="49"/>
      <c r="D36" s="70" t="s">
        <v>50</v>
      </c>
      <c r="E36" s="31">
        <v>2377591.98</v>
      </c>
      <c r="F36" s="31">
        <f t="shared" ref="F36:G36" si="8">SUM(F37)</f>
        <v>270.69</v>
      </c>
      <c r="G36" s="31">
        <f t="shared" si="8"/>
        <v>0</v>
      </c>
      <c r="H36" s="31">
        <f t="shared" ref="H36" si="9">SUM(E36+F36-G36)</f>
        <v>2377862.67</v>
      </c>
    </row>
    <row r="37" spans="1:8" s="16" customFormat="1" ht="12" customHeight="1" thickTop="1" x14ac:dyDescent="0.2">
      <c r="A37" s="47"/>
      <c r="B37" s="63">
        <v>75011</v>
      </c>
      <c r="C37" s="63"/>
      <c r="D37" s="79" t="s">
        <v>51</v>
      </c>
      <c r="E37" s="38">
        <v>2377591.98</v>
      </c>
      <c r="F37" s="39">
        <f>SUM(F38)</f>
        <v>270.69</v>
      </c>
      <c r="G37" s="39">
        <f>SUM(G38)</f>
        <v>0</v>
      </c>
      <c r="H37" s="38">
        <f t="shared" ref="H37:H39" si="10">SUM(E37+F37-G37)</f>
        <v>2377862.67</v>
      </c>
    </row>
    <row r="38" spans="1:8" s="16" customFormat="1" ht="34.5" customHeight="1" x14ac:dyDescent="0.2">
      <c r="A38" s="47"/>
      <c r="B38" s="32"/>
      <c r="C38" s="26"/>
      <c r="D38" s="73" t="s">
        <v>52</v>
      </c>
      <c r="E38" s="67">
        <v>95.97999999999999</v>
      </c>
      <c r="F38" s="68">
        <f>SUM(F39:F39)</f>
        <v>270.69</v>
      </c>
      <c r="G38" s="68">
        <f>SUM(G39:G39)</f>
        <v>0</v>
      </c>
      <c r="H38" s="67">
        <f t="shared" si="10"/>
        <v>366.66999999999996</v>
      </c>
    </row>
    <row r="39" spans="1:8" s="16" customFormat="1" ht="34.15" customHeight="1" x14ac:dyDescent="0.2">
      <c r="A39" s="80"/>
      <c r="B39" s="81"/>
      <c r="C39" s="82" t="s">
        <v>33</v>
      </c>
      <c r="D39" s="83" t="s">
        <v>34</v>
      </c>
      <c r="E39" s="38">
        <v>95.97999999999999</v>
      </c>
      <c r="F39" s="38">
        <v>270.69</v>
      </c>
      <c r="G39" s="39"/>
      <c r="H39" s="38">
        <f t="shared" si="10"/>
        <v>366.66999999999996</v>
      </c>
    </row>
    <row r="40" spans="1:8" s="16" customFormat="1" ht="12.75" customHeight="1" thickBot="1" x14ac:dyDescent="0.25">
      <c r="A40" s="32">
        <v>754</v>
      </c>
      <c r="B40" s="32"/>
      <c r="C40" s="49"/>
      <c r="D40" s="70" t="s">
        <v>53</v>
      </c>
      <c r="E40" s="31">
        <v>248980</v>
      </c>
      <c r="F40" s="31">
        <f>SUM(F41)</f>
        <v>119460</v>
      </c>
      <c r="G40" s="31">
        <f>SUM(G41)</f>
        <v>0</v>
      </c>
      <c r="H40" s="31">
        <f>SUM(E40+F40-G40)</f>
        <v>368440</v>
      </c>
    </row>
    <row r="41" spans="1:8" s="16" customFormat="1" ht="12" customHeight="1" thickTop="1" x14ac:dyDescent="0.2">
      <c r="A41" s="40"/>
      <c r="B41" s="40">
        <v>75495</v>
      </c>
      <c r="C41" s="26"/>
      <c r="D41" s="64" t="s">
        <v>48</v>
      </c>
      <c r="E41" s="38">
        <v>248980</v>
      </c>
      <c r="F41" s="39">
        <f>SUM(F42,F44)</f>
        <v>119460</v>
      </c>
      <c r="G41" s="39">
        <f>SUM(G42,G44)</f>
        <v>0</v>
      </c>
      <c r="H41" s="38">
        <f>SUM(E41+F41-G41)</f>
        <v>368440</v>
      </c>
    </row>
    <row r="42" spans="1:8" s="16" customFormat="1" ht="22.5" customHeight="1" x14ac:dyDescent="0.2">
      <c r="A42" s="40"/>
      <c r="B42" s="40"/>
      <c r="C42" s="76"/>
      <c r="D42" s="73" t="s">
        <v>54</v>
      </c>
      <c r="E42" s="67">
        <v>36040</v>
      </c>
      <c r="F42" s="68">
        <f>SUM(F43:F43)</f>
        <v>16800</v>
      </c>
      <c r="G42" s="68">
        <f>SUM(G43:G43)</f>
        <v>0</v>
      </c>
      <c r="H42" s="67">
        <f t="shared" ref="H42:H64" si="11">SUM(E42+F42-G42)</f>
        <v>52840</v>
      </c>
    </row>
    <row r="43" spans="1:8" s="16" customFormat="1" ht="35.25" customHeight="1" x14ac:dyDescent="0.2">
      <c r="A43" s="40"/>
      <c r="B43" s="40"/>
      <c r="C43" s="41" t="s">
        <v>33</v>
      </c>
      <c r="D43" s="69" t="s">
        <v>34</v>
      </c>
      <c r="E43" s="43">
        <v>36040</v>
      </c>
      <c r="F43" s="43">
        <v>16800</v>
      </c>
      <c r="G43" s="44"/>
      <c r="H43" s="43">
        <f t="shared" si="11"/>
        <v>52840</v>
      </c>
    </row>
    <row r="44" spans="1:8" s="16" customFormat="1" ht="21.75" customHeight="1" x14ac:dyDescent="0.2">
      <c r="A44" s="40"/>
      <c r="B44" s="40"/>
      <c r="C44" s="41"/>
      <c r="D44" s="73" t="s">
        <v>55</v>
      </c>
      <c r="E44" s="67">
        <v>212940</v>
      </c>
      <c r="F44" s="68">
        <f>SUM(F45:F45)</f>
        <v>102660</v>
      </c>
      <c r="G44" s="68">
        <f>SUM(G45:G45)</f>
        <v>0</v>
      </c>
      <c r="H44" s="67">
        <f t="shared" si="11"/>
        <v>315600</v>
      </c>
    </row>
    <row r="45" spans="1:8" s="16" customFormat="1" ht="33.75" customHeight="1" x14ac:dyDescent="0.2">
      <c r="A45" s="40"/>
      <c r="B45" s="40"/>
      <c r="C45" s="41" t="s">
        <v>33</v>
      </c>
      <c r="D45" s="69" t="s">
        <v>34</v>
      </c>
      <c r="E45" s="43">
        <v>212940</v>
      </c>
      <c r="F45" s="43">
        <v>102660</v>
      </c>
      <c r="G45" s="44"/>
      <c r="H45" s="43">
        <f t="shared" si="11"/>
        <v>315600</v>
      </c>
    </row>
    <row r="46" spans="1:8" s="16" customFormat="1" ht="12" customHeight="1" thickBot="1" x14ac:dyDescent="0.25">
      <c r="A46" s="32">
        <v>852</v>
      </c>
      <c r="B46" s="32"/>
      <c r="C46" s="49"/>
      <c r="D46" s="70" t="s">
        <v>39</v>
      </c>
      <c r="E46" s="30">
        <v>3715546</v>
      </c>
      <c r="F46" s="31">
        <f>SUM(F47,F50,F53)</f>
        <v>2265563</v>
      </c>
      <c r="G46" s="31">
        <f>SUM(G47,G50,G53)</f>
        <v>0</v>
      </c>
      <c r="H46" s="31">
        <f>SUM(E46+F46-G46)</f>
        <v>5981109</v>
      </c>
    </row>
    <row r="47" spans="1:8" s="16" customFormat="1" ht="12" customHeight="1" thickTop="1" x14ac:dyDescent="0.2">
      <c r="A47" s="32"/>
      <c r="B47" s="40">
        <v>85203</v>
      </c>
      <c r="C47" s="26"/>
      <c r="D47" s="84" t="s">
        <v>56</v>
      </c>
      <c r="E47" s="38">
        <v>1219872</v>
      </c>
      <c r="F47" s="39">
        <f t="shared" ref="F47:G48" si="12">SUM(F48)</f>
        <v>16203</v>
      </c>
      <c r="G47" s="39">
        <f t="shared" si="12"/>
        <v>0</v>
      </c>
      <c r="H47" s="38">
        <f t="shared" ref="H47:H55" si="13">SUM(E47+F47-G47)</f>
        <v>1236075</v>
      </c>
    </row>
    <row r="48" spans="1:8" s="16" customFormat="1" ht="12" customHeight="1" x14ac:dyDescent="0.2">
      <c r="A48" s="32"/>
      <c r="B48" s="40"/>
      <c r="C48" s="26"/>
      <c r="D48" s="85" t="s">
        <v>14</v>
      </c>
      <c r="E48" s="67">
        <v>1219872</v>
      </c>
      <c r="F48" s="68">
        <f t="shared" si="12"/>
        <v>16203</v>
      </c>
      <c r="G48" s="68">
        <f t="shared" si="12"/>
        <v>0</v>
      </c>
      <c r="H48" s="67">
        <f t="shared" si="13"/>
        <v>1236075</v>
      </c>
    </row>
    <row r="49" spans="1:8" s="16" customFormat="1" ht="45" customHeight="1" x14ac:dyDescent="0.2">
      <c r="A49" s="32"/>
      <c r="B49" s="32"/>
      <c r="C49" s="41" t="s">
        <v>15</v>
      </c>
      <c r="D49" s="42" t="s">
        <v>16</v>
      </c>
      <c r="E49" s="53">
        <v>1219872</v>
      </c>
      <c r="F49" s="43">
        <v>16203</v>
      </c>
      <c r="G49" s="43"/>
      <c r="H49" s="53">
        <f t="shared" si="13"/>
        <v>1236075</v>
      </c>
    </row>
    <row r="50" spans="1:8" s="16" customFormat="1" ht="12" customHeight="1" x14ac:dyDescent="0.2">
      <c r="A50" s="25"/>
      <c r="B50" s="40">
        <v>85228</v>
      </c>
      <c r="C50" s="26"/>
      <c r="D50" s="84" t="s">
        <v>57</v>
      </c>
      <c r="E50" s="38">
        <v>2432000</v>
      </c>
      <c r="F50" s="39">
        <f t="shared" ref="F50:G54" si="14">SUM(F51)</f>
        <v>209360</v>
      </c>
      <c r="G50" s="39">
        <f t="shared" si="14"/>
        <v>0</v>
      </c>
      <c r="H50" s="38">
        <f t="shared" si="13"/>
        <v>2641360</v>
      </c>
    </row>
    <row r="51" spans="1:8" s="16" customFormat="1" ht="12" customHeight="1" x14ac:dyDescent="0.2">
      <c r="A51" s="25"/>
      <c r="B51" s="40"/>
      <c r="C51" s="26"/>
      <c r="D51" s="85" t="s">
        <v>14</v>
      </c>
      <c r="E51" s="67">
        <v>2432000</v>
      </c>
      <c r="F51" s="68">
        <f t="shared" si="14"/>
        <v>209360</v>
      </c>
      <c r="G51" s="68">
        <f t="shared" si="14"/>
        <v>0</v>
      </c>
      <c r="H51" s="67">
        <f t="shared" si="13"/>
        <v>2641360</v>
      </c>
    </row>
    <row r="52" spans="1:8" s="16" customFormat="1" ht="45.75" customHeight="1" x14ac:dyDescent="0.2">
      <c r="A52" s="25"/>
      <c r="B52" s="32"/>
      <c r="C52" s="41" t="s">
        <v>15</v>
      </c>
      <c r="D52" s="42" t="s">
        <v>16</v>
      </c>
      <c r="E52" s="53">
        <v>2432000</v>
      </c>
      <c r="F52" s="43">
        <v>209360</v>
      </c>
      <c r="G52" s="43"/>
      <c r="H52" s="53">
        <f t="shared" si="13"/>
        <v>2641360</v>
      </c>
    </row>
    <row r="53" spans="1:8" s="16" customFormat="1" ht="12" customHeight="1" x14ac:dyDescent="0.2">
      <c r="A53" s="25"/>
      <c r="B53" s="40">
        <v>85295</v>
      </c>
      <c r="C53" s="26"/>
      <c r="D53" s="64" t="s">
        <v>48</v>
      </c>
      <c r="E53" s="38">
        <v>25874</v>
      </c>
      <c r="F53" s="39">
        <f t="shared" si="14"/>
        <v>2040000</v>
      </c>
      <c r="G53" s="39">
        <f t="shared" si="14"/>
        <v>0</v>
      </c>
      <c r="H53" s="38">
        <f t="shared" si="13"/>
        <v>2065874</v>
      </c>
    </row>
    <row r="54" spans="1:8" s="16" customFormat="1" ht="12" customHeight="1" x14ac:dyDescent="0.2">
      <c r="A54" s="25"/>
      <c r="B54" s="40"/>
      <c r="C54" s="26"/>
      <c r="D54" s="85" t="s">
        <v>14</v>
      </c>
      <c r="E54" s="67">
        <v>25874</v>
      </c>
      <c r="F54" s="68">
        <f t="shared" si="14"/>
        <v>2040000</v>
      </c>
      <c r="G54" s="68">
        <f t="shared" si="14"/>
        <v>0</v>
      </c>
      <c r="H54" s="67">
        <f t="shared" si="13"/>
        <v>2065874</v>
      </c>
    </row>
    <row r="55" spans="1:8" s="16" customFormat="1" ht="45" customHeight="1" x14ac:dyDescent="0.2">
      <c r="A55" s="25"/>
      <c r="B55" s="32"/>
      <c r="C55" s="41" t="s">
        <v>15</v>
      </c>
      <c r="D55" s="42" t="s">
        <v>16</v>
      </c>
      <c r="E55" s="53">
        <v>25874</v>
      </c>
      <c r="F55" s="43">
        <v>2040000</v>
      </c>
      <c r="G55" s="43"/>
      <c r="H55" s="53">
        <f t="shared" si="13"/>
        <v>2065874</v>
      </c>
    </row>
    <row r="56" spans="1:8" s="16" customFormat="1" ht="12" customHeight="1" thickBot="1" x14ac:dyDescent="0.25">
      <c r="A56" s="32">
        <v>853</v>
      </c>
      <c r="B56" s="32"/>
      <c r="C56" s="49"/>
      <c r="D56" s="70" t="s">
        <v>58</v>
      </c>
      <c r="E56" s="31">
        <v>26816.400000000001</v>
      </c>
      <c r="F56" s="31">
        <f>SUM(F57)</f>
        <v>840</v>
      </c>
      <c r="G56" s="31">
        <f>SUM(G57)</f>
        <v>0</v>
      </c>
      <c r="H56" s="31">
        <f t="shared" si="11"/>
        <v>27656.400000000001</v>
      </c>
    </row>
    <row r="57" spans="1:8" s="16" customFormat="1" ht="12" customHeight="1" thickTop="1" x14ac:dyDescent="0.2">
      <c r="A57" s="32"/>
      <c r="B57" s="40">
        <v>85395</v>
      </c>
      <c r="C57" s="26"/>
      <c r="D57" s="64" t="s">
        <v>48</v>
      </c>
      <c r="E57" s="38">
        <v>26816.400000000001</v>
      </c>
      <c r="F57" s="39">
        <f t="shared" ref="F57:G57" si="15">SUM(F58)</f>
        <v>840</v>
      </c>
      <c r="G57" s="39">
        <f t="shared" si="15"/>
        <v>0</v>
      </c>
      <c r="H57" s="38">
        <f t="shared" si="11"/>
        <v>27656.400000000001</v>
      </c>
    </row>
    <row r="58" spans="1:8" s="16" customFormat="1" ht="21.75" customHeight="1" x14ac:dyDescent="0.2">
      <c r="A58" s="32"/>
      <c r="B58" s="40"/>
      <c r="C58" s="26"/>
      <c r="D58" s="66" t="s">
        <v>59</v>
      </c>
      <c r="E58" s="67">
        <v>4560</v>
      </c>
      <c r="F58" s="68">
        <f>SUM(F59:F59)</f>
        <v>840</v>
      </c>
      <c r="G58" s="68">
        <f>SUM(G59:G59)</f>
        <v>0</v>
      </c>
      <c r="H58" s="67">
        <f t="shared" si="11"/>
        <v>5400</v>
      </c>
    </row>
    <row r="59" spans="1:8" s="16" customFormat="1" ht="36" customHeight="1" x14ac:dyDescent="0.2">
      <c r="A59" s="32"/>
      <c r="B59" s="40"/>
      <c r="C59" s="41" t="s">
        <v>33</v>
      </c>
      <c r="D59" s="69" t="s">
        <v>34</v>
      </c>
      <c r="E59" s="43">
        <v>4560</v>
      </c>
      <c r="F59" s="43">
        <v>840</v>
      </c>
      <c r="G59" s="44"/>
      <c r="H59" s="43">
        <f t="shared" si="11"/>
        <v>5400</v>
      </c>
    </row>
    <row r="60" spans="1:8" s="16" customFormat="1" ht="12" customHeight="1" thickBot="1" x14ac:dyDescent="0.25">
      <c r="A60" s="32">
        <v>855</v>
      </c>
      <c r="B60" s="32"/>
      <c r="C60" s="49"/>
      <c r="D60" s="70" t="s">
        <v>45</v>
      </c>
      <c r="E60" s="31">
        <v>38041097</v>
      </c>
      <c r="F60" s="31">
        <f>SUM(F61)</f>
        <v>50000</v>
      </c>
      <c r="G60" s="31">
        <f>SUM(G61)</f>
        <v>0</v>
      </c>
      <c r="H60" s="31">
        <f>SUM(E60+F60-G60)</f>
        <v>38091097</v>
      </c>
    </row>
    <row r="61" spans="1:8" s="16" customFormat="1" ht="34.5" customHeight="1" thickTop="1" x14ac:dyDescent="0.2">
      <c r="A61" s="32"/>
      <c r="B61" s="77">
        <v>85502</v>
      </c>
      <c r="C61" s="26"/>
      <c r="D61" s="86" t="s">
        <v>60</v>
      </c>
      <c r="E61" s="38">
        <v>37583197</v>
      </c>
      <c r="F61" s="39">
        <f t="shared" ref="F61:G61" si="16">SUM(F62)</f>
        <v>50000</v>
      </c>
      <c r="G61" s="39">
        <f t="shared" si="16"/>
        <v>0</v>
      </c>
      <c r="H61" s="38">
        <f>SUM(E61+F61-G61)</f>
        <v>37633197</v>
      </c>
    </row>
    <row r="62" spans="1:8" s="16" customFormat="1" ht="12" customHeight="1" x14ac:dyDescent="0.2">
      <c r="A62" s="32"/>
      <c r="B62" s="40"/>
      <c r="C62" s="26"/>
      <c r="D62" s="85" t="s">
        <v>14</v>
      </c>
      <c r="E62" s="67">
        <v>37583197</v>
      </c>
      <c r="F62" s="68">
        <f>SUM(F63:F63)</f>
        <v>50000</v>
      </c>
      <c r="G62" s="68">
        <f>SUM(G63:G63)</f>
        <v>0</v>
      </c>
      <c r="H62" s="67">
        <f>SUM(E62+F62-G62)</f>
        <v>37633197</v>
      </c>
    </row>
    <row r="63" spans="1:8" s="16" customFormat="1" ht="57.75" customHeight="1" x14ac:dyDescent="0.2">
      <c r="A63" s="32"/>
      <c r="B63" s="32"/>
      <c r="C63" s="41" t="s">
        <v>61</v>
      </c>
      <c r="D63" s="69" t="s">
        <v>62</v>
      </c>
      <c r="E63" s="53">
        <v>26097</v>
      </c>
      <c r="F63" s="44">
        <f>4500+45500</f>
        <v>50000</v>
      </c>
      <c r="G63" s="44"/>
      <c r="H63" s="53">
        <f>SUM(E63+F63-G63)</f>
        <v>76097</v>
      </c>
    </row>
    <row r="64" spans="1:8" s="16" customFormat="1" ht="18.75" customHeight="1" thickBot="1" x14ac:dyDescent="0.25">
      <c r="A64" s="25"/>
      <c r="B64" s="25"/>
      <c r="C64" s="26"/>
      <c r="D64" s="29" t="s">
        <v>63</v>
      </c>
      <c r="E64" s="30">
        <v>22223598</v>
      </c>
      <c r="F64" s="30">
        <f>SUM(F65)</f>
        <v>230</v>
      </c>
      <c r="G64" s="30">
        <f>SUM(G65)</f>
        <v>0</v>
      </c>
      <c r="H64" s="30">
        <f t="shared" si="11"/>
        <v>22223828</v>
      </c>
    </row>
    <row r="65" spans="1:8" s="16" customFormat="1" ht="15.6" customHeight="1" thickTop="1" thickBot="1" x14ac:dyDescent="0.25">
      <c r="A65" s="47">
        <v>853</v>
      </c>
      <c r="B65" s="32"/>
      <c r="C65" s="49"/>
      <c r="D65" s="70" t="s">
        <v>58</v>
      </c>
      <c r="E65" s="30">
        <v>497960</v>
      </c>
      <c r="F65" s="30">
        <f>SUM(F66)</f>
        <v>230</v>
      </c>
      <c r="G65" s="30">
        <f t="shared" ref="F65:G67" si="17">SUM(G66)</f>
        <v>0</v>
      </c>
      <c r="H65" s="30">
        <f>SUM(E65+F65-G65)</f>
        <v>498190</v>
      </c>
    </row>
    <row r="66" spans="1:8" s="16" customFormat="1" ht="12" customHeight="1" thickTop="1" x14ac:dyDescent="0.2">
      <c r="A66" s="47"/>
      <c r="B66" s="40">
        <v>85321</v>
      </c>
      <c r="C66" s="26"/>
      <c r="D66" s="64" t="s">
        <v>64</v>
      </c>
      <c r="E66" s="38">
        <v>497960</v>
      </c>
      <c r="F66" s="38">
        <f>SUM(F67)</f>
        <v>230</v>
      </c>
      <c r="G66" s="38">
        <f>SUM(G67)</f>
        <v>0</v>
      </c>
      <c r="H66" s="38">
        <f>SUM(E66+F66-G66)</f>
        <v>498190</v>
      </c>
    </row>
    <row r="67" spans="1:8" s="16" customFormat="1" ht="34.5" customHeight="1" x14ac:dyDescent="0.2">
      <c r="A67" s="87"/>
      <c r="B67" s="40"/>
      <c r="C67" s="26"/>
      <c r="D67" s="88" t="s">
        <v>65</v>
      </c>
      <c r="E67" s="67">
        <v>460</v>
      </c>
      <c r="F67" s="68">
        <f t="shared" si="17"/>
        <v>230</v>
      </c>
      <c r="G67" s="68">
        <f>SUM(G68)</f>
        <v>0</v>
      </c>
      <c r="H67" s="67">
        <f>SUM(E67+F67-G67)</f>
        <v>690</v>
      </c>
    </row>
    <row r="68" spans="1:8" s="16" customFormat="1" ht="35.25" customHeight="1" x14ac:dyDescent="0.2">
      <c r="A68" s="81"/>
      <c r="B68" s="89"/>
      <c r="C68" s="82" t="s">
        <v>33</v>
      </c>
      <c r="D68" s="83" t="s">
        <v>34</v>
      </c>
      <c r="E68" s="90">
        <v>460</v>
      </c>
      <c r="F68" s="38">
        <v>230</v>
      </c>
      <c r="G68" s="38"/>
      <c r="H68" s="90">
        <f t="shared" ref="H68:H70" si="18">SUM(E68+F68-G68)</f>
        <v>690</v>
      </c>
    </row>
    <row r="69" spans="1:8" s="16" customFormat="1" ht="20.25" customHeight="1" thickBot="1" x14ac:dyDescent="0.25">
      <c r="A69" s="40"/>
      <c r="B69" s="40"/>
      <c r="C69" s="26"/>
      <c r="D69" s="27" t="s">
        <v>10</v>
      </c>
      <c r="E69" s="28">
        <v>1154051512.8599999</v>
      </c>
      <c r="F69" s="28">
        <f>SUM(F70,F279,F331)</f>
        <v>4430642.92</v>
      </c>
      <c r="G69" s="28">
        <f>SUM(G70,G279,G331)</f>
        <v>1532311.23</v>
      </c>
      <c r="H69" s="28">
        <f t="shared" si="18"/>
        <v>1156949844.55</v>
      </c>
    </row>
    <row r="70" spans="1:8" s="16" customFormat="1" ht="17.25" customHeight="1" thickBot="1" x14ac:dyDescent="0.25">
      <c r="A70" s="40"/>
      <c r="B70" s="40"/>
      <c r="C70" s="26"/>
      <c r="D70" s="29" t="s">
        <v>66</v>
      </c>
      <c r="E70" s="30">
        <v>1087016637.49</v>
      </c>
      <c r="F70" s="30">
        <f>SUM(F71,F76,F81,F91,F101,F223,F231,F253,F263)</f>
        <v>1953095.95</v>
      </c>
      <c r="G70" s="30">
        <f>SUM(G71,G76,G81,G91,G101,G223,G231,G253,G263)</f>
        <v>1491127.95</v>
      </c>
      <c r="H70" s="30">
        <f t="shared" si="18"/>
        <v>1087478605.49</v>
      </c>
    </row>
    <row r="71" spans="1:8" s="16" customFormat="1" ht="16.149999999999999" customHeight="1" thickTop="1" thickBot="1" x14ac:dyDescent="0.25">
      <c r="A71" s="91" t="s">
        <v>67</v>
      </c>
      <c r="B71" s="92"/>
      <c r="C71" s="92"/>
      <c r="D71" s="93" t="s">
        <v>68</v>
      </c>
      <c r="E71" s="30">
        <v>156200</v>
      </c>
      <c r="F71" s="31">
        <f>SUM(F72)</f>
        <v>700</v>
      </c>
      <c r="G71" s="31">
        <f>SUM(G72)</f>
        <v>700</v>
      </c>
      <c r="H71" s="30">
        <f t="shared" ref="H71:H72" si="19">SUM(E71+F71-G71)</f>
        <v>156200</v>
      </c>
    </row>
    <row r="72" spans="1:8" s="16" customFormat="1" ht="12" customHeight="1" thickTop="1" x14ac:dyDescent="0.2">
      <c r="A72" s="91"/>
      <c r="B72" s="36" t="s">
        <v>69</v>
      </c>
      <c r="C72" s="92"/>
      <c r="D72" s="94" t="s">
        <v>70</v>
      </c>
      <c r="E72" s="38">
        <v>156200</v>
      </c>
      <c r="F72" s="38">
        <f>SUM(F73)</f>
        <v>700</v>
      </c>
      <c r="G72" s="38">
        <f>SUM(G73)</f>
        <v>700</v>
      </c>
      <c r="H72" s="38">
        <f t="shared" si="19"/>
        <v>156200</v>
      </c>
    </row>
    <row r="73" spans="1:8" s="16" customFormat="1" ht="12" customHeight="1" x14ac:dyDescent="0.2">
      <c r="A73" s="95"/>
      <c r="B73" s="96"/>
      <c r="C73" s="97"/>
      <c r="D73" s="98" t="s">
        <v>71</v>
      </c>
      <c r="E73" s="67">
        <v>156200</v>
      </c>
      <c r="F73" s="68">
        <f>SUM(F74:F75)</f>
        <v>700</v>
      </c>
      <c r="G73" s="68">
        <f>SUM(G74:G75)</f>
        <v>700</v>
      </c>
      <c r="H73" s="67">
        <f>SUM(E73+F73-G73)</f>
        <v>156200</v>
      </c>
    </row>
    <row r="74" spans="1:8" s="16" customFormat="1" ht="12" customHeight="1" x14ac:dyDescent="0.2">
      <c r="A74" s="32"/>
      <c r="B74" s="32"/>
      <c r="C74" s="46">
        <v>4300</v>
      </c>
      <c r="D74" s="54" t="s">
        <v>24</v>
      </c>
      <c r="E74" s="99">
        <v>30000</v>
      </c>
      <c r="F74" s="53"/>
      <c r="G74" s="53">
        <v>700</v>
      </c>
      <c r="H74" s="99">
        <f t="shared" ref="H74:H75" si="20">SUM(E74+F74-G74)</f>
        <v>29300</v>
      </c>
    </row>
    <row r="75" spans="1:8" s="16" customFormat="1" ht="22.5" customHeight="1" x14ac:dyDescent="0.2">
      <c r="A75" s="32"/>
      <c r="B75" s="32"/>
      <c r="C75" s="77">
        <v>4390</v>
      </c>
      <c r="D75" s="100" t="s">
        <v>72</v>
      </c>
      <c r="E75" s="99">
        <v>0</v>
      </c>
      <c r="F75" s="53">
        <v>700</v>
      </c>
      <c r="G75" s="53"/>
      <c r="H75" s="99">
        <f t="shared" si="20"/>
        <v>700</v>
      </c>
    </row>
    <row r="76" spans="1:8" s="16" customFormat="1" ht="12" customHeight="1" thickBot="1" x14ac:dyDescent="0.25">
      <c r="A76" s="47">
        <v>600</v>
      </c>
      <c r="B76" s="32"/>
      <c r="C76" s="49"/>
      <c r="D76" s="70" t="s">
        <v>73</v>
      </c>
      <c r="E76" s="30">
        <v>199913740.13999999</v>
      </c>
      <c r="F76" s="30">
        <f>SUM(F77)</f>
        <v>9420</v>
      </c>
      <c r="G76" s="30">
        <f>SUM(G77)</f>
        <v>9420</v>
      </c>
      <c r="H76" s="30">
        <f t="shared" ref="H76" si="21">SUM(E76+F76-G76)</f>
        <v>199913740.13999999</v>
      </c>
    </row>
    <row r="77" spans="1:8" s="16" customFormat="1" ht="12" customHeight="1" thickTop="1" x14ac:dyDescent="0.2">
      <c r="A77" s="40"/>
      <c r="B77" s="40">
        <v>60095</v>
      </c>
      <c r="C77" s="26"/>
      <c r="D77" s="64" t="s">
        <v>48</v>
      </c>
      <c r="E77" s="50">
        <v>6718334</v>
      </c>
      <c r="F77" s="39">
        <f>SUM(F78)</f>
        <v>9420</v>
      </c>
      <c r="G77" s="39">
        <f>SUM(G78)</f>
        <v>9420</v>
      </c>
      <c r="H77" s="38">
        <f t="shared" ref="H77" si="22">SUM(E77+F77-G77)</f>
        <v>6718334</v>
      </c>
    </row>
    <row r="78" spans="1:8" s="16" customFormat="1" ht="12" customHeight="1" x14ac:dyDescent="0.2">
      <c r="A78" s="40"/>
      <c r="B78" s="96"/>
      <c r="C78" s="101"/>
      <c r="D78" s="102" t="s">
        <v>74</v>
      </c>
      <c r="E78" s="67">
        <v>5827799</v>
      </c>
      <c r="F78" s="67">
        <f>SUM(F79:F80)</f>
        <v>9420</v>
      </c>
      <c r="G78" s="67">
        <f>SUM(G79:G80)</f>
        <v>9420</v>
      </c>
      <c r="H78" s="67">
        <f>SUM(E78+F78-G78)</f>
        <v>5827799</v>
      </c>
    </row>
    <row r="79" spans="1:8" s="16" customFormat="1" ht="12" customHeight="1" x14ac:dyDescent="0.2">
      <c r="A79" s="40"/>
      <c r="B79" s="40"/>
      <c r="C79" s="46">
        <v>4480</v>
      </c>
      <c r="D79" s="54" t="s">
        <v>75</v>
      </c>
      <c r="E79" s="99">
        <v>0</v>
      </c>
      <c r="F79" s="99">
        <v>9420</v>
      </c>
      <c r="G79" s="99"/>
      <c r="H79" s="43">
        <f t="shared" ref="H79:H82" si="23">SUM(E79+F79-G79)</f>
        <v>9420</v>
      </c>
    </row>
    <row r="80" spans="1:8" s="16" customFormat="1" ht="22.5" customHeight="1" x14ac:dyDescent="0.2">
      <c r="A80" s="40"/>
      <c r="B80" s="40"/>
      <c r="C80" s="77">
        <v>4600</v>
      </c>
      <c r="D80" s="100" t="s">
        <v>76</v>
      </c>
      <c r="E80" s="99">
        <v>67000</v>
      </c>
      <c r="F80" s="99"/>
      <c r="G80" s="99">
        <v>9420</v>
      </c>
      <c r="H80" s="43">
        <f t="shared" si="23"/>
        <v>57580</v>
      </c>
    </row>
    <row r="81" spans="1:8" s="16" customFormat="1" ht="12" customHeight="1" thickBot="1" x14ac:dyDescent="0.25">
      <c r="A81" s="47">
        <v>700</v>
      </c>
      <c r="B81" s="47"/>
      <c r="C81" s="49"/>
      <c r="D81" s="70" t="s">
        <v>77</v>
      </c>
      <c r="E81" s="30">
        <v>95273093.989999995</v>
      </c>
      <c r="F81" s="31">
        <f>SUM(F82,F86)</f>
        <v>44672</v>
      </c>
      <c r="G81" s="31">
        <f>SUM(G82,G86)</f>
        <v>44672</v>
      </c>
      <c r="H81" s="30">
        <f t="shared" si="23"/>
        <v>95273093.989999995</v>
      </c>
    </row>
    <row r="82" spans="1:8" s="16" customFormat="1" ht="12" customHeight="1" thickTop="1" x14ac:dyDescent="0.2">
      <c r="A82" s="32"/>
      <c r="B82" s="103">
        <v>70005</v>
      </c>
      <c r="C82" s="103"/>
      <c r="D82" s="104" t="s">
        <v>78</v>
      </c>
      <c r="E82" s="38">
        <v>4616706</v>
      </c>
      <c r="F82" s="39">
        <f>SUM(F83)</f>
        <v>22800</v>
      </c>
      <c r="G82" s="39">
        <f>SUM(G83)</f>
        <v>22800</v>
      </c>
      <c r="H82" s="38">
        <f t="shared" si="23"/>
        <v>4616706</v>
      </c>
    </row>
    <row r="83" spans="1:8" s="16" customFormat="1" ht="12" customHeight="1" x14ac:dyDescent="0.2">
      <c r="A83" s="32"/>
      <c r="B83" s="105"/>
      <c r="C83" s="106"/>
      <c r="D83" s="107" t="s">
        <v>79</v>
      </c>
      <c r="E83" s="108">
        <v>4600206</v>
      </c>
      <c r="F83" s="68">
        <f>SUM(F84:F85)</f>
        <v>22800</v>
      </c>
      <c r="G83" s="68">
        <f>SUM(G84:G85)</f>
        <v>22800</v>
      </c>
      <c r="H83" s="67">
        <f>SUM(E83+F83-G83)</f>
        <v>4600206</v>
      </c>
    </row>
    <row r="84" spans="1:8" s="16" customFormat="1" ht="12" customHeight="1" x14ac:dyDescent="0.2">
      <c r="A84" s="32"/>
      <c r="B84" s="46"/>
      <c r="C84" s="46">
        <v>4300</v>
      </c>
      <c r="D84" s="54" t="s">
        <v>24</v>
      </c>
      <c r="E84" s="99">
        <v>65000</v>
      </c>
      <c r="F84" s="99"/>
      <c r="G84" s="99">
        <v>22800</v>
      </c>
      <c r="H84" s="43">
        <f t="shared" ref="H84:H86" si="24">SUM(E84+F84-G84)</f>
        <v>42200</v>
      </c>
    </row>
    <row r="85" spans="1:8" s="16" customFormat="1" ht="12" customHeight="1" x14ac:dyDescent="0.2">
      <c r="A85" s="32"/>
      <c r="B85" s="46"/>
      <c r="C85" s="103">
        <v>4610</v>
      </c>
      <c r="D85" s="109" t="s">
        <v>80</v>
      </c>
      <c r="E85" s="99">
        <v>26000</v>
      </c>
      <c r="F85" s="99">
        <v>22800</v>
      </c>
      <c r="G85" s="99"/>
      <c r="H85" s="43">
        <f t="shared" si="24"/>
        <v>48800</v>
      </c>
    </row>
    <row r="86" spans="1:8" s="16" customFormat="1" ht="12" customHeight="1" x14ac:dyDescent="0.2">
      <c r="A86" s="32"/>
      <c r="B86" s="51">
        <v>70007</v>
      </c>
      <c r="C86" s="110"/>
      <c r="D86" s="111" t="s">
        <v>81</v>
      </c>
      <c r="E86" s="38">
        <v>37211243</v>
      </c>
      <c r="F86" s="39">
        <f>SUM(F87)</f>
        <v>21872</v>
      </c>
      <c r="G86" s="39">
        <f>SUM(G87)</f>
        <v>21872</v>
      </c>
      <c r="H86" s="38">
        <f t="shared" si="24"/>
        <v>37211243</v>
      </c>
    </row>
    <row r="87" spans="1:8" s="16" customFormat="1" ht="12" customHeight="1" x14ac:dyDescent="0.2">
      <c r="A87" s="32"/>
      <c r="B87" s="46"/>
      <c r="C87" s="26"/>
      <c r="D87" s="112" t="s">
        <v>82</v>
      </c>
      <c r="E87" s="108">
        <v>37101843</v>
      </c>
      <c r="F87" s="68">
        <f>SUM(F88:F90)</f>
        <v>21872</v>
      </c>
      <c r="G87" s="68">
        <f>SUM(G88:G90)</f>
        <v>21872</v>
      </c>
      <c r="H87" s="67">
        <f>SUM(E87+F87-G87)</f>
        <v>37101843</v>
      </c>
    </row>
    <row r="88" spans="1:8" s="16" customFormat="1" ht="24" customHeight="1" x14ac:dyDescent="0.2">
      <c r="A88" s="32"/>
      <c r="B88" s="46"/>
      <c r="C88" s="113">
        <v>4140</v>
      </c>
      <c r="D88" s="114" t="s">
        <v>83</v>
      </c>
      <c r="E88" s="99">
        <v>86119</v>
      </c>
      <c r="F88" s="99"/>
      <c r="G88" s="99">
        <v>21530</v>
      </c>
      <c r="H88" s="43">
        <f t="shared" ref="H88:H100" si="25">SUM(E88+F88-G88)</f>
        <v>64589</v>
      </c>
    </row>
    <row r="89" spans="1:8" s="16" customFormat="1" ht="12" customHeight="1" x14ac:dyDescent="0.2">
      <c r="A89" s="40"/>
      <c r="B89" s="46"/>
      <c r="C89" s="46">
        <v>4440</v>
      </c>
      <c r="D89" s="54" t="s">
        <v>84</v>
      </c>
      <c r="E89" s="99">
        <v>83274</v>
      </c>
      <c r="F89" s="99">
        <v>21872</v>
      </c>
      <c r="G89" s="99"/>
      <c r="H89" s="43">
        <f t="shared" si="25"/>
        <v>105146</v>
      </c>
    </row>
    <row r="90" spans="1:8" s="16" customFormat="1" ht="12" customHeight="1" x14ac:dyDescent="0.2">
      <c r="A90" s="40"/>
      <c r="B90" s="46"/>
      <c r="C90" s="46">
        <v>4710</v>
      </c>
      <c r="D90" s="54" t="s">
        <v>25</v>
      </c>
      <c r="E90" s="99">
        <v>38446</v>
      </c>
      <c r="F90" s="99"/>
      <c r="G90" s="99">
        <v>342</v>
      </c>
      <c r="H90" s="43">
        <f t="shared" si="25"/>
        <v>38104</v>
      </c>
    </row>
    <row r="91" spans="1:8" s="16" customFormat="1" ht="12.6" customHeight="1" thickBot="1" x14ac:dyDescent="0.25">
      <c r="A91" s="47">
        <v>750</v>
      </c>
      <c r="B91" s="47"/>
      <c r="C91" s="49"/>
      <c r="D91" s="70" t="s">
        <v>50</v>
      </c>
      <c r="E91" s="30">
        <v>84418008.25</v>
      </c>
      <c r="F91" s="31">
        <f>SUM(F92)</f>
        <v>23100</v>
      </c>
      <c r="G91" s="31">
        <f>SUM(G92)</f>
        <v>23100</v>
      </c>
      <c r="H91" s="115">
        <f t="shared" si="25"/>
        <v>84418008.25</v>
      </c>
    </row>
    <row r="92" spans="1:8" s="16" customFormat="1" ht="12" customHeight="1" thickTop="1" x14ac:dyDescent="0.2">
      <c r="A92" s="47"/>
      <c r="B92" s="51">
        <v>75095</v>
      </c>
      <c r="C92" s="51"/>
      <c r="D92" s="116" t="s">
        <v>48</v>
      </c>
      <c r="E92" s="38">
        <v>31097684.84</v>
      </c>
      <c r="F92" s="39">
        <f>SUM(F93,F96)</f>
        <v>23100</v>
      </c>
      <c r="G92" s="39">
        <f>SUM(G93,G96)</f>
        <v>23100</v>
      </c>
      <c r="H92" s="38">
        <f t="shared" si="25"/>
        <v>31097684.84</v>
      </c>
    </row>
    <row r="93" spans="1:8" s="16" customFormat="1" ht="12" customHeight="1" x14ac:dyDescent="0.2">
      <c r="A93" s="47"/>
      <c r="B93" s="51"/>
      <c r="C93" s="26"/>
      <c r="D93" s="98" t="s">
        <v>85</v>
      </c>
      <c r="E93" s="108">
        <v>5430228.3200000003</v>
      </c>
      <c r="F93" s="108">
        <f>SUM(F94:F95)</f>
        <v>3100</v>
      </c>
      <c r="G93" s="108">
        <f>SUM(G94:G95)</f>
        <v>3100</v>
      </c>
      <c r="H93" s="67">
        <f>SUM(E93+F93-G93)</f>
        <v>5430228.3200000003</v>
      </c>
    </row>
    <row r="94" spans="1:8" s="16" customFormat="1" ht="12" customHeight="1" x14ac:dyDescent="0.2">
      <c r="A94" s="47"/>
      <c r="B94" s="51"/>
      <c r="C94" s="46">
        <v>4260</v>
      </c>
      <c r="D94" s="54" t="s">
        <v>86</v>
      </c>
      <c r="E94" s="99">
        <v>9980</v>
      </c>
      <c r="F94" s="99">
        <v>3100</v>
      </c>
      <c r="G94" s="99"/>
      <c r="H94" s="43">
        <f t="shared" ref="H94" si="26">SUM(E94+F94-G94)</f>
        <v>13080</v>
      </c>
    </row>
    <row r="95" spans="1:8" s="16" customFormat="1" ht="21" customHeight="1" x14ac:dyDescent="0.2">
      <c r="A95" s="47"/>
      <c r="B95" s="51"/>
      <c r="C95" s="77">
        <v>4390</v>
      </c>
      <c r="D95" s="100" t="s">
        <v>72</v>
      </c>
      <c r="E95" s="99">
        <v>197000</v>
      </c>
      <c r="F95" s="99"/>
      <c r="G95" s="99">
        <v>3100</v>
      </c>
      <c r="H95" s="43">
        <f t="shared" si="25"/>
        <v>193900</v>
      </c>
    </row>
    <row r="96" spans="1:8" s="16" customFormat="1" ht="12" customHeight="1" x14ac:dyDescent="0.2">
      <c r="A96" s="47"/>
      <c r="B96" s="51"/>
      <c r="C96" s="46"/>
      <c r="D96" s="117" t="s">
        <v>87</v>
      </c>
      <c r="E96" s="59">
        <v>257990</v>
      </c>
      <c r="F96" s="118">
        <f>SUM(F97:F100)</f>
        <v>20000</v>
      </c>
      <c r="G96" s="118">
        <f>SUM(G97:G100)</f>
        <v>20000</v>
      </c>
      <c r="H96" s="67">
        <f t="shared" si="25"/>
        <v>257990</v>
      </c>
    </row>
    <row r="97" spans="1:8" s="16" customFormat="1" ht="43.5" customHeight="1" x14ac:dyDescent="0.2">
      <c r="A97" s="47"/>
      <c r="B97" s="51"/>
      <c r="C97" s="119" t="s">
        <v>88</v>
      </c>
      <c r="D97" s="120" t="s">
        <v>89</v>
      </c>
      <c r="E97" s="53">
        <v>0</v>
      </c>
      <c r="F97" s="99">
        <v>1882</v>
      </c>
      <c r="G97" s="99"/>
      <c r="H97" s="43">
        <f t="shared" si="25"/>
        <v>1882</v>
      </c>
    </row>
    <row r="98" spans="1:8" s="16" customFormat="1" ht="12" customHeight="1" x14ac:dyDescent="0.2">
      <c r="A98" s="47"/>
      <c r="B98" s="51"/>
      <c r="C98" s="46">
        <v>2957</v>
      </c>
      <c r="D98" s="121" t="s">
        <v>90</v>
      </c>
      <c r="E98" s="53">
        <v>0</v>
      </c>
      <c r="F98" s="99">
        <v>18118</v>
      </c>
      <c r="G98" s="99"/>
      <c r="H98" s="43">
        <f t="shared" si="25"/>
        <v>18118</v>
      </c>
    </row>
    <row r="99" spans="1:8" s="16" customFormat="1" ht="12" customHeight="1" x14ac:dyDescent="0.2">
      <c r="A99" s="47"/>
      <c r="B99" s="51"/>
      <c r="C99" s="36" t="s">
        <v>21</v>
      </c>
      <c r="D99" s="52" t="s">
        <v>22</v>
      </c>
      <c r="E99" s="53">
        <v>15000</v>
      </c>
      <c r="F99" s="99"/>
      <c r="G99" s="99">
        <v>14000</v>
      </c>
      <c r="H99" s="43">
        <f t="shared" si="25"/>
        <v>1000</v>
      </c>
    </row>
    <row r="100" spans="1:8" s="16" customFormat="1" ht="12" customHeight="1" x14ac:dyDescent="0.2">
      <c r="A100" s="47"/>
      <c r="B100" s="51"/>
      <c r="C100" s="46">
        <v>4300</v>
      </c>
      <c r="D100" s="54" t="s">
        <v>24</v>
      </c>
      <c r="E100" s="53">
        <v>15000</v>
      </c>
      <c r="F100" s="99"/>
      <c r="G100" s="99">
        <v>6000</v>
      </c>
      <c r="H100" s="43">
        <f t="shared" si="25"/>
        <v>9000</v>
      </c>
    </row>
    <row r="101" spans="1:8" s="16" customFormat="1" ht="12" customHeight="1" thickBot="1" x14ac:dyDescent="0.25">
      <c r="A101" s="32">
        <v>801</v>
      </c>
      <c r="B101" s="32"/>
      <c r="C101" s="49"/>
      <c r="D101" s="70" t="s">
        <v>35</v>
      </c>
      <c r="E101" s="122">
        <v>346290962.61000007</v>
      </c>
      <c r="F101" s="31">
        <f>SUM(F102,F115,F118,F131,F142,F150,F155,F160,F164,F168,F180,F186,F195,F205,F211)</f>
        <v>1646783.75</v>
      </c>
      <c r="G101" s="31">
        <f>SUM(G102,G115,G118,G131,G142,G150,G155,G160,G164,G168,G180,G186,G195,G205,G211)</f>
        <v>1232605.75</v>
      </c>
      <c r="H101" s="30">
        <f>SUM(E101+F101-G101)</f>
        <v>346705140.61000007</v>
      </c>
    </row>
    <row r="102" spans="1:8" s="16" customFormat="1" ht="12" customHeight="1" thickTop="1" x14ac:dyDescent="0.2">
      <c r="A102" s="32"/>
      <c r="B102" s="40">
        <v>80101</v>
      </c>
      <c r="C102" s="26"/>
      <c r="D102" s="64" t="s">
        <v>91</v>
      </c>
      <c r="E102" s="38">
        <v>91304366.670000002</v>
      </c>
      <c r="F102" s="39">
        <f>SUM(F103,F111,F113)</f>
        <v>193863</v>
      </c>
      <c r="G102" s="39">
        <f>SUM(G103,G111,G113)</f>
        <v>18645</v>
      </c>
      <c r="H102" s="38">
        <f>SUM(E102+F102-G102)</f>
        <v>91479584.670000002</v>
      </c>
    </row>
    <row r="103" spans="1:8" s="16" customFormat="1" ht="12" customHeight="1" x14ac:dyDescent="0.2">
      <c r="A103" s="32"/>
      <c r="B103" s="40"/>
      <c r="C103" s="26"/>
      <c r="D103" s="102" t="s">
        <v>92</v>
      </c>
      <c r="E103" s="108">
        <v>80728495</v>
      </c>
      <c r="F103" s="108">
        <f>SUM(F104:F110)</f>
        <v>12645</v>
      </c>
      <c r="G103" s="108">
        <f>SUM(G104:G110)</f>
        <v>18645</v>
      </c>
      <c r="H103" s="67">
        <f>SUM(E103+F103-G103)</f>
        <v>80722495</v>
      </c>
    </row>
    <row r="104" spans="1:8" s="16" customFormat="1" ht="12" customHeight="1" x14ac:dyDescent="0.2">
      <c r="A104" s="32"/>
      <c r="B104" s="40"/>
      <c r="C104" s="46">
        <v>3020</v>
      </c>
      <c r="D104" s="54" t="s">
        <v>93</v>
      </c>
      <c r="E104" s="99">
        <v>158818</v>
      </c>
      <c r="F104" s="99"/>
      <c r="G104" s="99">
        <v>1000</v>
      </c>
      <c r="H104" s="43">
        <f t="shared" ref="H104:H110" si="27">SUM(E104+F104-G104)</f>
        <v>157818</v>
      </c>
    </row>
    <row r="105" spans="1:8" s="16" customFormat="1" ht="12" customHeight="1" x14ac:dyDescent="0.2">
      <c r="A105" s="32"/>
      <c r="B105" s="40"/>
      <c r="C105" s="46">
        <v>4040</v>
      </c>
      <c r="D105" s="54" t="s">
        <v>94</v>
      </c>
      <c r="E105" s="99">
        <v>960341</v>
      </c>
      <c r="F105" s="99"/>
      <c r="G105" s="99">
        <v>2145</v>
      </c>
      <c r="H105" s="43">
        <f t="shared" si="27"/>
        <v>958196</v>
      </c>
    </row>
    <row r="106" spans="1:8" s="16" customFormat="1" ht="12" customHeight="1" x14ac:dyDescent="0.2">
      <c r="A106" s="32"/>
      <c r="B106" s="40"/>
      <c r="C106" s="46">
        <v>4280</v>
      </c>
      <c r="D106" s="54" t="s">
        <v>95</v>
      </c>
      <c r="E106" s="99">
        <v>102779</v>
      </c>
      <c r="F106" s="99">
        <v>10000</v>
      </c>
      <c r="G106" s="99"/>
      <c r="H106" s="43">
        <f t="shared" si="27"/>
        <v>112779</v>
      </c>
    </row>
    <row r="107" spans="1:8" s="16" customFormat="1" ht="12" customHeight="1" x14ac:dyDescent="0.2">
      <c r="A107" s="32"/>
      <c r="B107" s="40"/>
      <c r="C107" s="46">
        <v>4300</v>
      </c>
      <c r="D107" s="54" t="s">
        <v>24</v>
      </c>
      <c r="E107" s="99">
        <v>965144</v>
      </c>
      <c r="F107" s="99"/>
      <c r="G107" s="99">
        <v>300</v>
      </c>
      <c r="H107" s="43">
        <f t="shared" si="27"/>
        <v>964844</v>
      </c>
    </row>
    <row r="108" spans="1:8" s="16" customFormat="1" ht="23.25" customHeight="1" x14ac:dyDescent="0.2">
      <c r="A108" s="32"/>
      <c r="B108" s="40"/>
      <c r="C108" s="77">
        <v>4390</v>
      </c>
      <c r="D108" s="100" t="s">
        <v>72</v>
      </c>
      <c r="E108" s="123">
        <v>24323</v>
      </c>
      <c r="F108" s="53">
        <v>2145</v>
      </c>
      <c r="G108" s="53"/>
      <c r="H108" s="43">
        <f t="shared" si="27"/>
        <v>26468</v>
      </c>
    </row>
    <row r="109" spans="1:8" s="16" customFormat="1" ht="12" customHeight="1" x14ac:dyDescent="0.2">
      <c r="A109" s="32"/>
      <c r="B109" s="40"/>
      <c r="C109" s="46">
        <v>4610</v>
      </c>
      <c r="D109" s="124" t="s">
        <v>80</v>
      </c>
      <c r="E109" s="123">
        <v>180</v>
      </c>
      <c r="F109" s="53">
        <v>500</v>
      </c>
      <c r="G109" s="53"/>
      <c r="H109" s="43">
        <f t="shared" si="27"/>
        <v>680</v>
      </c>
    </row>
    <row r="110" spans="1:8" s="16" customFormat="1" ht="12" customHeight="1" x14ac:dyDescent="0.2">
      <c r="A110" s="32"/>
      <c r="B110" s="40"/>
      <c r="C110" s="51">
        <v>4800</v>
      </c>
      <c r="D110" s="125" t="s">
        <v>96</v>
      </c>
      <c r="E110" s="53">
        <v>3554480</v>
      </c>
      <c r="F110" s="53"/>
      <c r="G110" s="53">
        <v>15200</v>
      </c>
      <c r="H110" s="43">
        <f t="shared" si="27"/>
        <v>3539280</v>
      </c>
    </row>
    <row r="111" spans="1:8" s="16" customFormat="1" ht="22.5" customHeight="1" x14ac:dyDescent="0.2">
      <c r="A111" s="32"/>
      <c r="B111" s="40"/>
      <c r="C111" s="26"/>
      <c r="D111" s="66" t="s">
        <v>97</v>
      </c>
      <c r="E111" s="108">
        <v>630648.91</v>
      </c>
      <c r="F111" s="108">
        <f>SUM(F112:F112)</f>
        <v>178569</v>
      </c>
      <c r="G111" s="108">
        <f>SUM(G112:G112)</f>
        <v>0</v>
      </c>
      <c r="H111" s="67">
        <f>SUM(E111+F111-G111)</f>
        <v>809217.91</v>
      </c>
    </row>
    <row r="112" spans="1:8" s="16" customFormat="1" ht="22.5" customHeight="1" x14ac:dyDescent="0.2">
      <c r="A112" s="32"/>
      <c r="B112" s="40"/>
      <c r="C112" s="119" t="s">
        <v>98</v>
      </c>
      <c r="D112" s="114" t="s">
        <v>99</v>
      </c>
      <c r="E112" s="99">
        <v>630648.91</v>
      </c>
      <c r="F112" s="99">
        <v>178569</v>
      </c>
      <c r="G112" s="99"/>
      <c r="H112" s="43">
        <f t="shared" ref="H112" si="28">SUM(E112+F112-G112)</f>
        <v>809217.91</v>
      </c>
    </row>
    <row r="113" spans="1:8" s="16" customFormat="1" ht="21.75" customHeight="1" x14ac:dyDescent="0.2">
      <c r="A113" s="32"/>
      <c r="B113" s="40"/>
      <c r="C113" s="26"/>
      <c r="D113" s="66" t="s">
        <v>100</v>
      </c>
      <c r="E113" s="108">
        <v>4124</v>
      </c>
      <c r="F113" s="108">
        <f>SUM(F114)</f>
        <v>2649</v>
      </c>
      <c r="G113" s="108">
        <f>SUM(G114)</f>
        <v>0</v>
      </c>
      <c r="H113" s="67">
        <f>SUM(E113+F113-G113)</f>
        <v>6773</v>
      </c>
    </row>
    <row r="114" spans="1:8" s="16" customFormat="1" ht="33" customHeight="1" x14ac:dyDescent="0.2">
      <c r="A114" s="81"/>
      <c r="B114" s="126"/>
      <c r="C114" s="127" t="s">
        <v>101</v>
      </c>
      <c r="D114" s="128" t="s">
        <v>102</v>
      </c>
      <c r="E114" s="90">
        <v>4124</v>
      </c>
      <c r="F114" s="50">
        <v>2649</v>
      </c>
      <c r="G114" s="50"/>
      <c r="H114" s="38">
        <f t="shared" ref="H114" si="29">SUM(E114+F114-G114)</f>
        <v>6773</v>
      </c>
    </row>
    <row r="115" spans="1:8" s="16" customFormat="1" ht="12.75" customHeight="1" x14ac:dyDescent="0.2">
      <c r="A115" s="32"/>
      <c r="B115" s="40">
        <v>80102</v>
      </c>
      <c r="C115" s="26"/>
      <c r="D115" s="64" t="s">
        <v>103</v>
      </c>
      <c r="E115" s="39">
        <v>16116940.869999999</v>
      </c>
      <c r="F115" s="39">
        <f>SUM(F116)</f>
        <v>20760</v>
      </c>
      <c r="G115" s="39">
        <f>SUM(G116)</f>
        <v>0</v>
      </c>
      <c r="H115" s="38">
        <f>SUM(E115+F115-G115)</f>
        <v>16137700.869999999</v>
      </c>
    </row>
    <row r="116" spans="1:8" s="16" customFormat="1" ht="22.5" customHeight="1" x14ac:dyDescent="0.2">
      <c r="A116" s="32"/>
      <c r="B116" s="40"/>
      <c r="C116" s="26"/>
      <c r="D116" s="66" t="s">
        <v>97</v>
      </c>
      <c r="E116" s="108">
        <v>58824.869999999995</v>
      </c>
      <c r="F116" s="108">
        <f>SUM(F117:F117)</f>
        <v>20760</v>
      </c>
      <c r="G116" s="108">
        <f>SUM(G117:G117)</f>
        <v>0</v>
      </c>
      <c r="H116" s="67">
        <f>SUM(E116+F116-G116)</f>
        <v>79584.87</v>
      </c>
    </row>
    <row r="117" spans="1:8" s="16" customFormat="1" ht="23.25" customHeight="1" x14ac:dyDescent="0.2">
      <c r="A117" s="32"/>
      <c r="B117" s="40"/>
      <c r="C117" s="119" t="s">
        <v>98</v>
      </c>
      <c r="D117" s="114" t="s">
        <v>99</v>
      </c>
      <c r="E117" s="99">
        <v>58824.869999999995</v>
      </c>
      <c r="F117" s="99">
        <v>20760</v>
      </c>
      <c r="G117" s="99"/>
      <c r="H117" s="43">
        <f t="shared" ref="H117" si="30">SUM(E117+F117-G117)</f>
        <v>79584.87</v>
      </c>
    </row>
    <row r="118" spans="1:8" s="16" customFormat="1" ht="12" customHeight="1" x14ac:dyDescent="0.2">
      <c r="A118" s="32"/>
      <c r="B118" s="40">
        <v>80104</v>
      </c>
      <c r="C118" s="26"/>
      <c r="D118" s="64" t="s">
        <v>104</v>
      </c>
      <c r="E118" s="39">
        <v>47312113.75</v>
      </c>
      <c r="F118" s="39">
        <f>SUM(F119,F127,F129)</f>
        <v>40274</v>
      </c>
      <c r="G118" s="39">
        <f>SUM(G119,G127,G129)</f>
        <v>56612</v>
      </c>
      <c r="H118" s="38">
        <f>SUM(E118+F118-G118)</f>
        <v>47295775.75</v>
      </c>
    </row>
    <row r="119" spans="1:8" s="16" customFormat="1" ht="12" customHeight="1" x14ac:dyDescent="0.2">
      <c r="A119" s="32"/>
      <c r="B119" s="40"/>
      <c r="C119" s="26"/>
      <c r="D119" s="102" t="s">
        <v>92</v>
      </c>
      <c r="E119" s="108">
        <v>36588383</v>
      </c>
      <c r="F119" s="108">
        <f>SUM(F120:F126)</f>
        <v>1500</v>
      </c>
      <c r="G119" s="108">
        <f>SUM(G120:G126)</f>
        <v>56612</v>
      </c>
      <c r="H119" s="67">
        <f>SUM(E119+F119-G119)</f>
        <v>36533271</v>
      </c>
    </row>
    <row r="120" spans="1:8" s="16" customFormat="1" ht="12" customHeight="1" x14ac:dyDescent="0.2">
      <c r="A120" s="32"/>
      <c r="B120" s="40"/>
      <c r="C120" s="46">
        <v>3020</v>
      </c>
      <c r="D120" s="54" t="s">
        <v>93</v>
      </c>
      <c r="E120" s="99">
        <v>79523</v>
      </c>
      <c r="F120" s="99">
        <v>1000</v>
      </c>
      <c r="G120" s="99"/>
      <c r="H120" s="43">
        <f t="shared" ref="H120:H126" si="31">SUM(E120+F120-G120)</f>
        <v>80523</v>
      </c>
    </row>
    <row r="121" spans="1:8" s="16" customFormat="1" ht="12" customHeight="1" x14ac:dyDescent="0.2">
      <c r="A121" s="32"/>
      <c r="B121" s="40"/>
      <c r="C121" s="46">
        <v>4110</v>
      </c>
      <c r="D121" s="54" t="s">
        <v>19</v>
      </c>
      <c r="E121" s="99">
        <v>4363965</v>
      </c>
      <c r="F121" s="99"/>
      <c r="G121" s="99">
        <v>7560</v>
      </c>
      <c r="H121" s="43">
        <f t="shared" si="31"/>
        <v>4356405</v>
      </c>
    </row>
    <row r="122" spans="1:8" s="16" customFormat="1" ht="12" customHeight="1" x14ac:dyDescent="0.2">
      <c r="A122" s="32"/>
      <c r="B122" s="40"/>
      <c r="C122" s="46">
        <v>4120</v>
      </c>
      <c r="D122" s="54" t="s">
        <v>105</v>
      </c>
      <c r="E122" s="99">
        <v>625330</v>
      </c>
      <c r="F122" s="99"/>
      <c r="G122" s="99">
        <v>1030</v>
      </c>
      <c r="H122" s="43">
        <f t="shared" si="31"/>
        <v>624300</v>
      </c>
    </row>
    <row r="123" spans="1:8" s="16" customFormat="1" ht="12" customHeight="1" x14ac:dyDescent="0.2">
      <c r="A123" s="32"/>
      <c r="B123" s="40"/>
      <c r="C123" s="46">
        <v>4440</v>
      </c>
      <c r="D123" s="54" t="s">
        <v>84</v>
      </c>
      <c r="E123" s="99">
        <v>1166151</v>
      </c>
      <c r="F123" s="99"/>
      <c r="G123" s="99">
        <v>3892</v>
      </c>
      <c r="H123" s="43">
        <f t="shared" si="31"/>
        <v>1162259</v>
      </c>
    </row>
    <row r="124" spans="1:8" s="16" customFormat="1" ht="12.75" customHeight="1" x14ac:dyDescent="0.2">
      <c r="A124" s="32"/>
      <c r="B124" s="40"/>
      <c r="C124" s="46">
        <v>4610</v>
      </c>
      <c r="D124" s="124" t="s">
        <v>80</v>
      </c>
      <c r="E124" s="53">
        <v>552</v>
      </c>
      <c r="F124" s="53">
        <v>500</v>
      </c>
      <c r="G124" s="53"/>
      <c r="H124" s="43">
        <f t="shared" si="31"/>
        <v>1052</v>
      </c>
    </row>
    <row r="125" spans="1:8" s="16" customFormat="1" ht="12.75" customHeight="1" x14ac:dyDescent="0.2">
      <c r="A125" s="32"/>
      <c r="B125" s="40"/>
      <c r="C125" s="46">
        <v>4710</v>
      </c>
      <c r="D125" s="54" t="s">
        <v>25</v>
      </c>
      <c r="E125" s="53">
        <v>327637</v>
      </c>
      <c r="F125" s="53"/>
      <c r="G125" s="53">
        <v>2130</v>
      </c>
      <c r="H125" s="43">
        <f t="shared" si="31"/>
        <v>325507</v>
      </c>
    </row>
    <row r="126" spans="1:8" s="16" customFormat="1" ht="12" customHeight="1" x14ac:dyDescent="0.2">
      <c r="A126" s="32"/>
      <c r="B126" s="40"/>
      <c r="C126" s="51">
        <v>4790</v>
      </c>
      <c r="D126" s="125" t="s">
        <v>106</v>
      </c>
      <c r="E126" s="53">
        <v>12964850</v>
      </c>
      <c r="F126" s="53"/>
      <c r="G126" s="53">
        <v>42000</v>
      </c>
      <c r="H126" s="43">
        <f t="shared" si="31"/>
        <v>12922850</v>
      </c>
    </row>
    <row r="127" spans="1:8" s="16" customFormat="1" ht="21" customHeight="1" x14ac:dyDescent="0.2">
      <c r="A127" s="32"/>
      <c r="B127" s="40"/>
      <c r="C127" s="26"/>
      <c r="D127" s="66" t="s">
        <v>97</v>
      </c>
      <c r="E127" s="129">
        <v>112624.35</v>
      </c>
      <c r="F127" s="108">
        <f>SUM(F128:F128)</f>
        <v>32347</v>
      </c>
      <c r="G127" s="108">
        <f>SUM(G128:G128)</f>
        <v>0</v>
      </c>
      <c r="H127" s="67">
        <f>SUM(E127+F127-G127)</f>
        <v>144971.35</v>
      </c>
    </row>
    <row r="128" spans="1:8" s="16" customFormat="1" ht="21.75" customHeight="1" x14ac:dyDescent="0.2">
      <c r="A128" s="32"/>
      <c r="B128" s="40"/>
      <c r="C128" s="119" t="s">
        <v>98</v>
      </c>
      <c r="D128" s="114" t="s">
        <v>99</v>
      </c>
      <c r="E128" s="130">
        <v>112624.35</v>
      </c>
      <c r="F128" s="99">
        <v>32347</v>
      </c>
      <c r="G128" s="99"/>
      <c r="H128" s="43">
        <f t="shared" ref="H128" si="32">SUM(E128+F128-G128)</f>
        <v>144971.35</v>
      </c>
    </row>
    <row r="129" spans="1:8" s="16" customFormat="1" ht="21.75" customHeight="1" x14ac:dyDescent="0.2">
      <c r="A129" s="32"/>
      <c r="B129" s="40"/>
      <c r="C129" s="26"/>
      <c r="D129" s="66" t="s">
        <v>100</v>
      </c>
      <c r="E129" s="108">
        <v>12618</v>
      </c>
      <c r="F129" s="108">
        <f>SUM(F130)</f>
        <v>6427</v>
      </c>
      <c r="G129" s="108">
        <f>SUM(G130)</f>
        <v>0</v>
      </c>
      <c r="H129" s="67">
        <f>SUM(E129+F129-G129)</f>
        <v>19045</v>
      </c>
    </row>
    <row r="130" spans="1:8" s="16" customFormat="1" ht="33.75" customHeight="1" x14ac:dyDescent="0.2">
      <c r="A130" s="32"/>
      <c r="B130" s="40"/>
      <c r="C130" s="119" t="s">
        <v>101</v>
      </c>
      <c r="D130" s="114" t="s">
        <v>102</v>
      </c>
      <c r="E130" s="53">
        <v>12618</v>
      </c>
      <c r="F130" s="99">
        <v>6427</v>
      </c>
      <c r="G130" s="99"/>
      <c r="H130" s="43">
        <f t="shared" ref="H130" si="33">SUM(E130+F130-G130)</f>
        <v>19045</v>
      </c>
    </row>
    <row r="131" spans="1:8" s="16" customFormat="1" ht="12.75" customHeight="1" x14ac:dyDescent="0.2">
      <c r="A131" s="32"/>
      <c r="B131" s="40">
        <v>80115</v>
      </c>
      <c r="C131" s="26"/>
      <c r="D131" s="64" t="s">
        <v>107</v>
      </c>
      <c r="E131" s="38">
        <v>68473765.730000004</v>
      </c>
      <c r="F131" s="39">
        <f>SUM(F132,F138,F140)</f>
        <v>31634</v>
      </c>
      <c r="G131" s="39">
        <f>SUM(G132,G138,G140)</f>
        <v>73604</v>
      </c>
      <c r="H131" s="38">
        <f>SUM(E131+F131-G131)</f>
        <v>68431795.730000004</v>
      </c>
    </row>
    <row r="132" spans="1:8" s="16" customFormat="1" ht="12" customHeight="1" x14ac:dyDescent="0.2">
      <c r="A132" s="32"/>
      <c r="B132" s="40"/>
      <c r="C132" s="26"/>
      <c r="D132" s="102" t="s">
        <v>92</v>
      </c>
      <c r="E132" s="108">
        <v>45842045</v>
      </c>
      <c r="F132" s="108">
        <f>SUM(F133:F137)</f>
        <v>10000</v>
      </c>
      <c r="G132" s="108">
        <f>SUM(G133:G137)</f>
        <v>73604</v>
      </c>
      <c r="H132" s="67">
        <f>SUM(E132+F132-G132)</f>
        <v>45778441</v>
      </c>
    </row>
    <row r="133" spans="1:8" s="16" customFormat="1" ht="12" customHeight="1" x14ac:dyDescent="0.2">
      <c r="A133" s="32"/>
      <c r="B133" s="40"/>
      <c r="C133" s="46">
        <v>4040</v>
      </c>
      <c r="D133" s="54" t="s">
        <v>94</v>
      </c>
      <c r="E133" s="99">
        <v>536745</v>
      </c>
      <c r="F133" s="99"/>
      <c r="G133" s="99">
        <f>3000+30129</f>
        <v>33129</v>
      </c>
      <c r="H133" s="43">
        <f t="shared" ref="H133:H137" si="34">SUM(E133+F133-G133)</f>
        <v>503616</v>
      </c>
    </row>
    <row r="134" spans="1:8" s="16" customFormat="1" ht="12" customHeight="1" x14ac:dyDescent="0.2">
      <c r="A134" s="32"/>
      <c r="B134" s="40"/>
      <c r="C134" s="36" t="s">
        <v>21</v>
      </c>
      <c r="D134" s="52" t="s">
        <v>22</v>
      </c>
      <c r="E134" s="99">
        <v>291716</v>
      </c>
      <c r="F134" s="99">
        <v>5000</v>
      </c>
      <c r="G134" s="99"/>
      <c r="H134" s="43">
        <f t="shared" si="34"/>
        <v>296716</v>
      </c>
    </row>
    <row r="135" spans="1:8" s="16" customFormat="1" ht="12" customHeight="1" x14ac:dyDescent="0.2">
      <c r="A135" s="32"/>
      <c r="B135" s="40"/>
      <c r="C135" s="46">
        <v>4270</v>
      </c>
      <c r="D135" s="54" t="s">
        <v>108</v>
      </c>
      <c r="E135" s="99">
        <v>181447</v>
      </c>
      <c r="F135" s="99"/>
      <c r="G135" s="99">
        <v>15000</v>
      </c>
      <c r="H135" s="43">
        <f t="shared" si="34"/>
        <v>166447</v>
      </c>
    </row>
    <row r="136" spans="1:8" s="16" customFormat="1" ht="12" customHeight="1" x14ac:dyDescent="0.2">
      <c r="A136" s="32"/>
      <c r="B136" s="40"/>
      <c r="C136" s="46">
        <v>4300</v>
      </c>
      <c r="D136" s="54" t="s">
        <v>24</v>
      </c>
      <c r="E136" s="53">
        <v>535267</v>
      </c>
      <c r="F136" s="53">
        <v>5000</v>
      </c>
      <c r="G136" s="53"/>
      <c r="H136" s="43">
        <f t="shared" si="34"/>
        <v>540267</v>
      </c>
    </row>
    <row r="137" spans="1:8" s="16" customFormat="1" ht="12" customHeight="1" x14ac:dyDescent="0.2">
      <c r="A137" s="32"/>
      <c r="B137" s="40"/>
      <c r="C137" s="51">
        <v>4800</v>
      </c>
      <c r="D137" s="125" t="s">
        <v>96</v>
      </c>
      <c r="E137" s="53">
        <v>2115519</v>
      </c>
      <c r="F137" s="53"/>
      <c r="G137" s="53">
        <f>7000+18475</f>
        <v>25475</v>
      </c>
      <c r="H137" s="43">
        <f t="shared" si="34"/>
        <v>2090044</v>
      </c>
    </row>
    <row r="138" spans="1:8" s="16" customFormat="1" ht="21.75" customHeight="1" x14ac:dyDescent="0.2">
      <c r="A138" s="32"/>
      <c r="B138" s="40"/>
      <c r="C138" s="26"/>
      <c r="D138" s="66" t="s">
        <v>97</v>
      </c>
      <c r="E138" s="108">
        <v>81436.73000000001</v>
      </c>
      <c r="F138" s="108">
        <f>SUM(F139:F139)</f>
        <v>20499</v>
      </c>
      <c r="G138" s="108">
        <f>SUM(G139:G139)</f>
        <v>0</v>
      </c>
      <c r="H138" s="67">
        <f>SUM(E138+F138-G138)</f>
        <v>101935.73000000001</v>
      </c>
    </row>
    <row r="139" spans="1:8" s="16" customFormat="1" ht="21.75" customHeight="1" x14ac:dyDescent="0.2">
      <c r="A139" s="32"/>
      <c r="B139" s="40"/>
      <c r="C139" s="119" t="s">
        <v>98</v>
      </c>
      <c r="D139" s="114" t="s">
        <v>99</v>
      </c>
      <c r="E139" s="99">
        <v>81436.73000000001</v>
      </c>
      <c r="F139" s="99">
        <v>20499</v>
      </c>
      <c r="G139" s="99"/>
      <c r="H139" s="43">
        <f t="shared" ref="H139" si="35">SUM(E139+F139-G139)</f>
        <v>101935.73000000001</v>
      </c>
    </row>
    <row r="140" spans="1:8" s="16" customFormat="1" ht="24" customHeight="1" x14ac:dyDescent="0.2">
      <c r="A140" s="32"/>
      <c r="B140" s="40"/>
      <c r="C140" s="26"/>
      <c r="D140" s="66" t="s">
        <v>100</v>
      </c>
      <c r="E140" s="108">
        <v>2139</v>
      </c>
      <c r="F140" s="108">
        <f>SUM(F141)</f>
        <v>1135</v>
      </c>
      <c r="G140" s="108">
        <f>SUM(G141)</f>
        <v>0</v>
      </c>
      <c r="H140" s="67">
        <f>SUM(E140+F140-G140)</f>
        <v>3274</v>
      </c>
    </row>
    <row r="141" spans="1:8" s="16" customFormat="1" ht="34.5" customHeight="1" x14ac:dyDescent="0.2">
      <c r="A141" s="32"/>
      <c r="B141" s="40"/>
      <c r="C141" s="119" t="s">
        <v>101</v>
      </c>
      <c r="D141" s="114" t="s">
        <v>102</v>
      </c>
      <c r="E141" s="53">
        <v>2139</v>
      </c>
      <c r="F141" s="99">
        <v>1135</v>
      </c>
      <c r="G141" s="99"/>
      <c r="H141" s="43">
        <f t="shared" ref="H141" si="36">SUM(E141+F141-G141)</f>
        <v>3274</v>
      </c>
    </row>
    <row r="142" spans="1:8" s="16" customFormat="1" ht="12" customHeight="1" x14ac:dyDescent="0.2">
      <c r="A142" s="32"/>
      <c r="B142" s="40">
        <v>80117</v>
      </c>
      <c r="C142" s="26"/>
      <c r="D142" s="64" t="s">
        <v>109</v>
      </c>
      <c r="E142" s="50">
        <v>10295997.02</v>
      </c>
      <c r="F142" s="39">
        <f>SUM(F143,F146,F148)</f>
        <v>22739</v>
      </c>
      <c r="G142" s="39">
        <f>SUM(G143,G146,G148)</f>
        <v>8833</v>
      </c>
      <c r="H142" s="38">
        <f>SUM(E142+F142-G142)</f>
        <v>10309903.02</v>
      </c>
    </row>
    <row r="143" spans="1:8" s="16" customFormat="1" ht="12" customHeight="1" x14ac:dyDescent="0.2">
      <c r="A143" s="32"/>
      <c r="B143" s="40"/>
      <c r="C143" s="26"/>
      <c r="D143" s="102" t="s">
        <v>92</v>
      </c>
      <c r="E143" s="108">
        <v>7412910</v>
      </c>
      <c r="F143" s="108">
        <f>SUM(F144:F145)</f>
        <v>0</v>
      </c>
      <c r="G143" s="108">
        <f>SUM(G144:G145)</f>
        <v>8833</v>
      </c>
      <c r="H143" s="108">
        <f t="shared" ref="H143:H145" si="37">SUM(E143+F143-G143)</f>
        <v>7404077</v>
      </c>
    </row>
    <row r="144" spans="1:8" s="16" customFormat="1" ht="12" customHeight="1" x14ac:dyDescent="0.2">
      <c r="A144" s="32"/>
      <c r="B144" s="40"/>
      <c r="C144" s="46">
        <v>4040</v>
      </c>
      <c r="D144" s="54" t="s">
        <v>94</v>
      </c>
      <c r="E144" s="44">
        <v>53807</v>
      </c>
      <c r="F144" s="44"/>
      <c r="G144" s="44">
        <v>2769</v>
      </c>
      <c r="H144" s="44">
        <f t="shared" si="37"/>
        <v>51038</v>
      </c>
    </row>
    <row r="145" spans="1:8" s="16" customFormat="1" ht="12" customHeight="1" x14ac:dyDescent="0.2">
      <c r="A145" s="32"/>
      <c r="B145" s="40"/>
      <c r="C145" s="51">
        <v>4800</v>
      </c>
      <c r="D145" s="125" t="s">
        <v>96</v>
      </c>
      <c r="E145" s="44">
        <v>354136</v>
      </c>
      <c r="F145" s="44"/>
      <c r="G145" s="44">
        <v>6064</v>
      </c>
      <c r="H145" s="44">
        <f t="shared" si="37"/>
        <v>348072</v>
      </c>
    </row>
    <row r="146" spans="1:8" s="16" customFormat="1" ht="24" customHeight="1" x14ac:dyDescent="0.2">
      <c r="A146" s="32"/>
      <c r="B146" s="40"/>
      <c r="C146" s="26"/>
      <c r="D146" s="66" t="s">
        <v>97</v>
      </c>
      <c r="E146" s="108">
        <v>48112.020000000004</v>
      </c>
      <c r="F146" s="108">
        <f>SUM(F147:F147)</f>
        <v>19661</v>
      </c>
      <c r="G146" s="108">
        <f>SUM(G147:G147)</f>
        <v>0</v>
      </c>
      <c r="H146" s="67">
        <f>SUM(E146+F146-G146)</f>
        <v>67773.02</v>
      </c>
    </row>
    <row r="147" spans="1:8" s="16" customFormat="1" ht="23.25" customHeight="1" x14ac:dyDescent="0.2">
      <c r="A147" s="32"/>
      <c r="B147" s="40"/>
      <c r="C147" s="119" t="s">
        <v>98</v>
      </c>
      <c r="D147" s="114" t="s">
        <v>99</v>
      </c>
      <c r="E147" s="99">
        <v>48112.020000000004</v>
      </c>
      <c r="F147" s="99">
        <v>19661</v>
      </c>
      <c r="G147" s="99"/>
      <c r="H147" s="43">
        <f t="shared" ref="H147" si="38">SUM(E147+F147-G147)</f>
        <v>67773.02</v>
      </c>
    </row>
    <row r="148" spans="1:8" s="16" customFormat="1" ht="22.5" customHeight="1" x14ac:dyDescent="0.2">
      <c r="A148" s="32"/>
      <c r="B148" s="32"/>
      <c r="C148" s="26"/>
      <c r="D148" s="66" t="s">
        <v>100</v>
      </c>
      <c r="E148" s="108">
        <v>5767</v>
      </c>
      <c r="F148" s="108">
        <f>SUM(F149)</f>
        <v>3078</v>
      </c>
      <c r="G148" s="108">
        <f>SUM(G149)</f>
        <v>0</v>
      </c>
      <c r="H148" s="67">
        <f>SUM(E148+F148-G148)</f>
        <v>8845</v>
      </c>
    </row>
    <row r="149" spans="1:8" s="16" customFormat="1" ht="36" customHeight="1" x14ac:dyDescent="0.2">
      <c r="A149" s="32"/>
      <c r="B149" s="32"/>
      <c r="C149" s="119" t="s">
        <v>101</v>
      </c>
      <c r="D149" s="114" t="s">
        <v>102</v>
      </c>
      <c r="E149" s="53">
        <v>5767</v>
      </c>
      <c r="F149" s="99">
        <v>3078</v>
      </c>
      <c r="G149" s="99"/>
      <c r="H149" s="43">
        <f t="shared" ref="H149" si="39">SUM(E149+F149-G149)</f>
        <v>8845</v>
      </c>
    </row>
    <row r="150" spans="1:8" s="16" customFormat="1" ht="12" customHeight="1" x14ac:dyDescent="0.2">
      <c r="A150" s="32"/>
      <c r="B150" s="51">
        <v>80120</v>
      </c>
      <c r="C150" s="110"/>
      <c r="D150" s="111" t="s">
        <v>110</v>
      </c>
      <c r="E150" s="50">
        <v>36138836.960000001</v>
      </c>
      <c r="F150" s="39">
        <f>SUM(F151,F153)</f>
        <v>26090</v>
      </c>
      <c r="G150" s="39">
        <f>SUM(G151,G153)</f>
        <v>0</v>
      </c>
      <c r="H150" s="38">
        <f>SUM(E150+F150-G150)</f>
        <v>36164926.960000001</v>
      </c>
    </row>
    <row r="151" spans="1:8" s="16" customFormat="1" ht="25.5" customHeight="1" x14ac:dyDescent="0.2">
      <c r="A151" s="32"/>
      <c r="B151" s="40"/>
      <c r="C151" s="26"/>
      <c r="D151" s="66" t="s">
        <v>97</v>
      </c>
      <c r="E151" s="108">
        <v>82591.179999999993</v>
      </c>
      <c r="F151" s="108">
        <f>SUM(F152:F152)</f>
        <v>20789</v>
      </c>
      <c r="G151" s="108">
        <f>SUM(G152:G152)</f>
        <v>0</v>
      </c>
      <c r="H151" s="67">
        <f>SUM(E151+F151-G151)</f>
        <v>103380.18</v>
      </c>
    </row>
    <row r="152" spans="1:8" s="16" customFormat="1" ht="22.5" customHeight="1" x14ac:dyDescent="0.2">
      <c r="A152" s="32"/>
      <c r="B152" s="40"/>
      <c r="C152" s="119" t="s">
        <v>98</v>
      </c>
      <c r="D152" s="114" t="s">
        <v>99</v>
      </c>
      <c r="E152" s="99">
        <v>82591.179999999993</v>
      </c>
      <c r="F152" s="99">
        <v>20789</v>
      </c>
      <c r="G152" s="99"/>
      <c r="H152" s="43">
        <f t="shared" ref="H152" si="40">SUM(E152+F152-G152)</f>
        <v>103380.18</v>
      </c>
    </row>
    <row r="153" spans="1:8" s="16" customFormat="1" ht="22.5" customHeight="1" x14ac:dyDescent="0.2">
      <c r="A153" s="32"/>
      <c r="B153" s="40"/>
      <c r="C153" s="26"/>
      <c r="D153" s="66" t="s">
        <v>100</v>
      </c>
      <c r="E153" s="108">
        <v>10005</v>
      </c>
      <c r="F153" s="108">
        <f>SUM(F154)</f>
        <v>5301</v>
      </c>
      <c r="G153" s="108">
        <f>SUM(G154)</f>
        <v>0</v>
      </c>
      <c r="H153" s="67">
        <f>SUM(E153+F153-G153)</f>
        <v>15306</v>
      </c>
    </row>
    <row r="154" spans="1:8" s="16" customFormat="1" ht="33.75" customHeight="1" x14ac:dyDescent="0.2">
      <c r="A154" s="81"/>
      <c r="B154" s="126"/>
      <c r="C154" s="127" t="s">
        <v>101</v>
      </c>
      <c r="D154" s="128" t="s">
        <v>102</v>
      </c>
      <c r="E154" s="90">
        <v>10005</v>
      </c>
      <c r="F154" s="50">
        <v>5301</v>
      </c>
      <c r="G154" s="50"/>
      <c r="H154" s="38">
        <f t="shared" ref="H154" si="41">SUM(E154+F154-G154)</f>
        <v>15306</v>
      </c>
    </row>
    <row r="155" spans="1:8" s="16" customFormat="1" ht="11.45" customHeight="1" x14ac:dyDescent="0.2">
      <c r="A155" s="32"/>
      <c r="B155" s="46">
        <v>80132</v>
      </c>
      <c r="C155" s="26"/>
      <c r="D155" s="64" t="s">
        <v>111</v>
      </c>
      <c r="E155" s="39">
        <v>6416696.8200000003</v>
      </c>
      <c r="F155" s="39">
        <f>SUM(F156,F158)</f>
        <v>14062</v>
      </c>
      <c r="G155" s="39">
        <f>SUM(G156,G158)</f>
        <v>0</v>
      </c>
      <c r="H155" s="38">
        <f>SUM(E155+F155-G155)</f>
        <v>6430758.8200000003</v>
      </c>
    </row>
    <row r="156" spans="1:8" s="16" customFormat="1" ht="12.75" customHeight="1" x14ac:dyDescent="0.2">
      <c r="A156" s="32"/>
      <c r="B156" s="46"/>
      <c r="C156" s="26"/>
      <c r="D156" s="102" t="s">
        <v>92</v>
      </c>
      <c r="E156" s="108">
        <v>6392589</v>
      </c>
      <c r="F156" s="108">
        <f>SUM(F157:F157)</f>
        <v>1000</v>
      </c>
      <c r="G156" s="108">
        <f>SUM(G157:G157)</f>
        <v>0</v>
      </c>
      <c r="H156" s="108">
        <f t="shared" ref="H156:H157" si="42">SUM(E156+F156-G156)</f>
        <v>6393589</v>
      </c>
    </row>
    <row r="157" spans="1:8" s="16" customFormat="1" ht="12" customHeight="1" x14ac:dyDescent="0.2">
      <c r="A157" s="32"/>
      <c r="B157" s="46"/>
      <c r="C157" s="36" t="s">
        <v>112</v>
      </c>
      <c r="D157" s="52" t="s">
        <v>113</v>
      </c>
      <c r="E157" s="99">
        <v>0</v>
      </c>
      <c r="F157" s="99">
        <v>1000</v>
      </c>
      <c r="G157" s="99"/>
      <c r="H157" s="99">
        <f t="shared" si="42"/>
        <v>1000</v>
      </c>
    </row>
    <row r="158" spans="1:8" s="16" customFormat="1" ht="21" customHeight="1" x14ac:dyDescent="0.2">
      <c r="A158" s="32"/>
      <c r="B158" s="46"/>
      <c r="C158" s="26"/>
      <c r="D158" s="66" t="s">
        <v>97</v>
      </c>
      <c r="E158" s="108">
        <v>24107.82</v>
      </c>
      <c r="F158" s="108">
        <f>SUM(F159:F159)</f>
        <v>13062</v>
      </c>
      <c r="G158" s="108">
        <f>SUM(G159:G159)</f>
        <v>0</v>
      </c>
      <c r="H158" s="67">
        <f>SUM(E158+F158-G158)</f>
        <v>37169.82</v>
      </c>
    </row>
    <row r="159" spans="1:8" s="16" customFormat="1" ht="22.5" x14ac:dyDescent="0.2">
      <c r="A159" s="32"/>
      <c r="B159" s="46"/>
      <c r="C159" s="119" t="s">
        <v>98</v>
      </c>
      <c r="D159" s="114" t="s">
        <v>99</v>
      </c>
      <c r="E159" s="99">
        <v>24107.82</v>
      </c>
      <c r="F159" s="99">
        <v>13062</v>
      </c>
      <c r="G159" s="99"/>
      <c r="H159" s="43">
        <f t="shared" ref="H159" si="43">SUM(E159+F159-G159)</f>
        <v>37169.82</v>
      </c>
    </row>
    <row r="160" spans="1:8" s="16" customFormat="1" ht="12" customHeight="1" x14ac:dyDescent="0.2">
      <c r="A160" s="32"/>
      <c r="B160" s="40">
        <v>80134</v>
      </c>
      <c r="C160" s="26"/>
      <c r="D160" s="84" t="s">
        <v>114</v>
      </c>
      <c r="E160" s="50">
        <v>10987379.42</v>
      </c>
      <c r="F160" s="39">
        <f>SUM(F161)</f>
        <v>1301</v>
      </c>
      <c r="G160" s="39">
        <f>SUM(G161)</f>
        <v>0</v>
      </c>
      <c r="H160" s="38">
        <f>SUM(E160+F160-G160)</f>
        <v>10988680.42</v>
      </c>
    </row>
    <row r="161" spans="1:8" s="16" customFormat="1" ht="22.5" x14ac:dyDescent="0.2">
      <c r="A161" s="32"/>
      <c r="B161" s="40"/>
      <c r="C161" s="26"/>
      <c r="D161" s="66" t="s">
        <v>97</v>
      </c>
      <c r="E161" s="108">
        <v>6052.42</v>
      </c>
      <c r="F161" s="108">
        <f>SUM(F162:F162)</f>
        <v>1301</v>
      </c>
      <c r="G161" s="108">
        <f>SUM(G162:G162)</f>
        <v>0</v>
      </c>
      <c r="H161" s="67">
        <f>SUM(E161+F161-G161)</f>
        <v>7353.42</v>
      </c>
    </row>
    <row r="162" spans="1:8" s="16" customFormat="1" ht="22.5" x14ac:dyDescent="0.2">
      <c r="A162" s="32"/>
      <c r="B162" s="40"/>
      <c r="C162" s="119" t="s">
        <v>98</v>
      </c>
      <c r="D162" s="114" t="s">
        <v>99</v>
      </c>
      <c r="E162" s="99">
        <v>6052.42</v>
      </c>
      <c r="F162" s="99">
        <v>1301</v>
      </c>
      <c r="G162" s="99"/>
      <c r="H162" s="43">
        <f t="shared" ref="H162" si="44">SUM(E162+F162-G162)</f>
        <v>7353.42</v>
      </c>
    </row>
    <row r="163" spans="1:8" s="16" customFormat="1" ht="12" customHeight="1" x14ac:dyDescent="0.2">
      <c r="A163" s="32"/>
      <c r="B163" s="40">
        <v>80140</v>
      </c>
      <c r="C163" s="36"/>
      <c r="D163" s="34" t="s">
        <v>115</v>
      </c>
      <c r="E163" s="48"/>
      <c r="F163" s="35"/>
      <c r="G163" s="35"/>
      <c r="H163" s="48"/>
    </row>
    <row r="164" spans="1:8" s="16" customFormat="1" ht="12" customHeight="1" x14ac:dyDescent="0.2">
      <c r="A164" s="32"/>
      <c r="B164" s="40"/>
      <c r="C164" s="26"/>
      <c r="D164" s="64" t="s">
        <v>116</v>
      </c>
      <c r="E164" s="38">
        <v>4221843</v>
      </c>
      <c r="F164" s="39">
        <f>SUM(F165)</f>
        <v>200</v>
      </c>
      <c r="G164" s="39">
        <f>SUM(G165)</f>
        <v>200</v>
      </c>
      <c r="H164" s="38">
        <f t="shared" ref="H164" si="45">SUM(E164+F164-G164)</f>
        <v>4221843</v>
      </c>
    </row>
    <row r="165" spans="1:8" s="16" customFormat="1" ht="12" customHeight="1" x14ac:dyDescent="0.2">
      <c r="A165" s="32"/>
      <c r="B165" s="40"/>
      <c r="C165" s="26"/>
      <c r="D165" s="102" t="s">
        <v>92</v>
      </c>
      <c r="E165" s="108">
        <v>4221843</v>
      </c>
      <c r="F165" s="108">
        <f>SUM(F166:F167)</f>
        <v>200</v>
      </c>
      <c r="G165" s="108">
        <f>SUM(G166:G167)</f>
        <v>200</v>
      </c>
      <c r="H165" s="67">
        <f>SUM(E165+F165-G165)</f>
        <v>4221843</v>
      </c>
    </row>
    <row r="166" spans="1:8" s="16" customFormat="1" ht="12" customHeight="1" x14ac:dyDescent="0.2">
      <c r="A166" s="32"/>
      <c r="B166" s="40"/>
      <c r="C166" s="46">
        <v>4510</v>
      </c>
      <c r="D166" s="54" t="s">
        <v>117</v>
      </c>
      <c r="E166" s="99">
        <v>100</v>
      </c>
      <c r="F166" s="99">
        <v>200</v>
      </c>
      <c r="G166" s="99"/>
      <c r="H166" s="43">
        <f t="shared" ref="H166:H167" si="46">SUM(E166+F166-G166)</f>
        <v>300</v>
      </c>
    </row>
    <row r="167" spans="1:8" s="16" customFormat="1" ht="12" customHeight="1" x14ac:dyDescent="0.2">
      <c r="A167" s="32"/>
      <c r="B167" s="40"/>
      <c r="C167" s="46">
        <v>4710</v>
      </c>
      <c r="D167" s="54" t="s">
        <v>25</v>
      </c>
      <c r="E167" s="99">
        <v>10466</v>
      </c>
      <c r="F167" s="99"/>
      <c r="G167" s="99">
        <v>200</v>
      </c>
      <c r="H167" s="43">
        <f t="shared" si="46"/>
        <v>10266</v>
      </c>
    </row>
    <row r="168" spans="1:8" s="16" customFormat="1" ht="12" customHeight="1" x14ac:dyDescent="0.2">
      <c r="A168" s="32"/>
      <c r="B168" s="33">
        <v>80146</v>
      </c>
      <c r="C168" s="36"/>
      <c r="D168" s="64" t="s">
        <v>36</v>
      </c>
      <c r="E168" s="38">
        <v>1608289</v>
      </c>
      <c r="F168" s="39">
        <f>SUM(F169,F178)</f>
        <v>1145173.75</v>
      </c>
      <c r="G168" s="39">
        <f>SUM(G169,G178)</f>
        <v>1056573.75</v>
      </c>
      <c r="H168" s="38">
        <f>SUM(E168+F168-G168)</f>
        <v>1696889</v>
      </c>
    </row>
    <row r="169" spans="1:8" s="16" customFormat="1" ht="12" customHeight="1" x14ac:dyDescent="0.2">
      <c r="A169" s="32"/>
      <c r="B169" s="40"/>
      <c r="C169" s="26"/>
      <c r="D169" s="102" t="s">
        <v>92</v>
      </c>
      <c r="E169" s="67">
        <v>439000</v>
      </c>
      <c r="F169" s="118">
        <f>SUM(F170:F177)</f>
        <v>1145173.75</v>
      </c>
      <c r="G169" s="118">
        <f>SUM(G170:G177)</f>
        <v>0</v>
      </c>
      <c r="H169" s="108">
        <f t="shared" ref="H169:H179" si="47">SUM(E169+F169-G169)</f>
        <v>1584173.75</v>
      </c>
    </row>
    <row r="170" spans="1:8" s="16" customFormat="1" ht="12" customHeight="1" x14ac:dyDescent="0.2">
      <c r="A170" s="32"/>
      <c r="B170" s="40"/>
      <c r="C170" s="46">
        <v>4110</v>
      </c>
      <c r="D170" s="54" t="s">
        <v>19</v>
      </c>
      <c r="E170" s="99">
        <v>57000</v>
      </c>
      <c r="F170" s="53">
        <v>10000</v>
      </c>
      <c r="G170" s="53"/>
      <c r="H170" s="44">
        <f t="shared" si="47"/>
        <v>67000</v>
      </c>
    </row>
    <row r="171" spans="1:8" s="16" customFormat="1" ht="12" customHeight="1" x14ac:dyDescent="0.2">
      <c r="A171" s="32"/>
      <c r="B171" s="40"/>
      <c r="C171" s="46">
        <v>4120</v>
      </c>
      <c r="D171" s="54" t="s">
        <v>105</v>
      </c>
      <c r="E171" s="99">
        <v>8500</v>
      </c>
      <c r="F171" s="53">
        <v>4500</v>
      </c>
      <c r="G171" s="53"/>
      <c r="H171" s="44">
        <f t="shared" si="47"/>
        <v>13000</v>
      </c>
    </row>
    <row r="172" spans="1:8" s="16" customFormat="1" ht="12" customHeight="1" x14ac:dyDescent="0.2">
      <c r="A172" s="32"/>
      <c r="B172" s="40"/>
      <c r="C172" s="46">
        <v>4300</v>
      </c>
      <c r="D172" s="54" t="s">
        <v>24</v>
      </c>
      <c r="E172" s="43">
        <v>0</v>
      </c>
      <c r="F172" s="53">
        <v>336706</v>
      </c>
      <c r="G172" s="53"/>
      <c r="H172" s="44">
        <f t="shared" si="47"/>
        <v>336706</v>
      </c>
    </row>
    <row r="173" spans="1:8" s="16" customFormat="1" ht="12" customHeight="1" x14ac:dyDescent="0.2">
      <c r="A173" s="32"/>
      <c r="B173" s="40"/>
      <c r="C173" s="46">
        <v>4410</v>
      </c>
      <c r="D173" s="52" t="s">
        <v>118</v>
      </c>
      <c r="E173" s="43">
        <v>0</v>
      </c>
      <c r="F173" s="53">
        <v>49400</v>
      </c>
      <c r="G173" s="53"/>
      <c r="H173" s="44">
        <f t="shared" si="47"/>
        <v>49400</v>
      </c>
    </row>
    <row r="174" spans="1:8" s="16" customFormat="1" ht="12" customHeight="1" x14ac:dyDescent="0.2">
      <c r="A174" s="32"/>
      <c r="B174" s="40"/>
      <c r="C174" s="46">
        <v>4440</v>
      </c>
      <c r="D174" s="54" t="s">
        <v>84</v>
      </c>
      <c r="E174" s="43">
        <v>20000</v>
      </c>
      <c r="F174" s="53">
        <v>2000</v>
      </c>
      <c r="G174" s="53"/>
      <c r="H174" s="44">
        <f t="shared" si="47"/>
        <v>22000</v>
      </c>
    </row>
    <row r="175" spans="1:8" s="16" customFormat="1" ht="12" customHeight="1" x14ac:dyDescent="0.2">
      <c r="A175" s="32"/>
      <c r="B175" s="40"/>
      <c r="C175" s="77">
        <v>4700</v>
      </c>
      <c r="D175" s="131" t="s">
        <v>119</v>
      </c>
      <c r="E175" s="43">
        <v>0</v>
      </c>
      <c r="F175" s="53">
        <v>670467.75</v>
      </c>
      <c r="G175" s="53"/>
      <c r="H175" s="44">
        <f t="shared" si="47"/>
        <v>670467.75</v>
      </c>
    </row>
    <row r="176" spans="1:8" s="16" customFormat="1" ht="12" customHeight="1" x14ac:dyDescent="0.2">
      <c r="A176" s="32"/>
      <c r="B176" s="40"/>
      <c r="C176" s="46">
        <v>4710</v>
      </c>
      <c r="D176" s="54" t="s">
        <v>25</v>
      </c>
      <c r="E176" s="43">
        <v>500</v>
      </c>
      <c r="F176" s="53">
        <v>100</v>
      </c>
      <c r="G176" s="53"/>
      <c r="H176" s="44">
        <f t="shared" si="47"/>
        <v>600</v>
      </c>
    </row>
    <row r="177" spans="1:8" s="16" customFormat="1" ht="12" customHeight="1" x14ac:dyDescent="0.2">
      <c r="A177" s="32"/>
      <c r="B177" s="40"/>
      <c r="C177" s="51">
        <v>4790</v>
      </c>
      <c r="D177" s="125" t="s">
        <v>106</v>
      </c>
      <c r="E177" s="43">
        <v>325000</v>
      </c>
      <c r="F177" s="53">
        <v>72000</v>
      </c>
      <c r="G177" s="53"/>
      <c r="H177" s="44">
        <f t="shared" si="47"/>
        <v>397000</v>
      </c>
    </row>
    <row r="178" spans="1:8" s="16" customFormat="1" ht="12" customHeight="1" x14ac:dyDescent="0.2">
      <c r="A178" s="32"/>
      <c r="B178" s="40"/>
      <c r="C178" s="49"/>
      <c r="D178" s="98" t="s">
        <v>120</v>
      </c>
      <c r="E178" s="108">
        <v>1169289</v>
      </c>
      <c r="F178" s="108">
        <f>SUM(F179:F179)</f>
        <v>0</v>
      </c>
      <c r="G178" s="108">
        <f>SUM(G179:G179)</f>
        <v>1056573.75</v>
      </c>
      <c r="H178" s="108">
        <f t="shared" si="47"/>
        <v>112715.25</v>
      </c>
    </row>
    <row r="179" spans="1:8" s="16" customFormat="1" ht="12" customHeight="1" x14ac:dyDescent="0.2">
      <c r="A179" s="32"/>
      <c r="B179" s="40"/>
      <c r="C179" s="46">
        <v>4300</v>
      </c>
      <c r="D179" s="54" t="s">
        <v>24</v>
      </c>
      <c r="E179" s="44">
        <v>1169289</v>
      </c>
      <c r="F179" s="44"/>
      <c r="G179" s="44">
        <v>1056573.75</v>
      </c>
      <c r="H179" s="44">
        <f t="shared" si="47"/>
        <v>112715.25</v>
      </c>
    </row>
    <row r="180" spans="1:8" s="16" customFormat="1" ht="12" customHeight="1" x14ac:dyDescent="0.2">
      <c r="A180" s="32"/>
      <c r="B180" s="40">
        <v>80148</v>
      </c>
      <c r="C180" s="26"/>
      <c r="D180" s="104" t="s">
        <v>121</v>
      </c>
      <c r="E180" s="39">
        <v>4453206</v>
      </c>
      <c r="F180" s="39">
        <f>SUM(F181)</f>
        <v>5000</v>
      </c>
      <c r="G180" s="39">
        <f>SUM(G181)</f>
        <v>0</v>
      </c>
      <c r="H180" s="38">
        <f>SUM(E180+F180-G180)</f>
        <v>4458206</v>
      </c>
    </row>
    <row r="181" spans="1:8" s="16" customFormat="1" ht="12" customHeight="1" x14ac:dyDescent="0.2">
      <c r="A181" s="32"/>
      <c r="B181" s="40"/>
      <c r="C181" s="26"/>
      <c r="D181" s="102" t="s">
        <v>92</v>
      </c>
      <c r="E181" s="108">
        <v>4453206</v>
      </c>
      <c r="F181" s="108">
        <f>SUM(F182:F182)</f>
        <v>5000</v>
      </c>
      <c r="G181" s="108">
        <f>SUM(G182:G182)</f>
        <v>0</v>
      </c>
      <c r="H181" s="108">
        <f t="shared" ref="H181:H182" si="48">SUM(E181+F181-G181)</f>
        <v>4458206</v>
      </c>
    </row>
    <row r="182" spans="1:8" s="16" customFormat="1" ht="12" customHeight="1" x14ac:dyDescent="0.2">
      <c r="A182" s="32"/>
      <c r="B182" s="40"/>
      <c r="C182" s="46">
        <v>4300</v>
      </c>
      <c r="D182" s="54" t="s">
        <v>24</v>
      </c>
      <c r="E182" s="43">
        <v>46081</v>
      </c>
      <c r="F182" s="44">
        <v>5000</v>
      </c>
      <c r="G182" s="44"/>
      <c r="H182" s="44">
        <f t="shared" si="48"/>
        <v>51081</v>
      </c>
    </row>
    <row r="183" spans="1:8" s="16" customFormat="1" ht="12" customHeight="1" x14ac:dyDescent="0.2">
      <c r="A183" s="32"/>
      <c r="B183" s="40">
        <v>80149</v>
      </c>
      <c r="C183" s="36"/>
      <c r="D183" s="52" t="s">
        <v>122</v>
      </c>
      <c r="E183" s="44"/>
      <c r="F183" s="44"/>
      <c r="G183" s="44"/>
      <c r="H183" s="44"/>
    </row>
    <row r="184" spans="1:8" s="16" customFormat="1" ht="12" customHeight="1" x14ac:dyDescent="0.2">
      <c r="A184" s="32"/>
      <c r="B184" s="40"/>
      <c r="C184" s="36"/>
      <c r="D184" s="52" t="s">
        <v>123</v>
      </c>
      <c r="E184" s="44"/>
      <c r="F184" s="44"/>
      <c r="G184" s="44"/>
      <c r="H184" s="44"/>
    </row>
    <row r="185" spans="1:8" s="16" customFormat="1" ht="12" customHeight="1" x14ac:dyDescent="0.2">
      <c r="A185" s="32"/>
      <c r="B185" s="40"/>
      <c r="C185" s="36"/>
      <c r="D185" s="52" t="s">
        <v>124</v>
      </c>
      <c r="E185" s="44"/>
      <c r="F185" s="44"/>
      <c r="G185" s="44"/>
      <c r="H185" s="44"/>
    </row>
    <row r="186" spans="1:8" s="16" customFormat="1" ht="12" customHeight="1" x14ac:dyDescent="0.2">
      <c r="A186" s="32"/>
      <c r="B186" s="40"/>
      <c r="C186" s="26"/>
      <c r="D186" s="64" t="s">
        <v>125</v>
      </c>
      <c r="E186" s="38">
        <v>5437452.5600000005</v>
      </c>
      <c r="F186" s="39">
        <f>SUM(F187)</f>
        <v>55112</v>
      </c>
      <c r="G186" s="39">
        <f>SUM(G187)</f>
        <v>0</v>
      </c>
      <c r="H186" s="38">
        <f>SUM(E186+F186-G186)</f>
        <v>5492564.5600000005</v>
      </c>
    </row>
    <row r="187" spans="1:8" s="16" customFormat="1" ht="12" customHeight="1" x14ac:dyDescent="0.2">
      <c r="A187" s="32"/>
      <c r="B187" s="32"/>
      <c r="C187" s="26"/>
      <c r="D187" s="102" t="s">
        <v>92</v>
      </c>
      <c r="E187" s="108">
        <v>2457815</v>
      </c>
      <c r="F187" s="108">
        <f>SUM(F188:F192)</f>
        <v>55112</v>
      </c>
      <c r="G187" s="108">
        <f>SUM(G188:G192)</f>
        <v>0</v>
      </c>
      <c r="H187" s="108">
        <f t="shared" ref="H187:H192" si="49">SUM(E187+F187-G187)</f>
        <v>2512927</v>
      </c>
    </row>
    <row r="188" spans="1:8" s="16" customFormat="1" ht="12" customHeight="1" x14ac:dyDescent="0.2">
      <c r="A188" s="32"/>
      <c r="B188" s="32"/>
      <c r="C188" s="46">
        <v>4110</v>
      </c>
      <c r="D188" s="54" t="s">
        <v>19</v>
      </c>
      <c r="E188" s="43">
        <v>316543</v>
      </c>
      <c r="F188" s="44">
        <v>7560</v>
      </c>
      <c r="G188" s="44"/>
      <c r="H188" s="44">
        <f t="shared" si="49"/>
        <v>324103</v>
      </c>
    </row>
    <row r="189" spans="1:8" s="16" customFormat="1" ht="12" customHeight="1" x14ac:dyDescent="0.2">
      <c r="A189" s="32"/>
      <c r="B189" s="32"/>
      <c r="C189" s="46">
        <v>4120</v>
      </c>
      <c r="D189" s="54" t="s">
        <v>105</v>
      </c>
      <c r="E189" s="43">
        <v>50023</v>
      </c>
      <c r="F189" s="44">
        <v>1030</v>
      </c>
      <c r="G189" s="44"/>
      <c r="H189" s="44">
        <f t="shared" si="49"/>
        <v>51053</v>
      </c>
    </row>
    <row r="190" spans="1:8" s="16" customFormat="1" ht="12" customHeight="1" x14ac:dyDescent="0.2">
      <c r="A190" s="32"/>
      <c r="B190" s="32"/>
      <c r="C190" s="46">
        <v>4440</v>
      </c>
      <c r="D190" s="54" t="s">
        <v>84</v>
      </c>
      <c r="E190" s="43">
        <v>109202</v>
      </c>
      <c r="F190" s="44">
        <v>3892</v>
      </c>
      <c r="G190" s="44"/>
      <c r="H190" s="44">
        <f t="shared" si="49"/>
        <v>113094</v>
      </c>
    </row>
    <row r="191" spans="1:8" s="16" customFormat="1" ht="12" customHeight="1" x14ac:dyDescent="0.2">
      <c r="A191" s="32"/>
      <c r="B191" s="32"/>
      <c r="C191" s="46">
        <v>4710</v>
      </c>
      <c r="D191" s="54" t="s">
        <v>25</v>
      </c>
      <c r="E191" s="43">
        <v>29124</v>
      </c>
      <c r="F191" s="44">
        <v>630</v>
      </c>
      <c r="G191" s="44"/>
      <c r="H191" s="44">
        <f t="shared" si="49"/>
        <v>29754</v>
      </c>
    </row>
    <row r="192" spans="1:8" s="16" customFormat="1" ht="12" customHeight="1" x14ac:dyDescent="0.2">
      <c r="A192" s="32"/>
      <c r="B192" s="32"/>
      <c r="C192" s="51">
        <v>4790</v>
      </c>
      <c r="D192" s="125" t="s">
        <v>106</v>
      </c>
      <c r="E192" s="43">
        <v>1732345</v>
      </c>
      <c r="F192" s="44">
        <v>42000</v>
      </c>
      <c r="G192" s="44"/>
      <c r="H192" s="44">
        <f t="shared" si="49"/>
        <v>1774345</v>
      </c>
    </row>
    <row r="193" spans="1:8" s="16" customFormat="1" ht="12" customHeight="1" x14ac:dyDescent="0.2">
      <c r="A193" s="32"/>
      <c r="B193" s="40">
        <v>80150</v>
      </c>
      <c r="C193" s="36"/>
      <c r="D193" s="52" t="s">
        <v>122</v>
      </c>
      <c r="E193" s="44"/>
      <c r="F193" s="44"/>
      <c r="G193" s="44"/>
      <c r="H193" s="44"/>
    </row>
    <row r="194" spans="1:8" s="16" customFormat="1" ht="12" customHeight="1" x14ac:dyDescent="0.2">
      <c r="A194" s="32"/>
      <c r="B194" s="40"/>
      <c r="C194" s="36"/>
      <c r="D194" s="52" t="s">
        <v>126</v>
      </c>
      <c r="E194" s="44"/>
      <c r="F194" s="44"/>
      <c r="G194" s="44"/>
      <c r="H194" s="44"/>
    </row>
    <row r="195" spans="1:8" s="16" customFormat="1" ht="12" customHeight="1" x14ac:dyDescent="0.2">
      <c r="A195" s="32"/>
      <c r="B195" s="40"/>
      <c r="C195" s="26"/>
      <c r="D195" s="64" t="s">
        <v>127</v>
      </c>
      <c r="E195" s="38">
        <v>11586627.68</v>
      </c>
      <c r="F195" s="39">
        <f>SUM(F196)</f>
        <v>1000</v>
      </c>
      <c r="G195" s="39">
        <f>SUM(G196)</f>
        <v>0</v>
      </c>
      <c r="H195" s="38">
        <f>SUM(E195+F195-G195)</f>
        <v>11587627.68</v>
      </c>
    </row>
    <row r="196" spans="1:8" s="16" customFormat="1" ht="12" customHeight="1" x14ac:dyDescent="0.2">
      <c r="A196" s="32"/>
      <c r="B196" s="40"/>
      <c r="C196" s="26"/>
      <c r="D196" s="102" t="s">
        <v>92</v>
      </c>
      <c r="E196" s="108">
        <v>10685482</v>
      </c>
      <c r="F196" s="108">
        <f>SUM(F197:F197)</f>
        <v>1000</v>
      </c>
      <c r="G196" s="108">
        <f>SUM(G197:G197)</f>
        <v>0</v>
      </c>
      <c r="H196" s="108">
        <f t="shared" ref="H196:H197" si="50">SUM(E196+F196-G196)</f>
        <v>10686482</v>
      </c>
    </row>
    <row r="197" spans="1:8" s="16" customFormat="1" ht="12" customHeight="1" x14ac:dyDescent="0.2">
      <c r="A197" s="32"/>
      <c r="B197" s="40"/>
      <c r="C197" s="77">
        <v>3020</v>
      </c>
      <c r="D197" s="54" t="s">
        <v>93</v>
      </c>
      <c r="E197" s="99">
        <v>4800</v>
      </c>
      <c r="F197" s="99">
        <v>1000</v>
      </c>
      <c r="G197" s="99"/>
      <c r="H197" s="44">
        <f t="shared" si="50"/>
        <v>5800</v>
      </c>
    </row>
    <row r="198" spans="1:8" s="16" customFormat="1" ht="12" customHeight="1" x14ac:dyDescent="0.2">
      <c r="A198" s="32"/>
      <c r="B198" s="40">
        <v>80152</v>
      </c>
      <c r="C198" s="36"/>
      <c r="D198" s="52" t="s">
        <v>122</v>
      </c>
      <c r="E198" s="99"/>
      <c r="F198" s="99"/>
      <c r="G198" s="99"/>
      <c r="H198" s="44"/>
    </row>
    <row r="199" spans="1:8" s="16" customFormat="1" ht="12" customHeight="1" x14ac:dyDescent="0.2">
      <c r="A199" s="32"/>
      <c r="B199" s="40"/>
      <c r="C199" s="36"/>
      <c r="D199" s="52" t="s">
        <v>126</v>
      </c>
      <c r="E199" s="99"/>
      <c r="F199" s="99"/>
      <c r="G199" s="99"/>
      <c r="H199" s="44"/>
    </row>
    <row r="200" spans="1:8" s="16" customFormat="1" ht="12" customHeight="1" x14ac:dyDescent="0.2">
      <c r="A200" s="32"/>
      <c r="B200" s="40"/>
      <c r="C200" s="36"/>
      <c r="D200" s="52" t="s">
        <v>128</v>
      </c>
      <c r="E200" s="99"/>
      <c r="F200" s="99"/>
      <c r="G200" s="99"/>
      <c r="H200" s="44"/>
    </row>
    <row r="201" spans="1:8" s="16" customFormat="1" ht="12" customHeight="1" x14ac:dyDescent="0.2">
      <c r="A201" s="32"/>
      <c r="B201" s="40"/>
      <c r="C201" s="36"/>
      <c r="D201" s="33" t="s">
        <v>129</v>
      </c>
      <c r="E201" s="99"/>
      <c r="F201" s="99"/>
      <c r="G201" s="99"/>
      <c r="H201" s="44"/>
    </row>
    <row r="202" spans="1:8" s="16" customFormat="1" ht="12" customHeight="1" x14ac:dyDescent="0.2">
      <c r="A202" s="32"/>
      <c r="B202" s="40"/>
      <c r="C202" s="36"/>
      <c r="D202" s="33" t="s">
        <v>130</v>
      </c>
      <c r="E202" s="99"/>
      <c r="F202" s="99"/>
      <c r="G202" s="99"/>
      <c r="H202" s="44"/>
    </row>
    <row r="203" spans="1:8" s="16" customFormat="1" ht="12" customHeight="1" x14ac:dyDescent="0.2">
      <c r="A203" s="32"/>
      <c r="B203" s="40"/>
      <c r="C203" s="36"/>
      <c r="D203" s="52" t="s">
        <v>131</v>
      </c>
      <c r="E203" s="99"/>
      <c r="F203" s="99"/>
      <c r="G203" s="99"/>
      <c r="H203" s="44"/>
    </row>
    <row r="204" spans="1:8" s="16" customFormat="1" ht="12" customHeight="1" x14ac:dyDescent="0.2">
      <c r="A204" s="32"/>
      <c r="B204" s="40"/>
      <c r="C204" s="36"/>
      <c r="D204" s="33" t="s">
        <v>132</v>
      </c>
      <c r="E204" s="99"/>
      <c r="F204" s="99"/>
      <c r="G204" s="99"/>
      <c r="H204" s="44"/>
    </row>
    <row r="205" spans="1:8" s="16" customFormat="1" ht="12" customHeight="1" x14ac:dyDescent="0.2">
      <c r="A205" s="32"/>
      <c r="B205" s="40"/>
      <c r="C205" s="26"/>
      <c r="D205" s="111" t="s">
        <v>133</v>
      </c>
      <c r="E205" s="50">
        <v>4749517.6399999997</v>
      </c>
      <c r="F205" s="39">
        <f>SUM(F206)</f>
        <v>63350</v>
      </c>
      <c r="G205" s="39">
        <f>SUM(G206)</f>
        <v>6913</v>
      </c>
      <c r="H205" s="38">
        <f>SUM(E205+F205-G205)</f>
        <v>4805954.6399999997</v>
      </c>
    </row>
    <row r="206" spans="1:8" s="16" customFormat="1" ht="12" customHeight="1" x14ac:dyDescent="0.2">
      <c r="A206" s="32"/>
      <c r="B206" s="47"/>
      <c r="C206" s="26"/>
      <c r="D206" s="102" t="s">
        <v>92</v>
      </c>
      <c r="E206" s="108">
        <v>3732497</v>
      </c>
      <c r="F206" s="108">
        <f>SUM(F207:F210)</f>
        <v>63350</v>
      </c>
      <c r="G206" s="108">
        <f>SUM(G207:G210)</f>
        <v>6913</v>
      </c>
      <c r="H206" s="108">
        <f t="shared" ref="H206:H210" si="51">SUM(E206+F206-G206)</f>
        <v>3788934</v>
      </c>
    </row>
    <row r="207" spans="1:8" s="16" customFormat="1" ht="12" customHeight="1" x14ac:dyDescent="0.2">
      <c r="A207" s="32"/>
      <c r="B207" s="46"/>
      <c r="C207" s="46">
        <v>4110</v>
      </c>
      <c r="D207" s="54" t="s">
        <v>19</v>
      </c>
      <c r="E207" s="43">
        <v>498104</v>
      </c>
      <c r="F207" s="44">
        <v>14746</v>
      </c>
      <c r="G207" s="44"/>
      <c r="H207" s="44">
        <f t="shared" si="51"/>
        <v>512850</v>
      </c>
    </row>
    <row r="208" spans="1:8" s="16" customFormat="1" ht="12" customHeight="1" x14ac:dyDescent="0.2">
      <c r="A208" s="32"/>
      <c r="B208" s="46"/>
      <c r="C208" s="46">
        <v>4120</v>
      </c>
      <c r="D208" s="54" t="s">
        <v>105</v>
      </c>
      <c r="E208" s="43">
        <v>71030</v>
      </c>
      <c r="F208" s="44">
        <v>2500</v>
      </c>
      <c r="G208" s="44"/>
      <c r="H208" s="44">
        <f t="shared" si="51"/>
        <v>73530</v>
      </c>
    </row>
    <row r="209" spans="1:8" s="16" customFormat="1" ht="12" customHeight="1" x14ac:dyDescent="0.2">
      <c r="A209" s="32"/>
      <c r="B209" s="46"/>
      <c r="C209" s="51">
        <v>4790</v>
      </c>
      <c r="D209" s="125" t="s">
        <v>106</v>
      </c>
      <c r="E209" s="43">
        <v>2717720</v>
      </c>
      <c r="F209" s="44">
        <v>46104</v>
      </c>
      <c r="G209" s="44"/>
      <c r="H209" s="44">
        <f t="shared" si="51"/>
        <v>2763824</v>
      </c>
    </row>
    <row r="210" spans="1:8" s="16" customFormat="1" ht="12" customHeight="1" x14ac:dyDescent="0.2">
      <c r="A210" s="81"/>
      <c r="B210" s="132"/>
      <c r="C210" s="133">
        <v>4800</v>
      </c>
      <c r="D210" s="134" t="s">
        <v>96</v>
      </c>
      <c r="E210" s="38">
        <v>226077</v>
      </c>
      <c r="F210" s="39"/>
      <c r="G210" s="39">
        <v>6913</v>
      </c>
      <c r="H210" s="39">
        <f t="shared" si="51"/>
        <v>219164</v>
      </c>
    </row>
    <row r="211" spans="1:8" s="16" customFormat="1" ht="12" customHeight="1" x14ac:dyDescent="0.2">
      <c r="A211" s="32"/>
      <c r="B211" s="46">
        <v>80195</v>
      </c>
      <c r="C211" s="26"/>
      <c r="D211" s="64" t="s">
        <v>48</v>
      </c>
      <c r="E211" s="38">
        <v>10328486.890000001</v>
      </c>
      <c r="F211" s="39">
        <f>SUM(F212,F215,F221)</f>
        <v>26225</v>
      </c>
      <c r="G211" s="39">
        <f>SUM(G212,G215,G221)</f>
        <v>11225</v>
      </c>
      <c r="H211" s="38">
        <f>SUM(E211+F211-G211)</f>
        <v>10343486.890000001</v>
      </c>
    </row>
    <row r="212" spans="1:8" s="16" customFormat="1" ht="12" customHeight="1" x14ac:dyDescent="0.2">
      <c r="A212" s="32"/>
      <c r="B212" s="46"/>
      <c r="C212" s="103"/>
      <c r="D212" s="102" t="s">
        <v>120</v>
      </c>
      <c r="E212" s="108">
        <v>1652045.1400000001</v>
      </c>
      <c r="F212" s="108">
        <f>SUM(F213:F214)</f>
        <v>121</v>
      </c>
      <c r="G212" s="108">
        <f>SUM(G213:G214)</f>
        <v>121</v>
      </c>
      <c r="H212" s="108">
        <f t="shared" ref="H212:H223" si="52">SUM(E212+F212-G212)</f>
        <v>1652045.1400000001</v>
      </c>
    </row>
    <row r="213" spans="1:8" s="16" customFormat="1" ht="12" customHeight="1" x14ac:dyDescent="0.2">
      <c r="A213" s="32"/>
      <c r="B213" s="46"/>
      <c r="C213" s="46">
        <v>4110</v>
      </c>
      <c r="D213" s="54" t="s">
        <v>19</v>
      </c>
      <c r="E213" s="123">
        <v>0</v>
      </c>
      <c r="F213" s="44">
        <v>121</v>
      </c>
      <c r="G213" s="43"/>
      <c r="H213" s="44">
        <f t="shared" si="52"/>
        <v>121</v>
      </c>
    </row>
    <row r="214" spans="1:8" s="16" customFormat="1" ht="12" customHeight="1" x14ac:dyDescent="0.2">
      <c r="A214" s="32"/>
      <c r="B214" s="46"/>
      <c r="C214" s="36" t="s">
        <v>21</v>
      </c>
      <c r="D214" s="52" t="s">
        <v>22</v>
      </c>
      <c r="E214" s="123">
        <v>55000</v>
      </c>
      <c r="F214" s="44"/>
      <c r="G214" s="43">
        <v>121</v>
      </c>
      <c r="H214" s="44">
        <f t="shared" si="52"/>
        <v>54879</v>
      </c>
    </row>
    <row r="215" spans="1:8" s="16" customFormat="1" ht="33" customHeight="1" x14ac:dyDescent="0.2">
      <c r="A215" s="32"/>
      <c r="B215" s="46"/>
      <c r="C215" s="26"/>
      <c r="D215" s="117" t="s">
        <v>134</v>
      </c>
      <c r="E215" s="67">
        <v>232251.63</v>
      </c>
      <c r="F215" s="68">
        <f>SUM(F216:F220)</f>
        <v>11104</v>
      </c>
      <c r="G215" s="68">
        <f>SUM(G216:G220)</f>
        <v>11104</v>
      </c>
      <c r="H215" s="68">
        <f t="shared" si="52"/>
        <v>232251.63</v>
      </c>
    </row>
    <row r="216" spans="1:8" s="16" customFormat="1" ht="12" customHeight="1" x14ac:dyDescent="0.2">
      <c r="A216" s="32"/>
      <c r="B216" s="46"/>
      <c r="C216" s="46">
        <v>4171</v>
      </c>
      <c r="D216" s="54" t="s">
        <v>20</v>
      </c>
      <c r="E216" s="99">
        <v>0</v>
      </c>
      <c r="F216" s="53">
        <v>1000</v>
      </c>
      <c r="G216" s="53"/>
      <c r="H216" s="53">
        <f t="shared" si="52"/>
        <v>1000</v>
      </c>
    </row>
    <row r="217" spans="1:8" s="16" customFormat="1" ht="12" customHeight="1" x14ac:dyDescent="0.2">
      <c r="A217" s="32"/>
      <c r="B217" s="46"/>
      <c r="C217" s="46">
        <v>4301</v>
      </c>
      <c r="D217" s="54" t="s">
        <v>24</v>
      </c>
      <c r="E217" s="99">
        <v>212251.63</v>
      </c>
      <c r="F217" s="53">
        <v>9604</v>
      </c>
      <c r="G217" s="53"/>
      <c r="H217" s="53">
        <f t="shared" si="52"/>
        <v>221855.63</v>
      </c>
    </row>
    <row r="218" spans="1:8" s="16" customFormat="1" ht="12" customHeight="1" x14ac:dyDescent="0.2">
      <c r="A218" s="32"/>
      <c r="B218" s="46"/>
      <c r="C218" s="46">
        <v>4411</v>
      </c>
      <c r="D218" s="52" t="s">
        <v>118</v>
      </c>
      <c r="E218" s="99">
        <v>0</v>
      </c>
      <c r="F218" s="53">
        <v>500</v>
      </c>
      <c r="G218" s="53"/>
      <c r="H218" s="53">
        <f t="shared" si="52"/>
        <v>500</v>
      </c>
    </row>
    <row r="219" spans="1:8" s="16" customFormat="1" ht="12" customHeight="1" x14ac:dyDescent="0.2">
      <c r="A219" s="32"/>
      <c r="B219" s="46"/>
      <c r="C219" s="46">
        <v>4431</v>
      </c>
      <c r="D219" s="54" t="s">
        <v>135</v>
      </c>
      <c r="E219" s="99">
        <v>5000</v>
      </c>
      <c r="F219" s="53"/>
      <c r="G219" s="53">
        <v>1500</v>
      </c>
      <c r="H219" s="53">
        <f t="shared" si="52"/>
        <v>3500</v>
      </c>
    </row>
    <row r="220" spans="1:8" s="16" customFormat="1" ht="21.6" customHeight="1" x14ac:dyDescent="0.2">
      <c r="A220" s="32"/>
      <c r="B220" s="46"/>
      <c r="C220" s="77">
        <v>4701</v>
      </c>
      <c r="D220" s="114" t="s">
        <v>136</v>
      </c>
      <c r="E220" s="99">
        <v>15000</v>
      </c>
      <c r="F220" s="53"/>
      <c r="G220" s="53">
        <v>9604</v>
      </c>
      <c r="H220" s="53">
        <f t="shared" si="52"/>
        <v>5396</v>
      </c>
    </row>
    <row r="221" spans="1:8" s="16" customFormat="1" ht="12" customHeight="1" x14ac:dyDescent="0.2">
      <c r="A221" s="32"/>
      <c r="B221" s="46"/>
      <c r="C221" s="103"/>
      <c r="D221" s="102" t="s">
        <v>137</v>
      </c>
      <c r="E221" s="108">
        <v>1637499</v>
      </c>
      <c r="F221" s="108">
        <f>SUM(F222:F222)</f>
        <v>15000</v>
      </c>
      <c r="G221" s="108">
        <f>SUM(G222:G222)</f>
        <v>0</v>
      </c>
      <c r="H221" s="108">
        <f t="shared" si="52"/>
        <v>1652499</v>
      </c>
    </row>
    <row r="222" spans="1:8" s="16" customFormat="1" ht="12" customHeight="1" x14ac:dyDescent="0.2">
      <c r="A222" s="32"/>
      <c r="B222" s="46"/>
      <c r="C222" s="46">
        <v>4300</v>
      </c>
      <c r="D222" s="54" t="s">
        <v>24</v>
      </c>
      <c r="E222" s="123">
        <v>21431</v>
      </c>
      <c r="F222" s="44">
        <v>15000</v>
      </c>
      <c r="G222" s="43"/>
      <c r="H222" s="44">
        <f t="shared" si="52"/>
        <v>36431</v>
      </c>
    </row>
    <row r="223" spans="1:8" s="16" customFormat="1" ht="12" customHeight="1" thickBot="1" x14ac:dyDescent="0.25">
      <c r="A223" s="49" t="s">
        <v>138</v>
      </c>
      <c r="B223" s="32"/>
      <c r="C223" s="49"/>
      <c r="D223" s="70" t="s">
        <v>39</v>
      </c>
      <c r="E223" s="30">
        <v>77418577.609999999</v>
      </c>
      <c r="F223" s="31">
        <f>SUM(F225,F228)</f>
        <v>1359</v>
      </c>
      <c r="G223" s="31">
        <f>SUM(G225,G228)</f>
        <v>0</v>
      </c>
      <c r="H223" s="30">
        <f t="shared" si="52"/>
        <v>77419936.609999999</v>
      </c>
    </row>
    <row r="224" spans="1:8" s="16" customFormat="1" ht="12" customHeight="1" thickTop="1" x14ac:dyDescent="0.2">
      <c r="A224" s="49"/>
      <c r="B224" s="40">
        <v>85214</v>
      </c>
      <c r="C224" s="26"/>
      <c r="D224" s="75" t="s">
        <v>40</v>
      </c>
      <c r="E224" s="48"/>
      <c r="F224" s="35"/>
      <c r="G224" s="35"/>
      <c r="H224" s="48"/>
    </row>
    <row r="225" spans="1:8" s="16" customFormat="1" ht="12" customHeight="1" x14ac:dyDescent="0.2">
      <c r="A225" s="49"/>
      <c r="B225" s="40"/>
      <c r="C225" s="26"/>
      <c r="D225" s="37" t="s">
        <v>41</v>
      </c>
      <c r="E225" s="38">
        <v>7614703</v>
      </c>
      <c r="F225" s="39">
        <f>SUM(F226)</f>
        <v>726</v>
      </c>
      <c r="G225" s="39">
        <f>SUM(G226)</f>
        <v>0</v>
      </c>
      <c r="H225" s="38">
        <f>SUM(E225+F225-G225)</f>
        <v>7615429</v>
      </c>
    </row>
    <row r="226" spans="1:8" s="16" customFormat="1" ht="22.5" customHeight="1" x14ac:dyDescent="0.2">
      <c r="A226" s="49"/>
      <c r="B226" s="40"/>
      <c r="C226" s="76"/>
      <c r="D226" s="73" t="s">
        <v>139</v>
      </c>
      <c r="E226" s="135">
        <v>1638</v>
      </c>
      <c r="F226" s="118">
        <f>SUM(F227:F227)</f>
        <v>726</v>
      </c>
      <c r="G226" s="118">
        <f>SUM(G227:G227)</f>
        <v>0</v>
      </c>
      <c r="H226" s="108">
        <f t="shared" ref="H226:H230" si="53">SUM(E226+F226-G226)</f>
        <v>2364</v>
      </c>
    </row>
    <row r="227" spans="1:8" s="16" customFormat="1" ht="21.75" customHeight="1" x14ac:dyDescent="0.2">
      <c r="A227" s="49"/>
      <c r="B227" s="40"/>
      <c r="C227" s="77">
        <v>3290</v>
      </c>
      <c r="D227" s="100" t="s">
        <v>140</v>
      </c>
      <c r="E227" s="53">
        <v>1638</v>
      </c>
      <c r="F227" s="53">
        <v>726</v>
      </c>
      <c r="G227" s="53"/>
      <c r="H227" s="44">
        <f t="shared" si="53"/>
        <v>2364</v>
      </c>
    </row>
    <row r="228" spans="1:8" s="16" customFormat="1" ht="12" customHeight="1" x14ac:dyDescent="0.2">
      <c r="A228" s="49"/>
      <c r="B228" s="51">
        <v>85230</v>
      </c>
      <c r="C228" s="110"/>
      <c r="D228" s="111" t="s">
        <v>43</v>
      </c>
      <c r="E228" s="50">
        <v>5573102</v>
      </c>
      <c r="F228" s="39">
        <f>SUM(F229)</f>
        <v>633</v>
      </c>
      <c r="G228" s="39">
        <f>SUM(G229)</f>
        <v>0</v>
      </c>
      <c r="H228" s="38">
        <f t="shared" si="53"/>
        <v>5573735</v>
      </c>
    </row>
    <row r="229" spans="1:8" s="16" customFormat="1" ht="22.5" customHeight="1" x14ac:dyDescent="0.2">
      <c r="A229" s="49"/>
      <c r="B229" s="51"/>
      <c r="C229" s="26"/>
      <c r="D229" s="117" t="s">
        <v>141</v>
      </c>
      <c r="E229" s="67">
        <v>3186</v>
      </c>
      <c r="F229" s="68">
        <f>SUM(F230:F230)</f>
        <v>633</v>
      </c>
      <c r="G229" s="68">
        <f>SUM(G230:G230)</f>
        <v>0</v>
      </c>
      <c r="H229" s="67">
        <f t="shared" si="53"/>
        <v>3819</v>
      </c>
    </row>
    <row r="230" spans="1:8" s="16" customFormat="1" ht="21" customHeight="1" x14ac:dyDescent="0.2">
      <c r="A230" s="49"/>
      <c r="B230" s="51"/>
      <c r="C230" s="77">
        <v>3290</v>
      </c>
      <c r="D230" s="100" t="s">
        <v>140</v>
      </c>
      <c r="E230" s="99">
        <v>3186</v>
      </c>
      <c r="F230" s="53">
        <v>633</v>
      </c>
      <c r="G230" s="53"/>
      <c r="H230" s="44">
        <f t="shared" si="53"/>
        <v>3819</v>
      </c>
    </row>
    <row r="231" spans="1:8" s="16" customFormat="1" ht="12" customHeight="1" thickBot="1" x14ac:dyDescent="0.25">
      <c r="A231" s="32">
        <v>854</v>
      </c>
      <c r="B231" s="32"/>
      <c r="C231" s="49"/>
      <c r="D231" s="70" t="s">
        <v>142</v>
      </c>
      <c r="E231" s="30">
        <v>18538761.990000002</v>
      </c>
      <c r="F231" s="31">
        <f>SUM(F233,F237,F243,F246)</f>
        <v>93623</v>
      </c>
      <c r="G231" s="31">
        <f>SUM(G233,G237,G243,G246)</f>
        <v>82910</v>
      </c>
      <c r="H231" s="30">
        <f t="shared" ref="H231:H237" si="54">SUM(E231+F231-G231)</f>
        <v>18549474.990000002</v>
      </c>
    </row>
    <row r="232" spans="1:8" s="16" customFormat="1" ht="12" customHeight="1" thickTop="1" x14ac:dyDescent="0.2">
      <c r="A232" s="32"/>
      <c r="B232" s="40">
        <v>85406</v>
      </c>
      <c r="C232" s="46"/>
      <c r="D232" s="54" t="s">
        <v>143</v>
      </c>
      <c r="E232" s="48"/>
      <c r="F232" s="35"/>
      <c r="G232" s="35"/>
      <c r="H232" s="48"/>
    </row>
    <row r="233" spans="1:8" s="16" customFormat="1" ht="12" customHeight="1" x14ac:dyDescent="0.2">
      <c r="A233" s="32"/>
      <c r="B233" s="40"/>
      <c r="C233" s="26"/>
      <c r="D233" s="84" t="s">
        <v>144</v>
      </c>
      <c r="E233" s="38">
        <v>4531150.5999999996</v>
      </c>
      <c r="F233" s="39">
        <f>SUM(F234)</f>
        <v>22200</v>
      </c>
      <c r="G233" s="39">
        <f>SUM(G234)</f>
        <v>22200</v>
      </c>
      <c r="H233" s="38">
        <f t="shared" ref="H233" si="55">SUM(E233+F233-G233)</f>
        <v>4531150.5999999996</v>
      </c>
    </row>
    <row r="234" spans="1:8" s="16" customFormat="1" ht="12" customHeight="1" x14ac:dyDescent="0.2">
      <c r="A234" s="32"/>
      <c r="B234" s="40"/>
      <c r="C234" s="26"/>
      <c r="D234" s="102" t="s">
        <v>92</v>
      </c>
      <c r="E234" s="108">
        <v>4432571</v>
      </c>
      <c r="F234" s="108">
        <f>SUM(F235:F236)</f>
        <v>22200</v>
      </c>
      <c r="G234" s="108">
        <f>SUM(G235:G236)</f>
        <v>22200</v>
      </c>
      <c r="H234" s="67">
        <f>SUM(E234+F234-G234)</f>
        <v>4432571</v>
      </c>
    </row>
    <row r="235" spans="1:8" s="16" customFormat="1" ht="12" customHeight="1" x14ac:dyDescent="0.2">
      <c r="A235" s="32"/>
      <c r="B235" s="40"/>
      <c r="C235" s="46">
        <v>4170</v>
      </c>
      <c r="D235" s="54" t="s">
        <v>20</v>
      </c>
      <c r="E235" s="99">
        <v>1117</v>
      </c>
      <c r="F235" s="99">
        <v>22200</v>
      </c>
      <c r="G235" s="99"/>
      <c r="H235" s="43">
        <f t="shared" ref="H235:H236" si="56">SUM(E235+F235-G235)</f>
        <v>23317</v>
      </c>
    </row>
    <row r="236" spans="1:8" s="16" customFormat="1" ht="12" customHeight="1" x14ac:dyDescent="0.2">
      <c r="A236" s="32"/>
      <c r="B236" s="40"/>
      <c r="C236" s="46">
        <v>4710</v>
      </c>
      <c r="D236" s="54" t="s">
        <v>25</v>
      </c>
      <c r="E236" s="99">
        <v>54596</v>
      </c>
      <c r="F236" s="99"/>
      <c r="G236" s="99">
        <v>22200</v>
      </c>
      <c r="H236" s="43">
        <f t="shared" si="56"/>
        <v>32396</v>
      </c>
    </row>
    <row r="237" spans="1:8" s="16" customFormat="1" ht="12" customHeight="1" x14ac:dyDescent="0.2">
      <c r="A237" s="32"/>
      <c r="B237" s="51">
        <v>85410</v>
      </c>
      <c r="C237" s="136"/>
      <c r="D237" s="111" t="s">
        <v>145</v>
      </c>
      <c r="E237" s="38">
        <v>4167699.72</v>
      </c>
      <c r="F237" s="39">
        <f>SUM(F238,F241)</f>
        <v>8325</v>
      </c>
      <c r="G237" s="39">
        <f>SUM(G238,G241)</f>
        <v>5000</v>
      </c>
      <c r="H237" s="38">
        <f t="shared" si="54"/>
        <v>4171024.72</v>
      </c>
    </row>
    <row r="238" spans="1:8" s="16" customFormat="1" ht="12" customHeight="1" x14ac:dyDescent="0.2">
      <c r="A238" s="32"/>
      <c r="B238" s="137"/>
      <c r="C238" s="49"/>
      <c r="D238" s="102" t="s">
        <v>92</v>
      </c>
      <c r="E238" s="135">
        <v>2953721</v>
      </c>
      <c r="F238" s="138">
        <f>SUM(F239:F240)</f>
        <v>5000</v>
      </c>
      <c r="G238" s="138">
        <f>SUM(G239:G240)</f>
        <v>5000</v>
      </c>
      <c r="H238" s="67">
        <f>SUM(E238+F238-G238)</f>
        <v>2953721</v>
      </c>
    </row>
    <row r="239" spans="1:8" s="16" customFormat="1" ht="21" customHeight="1" x14ac:dyDescent="0.2">
      <c r="A239" s="32"/>
      <c r="B239" s="137"/>
      <c r="C239" s="113">
        <v>4140</v>
      </c>
      <c r="D239" s="114" t="s">
        <v>83</v>
      </c>
      <c r="E239" s="43">
        <v>4105</v>
      </c>
      <c r="F239" s="44">
        <v>5000</v>
      </c>
      <c r="G239" s="44"/>
      <c r="H239" s="44">
        <f t="shared" ref="H239:H240" si="57">SUM(E239+F239-G239)</f>
        <v>9105</v>
      </c>
    </row>
    <row r="240" spans="1:8" s="16" customFormat="1" ht="12" customHeight="1" x14ac:dyDescent="0.2">
      <c r="A240" s="32"/>
      <c r="B240" s="137"/>
      <c r="C240" s="46">
        <v>4300</v>
      </c>
      <c r="D240" s="54" t="s">
        <v>24</v>
      </c>
      <c r="E240" s="43">
        <v>97740</v>
      </c>
      <c r="F240" s="44"/>
      <c r="G240" s="44">
        <v>5000</v>
      </c>
      <c r="H240" s="44">
        <f t="shared" si="57"/>
        <v>92740</v>
      </c>
    </row>
    <row r="241" spans="1:8" s="16" customFormat="1" ht="22.5" x14ac:dyDescent="0.2">
      <c r="A241" s="32"/>
      <c r="B241" s="51"/>
      <c r="C241" s="26"/>
      <c r="D241" s="66" t="s">
        <v>97</v>
      </c>
      <c r="E241" s="108">
        <v>12652.720000000001</v>
      </c>
      <c r="F241" s="108">
        <f>SUM(F242:F242)</f>
        <v>3325</v>
      </c>
      <c r="G241" s="108">
        <f>SUM(G242:G242)</f>
        <v>0</v>
      </c>
      <c r="H241" s="67">
        <f>SUM(E241+F241-G241)</f>
        <v>15977.720000000001</v>
      </c>
    </row>
    <row r="242" spans="1:8" s="16" customFormat="1" ht="22.5" x14ac:dyDescent="0.2">
      <c r="A242" s="32"/>
      <c r="B242" s="51"/>
      <c r="C242" s="119" t="s">
        <v>98</v>
      </c>
      <c r="D242" s="114" t="s">
        <v>99</v>
      </c>
      <c r="E242" s="99">
        <v>12652.720000000001</v>
      </c>
      <c r="F242" s="99">
        <v>3325</v>
      </c>
      <c r="G242" s="99"/>
      <c r="H242" s="43">
        <f t="shared" ref="H242" si="58">SUM(E242+F242-G242)</f>
        <v>15977.720000000001</v>
      </c>
    </row>
    <row r="243" spans="1:8" s="16" customFormat="1" ht="12" customHeight="1" x14ac:dyDescent="0.2">
      <c r="A243" s="32"/>
      <c r="B243" s="46">
        <v>85420</v>
      </c>
      <c r="C243" s="46"/>
      <c r="D243" s="84" t="s">
        <v>146</v>
      </c>
      <c r="E243" s="38"/>
      <c r="F243" s="39">
        <f>SUM(F244)</f>
        <v>7388</v>
      </c>
      <c r="G243" s="39">
        <f>SUM(G244)</f>
        <v>0</v>
      </c>
      <c r="H243" s="38">
        <f>SUM(E243+F243-G243)</f>
        <v>7388</v>
      </c>
    </row>
    <row r="244" spans="1:8" s="16" customFormat="1" ht="22.5" x14ac:dyDescent="0.2">
      <c r="A244" s="32"/>
      <c r="B244" s="40"/>
      <c r="C244" s="26"/>
      <c r="D244" s="66" t="s">
        <v>97</v>
      </c>
      <c r="E244" s="108">
        <v>22747.35</v>
      </c>
      <c r="F244" s="108">
        <f>SUM(F245:F245)</f>
        <v>7388</v>
      </c>
      <c r="G244" s="108">
        <f>SUM(G245:G245)</f>
        <v>0</v>
      </c>
      <c r="H244" s="67">
        <f>SUM(E244+F244-G244)</f>
        <v>30135.35</v>
      </c>
    </row>
    <row r="245" spans="1:8" s="16" customFormat="1" ht="22.5" x14ac:dyDescent="0.2">
      <c r="A245" s="32"/>
      <c r="B245" s="40"/>
      <c r="C245" s="119" t="s">
        <v>98</v>
      </c>
      <c r="D245" s="114" t="s">
        <v>99</v>
      </c>
      <c r="E245" s="99">
        <v>22747.35</v>
      </c>
      <c r="F245" s="99">
        <v>7388</v>
      </c>
      <c r="G245" s="99"/>
      <c r="H245" s="43">
        <f t="shared" ref="H245:H252" si="59">SUM(E245+F245-G245)</f>
        <v>30135.35</v>
      </c>
    </row>
    <row r="246" spans="1:8" s="16" customFormat="1" ht="12" customHeight="1" x14ac:dyDescent="0.2">
      <c r="A246" s="32"/>
      <c r="B246" s="33">
        <v>85446</v>
      </c>
      <c r="C246" s="36"/>
      <c r="D246" s="64" t="s">
        <v>36</v>
      </c>
      <c r="E246" s="38">
        <v>55710</v>
      </c>
      <c r="F246" s="39">
        <f>SUM(F247,F251)</f>
        <v>55710</v>
      </c>
      <c r="G246" s="39">
        <f>SUM(G247,G251)</f>
        <v>55710</v>
      </c>
      <c r="H246" s="38">
        <f t="shared" si="59"/>
        <v>55710</v>
      </c>
    </row>
    <row r="247" spans="1:8" s="16" customFormat="1" ht="12" customHeight="1" x14ac:dyDescent="0.2">
      <c r="A247" s="32"/>
      <c r="B247" s="40"/>
      <c r="C247" s="26"/>
      <c r="D247" s="102" t="s">
        <v>92</v>
      </c>
      <c r="E247" s="67">
        <v>0</v>
      </c>
      <c r="F247" s="118">
        <f>SUM(F248:F250)</f>
        <v>55710</v>
      </c>
      <c r="G247" s="118">
        <f>SUM(G248:G250)</f>
        <v>0</v>
      </c>
      <c r="H247" s="108">
        <f t="shared" si="59"/>
        <v>55710</v>
      </c>
    </row>
    <row r="248" spans="1:8" s="16" customFormat="1" ht="12" customHeight="1" x14ac:dyDescent="0.2">
      <c r="A248" s="32"/>
      <c r="B248" s="40"/>
      <c r="C248" s="46">
        <v>4300</v>
      </c>
      <c r="D248" s="54" t="s">
        <v>24</v>
      </c>
      <c r="E248" s="43">
        <v>0</v>
      </c>
      <c r="F248" s="53">
        <v>6900</v>
      </c>
      <c r="G248" s="53"/>
      <c r="H248" s="44">
        <f t="shared" si="59"/>
        <v>6900</v>
      </c>
    </row>
    <row r="249" spans="1:8" s="16" customFormat="1" ht="12" customHeight="1" x14ac:dyDescent="0.2">
      <c r="A249" s="32"/>
      <c r="B249" s="40"/>
      <c r="C249" s="46">
        <v>4410</v>
      </c>
      <c r="D249" s="52" t="s">
        <v>118</v>
      </c>
      <c r="E249" s="43">
        <v>0</v>
      </c>
      <c r="F249" s="53">
        <v>2000</v>
      </c>
      <c r="G249" s="53"/>
      <c r="H249" s="44">
        <f t="shared" si="59"/>
        <v>2000</v>
      </c>
    </row>
    <row r="250" spans="1:8" s="16" customFormat="1" ht="21" customHeight="1" x14ac:dyDescent="0.2">
      <c r="A250" s="32"/>
      <c r="B250" s="40"/>
      <c r="C250" s="77">
        <v>4700</v>
      </c>
      <c r="D250" s="114" t="s">
        <v>119</v>
      </c>
      <c r="E250" s="53">
        <v>0</v>
      </c>
      <c r="F250" s="53">
        <v>46810</v>
      </c>
      <c r="G250" s="53"/>
      <c r="H250" s="44">
        <f t="shared" si="59"/>
        <v>46810</v>
      </c>
    </row>
    <row r="251" spans="1:8" s="16" customFormat="1" ht="12" customHeight="1" x14ac:dyDescent="0.2">
      <c r="A251" s="32"/>
      <c r="B251" s="40"/>
      <c r="C251" s="49"/>
      <c r="D251" s="98" t="s">
        <v>120</v>
      </c>
      <c r="E251" s="108">
        <v>55710</v>
      </c>
      <c r="F251" s="108">
        <f>SUM(F252:F252)</f>
        <v>0</v>
      </c>
      <c r="G251" s="108">
        <f>SUM(G252:G252)</f>
        <v>55710</v>
      </c>
      <c r="H251" s="108">
        <f t="shared" si="59"/>
        <v>0</v>
      </c>
    </row>
    <row r="252" spans="1:8" s="16" customFormat="1" ht="12" customHeight="1" x14ac:dyDescent="0.2">
      <c r="A252" s="32"/>
      <c r="B252" s="40"/>
      <c r="C252" s="46">
        <v>4300</v>
      </c>
      <c r="D252" s="54" t="s">
        <v>24</v>
      </c>
      <c r="E252" s="44">
        <v>55710</v>
      </c>
      <c r="F252" s="44"/>
      <c r="G252" s="44">
        <v>55710</v>
      </c>
      <c r="H252" s="44">
        <f t="shared" si="59"/>
        <v>0</v>
      </c>
    </row>
    <row r="253" spans="1:8" s="16" customFormat="1" ht="12" customHeight="1" thickBot="1" x14ac:dyDescent="0.25">
      <c r="A253" s="32">
        <v>855</v>
      </c>
      <c r="B253" s="32"/>
      <c r="C253" s="49"/>
      <c r="D253" s="70" t="s">
        <v>45</v>
      </c>
      <c r="E253" s="31">
        <v>45226398.049999997</v>
      </c>
      <c r="F253" s="31">
        <f>SUM(F254,F260)</f>
        <v>35718</v>
      </c>
      <c r="G253" s="31">
        <f>SUM(G254,G260)</f>
        <v>0</v>
      </c>
      <c r="H253" s="31">
        <f>SUM(E253+F253-G253)</f>
        <v>45262116.049999997</v>
      </c>
    </row>
    <row r="254" spans="1:8" s="16" customFormat="1" ht="12" customHeight="1" thickTop="1" x14ac:dyDescent="0.2">
      <c r="A254" s="32"/>
      <c r="B254" s="40">
        <v>85510</v>
      </c>
      <c r="C254" s="46"/>
      <c r="D254" s="64" t="s">
        <v>46</v>
      </c>
      <c r="E254" s="50">
        <v>28311402.539999999</v>
      </c>
      <c r="F254" s="38">
        <f>SUM(F255)</f>
        <v>14897</v>
      </c>
      <c r="G254" s="38">
        <f>SUM(G255)</f>
        <v>0</v>
      </c>
      <c r="H254" s="38">
        <f t="shared" ref="H254:H259" si="60">SUM(E254+F254-G254)</f>
        <v>28326299.539999999</v>
      </c>
    </row>
    <row r="255" spans="1:8" s="16" customFormat="1" ht="35.25" customHeight="1" x14ac:dyDescent="0.2">
      <c r="A255" s="32"/>
      <c r="B255" s="40"/>
      <c r="C255" s="26"/>
      <c r="D255" s="139" t="s">
        <v>147</v>
      </c>
      <c r="E255" s="67">
        <v>29794</v>
      </c>
      <c r="F255" s="118">
        <f>SUM(F256:F259)</f>
        <v>14897</v>
      </c>
      <c r="G255" s="118">
        <f>SUM(G256:G259)</f>
        <v>0</v>
      </c>
      <c r="H255" s="67">
        <f t="shared" si="60"/>
        <v>44691</v>
      </c>
    </row>
    <row r="256" spans="1:8" s="16" customFormat="1" ht="21.75" customHeight="1" x14ac:dyDescent="0.2">
      <c r="A256" s="32"/>
      <c r="B256" s="40"/>
      <c r="C256" s="119" t="s">
        <v>98</v>
      </c>
      <c r="D256" s="114" t="s">
        <v>99</v>
      </c>
      <c r="E256" s="99">
        <v>2384</v>
      </c>
      <c r="F256" s="53">
        <v>1192</v>
      </c>
      <c r="G256" s="53"/>
      <c r="H256" s="53">
        <f t="shared" si="60"/>
        <v>3576</v>
      </c>
    </row>
    <row r="257" spans="1:8" s="16" customFormat="1" ht="12" customHeight="1" x14ac:dyDescent="0.2">
      <c r="A257" s="81"/>
      <c r="B257" s="126"/>
      <c r="C257" s="132">
        <v>4370</v>
      </c>
      <c r="D257" s="64" t="s">
        <v>148</v>
      </c>
      <c r="E257" s="50">
        <v>3874</v>
      </c>
      <c r="F257" s="90">
        <v>1937</v>
      </c>
      <c r="G257" s="90"/>
      <c r="H257" s="90">
        <f t="shared" si="60"/>
        <v>5811</v>
      </c>
    </row>
    <row r="258" spans="1:8" s="16" customFormat="1" ht="23.25" customHeight="1" x14ac:dyDescent="0.2">
      <c r="A258" s="32"/>
      <c r="B258" s="40"/>
      <c r="C258" s="77">
        <v>4740</v>
      </c>
      <c r="D258" s="100" t="s">
        <v>149</v>
      </c>
      <c r="E258" s="99">
        <v>19366</v>
      </c>
      <c r="F258" s="53">
        <v>9683</v>
      </c>
      <c r="G258" s="53"/>
      <c r="H258" s="53">
        <f t="shared" si="60"/>
        <v>29049</v>
      </c>
    </row>
    <row r="259" spans="1:8" s="16" customFormat="1" ht="23.25" customHeight="1" x14ac:dyDescent="0.2">
      <c r="A259" s="32"/>
      <c r="B259" s="40"/>
      <c r="C259" s="77">
        <v>4850</v>
      </c>
      <c r="D259" s="100" t="s">
        <v>150</v>
      </c>
      <c r="E259" s="99">
        <v>4170</v>
      </c>
      <c r="F259" s="53">
        <v>2085</v>
      </c>
      <c r="G259" s="53"/>
      <c r="H259" s="53">
        <f t="shared" si="60"/>
        <v>6255</v>
      </c>
    </row>
    <row r="260" spans="1:8" s="16" customFormat="1" ht="12" customHeight="1" x14ac:dyDescent="0.2">
      <c r="A260" s="32"/>
      <c r="B260" s="77">
        <v>85595</v>
      </c>
      <c r="C260" s="26"/>
      <c r="D260" s="116" t="s">
        <v>48</v>
      </c>
      <c r="E260" s="38">
        <v>223281</v>
      </c>
      <c r="F260" s="39">
        <f>SUM(F261)</f>
        <v>20821</v>
      </c>
      <c r="G260" s="39">
        <f>SUM(G261)</f>
        <v>0</v>
      </c>
      <c r="H260" s="38">
        <f>SUM(E260+F260-G260)</f>
        <v>244102</v>
      </c>
    </row>
    <row r="261" spans="1:8" s="16" customFormat="1" ht="24" customHeight="1" x14ac:dyDescent="0.2">
      <c r="A261" s="32"/>
      <c r="B261" s="40"/>
      <c r="C261" s="76"/>
      <c r="D261" s="73" t="s">
        <v>151</v>
      </c>
      <c r="E261" s="67">
        <v>66974</v>
      </c>
      <c r="F261" s="68">
        <f>SUM(F262:F262)</f>
        <v>20821</v>
      </c>
      <c r="G261" s="68">
        <f>SUM(G262:G262)</f>
        <v>0</v>
      </c>
      <c r="H261" s="67">
        <f t="shared" ref="H261:H279" si="61">SUM(E261+F261-G261)</f>
        <v>87795</v>
      </c>
    </row>
    <row r="262" spans="1:8" s="16" customFormat="1" ht="22.5" customHeight="1" x14ac:dyDescent="0.2">
      <c r="A262" s="32"/>
      <c r="B262" s="40"/>
      <c r="C262" s="77">
        <v>3290</v>
      </c>
      <c r="D262" s="100" t="s">
        <v>140</v>
      </c>
      <c r="E262" s="43">
        <v>65757</v>
      </c>
      <c r="F262" s="43">
        <v>20821</v>
      </c>
      <c r="G262" s="44"/>
      <c r="H262" s="43">
        <f t="shared" si="61"/>
        <v>86578</v>
      </c>
    </row>
    <row r="263" spans="1:8" s="16" customFormat="1" ht="12" customHeight="1" thickBot="1" x14ac:dyDescent="0.25">
      <c r="A263" s="47">
        <v>900</v>
      </c>
      <c r="B263" s="32"/>
      <c r="C263" s="49"/>
      <c r="D263" s="70" t="s">
        <v>152</v>
      </c>
      <c r="E263" s="30">
        <v>87702382.409999996</v>
      </c>
      <c r="F263" s="31">
        <f>SUM(F264,F268,F272)</f>
        <v>97720.2</v>
      </c>
      <c r="G263" s="31">
        <f>SUM(G264,G268,G272)</f>
        <v>97720.2</v>
      </c>
      <c r="H263" s="30">
        <f t="shared" si="61"/>
        <v>87702382.409999996</v>
      </c>
    </row>
    <row r="264" spans="1:8" s="16" customFormat="1" ht="12" customHeight="1" thickTop="1" x14ac:dyDescent="0.2">
      <c r="A264" s="47"/>
      <c r="B264" s="51">
        <v>90003</v>
      </c>
      <c r="C264" s="110"/>
      <c r="D264" s="111" t="s">
        <v>153</v>
      </c>
      <c r="E264" s="38">
        <v>1354261</v>
      </c>
      <c r="F264" s="38">
        <f>SUM(F265)</f>
        <v>45000</v>
      </c>
      <c r="G264" s="38">
        <f>SUM(G265)</f>
        <v>45000</v>
      </c>
      <c r="H264" s="38">
        <f t="shared" si="61"/>
        <v>1354261</v>
      </c>
    </row>
    <row r="265" spans="1:8" s="16" customFormat="1" ht="12.6" customHeight="1" x14ac:dyDescent="0.2">
      <c r="A265" s="47"/>
      <c r="B265" s="40"/>
      <c r="C265" s="140"/>
      <c r="D265" s="141" t="s">
        <v>154</v>
      </c>
      <c r="E265" s="108">
        <v>110000</v>
      </c>
      <c r="F265" s="108">
        <f>SUM(F266:F267)</f>
        <v>45000</v>
      </c>
      <c r="G265" s="108">
        <f>SUM(G266:G267)</f>
        <v>45000</v>
      </c>
      <c r="H265" s="108">
        <f t="shared" si="61"/>
        <v>110000</v>
      </c>
    </row>
    <row r="266" spans="1:8" s="16" customFormat="1" ht="12" customHeight="1" x14ac:dyDescent="0.2">
      <c r="A266" s="47"/>
      <c r="B266" s="40"/>
      <c r="C266" s="103">
        <v>4210</v>
      </c>
      <c r="D266" s="109" t="s">
        <v>155</v>
      </c>
      <c r="E266" s="142">
        <v>95000</v>
      </c>
      <c r="F266" s="44"/>
      <c r="G266" s="44">
        <v>45000</v>
      </c>
      <c r="H266" s="44">
        <f t="shared" si="61"/>
        <v>50000</v>
      </c>
    </row>
    <row r="267" spans="1:8" s="16" customFormat="1" ht="12" customHeight="1" x14ac:dyDescent="0.2">
      <c r="A267" s="47"/>
      <c r="B267" s="40"/>
      <c r="C267" s="46">
        <v>4300</v>
      </c>
      <c r="D267" s="54" t="s">
        <v>24</v>
      </c>
      <c r="E267" s="142">
        <v>15000</v>
      </c>
      <c r="F267" s="44">
        <v>45000</v>
      </c>
      <c r="G267" s="44"/>
      <c r="H267" s="44">
        <f t="shared" si="61"/>
        <v>60000</v>
      </c>
    </row>
    <row r="268" spans="1:8" s="16" customFormat="1" ht="12" customHeight="1" x14ac:dyDescent="0.2">
      <c r="A268" s="47"/>
      <c r="B268" s="40">
        <v>90013</v>
      </c>
      <c r="C268" s="46"/>
      <c r="D268" s="64" t="s">
        <v>156</v>
      </c>
      <c r="E268" s="50">
        <v>2036822</v>
      </c>
      <c r="F268" s="90">
        <f>SUM(F269)</f>
        <v>9500</v>
      </c>
      <c r="G268" s="90">
        <f>SUM(G269)</f>
        <v>9500</v>
      </c>
      <c r="H268" s="38">
        <f t="shared" si="61"/>
        <v>2036822</v>
      </c>
    </row>
    <row r="269" spans="1:8" s="16" customFormat="1" ht="12" customHeight="1" x14ac:dyDescent="0.2">
      <c r="A269" s="47"/>
      <c r="B269" s="45"/>
      <c r="C269" s="46"/>
      <c r="D269" s="143" t="s">
        <v>157</v>
      </c>
      <c r="E269" s="135">
        <v>2036822</v>
      </c>
      <c r="F269" s="138">
        <f>SUM(F270:F271)</f>
        <v>9500</v>
      </c>
      <c r="G269" s="138">
        <f>SUM(G270:G271)</f>
        <v>9500</v>
      </c>
      <c r="H269" s="67">
        <f>SUM(E269+F269-G269)</f>
        <v>2036822</v>
      </c>
    </row>
    <row r="270" spans="1:8" s="16" customFormat="1" ht="12" customHeight="1" x14ac:dyDescent="0.2">
      <c r="A270" s="47"/>
      <c r="B270" s="45"/>
      <c r="C270" s="103">
        <v>4210</v>
      </c>
      <c r="D270" s="109" t="s">
        <v>155</v>
      </c>
      <c r="E270" s="99">
        <v>154802</v>
      </c>
      <c r="F270" s="53">
        <v>9500</v>
      </c>
      <c r="G270" s="53"/>
      <c r="H270" s="99">
        <f t="shared" ref="H270:H271" si="62">SUM(E270+F270-G270)</f>
        <v>164302</v>
      </c>
    </row>
    <row r="271" spans="1:8" s="16" customFormat="1" ht="12" customHeight="1" x14ac:dyDescent="0.2">
      <c r="A271" s="47"/>
      <c r="B271" s="45"/>
      <c r="C271" s="46">
        <v>4220</v>
      </c>
      <c r="D271" s="54" t="s">
        <v>23</v>
      </c>
      <c r="E271" s="99">
        <v>50000</v>
      </c>
      <c r="F271" s="53"/>
      <c r="G271" s="53">
        <v>9500</v>
      </c>
      <c r="H271" s="99">
        <f t="shared" si="62"/>
        <v>40500</v>
      </c>
    </row>
    <row r="272" spans="1:8" s="16" customFormat="1" ht="12" customHeight="1" x14ac:dyDescent="0.2">
      <c r="A272" s="32"/>
      <c r="B272" s="40">
        <v>90095</v>
      </c>
      <c r="C272" s="49"/>
      <c r="D272" s="116" t="s">
        <v>48</v>
      </c>
      <c r="E272" s="38">
        <v>25517286.190000001</v>
      </c>
      <c r="F272" s="38">
        <f>SUM(F273,F276)</f>
        <v>43220.2</v>
      </c>
      <c r="G272" s="38">
        <f>SUM(G273,G276)</f>
        <v>43220.2</v>
      </c>
      <c r="H272" s="38">
        <f t="shared" si="61"/>
        <v>25517286.190000001</v>
      </c>
    </row>
    <row r="273" spans="1:8" s="16" customFormat="1" ht="12" customHeight="1" x14ac:dyDescent="0.2">
      <c r="A273" s="32"/>
      <c r="B273" s="40"/>
      <c r="C273" s="51"/>
      <c r="D273" s="73" t="s">
        <v>71</v>
      </c>
      <c r="E273" s="108">
        <v>9323901</v>
      </c>
      <c r="F273" s="108">
        <f>SUM(F274:F275)</f>
        <v>10576</v>
      </c>
      <c r="G273" s="108">
        <f>SUM(G274:G275)</f>
        <v>10576</v>
      </c>
      <c r="H273" s="108">
        <f t="shared" si="61"/>
        <v>9323901</v>
      </c>
    </row>
    <row r="274" spans="1:8" s="16" customFormat="1" ht="12" customHeight="1" x14ac:dyDescent="0.2">
      <c r="A274" s="32"/>
      <c r="B274" s="40"/>
      <c r="C274" s="46">
        <v>4300</v>
      </c>
      <c r="D274" s="54" t="s">
        <v>24</v>
      </c>
      <c r="E274" s="44">
        <v>350000</v>
      </c>
      <c r="F274" s="144"/>
      <c r="G274" s="44">
        <v>10576</v>
      </c>
      <c r="H274" s="44">
        <f t="shared" si="61"/>
        <v>339424</v>
      </c>
    </row>
    <row r="275" spans="1:8" s="16" customFormat="1" ht="12" customHeight="1" x14ac:dyDescent="0.2">
      <c r="A275" s="32"/>
      <c r="B275" s="40"/>
      <c r="C275" s="46">
        <v>4480</v>
      </c>
      <c r="D275" s="54" t="s">
        <v>75</v>
      </c>
      <c r="E275" s="44">
        <v>0</v>
      </c>
      <c r="F275" s="144">
        <v>10576</v>
      </c>
      <c r="G275" s="44"/>
      <c r="H275" s="44">
        <f t="shared" si="61"/>
        <v>10576</v>
      </c>
    </row>
    <row r="276" spans="1:8" s="16" customFormat="1" ht="12" customHeight="1" x14ac:dyDescent="0.2">
      <c r="A276" s="32"/>
      <c r="B276" s="40"/>
      <c r="C276" s="36"/>
      <c r="D276" s="145" t="s">
        <v>158</v>
      </c>
      <c r="E276" s="67">
        <v>1527650</v>
      </c>
      <c r="F276" s="68">
        <f>SUM(F277:F278)</f>
        <v>32644.2</v>
      </c>
      <c r="G276" s="68">
        <f>SUM(G277:G278)</f>
        <v>32644.2</v>
      </c>
      <c r="H276" s="67">
        <f>SUM(E276+F276-G276)</f>
        <v>1527650</v>
      </c>
    </row>
    <row r="277" spans="1:8" s="16" customFormat="1" ht="12" customHeight="1" x14ac:dyDescent="0.2">
      <c r="A277" s="32"/>
      <c r="B277" s="40"/>
      <c r="C277" s="46">
        <v>4300</v>
      </c>
      <c r="D277" s="54" t="s">
        <v>24</v>
      </c>
      <c r="E277" s="99">
        <v>144700</v>
      </c>
      <c r="F277" s="53">
        <v>20344.2</v>
      </c>
      <c r="G277" s="53">
        <v>32644.2</v>
      </c>
      <c r="H277" s="99">
        <f t="shared" ref="H277:H278" si="63">SUM(E277+F277-G277)</f>
        <v>132400</v>
      </c>
    </row>
    <row r="278" spans="1:8" s="16" customFormat="1" ht="21" customHeight="1" x14ac:dyDescent="0.2">
      <c r="A278" s="32"/>
      <c r="B278" s="40"/>
      <c r="C278" s="77">
        <v>4390</v>
      </c>
      <c r="D278" s="100" t="s">
        <v>72</v>
      </c>
      <c r="E278" s="99">
        <v>70000</v>
      </c>
      <c r="F278" s="53">
        <v>12300</v>
      </c>
      <c r="G278" s="53"/>
      <c r="H278" s="99">
        <f t="shared" si="63"/>
        <v>82300</v>
      </c>
    </row>
    <row r="279" spans="1:8" s="16" customFormat="1" ht="19.149999999999999" customHeight="1" thickBot="1" x14ac:dyDescent="0.25">
      <c r="A279" s="45"/>
      <c r="B279" s="40"/>
      <c r="C279" s="46"/>
      <c r="D279" s="29" t="s">
        <v>17</v>
      </c>
      <c r="E279" s="30">
        <v>44811277.369999997</v>
      </c>
      <c r="F279" s="30">
        <f>SUM(F280,F286,F295,F320,F325)</f>
        <v>2474885.9700000002</v>
      </c>
      <c r="G279" s="30">
        <f>SUM(G280,G286,G295,G320,G325)</f>
        <v>38752.28</v>
      </c>
      <c r="H279" s="30">
        <f t="shared" si="61"/>
        <v>47247411.059999995</v>
      </c>
    </row>
    <row r="280" spans="1:8" s="16" customFormat="1" ht="19.149999999999999" customHeight="1" thickTop="1" thickBot="1" x14ac:dyDescent="0.25">
      <c r="A280" s="32">
        <v>750</v>
      </c>
      <c r="B280" s="32"/>
      <c r="C280" s="49"/>
      <c r="D280" s="70" t="s">
        <v>50</v>
      </c>
      <c r="E280" s="30">
        <v>2377496</v>
      </c>
      <c r="F280" s="30">
        <f>SUM(F281)</f>
        <v>270.69</v>
      </c>
      <c r="G280" s="30">
        <f>SUM(G281)</f>
        <v>0</v>
      </c>
      <c r="H280" s="30">
        <f t="shared" ref="H280:H282" si="64">SUM(E280+F280-G280)</f>
        <v>2377766.69</v>
      </c>
    </row>
    <row r="281" spans="1:8" s="16" customFormat="1" ht="12" customHeight="1" thickTop="1" x14ac:dyDescent="0.2">
      <c r="A281" s="32"/>
      <c r="B281" s="46">
        <v>75011</v>
      </c>
      <c r="C281" s="63"/>
      <c r="D281" s="79" t="s">
        <v>51</v>
      </c>
      <c r="E281" s="50">
        <v>2377496</v>
      </c>
      <c r="F281" s="39">
        <f>SUM(F282)</f>
        <v>270.69</v>
      </c>
      <c r="G281" s="39">
        <f>SUM(G282)</f>
        <v>0</v>
      </c>
      <c r="H281" s="38">
        <f t="shared" si="64"/>
        <v>2377766.69</v>
      </c>
    </row>
    <row r="282" spans="1:8" s="16" customFormat="1" ht="44.25" customHeight="1" x14ac:dyDescent="0.2">
      <c r="A282" s="32"/>
      <c r="B282" s="46"/>
      <c r="C282" s="26"/>
      <c r="D282" s="146" t="s">
        <v>159</v>
      </c>
      <c r="E282" s="135">
        <v>0</v>
      </c>
      <c r="F282" s="118">
        <f>SUM(F283:F284)</f>
        <v>270.69</v>
      </c>
      <c r="G282" s="118">
        <f>SUM(G283:G284)</f>
        <v>0</v>
      </c>
      <c r="H282" s="108">
        <f t="shared" si="64"/>
        <v>270.69</v>
      </c>
    </row>
    <row r="283" spans="1:8" s="16" customFormat="1" ht="20.45" customHeight="1" x14ac:dyDescent="0.2">
      <c r="A283" s="32"/>
      <c r="B283" s="46"/>
      <c r="C283" s="77">
        <v>4740</v>
      </c>
      <c r="D283" s="100" t="s">
        <v>149</v>
      </c>
      <c r="E283" s="53">
        <v>0</v>
      </c>
      <c r="F283" s="99">
        <v>226.25</v>
      </c>
      <c r="G283" s="99"/>
      <c r="H283" s="44">
        <f t="shared" ref="H283:H284" si="65">SUM(E283+F283-G283)</f>
        <v>226.25</v>
      </c>
    </row>
    <row r="284" spans="1:8" s="16" customFormat="1" ht="22.15" customHeight="1" x14ac:dyDescent="0.2">
      <c r="A284" s="32"/>
      <c r="B284" s="46"/>
      <c r="C284" s="77">
        <v>4850</v>
      </c>
      <c r="D284" s="100" t="s">
        <v>150</v>
      </c>
      <c r="E284" s="53">
        <v>0</v>
      </c>
      <c r="F284" s="99">
        <v>44.44</v>
      </c>
      <c r="G284" s="99"/>
      <c r="H284" s="44">
        <f t="shared" si="65"/>
        <v>44.44</v>
      </c>
    </row>
    <row r="285" spans="1:8" s="16" customFormat="1" ht="12" customHeight="1" x14ac:dyDescent="0.2">
      <c r="A285" s="32">
        <v>754</v>
      </c>
      <c r="B285" s="32"/>
      <c r="C285" s="49"/>
      <c r="D285" s="70" t="s">
        <v>160</v>
      </c>
      <c r="E285" s="53"/>
      <c r="F285" s="43"/>
      <c r="G285" s="43"/>
      <c r="H285" s="53"/>
    </row>
    <row r="286" spans="1:8" s="16" customFormat="1" ht="12" customHeight="1" thickBot="1" x14ac:dyDescent="0.25">
      <c r="A286" s="32"/>
      <c r="B286" s="32"/>
      <c r="C286" s="49"/>
      <c r="D286" s="70" t="s">
        <v>161</v>
      </c>
      <c r="E286" s="31">
        <v>248980</v>
      </c>
      <c r="F286" s="31">
        <f>SUM(F287)</f>
        <v>154681.28</v>
      </c>
      <c r="G286" s="31">
        <f>SUM(G287)</f>
        <v>35221.279999999999</v>
      </c>
      <c r="H286" s="31">
        <f>SUM(E286+F286-G286)</f>
        <v>368440</v>
      </c>
    </row>
    <row r="287" spans="1:8" s="16" customFormat="1" ht="12" customHeight="1" thickTop="1" x14ac:dyDescent="0.2">
      <c r="A287" s="40"/>
      <c r="B287" s="40">
        <v>75495</v>
      </c>
      <c r="C287" s="26"/>
      <c r="D287" s="64" t="s">
        <v>48</v>
      </c>
      <c r="E287" s="38">
        <v>248980</v>
      </c>
      <c r="F287" s="39">
        <f>SUM(F288,F290,F292)</f>
        <v>154681.28</v>
      </c>
      <c r="G287" s="39">
        <f>SUM(G288,G290,G292)</f>
        <v>35221.279999999999</v>
      </c>
      <c r="H287" s="38">
        <f>SUM(E287+F287-G287)</f>
        <v>368440</v>
      </c>
    </row>
    <row r="288" spans="1:8" s="16" customFormat="1" ht="23.25" customHeight="1" x14ac:dyDescent="0.2">
      <c r="A288" s="40"/>
      <c r="B288" s="40"/>
      <c r="C288" s="76"/>
      <c r="D288" s="73" t="s">
        <v>162</v>
      </c>
      <c r="E288" s="67">
        <v>36040</v>
      </c>
      <c r="F288" s="68">
        <f>SUM(F289:F289)</f>
        <v>16800</v>
      </c>
      <c r="G288" s="68">
        <f>SUM(G289:G289)</f>
        <v>0</v>
      </c>
      <c r="H288" s="67">
        <f t="shared" ref="H288:H289" si="66">SUM(E288+F288-G288)</f>
        <v>52840</v>
      </c>
    </row>
    <row r="289" spans="1:8" s="16" customFormat="1" ht="22.5" customHeight="1" x14ac:dyDescent="0.2">
      <c r="A289" s="40"/>
      <c r="B289" s="40"/>
      <c r="C289" s="77">
        <v>3280</v>
      </c>
      <c r="D289" s="100" t="s">
        <v>163</v>
      </c>
      <c r="E289" s="99">
        <v>35480</v>
      </c>
      <c r="F289" s="53">
        <v>16800</v>
      </c>
      <c r="G289" s="53"/>
      <c r="H289" s="99">
        <f t="shared" si="66"/>
        <v>52280</v>
      </c>
    </row>
    <row r="290" spans="1:8" s="16" customFormat="1" ht="35.25" customHeight="1" x14ac:dyDescent="0.2">
      <c r="A290" s="40"/>
      <c r="B290" s="40"/>
      <c r="C290" s="76"/>
      <c r="D290" s="88" t="s">
        <v>164</v>
      </c>
      <c r="E290" s="108">
        <v>130996.83</v>
      </c>
      <c r="F290" s="108">
        <f>SUM(F291:F291)</f>
        <v>102660</v>
      </c>
      <c r="G290" s="108">
        <f>SUM(G291:G291)</f>
        <v>35221.279999999999</v>
      </c>
      <c r="H290" s="67">
        <f>SUM(E290+F290-G290)</f>
        <v>198435.55000000002</v>
      </c>
    </row>
    <row r="291" spans="1:8" s="16" customFormat="1" ht="12" customHeight="1" x14ac:dyDescent="0.2">
      <c r="A291" s="40"/>
      <c r="B291" s="40"/>
      <c r="C291" s="40">
        <v>4370</v>
      </c>
      <c r="D291" s="54" t="s">
        <v>148</v>
      </c>
      <c r="E291" s="99">
        <v>130996.83</v>
      </c>
      <c r="F291" s="53">
        <v>102660</v>
      </c>
      <c r="G291" s="53">
        <v>35221.279999999999</v>
      </c>
      <c r="H291" s="99">
        <f t="shared" ref="H291" si="67">SUM(E291+F291-G291)</f>
        <v>198435.55000000002</v>
      </c>
    </row>
    <row r="292" spans="1:8" s="16" customFormat="1" ht="33" customHeight="1" x14ac:dyDescent="0.2">
      <c r="A292" s="40"/>
      <c r="B292" s="40"/>
      <c r="C292" s="26"/>
      <c r="D292" s="147" t="s">
        <v>165</v>
      </c>
      <c r="E292" s="108">
        <v>81943.170000000013</v>
      </c>
      <c r="F292" s="68">
        <f>SUM(F293:F294)</f>
        <v>35221.279999999999</v>
      </c>
      <c r="G292" s="68">
        <f>SUM(G293:G294)</f>
        <v>0</v>
      </c>
      <c r="H292" s="67">
        <f>SUM(E292+F292-G292)</f>
        <v>117164.45000000001</v>
      </c>
    </row>
    <row r="293" spans="1:8" s="16" customFormat="1" ht="12" customHeight="1" x14ac:dyDescent="0.2">
      <c r="A293" s="40"/>
      <c r="B293" s="40"/>
      <c r="C293" s="46">
        <v>4370</v>
      </c>
      <c r="D293" s="54" t="s">
        <v>148</v>
      </c>
      <c r="E293" s="99">
        <v>3190.95</v>
      </c>
      <c r="F293" s="99">
        <v>2579.3000000000002</v>
      </c>
      <c r="G293" s="99"/>
      <c r="H293" s="43">
        <f t="shared" ref="H293:H321" si="68">SUM(E293+F293-G293)</f>
        <v>5770.25</v>
      </c>
    </row>
    <row r="294" spans="1:8" s="16" customFormat="1" ht="22.5" customHeight="1" x14ac:dyDescent="0.2">
      <c r="A294" s="40"/>
      <c r="B294" s="40"/>
      <c r="C294" s="77">
        <v>4860</v>
      </c>
      <c r="D294" s="100" t="s">
        <v>166</v>
      </c>
      <c r="E294" s="99">
        <v>78752.22</v>
      </c>
      <c r="F294" s="99">
        <v>32641.98</v>
      </c>
      <c r="G294" s="99"/>
      <c r="H294" s="43">
        <f t="shared" si="68"/>
        <v>111394.2</v>
      </c>
    </row>
    <row r="295" spans="1:8" s="16" customFormat="1" ht="12" customHeight="1" thickBot="1" x14ac:dyDescent="0.25">
      <c r="A295" s="148">
        <v>852</v>
      </c>
      <c r="B295" s="148"/>
      <c r="C295" s="103"/>
      <c r="D295" s="149" t="s">
        <v>39</v>
      </c>
      <c r="E295" s="30">
        <v>3715546</v>
      </c>
      <c r="F295" s="30">
        <f>SUM(F296,F308,F311)</f>
        <v>2269094</v>
      </c>
      <c r="G295" s="30">
        <f>SUM(G296,G308,G311)</f>
        <v>3531</v>
      </c>
      <c r="H295" s="30">
        <f t="shared" si="68"/>
        <v>5981109</v>
      </c>
    </row>
    <row r="296" spans="1:8" s="16" customFormat="1" ht="12" customHeight="1" thickTop="1" x14ac:dyDescent="0.2">
      <c r="A296" s="148"/>
      <c r="B296" s="103">
        <v>85203</v>
      </c>
      <c r="C296" s="150"/>
      <c r="D296" s="104" t="s">
        <v>56</v>
      </c>
      <c r="E296" s="50">
        <v>1219872</v>
      </c>
      <c r="F296" s="39">
        <f>SUM(F297,F305)</f>
        <v>19734</v>
      </c>
      <c r="G296" s="39">
        <f>SUM(G297,G305)</f>
        <v>3531</v>
      </c>
      <c r="H296" s="38">
        <f t="shared" si="68"/>
        <v>1236075</v>
      </c>
    </row>
    <row r="297" spans="1:8" s="16" customFormat="1" ht="12" customHeight="1" x14ac:dyDescent="0.2">
      <c r="A297" s="105"/>
      <c r="B297" s="103"/>
      <c r="C297" s="150"/>
      <c r="D297" s="141" t="s">
        <v>167</v>
      </c>
      <c r="E297" s="135">
        <v>1080192</v>
      </c>
      <c r="F297" s="118">
        <f>SUM(F298:F303)</f>
        <v>19108</v>
      </c>
      <c r="G297" s="118">
        <f>SUM(G298:G303)</f>
        <v>2905</v>
      </c>
      <c r="H297" s="108">
        <f t="shared" si="68"/>
        <v>1096395</v>
      </c>
    </row>
    <row r="298" spans="1:8" s="16" customFormat="1" ht="12" customHeight="1" x14ac:dyDescent="0.2">
      <c r="A298" s="40"/>
      <c r="B298" s="46"/>
      <c r="C298" s="46">
        <v>3020</v>
      </c>
      <c r="D298" s="54" t="s">
        <v>93</v>
      </c>
      <c r="E298" s="99">
        <v>0</v>
      </c>
      <c r="F298" s="99">
        <v>500</v>
      </c>
      <c r="G298" s="99"/>
      <c r="H298" s="44">
        <f t="shared" si="68"/>
        <v>500</v>
      </c>
    </row>
    <row r="299" spans="1:8" s="16" customFormat="1" ht="12" customHeight="1" x14ac:dyDescent="0.2">
      <c r="A299" s="40"/>
      <c r="B299" s="46"/>
      <c r="C299" s="46">
        <v>4010</v>
      </c>
      <c r="D299" s="54" t="s">
        <v>18</v>
      </c>
      <c r="E299" s="99">
        <v>749531</v>
      </c>
      <c r="F299" s="99">
        <v>13540</v>
      </c>
      <c r="G299" s="99"/>
      <c r="H299" s="44">
        <f t="shared" si="68"/>
        <v>763071</v>
      </c>
    </row>
    <row r="300" spans="1:8" s="16" customFormat="1" ht="12" customHeight="1" x14ac:dyDescent="0.2">
      <c r="A300" s="40"/>
      <c r="B300" s="46"/>
      <c r="C300" s="46">
        <v>4110</v>
      </c>
      <c r="D300" s="54" t="s">
        <v>19</v>
      </c>
      <c r="E300" s="99">
        <v>137658</v>
      </c>
      <c r="F300" s="99">
        <v>2331</v>
      </c>
      <c r="G300" s="99"/>
      <c r="H300" s="44">
        <f t="shared" si="68"/>
        <v>139989</v>
      </c>
    </row>
    <row r="301" spans="1:8" s="16" customFormat="1" ht="12" customHeight="1" x14ac:dyDescent="0.2">
      <c r="A301" s="126"/>
      <c r="B301" s="132"/>
      <c r="C301" s="132">
        <v>4120</v>
      </c>
      <c r="D301" s="64" t="s">
        <v>105</v>
      </c>
      <c r="E301" s="50">
        <v>19585</v>
      </c>
      <c r="F301" s="50">
        <v>332</v>
      </c>
      <c r="G301" s="50"/>
      <c r="H301" s="39">
        <f t="shared" si="68"/>
        <v>19917</v>
      </c>
    </row>
    <row r="302" spans="1:8" s="16" customFormat="1" ht="12" customHeight="1" x14ac:dyDescent="0.2">
      <c r="A302" s="40"/>
      <c r="B302" s="46"/>
      <c r="C302" s="46">
        <v>4170</v>
      </c>
      <c r="D302" s="54" t="s">
        <v>20</v>
      </c>
      <c r="E302" s="99">
        <v>6152</v>
      </c>
      <c r="F302" s="99"/>
      <c r="G302" s="99">
        <v>2905</v>
      </c>
      <c r="H302" s="44">
        <f t="shared" si="68"/>
        <v>3247</v>
      </c>
    </row>
    <row r="303" spans="1:8" s="16" customFormat="1" ht="12" customHeight="1" x14ac:dyDescent="0.2">
      <c r="A303" s="40"/>
      <c r="B303" s="46"/>
      <c r="C303" s="46">
        <v>4440</v>
      </c>
      <c r="D303" s="54" t="s">
        <v>84</v>
      </c>
      <c r="E303" s="99">
        <v>27310</v>
      </c>
      <c r="F303" s="99">
        <v>2405</v>
      </c>
      <c r="G303" s="99"/>
      <c r="H303" s="44">
        <f t="shared" si="68"/>
        <v>29715</v>
      </c>
    </row>
    <row r="304" spans="1:8" s="16" customFormat="1" ht="12" customHeight="1" x14ac:dyDescent="0.2">
      <c r="A304" s="40"/>
      <c r="B304" s="46"/>
      <c r="C304" s="150"/>
      <c r="D304" s="151" t="s">
        <v>168</v>
      </c>
      <c r="E304" s="99"/>
      <c r="F304" s="44"/>
      <c r="G304" s="44"/>
      <c r="H304" s="43"/>
    </row>
    <row r="305" spans="1:8" s="16" customFormat="1" ht="12" customHeight="1" x14ac:dyDescent="0.2">
      <c r="A305" s="40"/>
      <c r="B305" s="46"/>
      <c r="C305" s="150"/>
      <c r="D305" s="102" t="s">
        <v>169</v>
      </c>
      <c r="E305" s="67">
        <v>139680</v>
      </c>
      <c r="F305" s="118">
        <f>SUM(F306:F307)</f>
        <v>626</v>
      </c>
      <c r="G305" s="118">
        <f>SUM(G306:G307)</f>
        <v>626</v>
      </c>
      <c r="H305" s="108">
        <f t="shared" ref="H305:H310" si="69">SUM(E305+F305-G305)</f>
        <v>139680</v>
      </c>
    </row>
    <row r="306" spans="1:8" s="16" customFormat="1" ht="12" customHeight="1" x14ac:dyDescent="0.2">
      <c r="A306" s="40"/>
      <c r="B306" s="46"/>
      <c r="C306" s="46">
        <v>4430</v>
      </c>
      <c r="D306" s="54" t="s">
        <v>135</v>
      </c>
      <c r="E306" s="99">
        <v>626</v>
      </c>
      <c r="F306" s="99"/>
      <c r="G306" s="99">
        <v>626</v>
      </c>
      <c r="H306" s="44">
        <f t="shared" si="69"/>
        <v>0</v>
      </c>
    </row>
    <row r="307" spans="1:8" s="16" customFormat="1" ht="12" customHeight="1" x14ac:dyDescent="0.2">
      <c r="A307" s="40"/>
      <c r="B307" s="46"/>
      <c r="C307" s="77">
        <v>4520</v>
      </c>
      <c r="D307" s="74" t="s">
        <v>170</v>
      </c>
      <c r="E307" s="99">
        <v>0</v>
      </c>
      <c r="F307" s="99">
        <v>626</v>
      </c>
      <c r="G307" s="99"/>
      <c r="H307" s="44">
        <f t="shared" si="69"/>
        <v>626</v>
      </c>
    </row>
    <row r="308" spans="1:8" s="16" customFormat="1" ht="12" customHeight="1" x14ac:dyDescent="0.2">
      <c r="A308" s="40"/>
      <c r="B308" s="40">
        <v>85228</v>
      </c>
      <c r="C308" s="26"/>
      <c r="D308" s="84" t="s">
        <v>171</v>
      </c>
      <c r="E308" s="50">
        <v>2432000</v>
      </c>
      <c r="F308" s="39">
        <f t="shared" ref="F308:G308" si="70">SUM(F309)</f>
        <v>209360</v>
      </c>
      <c r="G308" s="39">
        <f t="shared" si="70"/>
        <v>0</v>
      </c>
      <c r="H308" s="38">
        <f t="shared" si="69"/>
        <v>2641360</v>
      </c>
    </row>
    <row r="309" spans="1:8" s="16" customFormat="1" ht="12" customHeight="1" x14ac:dyDescent="0.2">
      <c r="A309" s="40"/>
      <c r="B309" s="40"/>
      <c r="C309" s="26"/>
      <c r="D309" s="152" t="s">
        <v>172</v>
      </c>
      <c r="E309" s="135">
        <v>2432000</v>
      </c>
      <c r="F309" s="118">
        <f>SUM(F310:F310)</f>
        <v>209360</v>
      </c>
      <c r="G309" s="118">
        <f>SUM(G310:G310)</f>
        <v>0</v>
      </c>
      <c r="H309" s="108">
        <f t="shared" si="69"/>
        <v>2641360</v>
      </c>
    </row>
    <row r="310" spans="1:8" s="16" customFormat="1" ht="44.25" customHeight="1" x14ac:dyDescent="0.2">
      <c r="A310" s="40"/>
      <c r="B310" s="40"/>
      <c r="C310" s="119" t="s">
        <v>173</v>
      </c>
      <c r="D310" s="114" t="s">
        <v>174</v>
      </c>
      <c r="E310" s="99">
        <v>2432000</v>
      </c>
      <c r="F310" s="53">
        <v>209360</v>
      </c>
      <c r="G310" s="53"/>
      <c r="H310" s="44">
        <f t="shared" si="69"/>
        <v>2641360</v>
      </c>
    </row>
    <row r="311" spans="1:8" s="16" customFormat="1" ht="12" customHeight="1" x14ac:dyDescent="0.2">
      <c r="A311" s="40"/>
      <c r="B311" s="103">
        <v>85295</v>
      </c>
      <c r="C311" s="150"/>
      <c r="D311" s="64" t="s">
        <v>48</v>
      </c>
      <c r="E311" s="50">
        <v>25874</v>
      </c>
      <c r="F311" s="39">
        <f>SUM(F312)</f>
        <v>2040000</v>
      </c>
      <c r="G311" s="39">
        <f>SUM(G312)</f>
        <v>0</v>
      </c>
      <c r="H311" s="38">
        <f t="shared" si="68"/>
        <v>2065874</v>
      </c>
    </row>
    <row r="312" spans="1:8" s="16" customFormat="1" ht="12" customHeight="1" x14ac:dyDescent="0.2">
      <c r="A312" s="40"/>
      <c r="B312" s="105"/>
      <c r="C312" s="150"/>
      <c r="D312" s="141" t="s">
        <v>175</v>
      </c>
      <c r="E312" s="135">
        <v>25874</v>
      </c>
      <c r="F312" s="118">
        <f>SUM(F313:F319)</f>
        <v>2040000</v>
      </c>
      <c r="G312" s="118">
        <f>SUM(G313:G319)</f>
        <v>0</v>
      </c>
      <c r="H312" s="108">
        <f t="shared" si="68"/>
        <v>2065874</v>
      </c>
    </row>
    <row r="313" spans="1:8" s="16" customFormat="1" ht="12" customHeight="1" x14ac:dyDescent="0.2">
      <c r="A313" s="40"/>
      <c r="B313" s="40"/>
      <c r="C313" s="46">
        <v>3110</v>
      </c>
      <c r="D313" s="54" t="s">
        <v>176</v>
      </c>
      <c r="E313" s="53">
        <v>0</v>
      </c>
      <c r="F313" s="53">
        <v>2000000</v>
      </c>
      <c r="G313" s="53"/>
      <c r="H313" s="44">
        <f t="shared" si="68"/>
        <v>2000000</v>
      </c>
    </row>
    <row r="314" spans="1:8" s="16" customFormat="1" ht="12" customHeight="1" x14ac:dyDescent="0.2">
      <c r="A314" s="40"/>
      <c r="B314" s="40"/>
      <c r="C314" s="46">
        <v>4010</v>
      </c>
      <c r="D314" s="54" t="s">
        <v>18</v>
      </c>
      <c r="E314" s="53">
        <v>0</v>
      </c>
      <c r="F314" s="53">
        <v>21010</v>
      </c>
      <c r="G314" s="53"/>
      <c r="H314" s="44">
        <f t="shared" si="68"/>
        <v>21010</v>
      </c>
    </row>
    <row r="315" spans="1:8" s="16" customFormat="1" ht="12" customHeight="1" x14ac:dyDescent="0.2">
      <c r="A315" s="40"/>
      <c r="B315" s="40"/>
      <c r="C315" s="46">
        <v>4110</v>
      </c>
      <c r="D315" s="54" t="s">
        <v>19</v>
      </c>
      <c r="E315" s="53">
        <v>0</v>
      </c>
      <c r="F315" s="53">
        <v>3669</v>
      </c>
      <c r="G315" s="53"/>
      <c r="H315" s="44">
        <f t="shared" si="68"/>
        <v>3669</v>
      </c>
    </row>
    <row r="316" spans="1:8" s="16" customFormat="1" ht="12" customHeight="1" x14ac:dyDescent="0.2">
      <c r="A316" s="40"/>
      <c r="B316" s="40"/>
      <c r="C316" s="46">
        <v>4120</v>
      </c>
      <c r="D316" s="54" t="s">
        <v>177</v>
      </c>
      <c r="E316" s="53">
        <v>0</v>
      </c>
      <c r="F316" s="53">
        <v>510</v>
      </c>
      <c r="G316" s="53"/>
      <c r="H316" s="44">
        <f t="shared" si="68"/>
        <v>510</v>
      </c>
    </row>
    <row r="317" spans="1:8" s="16" customFormat="1" ht="12" customHeight="1" x14ac:dyDescent="0.2">
      <c r="A317" s="40"/>
      <c r="B317" s="40"/>
      <c r="C317" s="36" t="s">
        <v>21</v>
      </c>
      <c r="D317" s="52" t="s">
        <v>22</v>
      </c>
      <c r="E317" s="99">
        <v>25874</v>
      </c>
      <c r="F317" s="53">
        <v>14262</v>
      </c>
      <c r="G317" s="99"/>
      <c r="H317" s="44">
        <f t="shared" si="68"/>
        <v>40136</v>
      </c>
    </row>
    <row r="318" spans="1:8" s="16" customFormat="1" ht="21.6" customHeight="1" x14ac:dyDescent="0.2">
      <c r="A318" s="40"/>
      <c r="B318" s="40"/>
      <c r="C318" s="77">
        <v>4700</v>
      </c>
      <c r="D318" s="114" t="s">
        <v>136</v>
      </c>
      <c r="E318" s="99">
        <v>0</v>
      </c>
      <c r="F318" s="99">
        <v>499</v>
      </c>
      <c r="G318" s="99"/>
      <c r="H318" s="44">
        <f t="shared" si="68"/>
        <v>499</v>
      </c>
    </row>
    <row r="319" spans="1:8" s="16" customFormat="1" ht="12" customHeight="1" x14ac:dyDescent="0.2">
      <c r="A319" s="40"/>
      <c r="B319" s="40"/>
      <c r="C319" s="46">
        <v>4710</v>
      </c>
      <c r="D319" s="52" t="s">
        <v>25</v>
      </c>
      <c r="E319" s="99">
        <v>0</v>
      </c>
      <c r="F319" s="99">
        <v>50</v>
      </c>
      <c r="G319" s="99"/>
      <c r="H319" s="44">
        <f t="shared" si="68"/>
        <v>50</v>
      </c>
    </row>
    <row r="320" spans="1:8" s="16" customFormat="1" ht="12" customHeight="1" thickBot="1" x14ac:dyDescent="0.25">
      <c r="A320" s="47">
        <v>853</v>
      </c>
      <c r="B320" s="32"/>
      <c r="C320" s="49"/>
      <c r="D320" s="70" t="s">
        <v>58</v>
      </c>
      <c r="E320" s="30">
        <v>26867.370000000003</v>
      </c>
      <c r="F320" s="31">
        <f>SUM(F321)</f>
        <v>840</v>
      </c>
      <c r="G320" s="31">
        <f>SUM(G321)</f>
        <v>0</v>
      </c>
      <c r="H320" s="30">
        <f t="shared" si="68"/>
        <v>27707.370000000003</v>
      </c>
    </row>
    <row r="321" spans="1:8" s="16" customFormat="1" ht="12" customHeight="1" thickTop="1" x14ac:dyDescent="0.2">
      <c r="A321" s="49"/>
      <c r="B321" s="40">
        <v>85395</v>
      </c>
      <c r="C321" s="26"/>
      <c r="D321" s="64" t="s">
        <v>48</v>
      </c>
      <c r="E321" s="50">
        <v>26867.370000000003</v>
      </c>
      <c r="F321" s="38">
        <f>SUM(F322)</f>
        <v>840</v>
      </c>
      <c r="G321" s="38">
        <f>SUM(G322)</f>
        <v>0</v>
      </c>
      <c r="H321" s="38">
        <f t="shared" si="68"/>
        <v>27707.370000000003</v>
      </c>
    </row>
    <row r="322" spans="1:8" s="16" customFormat="1" ht="22.15" customHeight="1" x14ac:dyDescent="0.2">
      <c r="A322" s="49"/>
      <c r="B322" s="40"/>
      <c r="C322" s="76"/>
      <c r="D322" s="153" t="s">
        <v>178</v>
      </c>
      <c r="E322" s="67">
        <v>4560</v>
      </c>
      <c r="F322" s="68">
        <f>SUM(F323:F324)</f>
        <v>840</v>
      </c>
      <c r="G322" s="68">
        <f>SUM(G323:G323)</f>
        <v>0</v>
      </c>
      <c r="H322" s="67">
        <f>SUM(E322+F322-G322)</f>
        <v>5400</v>
      </c>
    </row>
    <row r="323" spans="1:8" s="16" customFormat="1" ht="22.5" customHeight="1" x14ac:dyDescent="0.2">
      <c r="A323" s="49"/>
      <c r="B323" s="40"/>
      <c r="C323" s="77">
        <v>3290</v>
      </c>
      <c r="D323" s="100" t="s">
        <v>140</v>
      </c>
      <c r="E323" s="43">
        <v>4500</v>
      </c>
      <c r="F323" s="44">
        <v>834</v>
      </c>
      <c r="G323" s="44"/>
      <c r="H323" s="44">
        <f>SUM(E323+F323-G323)</f>
        <v>5334</v>
      </c>
    </row>
    <row r="324" spans="1:8" s="16" customFormat="1" ht="21.6" customHeight="1" x14ac:dyDescent="0.2">
      <c r="A324" s="49"/>
      <c r="B324" s="40"/>
      <c r="C324" s="77">
        <v>4740</v>
      </c>
      <c r="D324" s="100" t="s">
        <v>149</v>
      </c>
      <c r="E324" s="43">
        <v>50</v>
      </c>
      <c r="F324" s="44">
        <v>6</v>
      </c>
      <c r="G324" s="44"/>
      <c r="H324" s="44">
        <f>SUM(E324+F324-G324)</f>
        <v>56</v>
      </c>
    </row>
    <row r="325" spans="1:8" s="16" customFormat="1" ht="12" customHeight="1" thickBot="1" x14ac:dyDescent="0.25">
      <c r="A325" s="32">
        <v>855</v>
      </c>
      <c r="B325" s="32"/>
      <c r="C325" s="49"/>
      <c r="D325" s="70" t="s">
        <v>45</v>
      </c>
      <c r="E325" s="31">
        <v>38041097</v>
      </c>
      <c r="F325" s="30">
        <f>SUM(F328)</f>
        <v>50000</v>
      </c>
      <c r="G325" s="30">
        <f>SUM(G328)</f>
        <v>0</v>
      </c>
      <c r="H325" s="30">
        <f t="shared" ref="H325" si="71">SUM(E325+F325-G325)</f>
        <v>38091097</v>
      </c>
    </row>
    <row r="326" spans="1:8" s="16" customFormat="1" ht="12" customHeight="1" thickTop="1" x14ac:dyDescent="0.2">
      <c r="A326" s="32"/>
      <c r="B326" s="33">
        <v>85502</v>
      </c>
      <c r="C326" s="36"/>
      <c r="D326" s="34" t="s">
        <v>179</v>
      </c>
      <c r="E326" s="53"/>
      <c r="F326" s="53"/>
      <c r="G326" s="154"/>
      <c r="H326" s="44"/>
    </row>
    <row r="327" spans="1:8" s="16" customFormat="1" ht="12" customHeight="1" x14ac:dyDescent="0.2">
      <c r="A327" s="32"/>
      <c r="B327" s="33"/>
      <c r="C327" s="36"/>
      <c r="D327" s="34" t="s">
        <v>180</v>
      </c>
      <c r="E327" s="53"/>
      <c r="F327" s="53"/>
      <c r="G327" s="154"/>
      <c r="H327" s="44"/>
    </row>
    <row r="328" spans="1:8" s="16" customFormat="1" ht="12" customHeight="1" x14ac:dyDescent="0.2">
      <c r="A328" s="32"/>
      <c r="B328" s="33"/>
      <c r="C328" s="36"/>
      <c r="D328" s="37" t="s">
        <v>181</v>
      </c>
      <c r="E328" s="39">
        <v>37583197</v>
      </c>
      <c r="F328" s="39">
        <f t="shared" ref="F328:G328" si="72">SUM(F329)</f>
        <v>50000</v>
      </c>
      <c r="G328" s="39">
        <f t="shared" si="72"/>
        <v>0</v>
      </c>
      <c r="H328" s="38">
        <f t="shared" ref="H328:H330" si="73">SUM(E328+F328-G328)</f>
        <v>37633197</v>
      </c>
    </row>
    <row r="329" spans="1:8" s="16" customFormat="1" ht="23.25" customHeight="1" x14ac:dyDescent="0.2">
      <c r="A329" s="32"/>
      <c r="B329" s="40"/>
      <c r="C329" s="26"/>
      <c r="D329" s="141" t="s">
        <v>182</v>
      </c>
      <c r="E329" s="118">
        <v>26097</v>
      </c>
      <c r="F329" s="118">
        <f>SUM(F330:F330)</f>
        <v>50000</v>
      </c>
      <c r="G329" s="118">
        <f>SUM(G330:G330)</f>
        <v>0</v>
      </c>
      <c r="H329" s="108">
        <f t="shared" si="73"/>
        <v>76097</v>
      </c>
    </row>
    <row r="330" spans="1:8" s="16" customFormat="1" ht="12" customHeight="1" x14ac:dyDescent="0.2">
      <c r="A330" s="32"/>
      <c r="B330" s="32"/>
      <c r="C330" s="46">
        <v>3110</v>
      </c>
      <c r="D330" s="54" t="s">
        <v>176</v>
      </c>
      <c r="E330" s="53">
        <v>24097</v>
      </c>
      <c r="F330" s="99">
        <f>4500+45500</f>
        <v>50000</v>
      </c>
      <c r="G330" s="99"/>
      <c r="H330" s="44">
        <f t="shared" si="73"/>
        <v>74097</v>
      </c>
    </row>
    <row r="331" spans="1:8" s="16" customFormat="1" ht="21.75" customHeight="1" thickBot="1" x14ac:dyDescent="0.25">
      <c r="A331" s="155"/>
      <c r="B331" s="40"/>
      <c r="C331" s="46"/>
      <c r="D331" s="29" t="s">
        <v>183</v>
      </c>
      <c r="E331" s="30">
        <v>22223598</v>
      </c>
      <c r="F331" s="30">
        <f>SUM(F332,F339)</f>
        <v>2661</v>
      </c>
      <c r="G331" s="30">
        <f>SUM(G332,G339)</f>
        <v>2431</v>
      </c>
      <c r="H331" s="30">
        <f>SUM(E331+F331-G331)</f>
        <v>22223828</v>
      </c>
    </row>
    <row r="332" spans="1:8" s="16" customFormat="1" ht="18.600000000000001" customHeight="1" thickTop="1" thickBot="1" x14ac:dyDescent="0.25">
      <c r="A332" s="156">
        <v>710</v>
      </c>
      <c r="B332" s="157"/>
      <c r="C332" s="103"/>
      <c r="D332" s="158" t="s">
        <v>184</v>
      </c>
      <c r="E332" s="30">
        <v>1480135</v>
      </c>
      <c r="F332" s="30">
        <f>SUM(F333)</f>
        <v>2431</v>
      </c>
      <c r="G332" s="30">
        <f>SUM(G333)</f>
        <v>2431</v>
      </c>
      <c r="H332" s="30">
        <f t="shared" ref="H332:H340" si="74">SUM(E332+F332-G332)</f>
        <v>1480135</v>
      </c>
    </row>
    <row r="333" spans="1:8" s="16" customFormat="1" ht="12" customHeight="1" thickTop="1" x14ac:dyDescent="0.2">
      <c r="A333" s="32"/>
      <c r="B333" s="105">
        <v>71015</v>
      </c>
      <c r="C333" s="159"/>
      <c r="D333" s="104" t="s">
        <v>185</v>
      </c>
      <c r="E333" s="50">
        <v>1012249</v>
      </c>
      <c r="F333" s="39">
        <f>SUM(F334)</f>
        <v>2431</v>
      </c>
      <c r="G333" s="39">
        <f>SUM(G334)</f>
        <v>2431</v>
      </c>
      <c r="H333" s="38">
        <f t="shared" si="74"/>
        <v>1012249</v>
      </c>
    </row>
    <row r="334" spans="1:8" s="16" customFormat="1" ht="22.5" customHeight="1" x14ac:dyDescent="0.2">
      <c r="A334" s="32"/>
      <c r="B334" s="105"/>
      <c r="C334" s="103"/>
      <c r="D334" s="160" t="s">
        <v>186</v>
      </c>
      <c r="E334" s="135">
        <v>1012249</v>
      </c>
      <c r="F334" s="118">
        <f>SUM(F335:F338)</f>
        <v>2431</v>
      </c>
      <c r="G334" s="118">
        <f>SUM(G335:G338)</f>
        <v>2431</v>
      </c>
      <c r="H334" s="108">
        <f t="shared" si="74"/>
        <v>1012249</v>
      </c>
    </row>
    <row r="335" spans="1:8" s="16" customFormat="1" ht="12" customHeight="1" x14ac:dyDescent="0.2">
      <c r="A335" s="32"/>
      <c r="B335" s="105"/>
      <c r="C335" s="46">
        <v>3020</v>
      </c>
      <c r="D335" s="54" t="s">
        <v>93</v>
      </c>
      <c r="E335" s="99">
        <v>0</v>
      </c>
      <c r="F335" s="44">
        <v>500</v>
      </c>
      <c r="G335" s="44"/>
      <c r="H335" s="44">
        <f t="shared" si="74"/>
        <v>500</v>
      </c>
    </row>
    <row r="336" spans="1:8" s="16" customFormat="1" ht="12" customHeight="1" x14ac:dyDescent="0.2">
      <c r="A336" s="32"/>
      <c r="B336" s="46"/>
      <c r="C336" s="46">
        <v>4440</v>
      </c>
      <c r="D336" s="54" t="s">
        <v>84</v>
      </c>
      <c r="E336" s="53">
        <v>14703</v>
      </c>
      <c r="F336" s="53">
        <v>1815</v>
      </c>
      <c r="G336" s="53"/>
      <c r="H336" s="44">
        <f t="shared" si="74"/>
        <v>16518</v>
      </c>
    </row>
    <row r="337" spans="1:8" s="16" customFormat="1" ht="12" customHeight="1" x14ac:dyDescent="0.2">
      <c r="A337" s="32"/>
      <c r="B337" s="46"/>
      <c r="C337" s="46">
        <v>4480</v>
      </c>
      <c r="D337" s="54" t="s">
        <v>75</v>
      </c>
      <c r="E337" s="53">
        <v>2550</v>
      </c>
      <c r="F337" s="53">
        <v>116</v>
      </c>
      <c r="G337" s="53"/>
      <c r="H337" s="44">
        <f t="shared" si="74"/>
        <v>2666</v>
      </c>
    </row>
    <row r="338" spans="1:8" s="16" customFormat="1" ht="12" customHeight="1" x14ac:dyDescent="0.2">
      <c r="A338" s="32"/>
      <c r="B338" s="46"/>
      <c r="C338" s="46">
        <v>4710</v>
      </c>
      <c r="D338" s="52" t="s">
        <v>25</v>
      </c>
      <c r="E338" s="53">
        <v>6000</v>
      </c>
      <c r="F338" s="53"/>
      <c r="G338" s="53">
        <v>2431</v>
      </c>
      <c r="H338" s="44">
        <f t="shared" si="74"/>
        <v>3569</v>
      </c>
    </row>
    <row r="339" spans="1:8" s="16" customFormat="1" ht="12" customHeight="1" thickBot="1" x14ac:dyDescent="0.25">
      <c r="A339" s="47">
        <v>853</v>
      </c>
      <c r="B339" s="32"/>
      <c r="C339" s="49"/>
      <c r="D339" s="70" t="s">
        <v>58</v>
      </c>
      <c r="E339" s="30">
        <v>497960</v>
      </c>
      <c r="F339" s="30">
        <f>SUM(F340)</f>
        <v>230</v>
      </c>
      <c r="G339" s="30">
        <f>SUM(G340)</f>
        <v>0</v>
      </c>
      <c r="H339" s="30">
        <f t="shared" si="74"/>
        <v>498190</v>
      </c>
    </row>
    <row r="340" spans="1:8" s="16" customFormat="1" ht="12" customHeight="1" thickTop="1" x14ac:dyDescent="0.2">
      <c r="A340" s="47"/>
      <c r="B340" s="40">
        <v>85321</v>
      </c>
      <c r="C340" s="26"/>
      <c r="D340" s="64" t="s">
        <v>64</v>
      </c>
      <c r="E340" s="50">
        <v>497960</v>
      </c>
      <c r="F340" s="39">
        <f>SUM(F341)</f>
        <v>230</v>
      </c>
      <c r="G340" s="39">
        <f>SUM(G341)</f>
        <v>0</v>
      </c>
      <c r="H340" s="38">
        <f t="shared" si="74"/>
        <v>498190</v>
      </c>
    </row>
    <row r="341" spans="1:8" s="16" customFormat="1" ht="45" customHeight="1" x14ac:dyDescent="0.2">
      <c r="A341" s="161"/>
      <c r="B341" s="162"/>
      <c r="C341" s="97"/>
      <c r="D341" s="88" t="s">
        <v>187</v>
      </c>
      <c r="E341" s="67">
        <v>460</v>
      </c>
      <c r="F341" s="68">
        <f>SUM(F342:F344)</f>
        <v>230</v>
      </c>
      <c r="G341" s="68">
        <f>SUM(G342:G344)</f>
        <v>0</v>
      </c>
      <c r="H341" s="67">
        <f>SUM(E341+F341-G341)</f>
        <v>690</v>
      </c>
    </row>
    <row r="342" spans="1:8" s="16" customFormat="1" ht="12" customHeight="1" x14ac:dyDescent="0.2">
      <c r="A342" s="161"/>
      <c r="B342" s="162"/>
      <c r="C342" s="40">
        <v>4370</v>
      </c>
      <c r="D342" s="54" t="s">
        <v>148</v>
      </c>
      <c r="E342" s="99">
        <v>240</v>
      </c>
      <c r="F342" s="53">
        <v>120</v>
      </c>
      <c r="G342" s="53"/>
      <c r="H342" s="99">
        <f t="shared" ref="H342:H344" si="75">SUM(E342+F342-G342)</f>
        <v>360</v>
      </c>
    </row>
    <row r="343" spans="1:8" s="16" customFormat="1" ht="21" customHeight="1" x14ac:dyDescent="0.2">
      <c r="A343" s="161"/>
      <c r="B343" s="162"/>
      <c r="C343" s="77">
        <v>4740</v>
      </c>
      <c r="D343" s="100" t="s">
        <v>149</v>
      </c>
      <c r="E343" s="99">
        <v>180</v>
      </c>
      <c r="F343" s="53">
        <v>90</v>
      </c>
      <c r="G343" s="53"/>
      <c r="H343" s="99">
        <f t="shared" si="75"/>
        <v>270</v>
      </c>
    </row>
    <row r="344" spans="1:8" s="16" customFormat="1" ht="21.75" customHeight="1" x14ac:dyDescent="0.2">
      <c r="A344" s="161"/>
      <c r="B344" s="162"/>
      <c r="C344" s="77">
        <v>4850</v>
      </c>
      <c r="D344" s="100" t="s">
        <v>150</v>
      </c>
      <c r="E344" s="53">
        <v>40</v>
      </c>
      <c r="F344" s="53">
        <v>20</v>
      </c>
      <c r="G344" s="53"/>
      <c r="H344" s="44">
        <f t="shared" si="75"/>
        <v>60</v>
      </c>
    </row>
    <row r="345" spans="1:8" s="16" customFormat="1" ht="3.75" customHeight="1" x14ac:dyDescent="0.2">
      <c r="A345" s="55"/>
      <c r="B345" s="55"/>
      <c r="C345" s="56"/>
      <c r="D345" s="57"/>
      <c r="E345" s="38"/>
      <c r="F345" s="38"/>
      <c r="G345" s="38"/>
      <c r="H345" s="38"/>
    </row>
    <row r="346" spans="1:8" s="16" customFormat="1" ht="12.95" customHeight="1" x14ac:dyDescent="0.2"/>
    <row r="347" spans="1:8" s="16" customFormat="1" ht="12.95" customHeight="1" x14ac:dyDescent="0.2"/>
    <row r="348" spans="1:8" s="16" customFormat="1" ht="12.95" customHeight="1" x14ac:dyDescent="0.2"/>
    <row r="349" spans="1:8" s="16" customFormat="1" ht="12.95" customHeight="1" x14ac:dyDescent="0.2"/>
    <row r="350" spans="1:8" s="16" customFormat="1" ht="12.95" customHeight="1" x14ac:dyDescent="0.2"/>
    <row r="351" spans="1:8" s="16" customFormat="1" ht="12.95" customHeight="1" x14ac:dyDescent="0.2"/>
    <row r="352" spans="1:8" s="16" customFormat="1" ht="12.95" customHeight="1" x14ac:dyDescent="0.2"/>
    <row r="353" s="16" customFormat="1" ht="12.95" customHeight="1" x14ac:dyDescent="0.2"/>
    <row r="354" s="16" customFormat="1" ht="12.95" customHeight="1" x14ac:dyDescent="0.2"/>
    <row r="355" s="16" customFormat="1" ht="12.95" customHeight="1" x14ac:dyDescent="0.2"/>
    <row r="356" s="16" customFormat="1" ht="12.95" customHeight="1" x14ac:dyDescent="0.2"/>
    <row r="357" s="16" customFormat="1" ht="12.95" customHeight="1" x14ac:dyDescent="0.2"/>
    <row r="358" s="16" customFormat="1" ht="12.95" customHeight="1" x14ac:dyDescent="0.2"/>
    <row r="359" s="16" customFormat="1" ht="12.95" customHeight="1" x14ac:dyDescent="0.2"/>
    <row r="360" s="16" customFormat="1" ht="12.95" customHeight="1" x14ac:dyDescent="0.2"/>
    <row r="361" s="16" customFormat="1" ht="12.95" customHeight="1" x14ac:dyDescent="0.2"/>
    <row r="362" s="16" customFormat="1" ht="12.95" customHeight="1" x14ac:dyDescent="0.2"/>
    <row r="363" s="16" customFormat="1" ht="12.95" customHeight="1" x14ac:dyDescent="0.2"/>
    <row r="364" s="16" customFormat="1" ht="12.95" customHeight="1" x14ac:dyDescent="0.2"/>
    <row r="365" s="16" customFormat="1" ht="12.95" customHeight="1" x14ac:dyDescent="0.2"/>
    <row r="366" s="16" customFormat="1" ht="12.95" customHeight="1" x14ac:dyDescent="0.2"/>
    <row r="367" s="16" customFormat="1" ht="12.95" customHeight="1" x14ac:dyDescent="0.2"/>
    <row r="368" s="16" customFormat="1" ht="12.95" customHeight="1" x14ac:dyDescent="0.2"/>
    <row r="369" s="16" customFormat="1" ht="12.95" customHeight="1" x14ac:dyDescent="0.2"/>
    <row r="370" s="16" customFormat="1" ht="12.95" customHeight="1" x14ac:dyDescent="0.2"/>
    <row r="371" s="16" customFormat="1" ht="12.95" customHeight="1" x14ac:dyDescent="0.2"/>
    <row r="372" s="16" customFormat="1" ht="12.95" customHeight="1" x14ac:dyDescent="0.2"/>
    <row r="373" s="16" customFormat="1" ht="12.95" customHeight="1" x14ac:dyDescent="0.2"/>
    <row r="374" s="16" customFormat="1" ht="12.95" customHeight="1" x14ac:dyDescent="0.2"/>
    <row r="375" s="16" customFormat="1" ht="12.95" customHeight="1" x14ac:dyDescent="0.2"/>
    <row r="376" s="16" customFormat="1" ht="12.95" customHeight="1" x14ac:dyDescent="0.2"/>
    <row r="377" s="16" customFormat="1" ht="12.95" customHeight="1" x14ac:dyDescent="0.2"/>
    <row r="378" s="16" customFormat="1" ht="12.95" customHeight="1" x14ac:dyDescent="0.2"/>
    <row r="379" s="16" customFormat="1" ht="12.95" customHeight="1" x14ac:dyDescent="0.2"/>
    <row r="380" s="16" customFormat="1" ht="12.95" customHeight="1" x14ac:dyDescent="0.2"/>
    <row r="381" s="16" customFormat="1" ht="12.95" customHeight="1" x14ac:dyDescent="0.2"/>
    <row r="382" s="16" customFormat="1" ht="12.95" customHeight="1" x14ac:dyDescent="0.2"/>
    <row r="383" s="16" customFormat="1" ht="12.95" customHeight="1" x14ac:dyDescent="0.2"/>
    <row r="384" s="16" customFormat="1" ht="12.95" customHeight="1" x14ac:dyDescent="0.2"/>
    <row r="385" s="16" customFormat="1" ht="12.95" customHeight="1" x14ac:dyDescent="0.2"/>
    <row r="386" s="16" customFormat="1" ht="12.95" customHeight="1" x14ac:dyDescent="0.2"/>
    <row r="387" s="16" customFormat="1" ht="12.95" customHeight="1" x14ac:dyDescent="0.2"/>
    <row r="388" s="16" customFormat="1" ht="12.95" customHeight="1" x14ac:dyDescent="0.2"/>
    <row r="389" s="16" customFormat="1" ht="12.95" customHeight="1" x14ac:dyDescent="0.2"/>
    <row r="390" s="16" customFormat="1" ht="12.95" customHeight="1" x14ac:dyDescent="0.2"/>
    <row r="391" s="16" customFormat="1" ht="12.95" customHeight="1" x14ac:dyDescent="0.2"/>
    <row r="392" s="16" customFormat="1" ht="12.95" customHeight="1" x14ac:dyDescent="0.2"/>
    <row r="393" s="16" customFormat="1" ht="12.95" customHeight="1" x14ac:dyDescent="0.2"/>
    <row r="394" s="16" customFormat="1" ht="12.95" customHeight="1" x14ac:dyDescent="0.2"/>
    <row r="395" s="16" customFormat="1" ht="12.95" customHeight="1" x14ac:dyDescent="0.2"/>
    <row r="396" s="16" customFormat="1" ht="12.95" customHeight="1" x14ac:dyDescent="0.2"/>
    <row r="397" s="16" customFormat="1" ht="12.95" customHeight="1" x14ac:dyDescent="0.2"/>
    <row r="398" s="16" customFormat="1" ht="12.95" customHeight="1" x14ac:dyDescent="0.2"/>
    <row r="399" s="16" customFormat="1" ht="12.95" customHeight="1" x14ac:dyDescent="0.2"/>
    <row r="400" s="16" customFormat="1" ht="12.95" customHeight="1" x14ac:dyDescent="0.2"/>
    <row r="401" s="16" customFormat="1" ht="12.95" customHeight="1" x14ac:dyDescent="0.2"/>
    <row r="402" s="16" customFormat="1" ht="12.95" customHeight="1" x14ac:dyDescent="0.2"/>
    <row r="403" s="16" customFormat="1" ht="12.95" customHeight="1" x14ac:dyDescent="0.2"/>
    <row r="404" s="16" customFormat="1" ht="12.95" customHeight="1" x14ac:dyDescent="0.2"/>
    <row r="405" s="16" customFormat="1" ht="12.95" customHeight="1" x14ac:dyDescent="0.2"/>
    <row r="406" s="16" customFormat="1" ht="12.95" customHeight="1" x14ac:dyDescent="0.2"/>
    <row r="407" s="16" customFormat="1" ht="12.95" customHeight="1" x14ac:dyDescent="0.2"/>
    <row r="408" s="16" customFormat="1" ht="12.95" customHeight="1" x14ac:dyDescent="0.2"/>
    <row r="409" s="16" customFormat="1" ht="12.95" customHeight="1" x14ac:dyDescent="0.2"/>
    <row r="410" s="16" customFormat="1" ht="12.95" customHeight="1" x14ac:dyDescent="0.2"/>
    <row r="411" s="16" customFormat="1" ht="12.95" customHeight="1" x14ac:dyDescent="0.2"/>
    <row r="412" s="16" customFormat="1" ht="12.95" customHeight="1" x14ac:dyDescent="0.2"/>
    <row r="413" ht="12.95" customHeight="1" x14ac:dyDescent="0.25"/>
    <row r="414" ht="12.95" customHeight="1" x14ac:dyDescent="0.25"/>
    <row r="415" ht="12.95" customHeight="1" x14ac:dyDescent="0.25"/>
    <row r="416" ht="12.95" customHeight="1" x14ac:dyDescent="0.25"/>
    <row r="417" ht="12.95" customHeight="1" x14ac:dyDescent="0.25"/>
    <row r="418" ht="12.95" customHeight="1" x14ac:dyDescent="0.25"/>
    <row r="419" ht="12.95" customHeight="1" x14ac:dyDescent="0.25"/>
    <row r="420" ht="12.95" customHeight="1" x14ac:dyDescent="0.25"/>
    <row r="421" ht="12.95" customHeight="1" x14ac:dyDescent="0.25"/>
    <row r="422" ht="12.95" customHeight="1" x14ac:dyDescent="0.25"/>
    <row r="423" ht="12.95" customHeight="1" x14ac:dyDescent="0.25"/>
    <row r="424" ht="12.95" customHeight="1" x14ac:dyDescent="0.25"/>
    <row r="425" ht="12.75" customHeight="1" x14ac:dyDescent="0.25"/>
    <row r="426" ht="12.75" customHeight="1" x14ac:dyDescent="0.25"/>
    <row r="427" ht="12.75" customHeight="1" x14ac:dyDescent="0.25"/>
    <row r="428" ht="12.75" customHeight="1" x14ac:dyDescent="0.25"/>
    <row r="429" ht="12.75" customHeight="1" x14ac:dyDescent="0.25"/>
    <row r="430" ht="12.75" customHeight="1" x14ac:dyDescent="0.25"/>
    <row r="431" ht="12.75" customHeight="1" x14ac:dyDescent="0.25"/>
    <row r="432" ht="12.75" customHeight="1" x14ac:dyDescent="0.25"/>
    <row r="433" ht="12.75" customHeight="1" x14ac:dyDescent="0.25"/>
    <row r="434" ht="12.75" customHeight="1" x14ac:dyDescent="0.25"/>
    <row r="435" ht="12.75" customHeight="1" x14ac:dyDescent="0.25"/>
    <row r="436" ht="12.75" customHeight="1" x14ac:dyDescent="0.25"/>
    <row r="437" ht="12.75" customHeight="1" x14ac:dyDescent="0.25"/>
    <row r="438" ht="12.75" customHeight="1" x14ac:dyDescent="0.25"/>
    <row r="439" ht="12.75" customHeight="1" x14ac:dyDescent="0.25"/>
    <row r="440" ht="12.75" customHeight="1" x14ac:dyDescent="0.25"/>
    <row r="441" ht="12.75" customHeight="1" x14ac:dyDescent="0.25"/>
    <row r="442" ht="12.75" customHeight="1" x14ac:dyDescent="0.25"/>
    <row r="443" ht="12.75" customHeight="1" x14ac:dyDescent="0.25"/>
    <row r="444" ht="12.75" customHeight="1" x14ac:dyDescent="0.25"/>
    <row r="445" ht="12.75" customHeight="1" x14ac:dyDescent="0.25"/>
    <row r="446" ht="12.75" customHeight="1" x14ac:dyDescent="0.25"/>
    <row r="447" ht="12.75" customHeight="1" x14ac:dyDescent="0.25"/>
    <row r="448" ht="12.75" customHeight="1" x14ac:dyDescent="0.25"/>
    <row r="449" ht="12.75" customHeight="1" x14ac:dyDescent="0.25"/>
    <row r="450" ht="12.75" customHeight="1" x14ac:dyDescent="0.25"/>
    <row r="451" ht="12.75" customHeight="1" x14ac:dyDescent="0.25"/>
    <row r="452" ht="12.75" customHeight="1" x14ac:dyDescent="0.25"/>
    <row r="453" ht="12.75" customHeight="1" x14ac:dyDescent="0.25"/>
    <row r="454" ht="12.75" customHeight="1" x14ac:dyDescent="0.25"/>
    <row r="455" ht="12.75" customHeight="1" x14ac:dyDescent="0.25"/>
    <row r="456" ht="12.75" customHeight="1" x14ac:dyDescent="0.25"/>
    <row r="457" ht="12.75" customHeight="1" x14ac:dyDescent="0.25"/>
    <row r="458" ht="12.75" customHeight="1" x14ac:dyDescent="0.25"/>
    <row r="459" ht="12.75" customHeight="1" x14ac:dyDescent="0.25"/>
    <row r="460" ht="12.75" customHeight="1" x14ac:dyDescent="0.25"/>
    <row r="461" ht="12.75" customHeight="1" x14ac:dyDescent="0.25"/>
    <row r="462" ht="12.75" customHeight="1" x14ac:dyDescent="0.25"/>
    <row r="463" ht="12.75" customHeight="1" x14ac:dyDescent="0.25"/>
    <row r="464" ht="12.75" customHeight="1" x14ac:dyDescent="0.25"/>
    <row r="465" ht="12.75" customHeight="1" x14ac:dyDescent="0.25"/>
    <row r="466" ht="12.75" customHeight="1" x14ac:dyDescent="0.25"/>
    <row r="467" ht="12.75" customHeight="1" x14ac:dyDescent="0.25"/>
    <row r="468" ht="12.75" customHeight="1" x14ac:dyDescent="0.25"/>
    <row r="469" ht="12.75" customHeight="1" x14ac:dyDescent="0.25"/>
    <row r="470" ht="12.75" customHeight="1" x14ac:dyDescent="0.25"/>
    <row r="471" ht="12.75" customHeight="1" x14ac:dyDescent="0.25"/>
    <row r="472" ht="12.75" customHeight="1" x14ac:dyDescent="0.25"/>
    <row r="473" ht="12.75" customHeight="1" x14ac:dyDescent="0.25"/>
    <row r="474" ht="12.75" customHeight="1" x14ac:dyDescent="0.25"/>
    <row r="475" ht="12.75" customHeight="1" x14ac:dyDescent="0.25"/>
    <row r="476" ht="12.75" customHeight="1" x14ac:dyDescent="0.25"/>
    <row r="477" ht="12.75" customHeight="1" x14ac:dyDescent="0.25"/>
    <row r="478" ht="12.75" customHeight="1" x14ac:dyDescent="0.25"/>
    <row r="479" ht="12.75" customHeight="1" x14ac:dyDescent="0.25"/>
    <row r="480" ht="12.75" customHeight="1" x14ac:dyDescent="0.25"/>
    <row r="481" ht="12.75" customHeight="1" x14ac:dyDescent="0.25"/>
    <row r="482" ht="12.75" customHeight="1" x14ac:dyDescent="0.25"/>
    <row r="483" ht="12.75" customHeight="1" x14ac:dyDescent="0.25"/>
    <row r="484" ht="12.75" customHeight="1" x14ac:dyDescent="0.25"/>
    <row r="485" ht="12.75" customHeight="1" x14ac:dyDescent="0.25"/>
    <row r="486" ht="12.75" customHeight="1" x14ac:dyDescent="0.25"/>
    <row r="487" ht="12.75" customHeight="1" x14ac:dyDescent="0.25"/>
    <row r="488" ht="12.75" customHeight="1" x14ac:dyDescent="0.25"/>
    <row r="489" ht="12.75" customHeight="1" x14ac:dyDescent="0.25"/>
    <row r="490" ht="12.75" customHeight="1" x14ac:dyDescent="0.25"/>
    <row r="491" ht="12.75" customHeight="1" x14ac:dyDescent="0.25"/>
    <row r="492" ht="12.75" customHeight="1" x14ac:dyDescent="0.25"/>
    <row r="493" ht="12.75" customHeight="1" x14ac:dyDescent="0.25"/>
    <row r="494" ht="12.75" customHeight="1" x14ac:dyDescent="0.25"/>
    <row r="495" ht="12.75" customHeight="1" x14ac:dyDescent="0.25"/>
    <row r="496" ht="12.75" customHeight="1" x14ac:dyDescent="0.25"/>
    <row r="497" ht="12.75" customHeight="1" x14ac:dyDescent="0.25"/>
    <row r="498" ht="12.75" customHeight="1" x14ac:dyDescent="0.25"/>
    <row r="499" ht="12.75" customHeight="1" x14ac:dyDescent="0.25"/>
    <row r="500" ht="12.75" customHeight="1" x14ac:dyDescent="0.25"/>
    <row r="501" ht="12.75" customHeight="1" x14ac:dyDescent="0.25"/>
    <row r="502" ht="12.75" customHeight="1" x14ac:dyDescent="0.25"/>
    <row r="503" ht="12.75" customHeight="1" x14ac:dyDescent="0.25"/>
    <row r="504" ht="12.75" customHeight="1" x14ac:dyDescent="0.25"/>
    <row r="505" ht="12.75" customHeight="1" x14ac:dyDescent="0.25"/>
    <row r="506" ht="12.75" customHeight="1" x14ac:dyDescent="0.25"/>
    <row r="507" ht="12.75" customHeight="1" x14ac:dyDescent="0.25"/>
    <row r="508" ht="12.75" customHeight="1" x14ac:dyDescent="0.25"/>
    <row r="509" ht="12.75" customHeight="1" x14ac:dyDescent="0.25"/>
    <row r="510" ht="12.75" customHeight="1" x14ac:dyDescent="0.25"/>
    <row r="511" ht="12.75" customHeight="1" x14ac:dyDescent="0.25"/>
    <row r="512" ht="12.75" customHeight="1" x14ac:dyDescent="0.25"/>
    <row r="513" ht="12.75" customHeight="1" x14ac:dyDescent="0.25"/>
    <row r="514" ht="12.75" customHeight="1" x14ac:dyDescent="0.25"/>
    <row r="515" ht="12.75" customHeight="1" x14ac:dyDescent="0.25"/>
    <row r="516" ht="12.75" customHeight="1" x14ac:dyDescent="0.25"/>
    <row r="517" ht="12.75" customHeight="1" x14ac:dyDescent="0.25"/>
    <row r="518" ht="12.75" customHeight="1" x14ac:dyDescent="0.25"/>
    <row r="519" ht="12.75" customHeight="1" x14ac:dyDescent="0.25"/>
    <row r="520" ht="12.75" customHeight="1" x14ac:dyDescent="0.25"/>
    <row r="521" ht="12.75" customHeight="1" x14ac:dyDescent="0.25"/>
    <row r="522" ht="12.75" customHeight="1" x14ac:dyDescent="0.25"/>
    <row r="523" ht="12.75" customHeight="1" x14ac:dyDescent="0.25"/>
    <row r="524" ht="12.75" customHeight="1" x14ac:dyDescent="0.25"/>
    <row r="525" ht="12.75" customHeight="1" x14ac:dyDescent="0.25"/>
    <row r="526" ht="12.75" customHeight="1" x14ac:dyDescent="0.25"/>
    <row r="527" ht="12.75" customHeight="1" x14ac:dyDescent="0.25"/>
    <row r="528" ht="12.75" customHeight="1" x14ac:dyDescent="0.25"/>
    <row r="529" ht="12.75" customHeight="1" x14ac:dyDescent="0.25"/>
    <row r="530" ht="12.75" customHeight="1" x14ac:dyDescent="0.25"/>
    <row r="531" ht="12.75" customHeight="1" x14ac:dyDescent="0.25"/>
    <row r="532" ht="12.75" customHeight="1" x14ac:dyDescent="0.25"/>
    <row r="533" ht="12.75" customHeight="1" x14ac:dyDescent="0.25"/>
    <row r="534" ht="12.75" customHeight="1" x14ac:dyDescent="0.25"/>
    <row r="535" ht="12.75" customHeight="1" x14ac:dyDescent="0.25"/>
    <row r="536" ht="12.75" customHeight="1" x14ac:dyDescent="0.25"/>
    <row r="537" ht="12.75" customHeight="1" x14ac:dyDescent="0.25"/>
    <row r="538" ht="12.75" customHeight="1" x14ac:dyDescent="0.25"/>
    <row r="539" ht="12.75" customHeight="1" x14ac:dyDescent="0.25"/>
    <row r="540" ht="12.75" customHeight="1" x14ac:dyDescent="0.25"/>
    <row r="541" ht="12.75" customHeight="1" x14ac:dyDescent="0.25"/>
    <row r="542" ht="12.75" customHeight="1" x14ac:dyDescent="0.25"/>
    <row r="543" ht="12.75" customHeight="1" x14ac:dyDescent="0.25"/>
    <row r="544" ht="12.75" customHeight="1" x14ac:dyDescent="0.25"/>
    <row r="545" ht="12.75" customHeight="1" x14ac:dyDescent="0.25"/>
    <row r="546" ht="12.75" customHeight="1" x14ac:dyDescent="0.25"/>
    <row r="547" ht="12.75" customHeight="1" x14ac:dyDescent="0.25"/>
    <row r="548" ht="12.75" customHeight="1" x14ac:dyDescent="0.25"/>
    <row r="549" ht="12.75" customHeight="1" x14ac:dyDescent="0.25"/>
    <row r="550" ht="12.75" customHeight="1" x14ac:dyDescent="0.25"/>
    <row r="551" ht="12.75" customHeight="1" x14ac:dyDescent="0.25"/>
    <row r="552" ht="12.75" customHeight="1" x14ac:dyDescent="0.25"/>
    <row r="553" ht="12.75" customHeight="1" x14ac:dyDescent="0.25"/>
    <row r="554" ht="12.75" customHeight="1" x14ac:dyDescent="0.25"/>
    <row r="555" ht="12.75" customHeight="1" x14ac:dyDescent="0.25"/>
    <row r="556" ht="12.75" customHeight="1" x14ac:dyDescent="0.25"/>
    <row r="557" ht="12.75" customHeight="1" x14ac:dyDescent="0.25"/>
    <row r="558" ht="12.75" customHeight="1" x14ac:dyDescent="0.25"/>
    <row r="559" ht="12.75" customHeight="1" x14ac:dyDescent="0.25"/>
    <row r="560" ht="12.75" customHeight="1" x14ac:dyDescent="0.25"/>
  </sheetData>
  <pageMargins left="0.11811023622047245" right="0.11811023622047245" top="0.74803149606299213" bottom="0.74803149606299213" header="0.31496062992125984" footer="0.31496062992125984"/>
  <pageSetup paperSize="9" orientation="portrait" r:id="rId1"/>
  <headerFooter>
    <oddFooter>&amp;C&amp;"Arial,Normalny"&amp;8&amp;P</oddFooter>
  </headerFooter>
  <rowBreaks count="4" manualBreakCount="4">
    <brk id="39" max="7" man="1"/>
    <brk id="68" max="7" man="1"/>
    <brk id="114" max="7" man="1"/>
    <brk id="210" max="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641A46-C6D9-4509-A0DD-E5ED65577190}">
  <dimension ref="A1:AP18"/>
  <sheetViews>
    <sheetView zoomScale="130" zoomScaleNormal="130" workbookViewId="0"/>
  </sheetViews>
  <sheetFormatPr defaultRowHeight="12" x14ac:dyDescent="0.2"/>
  <cols>
    <col min="1" max="1" width="4.28515625" style="163" customWidth="1"/>
    <col min="2" max="2" width="8.7109375" style="163" customWidth="1"/>
    <col min="3" max="3" width="5.5703125" style="163" customWidth="1"/>
    <col min="4" max="4" width="11.28515625" style="163" customWidth="1"/>
    <col min="5" max="5" width="11.5703125" style="163" customWidth="1"/>
    <col min="6" max="6" width="11.42578125" style="163" customWidth="1"/>
    <col min="7" max="7" width="12.5703125" style="163" customWidth="1"/>
    <col min="8" max="8" width="12.42578125" style="166" customWidth="1"/>
    <col min="9" max="9" width="11" style="166" customWidth="1"/>
    <col min="10" max="42" width="8.85546875" style="166" customWidth="1"/>
    <col min="43" max="256" width="9.140625" style="163"/>
    <col min="257" max="257" width="4.28515625" style="163" customWidth="1"/>
    <col min="258" max="258" width="8.7109375" style="163" customWidth="1"/>
    <col min="259" max="259" width="5.5703125" style="163" customWidth="1"/>
    <col min="260" max="260" width="11.28515625" style="163" customWidth="1"/>
    <col min="261" max="261" width="11.5703125" style="163" customWidth="1"/>
    <col min="262" max="262" width="11.42578125" style="163" customWidth="1"/>
    <col min="263" max="263" width="12.5703125" style="163" customWidth="1"/>
    <col min="264" max="264" width="12.42578125" style="163" customWidth="1"/>
    <col min="265" max="265" width="11" style="163" customWidth="1"/>
    <col min="266" max="298" width="8.85546875" style="163" customWidth="1"/>
    <col min="299" max="512" width="9.140625" style="163"/>
    <col min="513" max="513" width="4.28515625" style="163" customWidth="1"/>
    <col min="514" max="514" width="8.7109375" style="163" customWidth="1"/>
    <col min="515" max="515" width="5.5703125" style="163" customWidth="1"/>
    <col min="516" max="516" width="11.28515625" style="163" customWidth="1"/>
    <col min="517" max="517" width="11.5703125" style="163" customWidth="1"/>
    <col min="518" max="518" width="11.42578125" style="163" customWidth="1"/>
    <col min="519" max="519" width="12.5703125" style="163" customWidth="1"/>
    <col min="520" max="520" width="12.42578125" style="163" customWidth="1"/>
    <col min="521" max="521" width="11" style="163" customWidth="1"/>
    <col min="522" max="554" width="8.85546875" style="163" customWidth="1"/>
    <col min="555" max="768" width="9.140625" style="163"/>
    <col min="769" max="769" width="4.28515625" style="163" customWidth="1"/>
    <col min="770" max="770" width="8.7109375" style="163" customWidth="1"/>
    <col min="771" max="771" width="5.5703125" style="163" customWidth="1"/>
    <col min="772" max="772" width="11.28515625" style="163" customWidth="1"/>
    <col min="773" max="773" width="11.5703125" style="163" customWidth="1"/>
    <col min="774" max="774" width="11.42578125" style="163" customWidth="1"/>
    <col min="775" max="775" width="12.5703125" style="163" customWidth="1"/>
    <col min="776" max="776" width="12.42578125" style="163" customWidth="1"/>
    <col min="777" max="777" width="11" style="163" customWidth="1"/>
    <col min="778" max="810" width="8.85546875" style="163" customWidth="1"/>
    <col min="811" max="1024" width="9.140625" style="163"/>
    <col min="1025" max="1025" width="4.28515625" style="163" customWidth="1"/>
    <col min="1026" max="1026" width="8.7109375" style="163" customWidth="1"/>
    <col min="1027" max="1027" width="5.5703125" style="163" customWidth="1"/>
    <col min="1028" max="1028" width="11.28515625" style="163" customWidth="1"/>
    <col min="1029" max="1029" width="11.5703125" style="163" customWidth="1"/>
    <col min="1030" max="1030" width="11.42578125" style="163" customWidth="1"/>
    <col min="1031" max="1031" width="12.5703125" style="163" customWidth="1"/>
    <col min="1032" max="1032" width="12.42578125" style="163" customWidth="1"/>
    <col min="1033" max="1033" width="11" style="163" customWidth="1"/>
    <col min="1034" max="1066" width="8.85546875" style="163" customWidth="1"/>
    <col min="1067" max="1280" width="9.140625" style="163"/>
    <col min="1281" max="1281" width="4.28515625" style="163" customWidth="1"/>
    <col min="1282" max="1282" width="8.7109375" style="163" customWidth="1"/>
    <col min="1283" max="1283" width="5.5703125" style="163" customWidth="1"/>
    <col min="1284" max="1284" width="11.28515625" style="163" customWidth="1"/>
    <col min="1285" max="1285" width="11.5703125" style="163" customWidth="1"/>
    <col min="1286" max="1286" width="11.42578125" style="163" customWidth="1"/>
    <col min="1287" max="1287" width="12.5703125" style="163" customWidth="1"/>
    <col min="1288" max="1288" width="12.42578125" style="163" customWidth="1"/>
    <col min="1289" max="1289" width="11" style="163" customWidth="1"/>
    <col min="1290" max="1322" width="8.85546875" style="163" customWidth="1"/>
    <col min="1323" max="1536" width="9.140625" style="163"/>
    <col min="1537" max="1537" width="4.28515625" style="163" customWidth="1"/>
    <col min="1538" max="1538" width="8.7109375" style="163" customWidth="1"/>
    <col min="1539" max="1539" width="5.5703125" style="163" customWidth="1"/>
    <col min="1540" max="1540" width="11.28515625" style="163" customWidth="1"/>
    <col min="1541" max="1541" width="11.5703125" style="163" customWidth="1"/>
    <col min="1542" max="1542" width="11.42578125" style="163" customWidth="1"/>
    <col min="1543" max="1543" width="12.5703125" style="163" customWidth="1"/>
    <col min="1544" max="1544" width="12.42578125" style="163" customWidth="1"/>
    <col min="1545" max="1545" width="11" style="163" customWidth="1"/>
    <col min="1546" max="1578" width="8.85546875" style="163" customWidth="1"/>
    <col min="1579" max="1792" width="9.140625" style="163"/>
    <col min="1793" max="1793" width="4.28515625" style="163" customWidth="1"/>
    <col min="1794" max="1794" width="8.7109375" style="163" customWidth="1"/>
    <col min="1795" max="1795" width="5.5703125" style="163" customWidth="1"/>
    <col min="1796" max="1796" width="11.28515625" style="163" customWidth="1"/>
    <col min="1797" max="1797" width="11.5703125" style="163" customWidth="1"/>
    <col min="1798" max="1798" width="11.42578125" style="163" customWidth="1"/>
    <col min="1799" max="1799" width="12.5703125" style="163" customWidth="1"/>
    <col min="1800" max="1800" width="12.42578125" style="163" customWidth="1"/>
    <col min="1801" max="1801" width="11" style="163" customWidth="1"/>
    <col min="1802" max="1834" width="8.85546875" style="163" customWidth="1"/>
    <col min="1835" max="2048" width="9.140625" style="163"/>
    <col min="2049" max="2049" width="4.28515625" style="163" customWidth="1"/>
    <col min="2050" max="2050" width="8.7109375" style="163" customWidth="1"/>
    <col min="2051" max="2051" width="5.5703125" style="163" customWidth="1"/>
    <col min="2052" max="2052" width="11.28515625" style="163" customWidth="1"/>
    <col min="2053" max="2053" width="11.5703125" style="163" customWidth="1"/>
    <col min="2054" max="2054" width="11.42578125" style="163" customWidth="1"/>
    <col min="2055" max="2055" width="12.5703125" style="163" customWidth="1"/>
    <col min="2056" max="2056" width="12.42578125" style="163" customWidth="1"/>
    <col min="2057" max="2057" width="11" style="163" customWidth="1"/>
    <col min="2058" max="2090" width="8.85546875" style="163" customWidth="1"/>
    <col min="2091" max="2304" width="9.140625" style="163"/>
    <col min="2305" max="2305" width="4.28515625" style="163" customWidth="1"/>
    <col min="2306" max="2306" width="8.7109375" style="163" customWidth="1"/>
    <col min="2307" max="2307" width="5.5703125" style="163" customWidth="1"/>
    <col min="2308" max="2308" width="11.28515625" style="163" customWidth="1"/>
    <col min="2309" max="2309" width="11.5703125" style="163" customWidth="1"/>
    <col min="2310" max="2310" width="11.42578125" style="163" customWidth="1"/>
    <col min="2311" max="2311" width="12.5703125" style="163" customWidth="1"/>
    <col min="2312" max="2312" width="12.42578125" style="163" customWidth="1"/>
    <col min="2313" max="2313" width="11" style="163" customWidth="1"/>
    <col min="2314" max="2346" width="8.85546875" style="163" customWidth="1"/>
    <col min="2347" max="2560" width="9.140625" style="163"/>
    <col min="2561" max="2561" width="4.28515625" style="163" customWidth="1"/>
    <col min="2562" max="2562" width="8.7109375" style="163" customWidth="1"/>
    <col min="2563" max="2563" width="5.5703125" style="163" customWidth="1"/>
    <col min="2564" max="2564" width="11.28515625" style="163" customWidth="1"/>
    <col min="2565" max="2565" width="11.5703125" style="163" customWidth="1"/>
    <col min="2566" max="2566" width="11.42578125" style="163" customWidth="1"/>
    <col min="2567" max="2567" width="12.5703125" style="163" customWidth="1"/>
    <col min="2568" max="2568" width="12.42578125" style="163" customWidth="1"/>
    <col min="2569" max="2569" width="11" style="163" customWidth="1"/>
    <col min="2570" max="2602" width="8.85546875" style="163" customWidth="1"/>
    <col min="2603" max="2816" width="9.140625" style="163"/>
    <col min="2817" max="2817" width="4.28515625" style="163" customWidth="1"/>
    <col min="2818" max="2818" width="8.7109375" style="163" customWidth="1"/>
    <col min="2819" max="2819" width="5.5703125" style="163" customWidth="1"/>
    <col min="2820" max="2820" width="11.28515625" style="163" customWidth="1"/>
    <col min="2821" max="2821" width="11.5703125" style="163" customWidth="1"/>
    <col min="2822" max="2822" width="11.42578125" style="163" customWidth="1"/>
    <col min="2823" max="2823" width="12.5703125" style="163" customWidth="1"/>
    <col min="2824" max="2824" width="12.42578125" style="163" customWidth="1"/>
    <col min="2825" max="2825" width="11" style="163" customWidth="1"/>
    <col min="2826" max="2858" width="8.85546875" style="163" customWidth="1"/>
    <col min="2859" max="3072" width="9.140625" style="163"/>
    <col min="3073" max="3073" width="4.28515625" style="163" customWidth="1"/>
    <col min="3074" max="3074" width="8.7109375" style="163" customWidth="1"/>
    <col min="3075" max="3075" width="5.5703125" style="163" customWidth="1"/>
    <col min="3076" max="3076" width="11.28515625" style="163" customWidth="1"/>
    <col min="3077" max="3077" width="11.5703125" style="163" customWidth="1"/>
    <col min="3078" max="3078" width="11.42578125" style="163" customWidth="1"/>
    <col min="3079" max="3079" width="12.5703125" style="163" customWidth="1"/>
    <col min="3080" max="3080" width="12.42578125" style="163" customWidth="1"/>
    <col min="3081" max="3081" width="11" style="163" customWidth="1"/>
    <col min="3082" max="3114" width="8.85546875" style="163" customWidth="1"/>
    <col min="3115" max="3328" width="9.140625" style="163"/>
    <col min="3329" max="3329" width="4.28515625" style="163" customWidth="1"/>
    <col min="3330" max="3330" width="8.7109375" style="163" customWidth="1"/>
    <col min="3331" max="3331" width="5.5703125" style="163" customWidth="1"/>
    <col min="3332" max="3332" width="11.28515625" style="163" customWidth="1"/>
    <col min="3333" max="3333" width="11.5703125" style="163" customWidth="1"/>
    <col min="3334" max="3334" width="11.42578125" style="163" customWidth="1"/>
    <col min="3335" max="3335" width="12.5703125" style="163" customWidth="1"/>
    <col min="3336" max="3336" width="12.42578125" style="163" customWidth="1"/>
    <col min="3337" max="3337" width="11" style="163" customWidth="1"/>
    <col min="3338" max="3370" width="8.85546875" style="163" customWidth="1"/>
    <col min="3371" max="3584" width="9.140625" style="163"/>
    <col min="3585" max="3585" width="4.28515625" style="163" customWidth="1"/>
    <col min="3586" max="3586" width="8.7109375" style="163" customWidth="1"/>
    <col min="3587" max="3587" width="5.5703125" style="163" customWidth="1"/>
    <col min="3588" max="3588" width="11.28515625" style="163" customWidth="1"/>
    <col min="3589" max="3589" width="11.5703125" style="163" customWidth="1"/>
    <col min="3590" max="3590" width="11.42578125" style="163" customWidth="1"/>
    <col min="3591" max="3591" width="12.5703125" style="163" customWidth="1"/>
    <col min="3592" max="3592" width="12.42578125" style="163" customWidth="1"/>
    <col min="3593" max="3593" width="11" style="163" customWidth="1"/>
    <col min="3594" max="3626" width="8.85546875" style="163" customWidth="1"/>
    <col min="3627" max="3840" width="9.140625" style="163"/>
    <col min="3841" max="3841" width="4.28515625" style="163" customWidth="1"/>
    <col min="3842" max="3842" width="8.7109375" style="163" customWidth="1"/>
    <col min="3843" max="3843" width="5.5703125" style="163" customWidth="1"/>
    <col min="3844" max="3844" width="11.28515625" style="163" customWidth="1"/>
    <col min="3845" max="3845" width="11.5703125" style="163" customWidth="1"/>
    <col min="3846" max="3846" width="11.42578125" style="163" customWidth="1"/>
    <col min="3847" max="3847" width="12.5703125" style="163" customWidth="1"/>
    <col min="3848" max="3848" width="12.42578125" style="163" customWidth="1"/>
    <col min="3849" max="3849" width="11" style="163" customWidth="1"/>
    <col min="3850" max="3882" width="8.85546875" style="163" customWidth="1"/>
    <col min="3883" max="4096" width="9.140625" style="163"/>
    <col min="4097" max="4097" width="4.28515625" style="163" customWidth="1"/>
    <col min="4098" max="4098" width="8.7109375" style="163" customWidth="1"/>
    <col min="4099" max="4099" width="5.5703125" style="163" customWidth="1"/>
    <col min="4100" max="4100" width="11.28515625" style="163" customWidth="1"/>
    <col min="4101" max="4101" width="11.5703125" style="163" customWidth="1"/>
    <col min="4102" max="4102" width="11.42578125" style="163" customWidth="1"/>
    <col min="4103" max="4103" width="12.5703125" style="163" customWidth="1"/>
    <col min="4104" max="4104" width="12.42578125" style="163" customWidth="1"/>
    <col min="4105" max="4105" width="11" style="163" customWidth="1"/>
    <col min="4106" max="4138" width="8.85546875" style="163" customWidth="1"/>
    <col min="4139" max="4352" width="9.140625" style="163"/>
    <col min="4353" max="4353" width="4.28515625" style="163" customWidth="1"/>
    <col min="4354" max="4354" width="8.7109375" style="163" customWidth="1"/>
    <col min="4355" max="4355" width="5.5703125" style="163" customWidth="1"/>
    <col min="4356" max="4356" width="11.28515625" style="163" customWidth="1"/>
    <col min="4357" max="4357" width="11.5703125" style="163" customWidth="1"/>
    <col min="4358" max="4358" width="11.42578125" style="163" customWidth="1"/>
    <col min="4359" max="4359" width="12.5703125" style="163" customWidth="1"/>
    <col min="4360" max="4360" width="12.42578125" style="163" customWidth="1"/>
    <col min="4361" max="4361" width="11" style="163" customWidth="1"/>
    <col min="4362" max="4394" width="8.85546875" style="163" customWidth="1"/>
    <col min="4395" max="4608" width="9.140625" style="163"/>
    <col min="4609" max="4609" width="4.28515625" style="163" customWidth="1"/>
    <col min="4610" max="4610" width="8.7109375" style="163" customWidth="1"/>
    <col min="4611" max="4611" width="5.5703125" style="163" customWidth="1"/>
    <col min="4612" max="4612" width="11.28515625" style="163" customWidth="1"/>
    <col min="4613" max="4613" width="11.5703125" style="163" customWidth="1"/>
    <col min="4614" max="4614" width="11.42578125" style="163" customWidth="1"/>
    <col min="4615" max="4615" width="12.5703125" style="163" customWidth="1"/>
    <col min="4616" max="4616" width="12.42578125" style="163" customWidth="1"/>
    <col min="4617" max="4617" width="11" style="163" customWidth="1"/>
    <col min="4618" max="4650" width="8.85546875" style="163" customWidth="1"/>
    <col min="4651" max="4864" width="9.140625" style="163"/>
    <col min="4865" max="4865" width="4.28515625" style="163" customWidth="1"/>
    <col min="4866" max="4866" width="8.7109375" style="163" customWidth="1"/>
    <col min="4867" max="4867" width="5.5703125" style="163" customWidth="1"/>
    <col min="4868" max="4868" width="11.28515625" style="163" customWidth="1"/>
    <col min="4869" max="4869" width="11.5703125" style="163" customWidth="1"/>
    <col min="4870" max="4870" width="11.42578125" style="163" customWidth="1"/>
    <col min="4871" max="4871" width="12.5703125" style="163" customWidth="1"/>
    <col min="4872" max="4872" width="12.42578125" style="163" customWidth="1"/>
    <col min="4873" max="4873" width="11" style="163" customWidth="1"/>
    <col min="4874" max="4906" width="8.85546875" style="163" customWidth="1"/>
    <col min="4907" max="5120" width="9.140625" style="163"/>
    <col min="5121" max="5121" width="4.28515625" style="163" customWidth="1"/>
    <col min="5122" max="5122" width="8.7109375" style="163" customWidth="1"/>
    <col min="5123" max="5123" width="5.5703125" style="163" customWidth="1"/>
    <col min="5124" max="5124" width="11.28515625" style="163" customWidth="1"/>
    <col min="5125" max="5125" width="11.5703125" style="163" customWidth="1"/>
    <col min="5126" max="5126" width="11.42578125" style="163" customWidth="1"/>
    <col min="5127" max="5127" width="12.5703125" style="163" customWidth="1"/>
    <col min="5128" max="5128" width="12.42578125" style="163" customWidth="1"/>
    <col min="5129" max="5129" width="11" style="163" customWidth="1"/>
    <col min="5130" max="5162" width="8.85546875" style="163" customWidth="1"/>
    <col min="5163" max="5376" width="9.140625" style="163"/>
    <col min="5377" max="5377" width="4.28515625" style="163" customWidth="1"/>
    <col min="5378" max="5378" width="8.7109375" style="163" customWidth="1"/>
    <col min="5379" max="5379" width="5.5703125" style="163" customWidth="1"/>
    <col min="5380" max="5380" width="11.28515625" style="163" customWidth="1"/>
    <col min="5381" max="5381" width="11.5703125" style="163" customWidth="1"/>
    <col min="5382" max="5382" width="11.42578125" style="163" customWidth="1"/>
    <col min="5383" max="5383" width="12.5703125" style="163" customWidth="1"/>
    <col min="5384" max="5384" width="12.42578125" style="163" customWidth="1"/>
    <col min="5385" max="5385" width="11" style="163" customWidth="1"/>
    <col min="5386" max="5418" width="8.85546875" style="163" customWidth="1"/>
    <col min="5419" max="5632" width="9.140625" style="163"/>
    <col min="5633" max="5633" width="4.28515625" style="163" customWidth="1"/>
    <col min="5634" max="5634" width="8.7109375" style="163" customWidth="1"/>
    <col min="5635" max="5635" width="5.5703125" style="163" customWidth="1"/>
    <col min="5636" max="5636" width="11.28515625" style="163" customWidth="1"/>
    <col min="5637" max="5637" width="11.5703125" style="163" customWidth="1"/>
    <col min="5638" max="5638" width="11.42578125" style="163" customWidth="1"/>
    <col min="5639" max="5639" width="12.5703125" style="163" customWidth="1"/>
    <col min="5640" max="5640" width="12.42578125" style="163" customWidth="1"/>
    <col min="5641" max="5641" width="11" style="163" customWidth="1"/>
    <col min="5642" max="5674" width="8.85546875" style="163" customWidth="1"/>
    <col min="5675" max="5888" width="9.140625" style="163"/>
    <col min="5889" max="5889" width="4.28515625" style="163" customWidth="1"/>
    <col min="5890" max="5890" width="8.7109375" style="163" customWidth="1"/>
    <col min="5891" max="5891" width="5.5703125" style="163" customWidth="1"/>
    <col min="5892" max="5892" width="11.28515625" style="163" customWidth="1"/>
    <col min="5893" max="5893" width="11.5703125" style="163" customWidth="1"/>
    <col min="5894" max="5894" width="11.42578125" style="163" customWidth="1"/>
    <col min="5895" max="5895" width="12.5703125" style="163" customWidth="1"/>
    <col min="5896" max="5896" width="12.42578125" style="163" customWidth="1"/>
    <col min="5897" max="5897" width="11" style="163" customWidth="1"/>
    <col min="5898" max="5930" width="8.85546875" style="163" customWidth="1"/>
    <col min="5931" max="6144" width="9.140625" style="163"/>
    <col min="6145" max="6145" width="4.28515625" style="163" customWidth="1"/>
    <col min="6146" max="6146" width="8.7109375" style="163" customWidth="1"/>
    <col min="6147" max="6147" width="5.5703125" style="163" customWidth="1"/>
    <col min="6148" max="6148" width="11.28515625" style="163" customWidth="1"/>
    <col min="6149" max="6149" width="11.5703125" style="163" customWidth="1"/>
    <col min="6150" max="6150" width="11.42578125" style="163" customWidth="1"/>
    <col min="6151" max="6151" width="12.5703125" style="163" customWidth="1"/>
    <col min="6152" max="6152" width="12.42578125" style="163" customWidth="1"/>
    <col min="6153" max="6153" width="11" style="163" customWidth="1"/>
    <col min="6154" max="6186" width="8.85546875" style="163" customWidth="1"/>
    <col min="6187" max="6400" width="9.140625" style="163"/>
    <col min="6401" max="6401" width="4.28515625" style="163" customWidth="1"/>
    <col min="6402" max="6402" width="8.7109375" style="163" customWidth="1"/>
    <col min="6403" max="6403" width="5.5703125" style="163" customWidth="1"/>
    <col min="6404" max="6404" width="11.28515625" style="163" customWidth="1"/>
    <col min="6405" max="6405" width="11.5703125" style="163" customWidth="1"/>
    <col min="6406" max="6406" width="11.42578125" style="163" customWidth="1"/>
    <col min="6407" max="6407" width="12.5703125" style="163" customWidth="1"/>
    <col min="6408" max="6408" width="12.42578125" style="163" customWidth="1"/>
    <col min="6409" max="6409" width="11" style="163" customWidth="1"/>
    <col min="6410" max="6442" width="8.85546875" style="163" customWidth="1"/>
    <col min="6443" max="6656" width="9.140625" style="163"/>
    <col min="6657" max="6657" width="4.28515625" style="163" customWidth="1"/>
    <col min="6658" max="6658" width="8.7109375" style="163" customWidth="1"/>
    <col min="6659" max="6659" width="5.5703125" style="163" customWidth="1"/>
    <col min="6660" max="6660" width="11.28515625" style="163" customWidth="1"/>
    <col min="6661" max="6661" width="11.5703125" style="163" customWidth="1"/>
    <col min="6662" max="6662" width="11.42578125" style="163" customWidth="1"/>
    <col min="6663" max="6663" width="12.5703125" style="163" customWidth="1"/>
    <col min="6664" max="6664" width="12.42578125" style="163" customWidth="1"/>
    <col min="6665" max="6665" width="11" style="163" customWidth="1"/>
    <col min="6666" max="6698" width="8.85546875" style="163" customWidth="1"/>
    <col min="6699" max="6912" width="9.140625" style="163"/>
    <col min="6913" max="6913" width="4.28515625" style="163" customWidth="1"/>
    <col min="6914" max="6914" width="8.7109375" style="163" customWidth="1"/>
    <col min="6915" max="6915" width="5.5703125" style="163" customWidth="1"/>
    <col min="6916" max="6916" width="11.28515625" style="163" customWidth="1"/>
    <col min="6917" max="6917" width="11.5703125" style="163" customWidth="1"/>
    <col min="6918" max="6918" width="11.42578125" style="163" customWidth="1"/>
    <col min="6919" max="6919" width="12.5703125" style="163" customWidth="1"/>
    <col min="6920" max="6920" width="12.42578125" style="163" customWidth="1"/>
    <col min="6921" max="6921" width="11" style="163" customWidth="1"/>
    <col min="6922" max="6954" width="8.85546875" style="163" customWidth="1"/>
    <col min="6955" max="7168" width="9.140625" style="163"/>
    <col min="7169" max="7169" width="4.28515625" style="163" customWidth="1"/>
    <col min="7170" max="7170" width="8.7109375" style="163" customWidth="1"/>
    <col min="7171" max="7171" width="5.5703125" style="163" customWidth="1"/>
    <col min="7172" max="7172" width="11.28515625" style="163" customWidth="1"/>
    <col min="7173" max="7173" width="11.5703125" style="163" customWidth="1"/>
    <col min="7174" max="7174" width="11.42578125" style="163" customWidth="1"/>
    <col min="7175" max="7175" width="12.5703125" style="163" customWidth="1"/>
    <col min="7176" max="7176" width="12.42578125" style="163" customWidth="1"/>
    <col min="7177" max="7177" width="11" style="163" customWidth="1"/>
    <col min="7178" max="7210" width="8.85546875" style="163" customWidth="1"/>
    <col min="7211" max="7424" width="9.140625" style="163"/>
    <col min="7425" max="7425" width="4.28515625" style="163" customWidth="1"/>
    <col min="7426" max="7426" width="8.7109375" style="163" customWidth="1"/>
    <col min="7427" max="7427" width="5.5703125" style="163" customWidth="1"/>
    <col min="7428" max="7428" width="11.28515625" style="163" customWidth="1"/>
    <col min="7429" max="7429" width="11.5703125" style="163" customWidth="1"/>
    <col min="7430" max="7430" width="11.42578125" style="163" customWidth="1"/>
    <col min="7431" max="7431" width="12.5703125" style="163" customWidth="1"/>
    <col min="7432" max="7432" width="12.42578125" style="163" customWidth="1"/>
    <col min="7433" max="7433" width="11" style="163" customWidth="1"/>
    <col min="7434" max="7466" width="8.85546875" style="163" customWidth="1"/>
    <col min="7467" max="7680" width="9.140625" style="163"/>
    <col min="7681" max="7681" width="4.28515625" style="163" customWidth="1"/>
    <col min="7682" max="7682" width="8.7109375" style="163" customWidth="1"/>
    <col min="7683" max="7683" width="5.5703125" style="163" customWidth="1"/>
    <col min="7684" max="7684" width="11.28515625" style="163" customWidth="1"/>
    <col min="7685" max="7685" width="11.5703125" style="163" customWidth="1"/>
    <col min="7686" max="7686" width="11.42578125" style="163" customWidth="1"/>
    <col min="7687" max="7687" width="12.5703125" style="163" customWidth="1"/>
    <col min="7688" max="7688" width="12.42578125" style="163" customWidth="1"/>
    <col min="7689" max="7689" width="11" style="163" customWidth="1"/>
    <col min="7690" max="7722" width="8.85546875" style="163" customWidth="1"/>
    <col min="7723" max="7936" width="9.140625" style="163"/>
    <col min="7937" max="7937" width="4.28515625" style="163" customWidth="1"/>
    <col min="7938" max="7938" width="8.7109375" style="163" customWidth="1"/>
    <col min="7939" max="7939" width="5.5703125" style="163" customWidth="1"/>
    <col min="7940" max="7940" width="11.28515625" style="163" customWidth="1"/>
    <col min="7941" max="7941" width="11.5703125" style="163" customWidth="1"/>
    <col min="7942" max="7942" width="11.42578125" style="163" customWidth="1"/>
    <col min="7943" max="7943" width="12.5703125" style="163" customWidth="1"/>
    <col min="7944" max="7944" width="12.42578125" style="163" customWidth="1"/>
    <col min="7945" max="7945" width="11" style="163" customWidth="1"/>
    <col min="7946" max="7978" width="8.85546875" style="163" customWidth="1"/>
    <col min="7979" max="8192" width="9.140625" style="163"/>
    <col min="8193" max="8193" width="4.28515625" style="163" customWidth="1"/>
    <col min="8194" max="8194" width="8.7109375" style="163" customWidth="1"/>
    <col min="8195" max="8195" width="5.5703125" style="163" customWidth="1"/>
    <col min="8196" max="8196" width="11.28515625" style="163" customWidth="1"/>
    <col min="8197" max="8197" width="11.5703125" style="163" customWidth="1"/>
    <col min="8198" max="8198" width="11.42578125" style="163" customWidth="1"/>
    <col min="8199" max="8199" width="12.5703125" style="163" customWidth="1"/>
    <col min="8200" max="8200" width="12.42578125" style="163" customWidth="1"/>
    <col min="8201" max="8201" width="11" style="163" customWidth="1"/>
    <col min="8202" max="8234" width="8.85546875" style="163" customWidth="1"/>
    <col min="8235" max="8448" width="9.140625" style="163"/>
    <col min="8449" max="8449" width="4.28515625" style="163" customWidth="1"/>
    <col min="8450" max="8450" width="8.7109375" style="163" customWidth="1"/>
    <col min="8451" max="8451" width="5.5703125" style="163" customWidth="1"/>
    <col min="8452" max="8452" width="11.28515625" style="163" customWidth="1"/>
    <col min="8453" max="8453" width="11.5703125" style="163" customWidth="1"/>
    <col min="8454" max="8454" width="11.42578125" style="163" customWidth="1"/>
    <col min="8455" max="8455" width="12.5703125" style="163" customWidth="1"/>
    <col min="8456" max="8456" width="12.42578125" style="163" customWidth="1"/>
    <col min="8457" max="8457" width="11" style="163" customWidth="1"/>
    <col min="8458" max="8490" width="8.85546875" style="163" customWidth="1"/>
    <col min="8491" max="8704" width="9.140625" style="163"/>
    <col min="8705" max="8705" width="4.28515625" style="163" customWidth="1"/>
    <col min="8706" max="8706" width="8.7109375" style="163" customWidth="1"/>
    <col min="8707" max="8707" width="5.5703125" style="163" customWidth="1"/>
    <col min="8708" max="8708" width="11.28515625" style="163" customWidth="1"/>
    <col min="8709" max="8709" width="11.5703125" style="163" customWidth="1"/>
    <col min="8710" max="8710" width="11.42578125" style="163" customWidth="1"/>
    <col min="8711" max="8711" width="12.5703125" style="163" customWidth="1"/>
    <col min="8712" max="8712" width="12.42578125" style="163" customWidth="1"/>
    <col min="8713" max="8713" width="11" style="163" customWidth="1"/>
    <col min="8714" max="8746" width="8.85546875" style="163" customWidth="1"/>
    <col min="8747" max="8960" width="9.140625" style="163"/>
    <col min="8961" max="8961" width="4.28515625" style="163" customWidth="1"/>
    <col min="8962" max="8962" width="8.7109375" style="163" customWidth="1"/>
    <col min="8963" max="8963" width="5.5703125" style="163" customWidth="1"/>
    <col min="8964" max="8964" width="11.28515625" style="163" customWidth="1"/>
    <col min="8965" max="8965" width="11.5703125" style="163" customWidth="1"/>
    <col min="8966" max="8966" width="11.42578125" style="163" customWidth="1"/>
    <col min="8967" max="8967" width="12.5703125" style="163" customWidth="1"/>
    <col min="8968" max="8968" width="12.42578125" style="163" customWidth="1"/>
    <col min="8969" max="8969" width="11" style="163" customWidth="1"/>
    <col min="8970" max="9002" width="8.85546875" style="163" customWidth="1"/>
    <col min="9003" max="9216" width="9.140625" style="163"/>
    <col min="9217" max="9217" width="4.28515625" style="163" customWidth="1"/>
    <col min="9218" max="9218" width="8.7109375" style="163" customWidth="1"/>
    <col min="9219" max="9219" width="5.5703125" style="163" customWidth="1"/>
    <col min="9220" max="9220" width="11.28515625" style="163" customWidth="1"/>
    <col min="9221" max="9221" width="11.5703125" style="163" customWidth="1"/>
    <col min="9222" max="9222" width="11.42578125" style="163" customWidth="1"/>
    <col min="9223" max="9223" width="12.5703125" style="163" customWidth="1"/>
    <col min="9224" max="9224" width="12.42578125" style="163" customWidth="1"/>
    <col min="9225" max="9225" width="11" style="163" customWidth="1"/>
    <col min="9226" max="9258" width="8.85546875" style="163" customWidth="1"/>
    <col min="9259" max="9472" width="9.140625" style="163"/>
    <col min="9473" max="9473" width="4.28515625" style="163" customWidth="1"/>
    <col min="9474" max="9474" width="8.7109375" style="163" customWidth="1"/>
    <col min="9475" max="9475" width="5.5703125" style="163" customWidth="1"/>
    <col min="9476" max="9476" width="11.28515625" style="163" customWidth="1"/>
    <col min="9477" max="9477" width="11.5703125" style="163" customWidth="1"/>
    <col min="9478" max="9478" width="11.42578125" style="163" customWidth="1"/>
    <col min="9479" max="9479" width="12.5703125" style="163" customWidth="1"/>
    <col min="9480" max="9480" width="12.42578125" style="163" customWidth="1"/>
    <col min="9481" max="9481" width="11" style="163" customWidth="1"/>
    <col min="9482" max="9514" width="8.85546875" style="163" customWidth="1"/>
    <col min="9515" max="9728" width="9.140625" style="163"/>
    <col min="9729" max="9729" width="4.28515625" style="163" customWidth="1"/>
    <col min="9730" max="9730" width="8.7109375" style="163" customWidth="1"/>
    <col min="9731" max="9731" width="5.5703125" style="163" customWidth="1"/>
    <col min="9732" max="9732" width="11.28515625" style="163" customWidth="1"/>
    <col min="9733" max="9733" width="11.5703125" style="163" customWidth="1"/>
    <col min="9734" max="9734" width="11.42578125" style="163" customWidth="1"/>
    <col min="9735" max="9735" width="12.5703125" style="163" customWidth="1"/>
    <col min="9736" max="9736" width="12.42578125" style="163" customWidth="1"/>
    <col min="9737" max="9737" width="11" style="163" customWidth="1"/>
    <col min="9738" max="9770" width="8.85546875" style="163" customWidth="1"/>
    <col min="9771" max="9984" width="9.140625" style="163"/>
    <col min="9985" max="9985" width="4.28515625" style="163" customWidth="1"/>
    <col min="9986" max="9986" width="8.7109375" style="163" customWidth="1"/>
    <col min="9987" max="9987" width="5.5703125" style="163" customWidth="1"/>
    <col min="9988" max="9988" width="11.28515625" style="163" customWidth="1"/>
    <col min="9989" max="9989" width="11.5703125" style="163" customWidth="1"/>
    <col min="9990" max="9990" width="11.42578125" style="163" customWidth="1"/>
    <col min="9991" max="9991" width="12.5703125" style="163" customWidth="1"/>
    <col min="9992" max="9992" width="12.42578125" style="163" customWidth="1"/>
    <col min="9993" max="9993" width="11" style="163" customWidth="1"/>
    <col min="9994" max="10026" width="8.85546875" style="163" customWidth="1"/>
    <col min="10027" max="10240" width="9.140625" style="163"/>
    <col min="10241" max="10241" width="4.28515625" style="163" customWidth="1"/>
    <col min="10242" max="10242" width="8.7109375" style="163" customWidth="1"/>
    <col min="10243" max="10243" width="5.5703125" style="163" customWidth="1"/>
    <col min="10244" max="10244" width="11.28515625" style="163" customWidth="1"/>
    <col min="10245" max="10245" width="11.5703125" style="163" customWidth="1"/>
    <col min="10246" max="10246" width="11.42578125" style="163" customWidth="1"/>
    <col min="10247" max="10247" width="12.5703125" style="163" customWidth="1"/>
    <col min="10248" max="10248" width="12.42578125" style="163" customWidth="1"/>
    <col min="10249" max="10249" width="11" style="163" customWidth="1"/>
    <col min="10250" max="10282" width="8.85546875" style="163" customWidth="1"/>
    <col min="10283" max="10496" width="9.140625" style="163"/>
    <col min="10497" max="10497" width="4.28515625" style="163" customWidth="1"/>
    <col min="10498" max="10498" width="8.7109375" style="163" customWidth="1"/>
    <col min="10499" max="10499" width="5.5703125" style="163" customWidth="1"/>
    <col min="10500" max="10500" width="11.28515625" style="163" customWidth="1"/>
    <col min="10501" max="10501" width="11.5703125" style="163" customWidth="1"/>
    <col min="10502" max="10502" width="11.42578125" style="163" customWidth="1"/>
    <col min="10503" max="10503" width="12.5703125" style="163" customWidth="1"/>
    <col min="10504" max="10504" width="12.42578125" style="163" customWidth="1"/>
    <col min="10505" max="10505" width="11" style="163" customWidth="1"/>
    <col min="10506" max="10538" width="8.85546875" style="163" customWidth="1"/>
    <col min="10539" max="10752" width="9.140625" style="163"/>
    <col min="10753" max="10753" width="4.28515625" style="163" customWidth="1"/>
    <col min="10754" max="10754" width="8.7109375" style="163" customWidth="1"/>
    <col min="10755" max="10755" width="5.5703125" style="163" customWidth="1"/>
    <col min="10756" max="10756" width="11.28515625" style="163" customWidth="1"/>
    <col min="10757" max="10757" width="11.5703125" style="163" customWidth="1"/>
    <col min="10758" max="10758" width="11.42578125" style="163" customWidth="1"/>
    <col min="10759" max="10759" width="12.5703125" style="163" customWidth="1"/>
    <col min="10760" max="10760" width="12.42578125" style="163" customWidth="1"/>
    <col min="10761" max="10761" width="11" style="163" customWidth="1"/>
    <col min="10762" max="10794" width="8.85546875" style="163" customWidth="1"/>
    <col min="10795" max="11008" width="9.140625" style="163"/>
    <col min="11009" max="11009" width="4.28515625" style="163" customWidth="1"/>
    <col min="11010" max="11010" width="8.7109375" style="163" customWidth="1"/>
    <col min="11011" max="11011" width="5.5703125" style="163" customWidth="1"/>
    <col min="11012" max="11012" width="11.28515625" style="163" customWidth="1"/>
    <col min="11013" max="11013" width="11.5703125" style="163" customWidth="1"/>
    <col min="11014" max="11014" width="11.42578125" style="163" customWidth="1"/>
    <col min="11015" max="11015" width="12.5703125" style="163" customWidth="1"/>
    <col min="11016" max="11016" width="12.42578125" style="163" customWidth="1"/>
    <col min="11017" max="11017" width="11" style="163" customWidth="1"/>
    <col min="11018" max="11050" width="8.85546875" style="163" customWidth="1"/>
    <col min="11051" max="11264" width="9.140625" style="163"/>
    <col min="11265" max="11265" width="4.28515625" style="163" customWidth="1"/>
    <col min="11266" max="11266" width="8.7109375" style="163" customWidth="1"/>
    <col min="11267" max="11267" width="5.5703125" style="163" customWidth="1"/>
    <col min="11268" max="11268" width="11.28515625" style="163" customWidth="1"/>
    <col min="11269" max="11269" width="11.5703125" style="163" customWidth="1"/>
    <col min="11270" max="11270" width="11.42578125" style="163" customWidth="1"/>
    <col min="11271" max="11271" width="12.5703125" style="163" customWidth="1"/>
    <col min="11272" max="11272" width="12.42578125" style="163" customWidth="1"/>
    <col min="11273" max="11273" width="11" style="163" customWidth="1"/>
    <col min="11274" max="11306" width="8.85546875" style="163" customWidth="1"/>
    <col min="11307" max="11520" width="9.140625" style="163"/>
    <col min="11521" max="11521" width="4.28515625" style="163" customWidth="1"/>
    <col min="11522" max="11522" width="8.7109375" style="163" customWidth="1"/>
    <col min="11523" max="11523" width="5.5703125" style="163" customWidth="1"/>
    <col min="11524" max="11524" width="11.28515625" style="163" customWidth="1"/>
    <col min="11525" max="11525" width="11.5703125" style="163" customWidth="1"/>
    <col min="11526" max="11526" width="11.42578125" style="163" customWidth="1"/>
    <col min="11527" max="11527" width="12.5703125" style="163" customWidth="1"/>
    <col min="11528" max="11528" width="12.42578125" style="163" customWidth="1"/>
    <col min="11529" max="11529" width="11" style="163" customWidth="1"/>
    <col min="11530" max="11562" width="8.85546875" style="163" customWidth="1"/>
    <col min="11563" max="11776" width="9.140625" style="163"/>
    <col min="11777" max="11777" width="4.28515625" style="163" customWidth="1"/>
    <col min="11778" max="11778" width="8.7109375" style="163" customWidth="1"/>
    <col min="11779" max="11779" width="5.5703125" style="163" customWidth="1"/>
    <col min="11780" max="11780" width="11.28515625" style="163" customWidth="1"/>
    <col min="11781" max="11781" width="11.5703125" style="163" customWidth="1"/>
    <col min="11782" max="11782" width="11.42578125" style="163" customWidth="1"/>
    <col min="11783" max="11783" width="12.5703125" style="163" customWidth="1"/>
    <col min="11784" max="11784" width="12.42578125" style="163" customWidth="1"/>
    <col min="11785" max="11785" width="11" style="163" customWidth="1"/>
    <col min="11786" max="11818" width="8.85546875" style="163" customWidth="1"/>
    <col min="11819" max="12032" width="9.140625" style="163"/>
    <col min="12033" max="12033" width="4.28515625" style="163" customWidth="1"/>
    <col min="12034" max="12034" width="8.7109375" style="163" customWidth="1"/>
    <col min="12035" max="12035" width="5.5703125" style="163" customWidth="1"/>
    <col min="12036" max="12036" width="11.28515625" style="163" customWidth="1"/>
    <col min="12037" max="12037" width="11.5703125" style="163" customWidth="1"/>
    <col min="12038" max="12038" width="11.42578125" style="163" customWidth="1"/>
    <col min="12039" max="12039" width="12.5703125" style="163" customWidth="1"/>
    <col min="12040" max="12040" width="12.42578125" style="163" customWidth="1"/>
    <col min="12041" max="12041" width="11" style="163" customWidth="1"/>
    <col min="12042" max="12074" width="8.85546875" style="163" customWidth="1"/>
    <col min="12075" max="12288" width="9.140625" style="163"/>
    <col min="12289" max="12289" width="4.28515625" style="163" customWidth="1"/>
    <col min="12290" max="12290" width="8.7109375" style="163" customWidth="1"/>
    <col min="12291" max="12291" width="5.5703125" style="163" customWidth="1"/>
    <col min="12292" max="12292" width="11.28515625" style="163" customWidth="1"/>
    <col min="12293" max="12293" width="11.5703125" style="163" customWidth="1"/>
    <col min="12294" max="12294" width="11.42578125" style="163" customWidth="1"/>
    <col min="12295" max="12295" width="12.5703125" style="163" customWidth="1"/>
    <col min="12296" max="12296" width="12.42578125" style="163" customWidth="1"/>
    <col min="12297" max="12297" width="11" style="163" customWidth="1"/>
    <col min="12298" max="12330" width="8.85546875" style="163" customWidth="1"/>
    <col min="12331" max="12544" width="9.140625" style="163"/>
    <col min="12545" max="12545" width="4.28515625" style="163" customWidth="1"/>
    <col min="12546" max="12546" width="8.7109375" style="163" customWidth="1"/>
    <col min="12547" max="12547" width="5.5703125" style="163" customWidth="1"/>
    <col min="12548" max="12548" width="11.28515625" style="163" customWidth="1"/>
    <col min="12549" max="12549" width="11.5703125" style="163" customWidth="1"/>
    <col min="12550" max="12550" width="11.42578125" style="163" customWidth="1"/>
    <col min="12551" max="12551" width="12.5703125" style="163" customWidth="1"/>
    <col min="12552" max="12552" width="12.42578125" style="163" customWidth="1"/>
    <col min="12553" max="12553" width="11" style="163" customWidth="1"/>
    <col min="12554" max="12586" width="8.85546875" style="163" customWidth="1"/>
    <col min="12587" max="12800" width="9.140625" style="163"/>
    <col min="12801" max="12801" width="4.28515625" style="163" customWidth="1"/>
    <col min="12802" max="12802" width="8.7109375" style="163" customWidth="1"/>
    <col min="12803" max="12803" width="5.5703125" style="163" customWidth="1"/>
    <col min="12804" max="12804" width="11.28515625" style="163" customWidth="1"/>
    <col min="12805" max="12805" width="11.5703125" style="163" customWidth="1"/>
    <col min="12806" max="12806" width="11.42578125" style="163" customWidth="1"/>
    <col min="12807" max="12807" width="12.5703125" style="163" customWidth="1"/>
    <col min="12808" max="12808" width="12.42578125" style="163" customWidth="1"/>
    <col min="12809" max="12809" width="11" style="163" customWidth="1"/>
    <col min="12810" max="12842" width="8.85546875" style="163" customWidth="1"/>
    <col min="12843" max="13056" width="9.140625" style="163"/>
    <col min="13057" max="13057" width="4.28515625" style="163" customWidth="1"/>
    <col min="13058" max="13058" width="8.7109375" style="163" customWidth="1"/>
    <col min="13059" max="13059" width="5.5703125" style="163" customWidth="1"/>
    <col min="13060" max="13060" width="11.28515625" style="163" customWidth="1"/>
    <col min="13061" max="13061" width="11.5703125" style="163" customWidth="1"/>
    <col min="13062" max="13062" width="11.42578125" style="163" customWidth="1"/>
    <col min="13063" max="13063" width="12.5703125" style="163" customWidth="1"/>
    <col min="13064" max="13064" width="12.42578125" style="163" customWidth="1"/>
    <col min="13065" max="13065" width="11" style="163" customWidth="1"/>
    <col min="13066" max="13098" width="8.85546875" style="163" customWidth="1"/>
    <col min="13099" max="13312" width="9.140625" style="163"/>
    <col min="13313" max="13313" width="4.28515625" style="163" customWidth="1"/>
    <col min="13314" max="13314" width="8.7109375" style="163" customWidth="1"/>
    <col min="13315" max="13315" width="5.5703125" style="163" customWidth="1"/>
    <col min="13316" max="13316" width="11.28515625" style="163" customWidth="1"/>
    <col min="13317" max="13317" width="11.5703125" style="163" customWidth="1"/>
    <col min="13318" max="13318" width="11.42578125" style="163" customWidth="1"/>
    <col min="13319" max="13319" width="12.5703125" style="163" customWidth="1"/>
    <col min="13320" max="13320" width="12.42578125" style="163" customWidth="1"/>
    <col min="13321" max="13321" width="11" style="163" customWidth="1"/>
    <col min="13322" max="13354" width="8.85546875" style="163" customWidth="1"/>
    <col min="13355" max="13568" width="9.140625" style="163"/>
    <col min="13569" max="13569" width="4.28515625" style="163" customWidth="1"/>
    <col min="13570" max="13570" width="8.7109375" style="163" customWidth="1"/>
    <col min="13571" max="13571" width="5.5703125" style="163" customWidth="1"/>
    <col min="13572" max="13572" width="11.28515625" style="163" customWidth="1"/>
    <col min="13573" max="13573" width="11.5703125" style="163" customWidth="1"/>
    <col min="13574" max="13574" width="11.42578125" style="163" customWidth="1"/>
    <col min="13575" max="13575" width="12.5703125" style="163" customWidth="1"/>
    <col min="13576" max="13576" width="12.42578125" style="163" customWidth="1"/>
    <col min="13577" max="13577" width="11" style="163" customWidth="1"/>
    <col min="13578" max="13610" width="8.85546875" style="163" customWidth="1"/>
    <col min="13611" max="13824" width="9.140625" style="163"/>
    <col min="13825" max="13825" width="4.28515625" style="163" customWidth="1"/>
    <col min="13826" max="13826" width="8.7109375" style="163" customWidth="1"/>
    <col min="13827" max="13827" width="5.5703125" style="163" customWidth="1"/>
    <col min="13828" max="13828" width="11.28515625" style="163" customWidth="1"/>
    <col min="13829" max="13829" width="11.5703125" style="163" customWidth="1"/>
    <col min="13830" max="13830" width="11.42578125" style="163" customWidth="1"/>
    <col min="13831" max="13831" width="12.5703125" style="163" customWidth="1"/>
    <col min="13832" max="13832" width="12.42578125" style="163" customWidth="1"/>
    <col min="13833" max="13833" width="11" style="163" customWidth="1"/>
    <col min="13834" max="13866" width="8.85546875" style="163" customWidth="1"/>
    <col min="13867" max="14080" width="9.140625" style="163"/>
    <col min="14081" max="14081" width="4.28515625" style="163" customWidth="1"/>
    <col min="14082" max="14082" width="8.7109375" style="163" customWidth="1"/>
    <col min="14083" max="14083" width="5.5703125" style="163" customWidth="1"/>
    <col min="14084" max="14084" width="11.28515625" style="163" customWidth="1"/>
    <col min="14085" max="14085" width="11.5703125" style="163" customWidth="1"/>
    <col min="14086" max="14086" width="11.42578125" style="163" customWidth="1"/>
    <col min="14087" max="14087" width="12.5703125" style="163" customWidth="1"/>
    <col min="14088" max="14088" width="12.42578125" style="163" customWidth="1"/>
    <col min="14089" max="14089" width="11" style="163" customWidth="1"/>
    <col min="14090" max="14122" width="8.85546875" style="163" customWidth="1"/>
    <col min="14123" max="14336" width="9.140625" style="163"/>
    <col min="14337" max="14337" width="4.28515625" style="163" customWidth="1"/>
    <col min="14338" max="14338" width="8.7109375" style="163" customWidth="1"/>
    <col min="14339" max="14339" width="5.5703125" style="163" customWidth="1"/>
    <col min="14340" max="14340" width="11.28515625" style="163" customWidth="1"/>
    <col min="14341" max="14341" width="11.5703125" style="163" customWidth="1"/>
    <col min="14342" max="14342" width="11.42578125" style="163" customWidth="1"/>
    <col min="14343" max="14343" width="12.5703125" style="163" customWidth="1"/>
    <col min="14344" max="14344" width="12.42578125" style="163" customWidth="1"/>
    <col min="14345" max="14345" width="11" style="163" customWidth="1"/>
    <col min="14346" max="14378" width="8.85546875" style="163" customWidth="1"/>
    <col min="14379" max="14592" width="9.140625" style="163"/>
    <col min="14593" max="14593" width="4.28515625" style="163" customWidth="1"/>
    <col min="14594" max="14594" width="8.7109375" style="163" customWidth="1"/>
    <col min="14595" max="14595" width="5.5703125" style="163" customWidth="1"/>
    <col min="14596" max="14596" width="11.28515625" style="163" customWidth="1"/>
    <col min="14597" max="14597" width="11.5703125" style="163" customWidth="1"/>
    <col min="14598" max="14598" width="11.42578125" style="163" customWidth="1"/>
    <col min="14599" max="14599" width="12.5703125" style="163" customWidth="1"/>
    <col min="14600" max="14600" width="12.42578125" style="163" customWidth="1"/>
    <col min="14601" max="14601" width="11" style="163" customWidth="1"/>
    <col min="14602" max="14634" width="8.85546875" style="163" customWidth="1"/>
    <col min="14635" max="14848" width="9.140625" style="163"/>
    <col min="14849" max="14849" width="4.28515625" style="163" customWidth="1"/>
    <col min="14850" max="14850" width="8.7109375" style="163" customWidth="1"/>
    <col min="14851" max="14851" width="5.5703125" style="163" customWidth="1"/>
    <col min="14852" max="14852" width="11.28515625" style="163" customWidth="1"/>
    <col min="14853" max="14853" width="11.5703125" style="163" customWidth="1"/>
    <col min="14854" max="14854" width="11.42578125" style="163" customWidth="1"/>
    <col min="14855" max="14855" width="12.5703125" style="163" customWidth="1"/>
    <col min="14856" max="14856" width="12.42578125" style="163" customWidth="1"/>
    <col min="14857" max="14857" width="11" style="163" customWidth="1"/>
    <col min="14858" max="14890" width="8.85546875" style="163" customWidth="1"/>
    <col min="14891" max="15104" width="9.140625" style="163"/>
    <col min="15105" max="15105" width="4.28515625" style="163" customWidth="1"/>
    <col min="15106" max="15106" width="8.7109375" style="163" customWidth="1"/>
    <col min="15107" max="15107" width="5.5703125" style="163" customWidth="1"/>
    <col min="15108" max="15108" width="11.28515625" style="163" customWidth="1"/>
    <col min="15109" max="15109" width="11.5703125" style="163" customWidth="1"/>
    <col min="15110" max="15110" width="11.42578125" style="163" customWidth="1"/>
    <col min="15111" max="15111" width="12.5703125" style="163" customWidth="1"/>
    <col min="15112" max="15112" width="12.42578125" style="163" customWidth="1"/>
    <col min="15113" max="15113" width="11" style="163" customWidth="1"/>
    <col min="15114" max="15146" width="8.85546875" style="163" customWidth="1"/>
    <col min="15147" max="15360" width="9.140625" style="163"/>
    <col min="15361" max="15361" width="4.28515625" style="163" customWidth="1"/>
    <col min="15362" max="15362" width="8.7109375" style="163" customWidth="1"/>
    <col min="15363" max="15363" width="5.5703125" style="163" customWidth="1"/>
    <col min="15364" max="15364" width="11.28515625" style="163" customWidth="1"/>
    <col min="15365" max="15365" width="11.5703125" style="163" customWidth="1"/>
    <col min="15366" max="15366" width="11.42578125" style="163" customWidth="1"/>
    <col min="15367" max="15367" width="12.5703125" style="163" customWidth="1"/>
    <col min="15368" max="15368" width="12.42578125" style="163" customWidth="1"/>
    <col min="15369" max="15369" width="11" style="163" customWidth="1"/>
    <col min="15370" max="15402" width="8.85546875" style="163" customWidth="1"/>
    <col min="15403" max="15616" width="9.140625" style="163"/>
    <col min="15617" max="15617" width="4.28515625" style="163" customWidth="1"/>
    <col min="15618" max="15618" width="8.7109375" style="163" customWidth="1"/>
    <col min="15619" max="15619" width="5.5703125" style="163" customWidth="1"/>
    <col min="15620" max="15620" width="11.28515625" style="163" customWidth="1"/>
    <col min="15621" max="15621" width="11.5703125" style="163" customWidth="1"/>
    <col min="15622" max="15622" width="11.42578125" style="163" customWidth="1"/>
    <col min="15623" max="15623" width="12.5703125" style="163" customWidth="1"/>
    <col min="15624" max="15624" width="12.42578125" style="163" customWidth="1"/>
    <col min="15625" max="15625" width="11" style="163" customWidth="1"/>
    <col min="15626" max="15658" width="8.85546875" style="163" customWidth="1"/>
    <col min="15659" max="15872" width="9.140625" style="163"/>
    <col min="15873" max="15873" width="4.28515625" style="163" customWidth="1"/>
    <col min="15874" max="15874" width="8.7109375" style="163" customWidth="1"/>
    <col min="15875" max="15875" width="5.5703125" style="163" customWidth="1"/>
    <col min="15876" max="15876" width="11.28515625" style="163" customWidth="1"/>
    <col min="15877" max="15877" width="11.5703125" style="163" customWidth="1"/>
    <col min="15878" max="15878" width="11.42578125" style="163" customWidth="1"/>
    <col min="15879" max="15879" width="12.5703125" style="163" customWidth="1"/>
    <col min="15880" max="15880" width="12.42578125" style="163" customWidth="1"/>
    <col min="15881" max="15881" width="11" style="163" customWidth="1"/>
    <col min="15882" max="15914" width="8.85546875" style="163" customWidth="1"/>
    <col min="15915" max="16128" width="9.140625" style="163"/>
    <col min="16129" max="16129" width="4.28515625" style="163" customWidth="1"/>
    <col min="16130" max="16130" width="8.7109375" style="163" customWidth="1"/>
    <col min="16131" max="16131" width="5.5703125" style="163" customWidth="1"/>
    <col min="16132" max="16132" width="11.28515625" style="163" customWidth="1"/>
    <col min="16133" max="16133" width="11.5703125" style="163" customWidth="1"/>
    <col min="16134" max="16134" width="11.42578125" style="163" customWidth="1"/>
    <col min="16135" max="16135" width="12.5703125" style="163" customWidth="1"/>
    <col min="16136" max="16136" width="12.42578125" style="163" customWidth="1"/>
    <col min="16137" max="16137" width="11" style="163" customWidth="1"/>
    <col min="16138" max="16170" width="8.85546875" style="163" customWidth="1"/>
    <col min="16171" max="16384" width="9.140625" style="163"/>
  </cols>
  <sheetData>
    <row r="1" spans="1:9" x14ac:dyDescent="0.2">
      <c r="G1" s="165" t="s">
        <v>188</v>
      </c>
      <c r="H1" s="165"/>
    </row>
    <row r="2" spans="1:9" x14ac:dyDescent="0.2">
      <c r="G2" s="3" t="s">
        <v>395</v>
      </c>
      <c r="H2" s="3"/>
    </row>
    <row r="3" spans="1:9" x14ac:dyDescent="0.2">
      <c r="G3" s="1" t="s">
        <v>27</v>
      </c>
      <c r="H3" s="1"/>
    </row>
    <row r="4" spans="1:9" x14ac:dyDescent="0.2">
      <c r="G4" s="3" t="s">
        <v>396</v>
      </c>
      <c r="H4" s="3"/>
    </row>
    <row r="5" spans="1:9" x14ac:dyDescent="0.2">
      <c r="H5" s="164"/>
    </row>
    <row r="7" spans="1:9" ht="35.25" customHeight="1" x14ac:dyDescent="0.2">
      <c r="A7" s="168" t="s">
        <v>189</v>
      </c>
      <c r="B7" s="168"/>
      <c r="C7" s="168"/>
      <c r="D7" s="168"/>
      <c r="E7" s="168"/>
      <c r="F7" s="168"/>
      <c r="G7" s="168"/>
      <c r="H7" s="168"/>
      <c r="I7" s="168"/>
    </row>
    <row r="8" spans="1:9" ht="18" customHeight="1" x14ac:dyDescent="0.2">
      <c r="A8" s="169"/>
      <c r="B8" s="169"/>
      <c r="C8" s="169"/>
      <c r="D8" s="169"/>
      <c r="E8" s="169"/>
      <c r="F8" s="169"/>
      <c r="G8" s="169"/>
      <c r="H8" s="169"/>
      <c r="I8" s="169"/>
    </row>
    <row r="9" spans="1:9" ht="13.5" customHeight="1" x14ac:dyDescent="0.2">
      <c r="I9" s="170" t="s">
        <v>0</v>
      </c>
    </row>
    <row r="10" spans="1:9" ht="13.5" customHeight="1" x14ac:dyDescent="0.2">
      <c r="A10" s="171"/>
      <c r="B10" s="171"/>
      <c r="C10" s="171"/>
      <c r="D10" s="172"/>
      <c r="E10" s="172"/>
      <c r="F10" s="173" t="s">
        <v>190</v>
      </c>
      <c r="G10" s="174"/>
      <c r="H10" s="174"/>
      <c r="I10" s="175"/>
    </row>
    <row r="11" spans="1:9" ht="33.75" customHeight="1" x14ac:dyDescent="0.2">
      <c r="A11" s="176" t="s">
        <v>191</v>
      </c>
      <c r="B11" s="176" t="s">
        <v>192</v>
      </c>
      <c r="C11" s="176" t="s">
        <v>4</v>
      </c>
      <c r="D11" s="177" t="s">
        <v>193</v>
      </c>
      <c r="E11" s="177" t="s">
        <v>194</v>
      </c>
      <c r="F11" s="172"/>
      <c r="G11" s="173" t="s">
        <v>195</v>
      </c>
      <c r="H11" s="175"/>
      <c r="I11" s="172"/>
    </row>
    <row r="12" spans="1:9" ht="39.75" customHeight="1" x14ac:dyDescent="0.2">
      <c r="A12" s="178"/>
      <c r="B12" s="178"/>
      <c r="C12" s="178"/>
      <c r="D12" s="178"/>
      <c r="E12" s="179"/>
      <c r="F12" s="180" t="s">
        <v>196</v>
      </c>
      <c r="G12" s="181" t="s">
        <v>197</v>
      </c>
      <c r="H12" s="181" t="s">
        <v>198</v>
      </c>
      <c r="I12" s="180" t="s">
        <v>199</v>
      </c>
    </row>
    <row r="13" spans="1:9" ht="10.5" customHeight="1" x14ac:dyDescent="0.2">
      <c r="A13" s="182">
        <v>1</v>
      </c>
      <c r="B13" s="182">
        <v>2</v>
      </c>
      <c r="C13" s="182">
        <v>3</v>
      </c>
      <c r="D13" s="182">
        <v>4</v>
      </c>
      <c r="E13" s="182">
        <v>5</v>
      </c>
      <c r="F13" s="182">
        <v>6</v>
      </c>
      <c r="G13" s="182">
        <v>7</v>
      </c>
      <c r="H13" s="182">
        <v>8</v>
      </c>
      <c r="I13" s="182">
        <v>9</v>
      </c>
    </row>
    <row r="14" spans="1:9" ht="20.25" customHeight="1" x14ac:dyDescent="0.2">
      <c r="A14" s="183">
        <v>710</v>
      </c>
      <c r="B14" s="183">
        <v>71035</v>
      </c>
      <c r="C14" s="183">
        <v>2020</v>
      </c>
      <c r="D14" s="184">
        <v>40000</v>
      </c>
      <c r="E14" s="184">
        <f>SUM(F14,I14)</f>
        <v>40000</v>
      </c>
      <c r="F14" s="184">
        <v>40000</v>
      </c>
      <c r="G14" s="184">
        <v>0</v>
      </c>
      <c r="H14" s="184">
        <v>0</v>
      </c>
      <c r="I14" s="184">
        <v>0</v>
      </c>
    </row>
    <row r="15" spans="1:9" ht="20.25" customHeight="1" x14ac:dyDescent="0.2">
      <c r="A15" s="183">
        <v>752</v>
      </c>
      <c r="B15" s="183">
        <v>75224</v>
      </c>
      <c r="C15" s="185">
        <v>2120</v>
      </c>
      <c r="D15" s="186">
        <v>60300</v>
      </c>
      <c r="E15" s="184">
        <f>SUM(F15,I15)</f>
        <v>60300</v>
      </c>
      <c r="F15" s="184">
        <v>60300</v>
      </c>
      <c r="G15" s="184">
        <f>50800-600</f>
        <v>50200</v>
      </c>
      <c r="H15" s="184">
        <v>0</v>
      </c>
      <c r="I15" s="184">
        <v>0</v>
      </c>
    </row>
    <row r="16" spans="1:9" ht="20.25" customHeight="1" x14ac:dyDescent="0.2">
      <c r="A16" s="183">
        <v>801</v>
      </c>
      <c r="B16" s="183">
        <v>80146</v>
      </c>
      <c r="C16" s="185">
        <v>2120</v>
      </c>
      <c r="D16" s="186">
        <f>439000+88600</f>
        <v>527600</v>
      </c>
      <c r="E16" s="184">
        <f>SUM(F16,I16)</f>
        <v>527600</v>
      </c>
      <c r="F16" s="184">
        <f>439000+88600</f>
        <v>527600</v>
      </c>
      <c r="G16" s="184">
        <f>419000+86600</f>
        <v>505600</v>
      </c>
      <c r="H16" s="184">
        <v>0</v>
      </c>
      <c r="I16" s="184">
        <v>0</v>
      </c>
    </row>
    <row r="17" spans="1:9" ht="20.25" customHeight="1" x14ac:dyDescent="0.2">
      <c r="A17" s="183">
        <v>801</v>
      </c>
      <c r="B17" s="183">
        <v>80195</v>
      </c>
      <c r="C17" s="185">
        <v>2120</v>
      </c>
      <c r="D17" s="186">
        <v>387860</v>
      </c>
      <c r="E17" s="184">
        <f>SUM(F17,I17)</f>
        <v>387860</v>
      </c>
      <c r="F17" s="184">
        <v>387860</v>
      </c>
      <c r="G17" s="184">
        <v>346956</v>
      </c>
      <c r="H17" s="184">
        <v>0</v>
      </c>
      <c r="I17" s="184">
        <v>0</v>
      </c>
    </row>
    <row r="18" spans="1:9" ht="23.25" customHeight="1" x14ac:dyDescent="0.2">
      <c r="A18" s="463" t="s">
        <v>200</v>
      </c>
      <c r="B18" s="464"/>
      <c r="C18" s="465"/>
      <c r="D18" s="187">
        <f t="shared" ref="D18:I18" si="0">SUM(D14:D17)</f>
        <v>1015760</v>
      </c>
      <c r="E18" s="187">
        <f t="shared" si="0"/>
        <v>1015760</v>
      </c>
      <c r="F18" s="187">
        <f t="shared" si="0"/>
        <v>1015760</v>
      </c>
      <c r="G18" s="187">
        <f t="shared" si="0"/>
        <v>902756</v>
      </c>
      <c r="H18" s="187">
        <f t="shared" si="0"/>
        <v>0</v>
      </c>
      <c r="I18" s="187">
        <f t="shared" si="0"/>
        <v>0</v>
      </c>
    </row>
  </sheetData>
  <mergeCells count="1">
    <mergeCell ref="A18:C18"/>
  </mergeCells>
  <pageMargins left="0.70866141732283472" right="0.70866141732283472" top="0.74803149606299213" bottom="0.74803149606299213" header="0.31496062992125984" footer="0.31496062992125984"/>
  <pageSetup paperSize="9" firstPageNumber="43" orientation="portrait" useFirstPageNumber="1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EEE930-7C4B-444D-857D-1735882ACFFA}">
  <sheetPr>
    <tabColor rgb="FF92D050"/>
  </sheetPr>
  <dimension ref="A1:H165"/>
  <sheetViews>
    <sheetView zoomScale="140" zoomScaleNormal="140" workbookViewId="0">
      <selection activeCell="E2" sqref="E2"/>
    </sheetView>
  </sheetViews>
  <sheetFormatPr defaultRowHeight="12" x14ac:dyDescent="0.2"/>
  <cols>
    <col min="1" max="1" width="4.42578125" style="166" customWidth="1"/>
    <col min="2" max="2" width="5.7109375" style="166" customWidth="1"/>
    <col min="3" max="3" width="8.42578125" style="166" customWidth="1"/>
    <col min="4" max="4" width="6.5703125" style="188" customWidth="1"/>
    <col min="5" max="5" width="47.42578125" style="166" customWidth="1"/>
    <col min="6" max="6" width="21.42578125" style="166" customWidth="1"/>
    <col min="7" max="7" width="9.140625" style="166" customWidth="1"/>
    <col min="8" max="8" width="12.28515625" style="166" customWidth="1"/>
    <col min="9" max="256" width="9.140625" style="166"/>
    <col min="257" max="257" width="4.42578125" style="166" customWidth="1"/>
    <col min="258" max="258" width="5.7109375" style="166" customWidth="1"/>
    <col min="259" max="259" width="8.42578125" style="166" customWidth="1"/>
    <col min="260" max="260" width="6.5703125" style="166" customWidth="1"/>
    <col min="261" max="261" width="47.42578125" style="166" customWidth="1"/>
    <col min="262" max="262" width="21.42578125" style="166" customWidth="1"/>
    <col min="263" max="263" width="9.140625" style="166"/>
    <col min="264" max="264" width="12.28515625" style="166" customWidth="1"/>
    <col min="265" max="512" width="9.140625" style="166"/>
    <col min="513" max="513" width="4.42578125" style="166" customWidth="1"/>
    <col min="514" max="514" width="5.7109375" style="166" customWidth="1"/>
    <col min="515" max="515" width="8.42578125" style="166" customWidth="1"/>
    <col min="516" max="516" width="6.5703125" style="166" customWidth="1"/>
    <col min="517" max="517" width="47.42578125" style="166" customWidth="1"/>
    <col min="518" max="518" width="21.42578125" style="166" customWidth="1"/>
    <col min="519" max="519" width="9.140625" style="166"/>
    <col min="520" max="520" width="12.28515625" style="166" customWidth="1"/>
    <col min="521" max="768" width="9.140625" style="166"/>
    <col min="769" max="769" width="4.42578125" style="166" customWidth="1"/>
    <col min="770" max="770" width="5.7109375" style="166" customWidth="1"/>
    <col min="771" max="771" width="8.42578125" style="166" customWidth="1"/>
    <col min="772" max="772" width="6.5703125" style="166" customWidth="1"/>
    <col min="773" max="773" width="47.42578125" style="166" customWidth="1"/>
    <col min="774" max="774" width="21.42578125" style="166" customWidth="1"/>
    <col min="775" max="775" width="9.140625" style="166"/>
    <col min="776" max="776" width="12.28515625" style="166" customWidth="1"/>
    <col min="777" max="1024" width="9.140625" style="166"/>
    <col min="1025" max="1025" width="4.42578125" style="166" customWidth="1"/>
    <col min="1026" max="1026" width="5.7109375" style="166" customWidth="1"/>
    <col min="1027" max="1027" width="8.42578125" style="166" customWidth="1"/>
    <col min="1028" max="1028" width="6.5703125" style="166" customWidth="1"/>
    <col min="1029" max="1029" width="47.42578125" style="166" customWidth="1"/>
    <col min="1030" max="1030" width="21.42578125" style="166" customWidth="1"/>
    <col min="1031" max="1031" width="9.140625" style="166"/>
    <col min="1032" max="1032" width="12.28515625" style="166" customWidth="1"/>
    <col min="1033" max="1280" width="9.140625" style="166"/>
    <col min="1281" max="1281" width="4.42578125" style="166" customWidth="1"/>
    <col min="1282" max="1282" width="5.7109375" style="166" customWidth="1"/>
    <col min="1283" max="1283" width="8.42578125" style="166" customWidth="1"/>
    <col min="1284" max="1284" width="6.5703125" style="166" customWidth="1"/>
    <col min="1285" max="1285" width="47.42578125" style="166" customWidth="1"/>
    <col min="1286" max="1286" width="21.42578125" style="166" customWidth="1"/>
    <col min="1287" max="1287" width="9.140625" style="166"/>
    <col min="1288" max="1288" width="12.28515625" style="166" customWidth="1"/>
    <col min="1289" max="1536" width="9.140625" style="166"/>
    <col min="1537" max="1537" width="4.42578125" style="166" customWidth="1"/>
    <col min="1538" max="1538" width="5.7109375" style="166" customWidth="1"/>
    <col min="1539" max="1539" width="8.42578125" style="166" customWidth="1"/>
    <col min="1540" max="1540" width="6.5703125" style="166" customWidth="1"/>
    <col min="1541" max="1541" width="47.42578125" style="166" customWidth="1"/>
    <col min="1542" max="1542" width="21.42578125" style="166" customWidth="1"/>
    <col min="1543" max="1543" width="9.140625" style="166"/>
    <col min="1544" max="1544" width="12.28515625" style="166" customWidth="1"/>
    <col min="1545" max="1792" width="9.140625" style="166"/>
    <col min="1793" max="1793" width="4.42578125" style="166" customWidth="1"/>
    <col min="1794" max="1794" width="5.7109375" style="166" customWidth="1"/>
    <col min="1795" max="1795" width="8.42578125" style="166" customWidth="1"/>
    <col min="1796" max="1796" width="6.5703125" style="166" customWidth="1"/>
    <col min="1797" max="1797" width="47.42578125" style="166" customWidth="1"/>
    <col min="1798" max="1798" width="21.42578125" style="166" customWidth="1"/>
    <col min="1799" max="1799" width="9.140625" style="166"/>
    <col min="1800" max="1800" width="12.28515625" style="166" customWidth="1"/>
    <col min="1801" max="2048" width="9.140625" style="166"/>
    <col min="2049" max="2049" width="4.42578125" style="166" customWidth="1"/>
    <col min="2050" max="2050" width="5.7109375" style="166" customWidth="1"/>
    <col min="2051" max="2051" width="8.42578125" style="166" customWidth="1"/>
    <col min="2052" max="2052" width="6.5703125" style="166" customWidth="1"/>
    <col min="2053" max="2053" width="47.42578125" style="166" customWidth="1"/>
    <col min="2054" max="2054" width="21.42578125" style="166" customWidth="1"/>
    <col min="2055" max="2055" width="9.140625" style="166"/>
    <col min="2056" max="2056" width="12.28515625" style="166" customWidth="1"/>
    <col min="2057" max="2304" width="9.140625" style="166"/>
    <col min="2305" max="2305" width="4.42578125" style="166" customWidth="1"/>
    <col min="2306" max="2306" width="5.7109375" style="166" customWidth="1"/>
    <col min="2307" max="2307" width="8.42578125" style="166" customWidth="1"/>
    <col min="2308" max="2308" width="6.5703125" style="166" customWidth="1"/>
    <col min="2309" max="2309" width="47.42578125" style="166" customWidth="1"/>
    <col min="2310" max="2310" width="21.42578125" style="166" customWidth="1"/>
    <col min="2311" max="2311" width="9.140625" style="166"/>
    <col min="2312" max="2312" width="12.28515625" style="166" customWidth="1"/>
    <col min="2313" max="2560" width="9.140625" style="166"/>
    <col min="2561" max="2561" width="4.42578125" style="166" customWidth="1"/>
    <col min="2562" max="2562" width="5.7109375" style="166" customWidth="1"/>
    <col min="2563" max="2563" width="8.42578125" style="166" customWidth="1"/>
    <col min="2564" max="2564" width="6.5703125" style="166" customWidth="1"/>
    <col min="2565" max="2565" width="47.42578125" style="166" customWidth="1"/>
    <col min="2566" max="2566" width="21.42578125" style="166" customWidth="1"/>
    <col min="2567" max="2567" width="9.140625" style="166"/>
    <col min="2568" max="2568" width="12.28515625" style="166" customWidth="1"/>
    <col min="2569" max="2816" width="9.140625" style="166"/>
    <col min="2817" max="2817" width="4.42578125" style="166" customWidth="1"/>
    <col min="2818" max="2818" width="5.7109375" style="166" customWidth="1"/>
    <col min="2819" max="2819" width="8.42578125" style="166" customWidth="1"/>
    <col min="2820" max="2820" width="6.5703125" style="166" customWidth="1"/>
    <col min="2821" max="2821" width="47.42578125" style="166" customWidth="1"/>
    <col min="2822" max="2822" width="21.42578125" style="166" customWidth="1"/>
    <col min="2823" max="2823" width="9.140625" style="166"/>
    <col min="2824" max="2824" width="12.28515625" style="166" customWidth="1"/>
    <col min="2825" max="3072" width="9.140625" style="166"/>
    <col min="3073" max="3073" width="4.42578125" style="166" customWidth="1"/>
    <col min="3074" max="3074" width="5.7109375" style="166" customWidth="1"/>
    <col min="3075" max="3075" width="8.42578125" style="166" customWidth="1"/>
    <col min="3076" max="3076" width="6.5703125" style="166" customWidth="1"/>
    <col min="3077" max="3077" width="47.42578125" style="166" customWidth="1"/>
    <col min="3078" max="3078" width="21.42578125" style="166" customWidth="1"/>
    <col min="3079" max="3079" width="9.140625" style="166"/>
    <col min="3080" max="3080" width="12.28515625" style="166" customWidth="1"/>
    <col min="3081" max="3328" width="9.140625" style="166"/>
    <col min="3329" max="3329" width="4.42578125" style="166" customWidth="1"/>
    <col min="3330" max="3330" width="5.7109375" style="166" customWidth="1"/>
    <col min="3331" max="3331" width="8.42578125" style="166" customWidth="1"/>
    <col min="3332" max="3332" width="6.5703125" style="166" customWidth="1"/>
    <col min="3333" max="3333" width="47.42578125" style="166" customWidth="1"/>
    <col min="3334" max="3334" width="21.42578125" style="166" customWidth="1"/>
    <col min="3335" max="3335" width="9.140625" style="166"/>
    <col min="3336" max="3336" width="12.28515625" style="166" customWidth="1"/>
    <col min="3337" max="3584" width="9.140625" style="166"/>
    <col min="3585" max="3585" width="4.42578125" style="166" customWidth="1"/>
    <col min="3586" max="3586" width="5.7109375" style="166" customWidth="1"/>
    <col min="3587" max="3587" width="8.42578125" style="166" customWidth="1"/>
    <col min="3588" max="3588" width="6.5703125" style="166" customWidth="1"/>
    <col min="3589" max="3589" width="47.42578125" style="166" customWidth="1"/>
    <col min="3590" max="3590" width="21.42578125" style="166" customWidth="1"/>
    <col min="3591" max="3591" width="9.140625" style="166"/>
    <col min="3592" max="3592" width="12.28515625" style="166" customWidth="1"/>
    <col min="3593" max="3840" width="9.140625" style="166"/>
    <col min="3841" max="3841" width="4.42578125" style="166" customWidth="1"/>
    <col min="3842" max="3842" width="5.7109375" style="166" customWidth="1"/>
    <col min="3843" max="3843" width="8.42578125" style="166" customWidth="1"/>
    <col min="3844" max="3844" width="6.5703125" style="166" customWidth="1"/>
    <col min="3845" max="3845" width="47.42578125" style="166" customWidth="1"/>
    <col min="3846" max="3846" width="21.42578125" style="166" customWidth="1"/>
    <col min="3847" max="3847" width="9.140625" style="166"/>
    <col min="3848" max="3848" width="12.28515625" style="166" customWidth="1"/>
    <col min="3849" max="4096" width="9.140625" style="166"/>
    <col min="4097" max="4097" width="4.42578125" style="166" customWidth="1"/>
    <col min="4098" max="4098" width="5.7109375" style="166" customWidth="1"/>
    <col min="4099" max="4099" width="8.42578125" style="166" customWidth="1"/>
    <col min="4100" max="4100" width="6.5703125" style="166" customWidth="1"/>
    <col min="4101" max="4101" width="47.42578125" style="166" customWidth="1"/>
    <col min="4102" max="4102" width="21.42578125" style="166" customWidth="1"/>
    <col min="4103" max="4103" width="9.140625" style="166"/>
    <col min="4104" max="4104" width="12.28515625" style="166" customWidth="1"/>
    <col min="4105" max="4352" width="9.140625" style="166"/>
    <col min="4353" max="4353" width="4.42578125" style="166" customWidth="1"/>
    <col min="4354" max="4354" width="5.7109375" style="166" customWidth="1"/>
    <col min="4355" max="4355" width="8.42578125" style="166" customWidth="1"/>
    <col min="4356" max="4356" width="6.5703125" style="166" customWidth="1"/>
    <col min="4357" max="4357" width="47.42578125" style="166" customWidth="1"/>
    <col min="4358" max="4358" width="21.42578125" style="166" customWidth="1"/>
    <col min="4359" max="4359" width="9.140625" style="166"/>
    <col min="4360" max="4360" width="12.28515625" style="166" customWidth="1"/>
    <col min="4361" max="4608" width="9.140625" style="166"/>
    <col min="4609" max="4609" width="4.42578125" style="166" customWidth="1"/>
    <col min="4610" max="4610" width="5.7109375" style="166" customWidth="1"/>
    <col min="4611" max="4611" width="8.42578125" style="166" customWidth="1"/>
    <col min="4612" max="4612" width="6.5703125" style="166" customWidth="1"/>
    <col min="4613" max="4613" width="47.42578125" style="166" customWidth="1"/>
    <col min="4614" max="4614" width="21.42578125" style="166" customWidth="1"/>
    <col min="4615" max="4615" width="9.140625" style="166"/>
    <col min="4616" max="4616" width="12.28515625" style="166" customWidth="1"/>
    <col min="4617" max="4864" width="9.140625" style="166"/>
    <col min="4865" max="4865" width="4.42578125" style="166" customWidth="1"/>
    <col min="4866" max="4866" width="5.7109375" style="166" customWidth="1"/>
    <col min="4867" max="4867" width="8.42578125" style="166" customWidth="1"/>
    <col min="4868" max="4868" width="6.5703125" style="166" customWidth="1"/>
    <col min="4869" max="4869" width="47.42578125" style="166" customWidth="1"/>
    <col min="4870" max="4870" width="21.42578125" style="166" customWidth="1"/>
    <col min="4871" max="4871" width="9.140625" style="166"/>
    <col min="4872" max="4872" width="12.28515625" style="166" customWidth="1"/>
    <col min="4873" max="5120" width="9.140625" style="166"/>
    <col min="5121" max="5121" width="4.42578125" style="166" customWidth="1"/>
    <col min="5122" max="5122" width="5.7109375" style="166" customWidth="1"/>
    <col min="5123" max="5123" width="8.42578125" style="166" customWidth="1"/>
    <col min="5124" max="5124" width="6.5703125" style="166" customWidth="1"/>
    <col min="5125" max="5125" width="47.42578125" style="166" customWidth="1"/>
    <col min="5126" max="5126" width="21.42578125" style="166" customWidth="1"/>
    <col min="5127" max="5127" width="9.140625" style="166"/>
    <col min="5128" max="5128" width="12.28515625" style="166" customWidth="1"/>
    <col min="5129" max="5376" width="9.140625" style="166"/>
    <col min="5377" max="5377" width="4.42578125" style="166" customWidth="1"/>
    <col min="5378" max="5378" width="5.7109375" style="166" customWidth="1"/>
    <col min="5379" max="5379" width="8.42578125" style="166" customWidth="1"/>
    <col min="5380" max="5380" width="6.5703125" style="166" customWidth="1"/>
    <col min="5381" max="5381" width="47.42578125" style="166" customWidth="1"/>
    <col min="5382" max="5382" width="21.42578125" style="166" customWidth="1"/>
    <col min="5383" max="5383" width="9.140625" style="166"/>
    <col min="5384" max="5384" width="12.28515625" style="166" customWidth="1"/>
    <col min="5385" max="5632" width="9.140625" style="166"/>
    <col min="5633" max="5633" width="4.42578125" style="166" customWidth="1"/>
    <col min="5634" max="5634" width="5.7109375" style="166" customWidth="1"/>
    <col min="5635" max="5635" width="8.42578125" style="166" customWidth="1"/>
    <col min="5636" max="5636" width="6.5703125" style="166" customWidth="1"/>
    <col min="5637" max="5637" width="47.42578125" style="166" customWidth="1"/>
    <col min="5638" max="5638" width="21.42578125" style="166" customWidth="1"/>
    <col min="5639" max="5639" width="9.140625" style="166"/>
    <col min="5640" max="5640" width="12.28515625" style="166" customWidth="1"/>
    <col min="5641" max="5888" width="9.140625" style="166"/>
    <col min="5889" max="5889" width="4.42578125" style="166" customWidth="1"/>
    <col min="5890" max="5890" width="5.7109375" style="166" customWidth="1"/>
    <col min="5891" max="5891" width="8.42578125" style="166" customWidth="1"/>
    <col min="5892" max="5892" width="6.5703125" style="166" customWidth="1"/>
    <col min="5893" max="5893" width="47.42578125" style="166" customWidth="1"/>
    <col min="5894" max="5894" width="21.42578125" style="166" customWidth="1"/>
    <col min="5895" max="5895" width="9.140625" style="166"/>
    <col min="5896" max="5896" width="12.28515625" style="166" customWidth="1"/>
    <col min="5897" max="6144" width="9.140625" style="166"/>
    <col min="6145" max="6145" width="4.42578125" style="166" customWidth="1"/>
    <col min="6146" max="6146" width="5.7109375" style="166" customWidth="1"/>
    <col min="6147" max="6147" width="8.42578125" style="166" customWidth="1"/>
    <col min="6148" max="6148" width="6.5703125" style="166" customWidth="1"/>
    <col min="6149" max="6149" width="47.42578125" style="166" customWidth="1"/>
    <col min="6150" max="6150" width="21.42578125" style="166" customWidth="1"/>
    <col min="6151" max="6151" width="9.140625" style="166"/>
    <col min="6152" max="6152" width="12.28515625" style="166" customWidth="1"/>
    <col min="6153" max="6400" width="9.140625" style="166"/>
    <col min="6401" max="6401" width="4.42578125" style="166" customWidth="1"/>
    <col min="6402" max="6402" width="5.7109375" style="166" customWidth="1"/>
    <col min="6403" max="6403" width="8.42578125" style="166" customWidth="1"/>
    <col min="6404" max="6404" width="6.5703125" style="166" customWidth="1"/>
    <col min="6405" max="6405" width="47.42578125" style="166" customWidth="1"/>
    <col min="6406" max="6406" width="21.42578125" style="166" customWidth="1"/>
    <col min="6407" max="6407" width="9.140625" style="166"/>
    <col min="6408" max="6408" width="12.28515625" style="166" customWidth="1"/>
    <col min="6409" max="6656" width="9.140625" style="166"/>
    <col min="6657" max="6657" width="4.42578125" style="166" customWidth="1"/>
    <col min="6658" max="6658" width="5.7109375" style="166" customWidth="1"/>
    <col min="6659" max="6659" width="8.42578125" style="166" customWidth="1"/>
    <col min="6660" max="6660" width="6.5703125" style="166" customWidth="1"/>
    <col min="6661" max="6661" width="47.42578125" style="166" customWidth="1"/>
    <col min="6662" max="6662" width="21.42578125" style="166" customWidth="1"/>
    <col min="6663" max="6663" width="9.140625" style="166"/>
    <col min="6664" max="6664" width="12.28515625" style="166" customWidth="1"/>
    <col min="6665" max="6912" width="9.140625" style="166"/>
    <col min="6913" max="6913" width="4.42578125" style="166" customWidth="1"/>
    <col min="6914" max="6914" width="5.7109375" style="166" customWidth="1"/>
    <col min="6915" max="6915" width="8.42578125" style="166" customWidth="1"/>
    <col min="6916" max="6916" width="6.5703125" style="166" customWidth="1"/>
    <col min="6917" max="6917" width="47.42578125" style="166" customWidth="1"/>
    <col min="6918" max="6918" width="21.42578125" style="166" customWidth="1"/>
    <col min="6919" max="6919" width="9.140625" style="166"/>
    <col min="6920" max="6920" width="12.28515625" style="166" customWidth="1"/>
    <col min="6921" max="7168" width="9.140625" style="166"/>
    <col min="7169" max="7169" width="4.42578125" style="166" customWidth="1"/>
    <col min="7170" max="7170" width="5.7109375" style="166" customWidth="1"/>
    <col min="7171" max="7171" width="8.42578125" style="166" customWidth="1"/>
    <col min="7172" max="7172" width="6.5703125" style="166" customWidth="1"/>
    <col min="7173" max="7173" width="47.42578125" style="166" customWidth="1"/>
    <col min="7174" max="7174" width="21.42578125" style="166" customWidth="1"/>
    <col min="7175" max="7175" width="9.140625" style="166"/>
    <col min="7176" max="7176" width="12.28515625" style="166" customWidth="1"/>
    <col min="7177" max="7424" width="9.140625" style="166"/>
    <col min="7425" max="7425" width="4.42578125" style="166" customWidth="1"/>
    <col min="7426" max="7426" width="5.7109375" style="166" customWidth="1"/>
    <col min="7427" max="7427" width="8.42578125" style="166" customWidth="1"/>
    <col min="7428" max="7428" width="6.5703125" style="166" customWidth="1"/>
    <col min="7429" max="7429" width="47.42578125" style="166" customWidth="1"/>
    <col min="7430" max="7430" width="21.42578125" style="166" customWidth="1"/>
    <col min="7431" max="7431" width="9.140625" style="166"/>
    <col min="7432" max="7432" width="12.28515625" style="166" customWidth="1"/>
    <col min="7433" max="7680" width="9.140625" style="166"/>
    <col min="7681" max="7681" width="4.42578125" style="166" customWidth="1"/>
    <col min="7682" max="7682" width="5.7109375" style="166" customWidth="1"/>
    <col min="7683" max="7683" width="8.42578125" style="166" customWidth="1"/>
    <col min="7684" max="7684" width="6.5703125" style="166" customWidth="1"/>
    <col min="7685" max="7685" width="47.42578125" style="166" customWidth="1"/>
    <col min="7686" max="7686" width="21.42578125" style="166" customWidth="1"/>
    <col min="7687" max="7687" width="9.140625" style="166"/>
    <col min="7688" max="7688" width="12.28515625" style="166" customWidth="1"/>
    <col min="7689" max="7936" width="9.140625" style="166"/>
    <col min="7937" max="7937" width="4.42578125" style="166" customWidth="1"/>
    <col min="7938" max="7938" width="5.7109375" style="166" customWidth="1"/>
    <col min="7939" max="7939" width="8.42578125" style="166" customWidth="1"/>
    <col min="7940" max="7940" width="6.5703125" style="166" customWidth="1"/>
    <col min="7941" max="7941" width="47.42578125" style="166" customWidth="1"/>
    <col min="7942" max="7942" width="21.42578125" style="166" customWidth="1"/>
    <col min="7943" max="7943" width="9.140625" style="166"/>
    <col min="7944" max="7944" width="12.28515625" style="166" customWidth="1"/>
    <col min="7945" max="8192" width="9.140625" style="166"/>
    <col min="8193" max="8193" width="4.42578125" style="166" customWidth="1"/>
    <col min="8194" max="8194" width="5.7109375" style="166" customWidth="1"/>
    <col min="8195" max="8195" width="8.42578125" style="166" customWidth="1"/>
    <col min="8196" max="8196" width="6.5703125" style="166" customWidth="1"/>
    <col min="8197" max="8197" width="47.42578125" style="166" customWidth="1"/>
    <col min="8198" max="8198" width="21.42578125" style="166" customWidth="1"/>
    <col min="8199" max="8199" width="9.140625" style="166"/>
    <col min="8200" max="8200" width="12.28515625" style="166" customWidth="1"/>
    <col min="8201" max="8448" width="9.140625" style="166"/>
    <col min="8449" max="8449" width="4.42578125" style="166" customWidth="1"/>
    <col min="8450" max="8450" width="5.7109375" style="166" customWidth="1"/>
    <col min="8451" max="8451" width="8.42578125" style="166" customWidth="1"/>
    <col min="8452" max="8452" width="6.5703125" style="166" customWidth="1"/>
    <col min="8453" max="8453" width="47.42578125" style="166" customWidth="1"/>
    <col min="8454" max="8454" width="21.42578125" style="166" customWidth="1"/>
    <col min="8455" max="8455" width="9.140625" style="166"/>
    <col min="8456" max="8456" width="12.28515625" style="166" customWidth="1"/>
    <col min="8457" max="8704" width="9.140625" style="166"/>
    <col min="8705" max="8705" width="4.42578125" style="166" customWidth="1"/>
    <col min="8706" max="8706" width="5.7109375" style="166" customWidth="1"/>
    <col min="8707" max="8707" width="8.42578125" style="166" customWidth="1"/>
    <col min="8708" max="8708" width="6.5703125" style="166" customWidth="1"/>
    <col min="8709" max="8709" width="47.42578125" style="166" customWidth="1"/>
    <col min="8710" max="8710" width="21.42578125" style="166" customWidth="1"/>
    <col min="8711" max="8711" width="9.140625" style="166"/>
    <col min="8712" max="8712" width="12.28515625" style="166" customWidth="1"/>
    <col min="8713" max="8960" width="9.140625" style="166"/>
    <col min="8961" max="8961" width="4.42578125" style="166" customWidth="1"/>
    <col min="8962" max="8962" width="5.7109375" style="166" customWidth="1"/>
    <col min="8963" max="8963" width="8.42578125" style="166" customWidth="1"/>
    <col min="8964" max="8964" width="6.5703125" style="166" customWidth="1"/>
    <col min="8965" max="8965" width="47.42578125" style="166" customWidth="1"/>
    <col min="8966" max="8966" width="21.42578125" style="166" customWidth="1"/>
    <col min="8967" max="8967" width="9.140625" style="166"/>
    <col min="8968" max="8968" width="12.28515625" style="166" customWidth="1"/>
    <col min="8969" max="9216" width="9.140625" style="166"/>
    <col min="9217" max="9217" width="4.42578125" style="166" customWidth="1"/>
    <col min="9218" max="9218" width="5.7109375" style="166" customWidth="1"/>
    <col min="9219" max="9219" width="8.42578125" style="166" customWidth="1"/>
    <col min="9220" max="9220" width="6.5703125" style="166" customWidth="1"/>
    <col min="9221" max="9221" width="47.42578125" style="166" customWidth="1"/>
    <col min="9222" max="9222" width="21.42578125" style="166" customWidth="1"/>
    <col min="9223" max="9223" width="9.140625" style="166"/>
    <col min="9224" max="9224" width="12.28515625" style="166" customWidth="1"/>
    <col min="9225" max="9472" width="9.140625" style="166"/>
    <col min="9473" max="9473" width="4.42578125" style="166" customWidth="1"/>
    <col min="9474" max="9474" width="5.7109375" style="166" customWidth="1"/>
    <col min="9475" max="9475" width="8.42578125" style="166" customWidth="1"/>
    <col min="9476" max="9476" width="6.5703125" style="166" customWidth="1"/>
    <col min="9477" max="9477" width="47.42578125" style="166" customWidth="1"/>
    <col min="9478" max="9478" width="21.42578125" style="166" customWidth="1"/>
    <col min="9479" max="9479" width="9.140625" style="166"/>
    <col min="9480" max="9480" width="12.28515625" style="166" customWidth="1"/>
    <col min="9481" max="9728" width="9.140625" style="166"/>
    <col min="9729" max="9729" width="4.42578125" style="166" customWidth="1"/>
    <col min="9730" max="9730" width="5.7109375" style="166" customWidth="1"/>
    <col min="9731" max="9731" width="8.42578125" style="166" customWidth="1"/>
    <col min="9732" max="9732" width="6.5703125" style="166" customWidth="1"/>
    <col min="9733" max="9733" width="47.42578125" style="166" customWidth="1"/>
    <col min="9734" max="9734" width="21.42578125" style="166" customWidth="1"/>
    <col min="9735" max="9735" width="9.140625" style="166"/>
    <col min="9736" max="9736" width="12.28515625" style="166" customWidth="1"/>
    <col min="9737" max="9984" width="9.140625" style="166"/>
    <col min="9985" max="9985" width="4.42578125" style="166" customWidth="1"/>
    <col min="9986" max="9986" width="5.7109375" style="166" customWidth="1"/>
    <col min="9987" max="9987" width="8.42578125" style="166" customWidth="1"/>
    <col min="9988" max="9988" width="6.5703125" style="166" customWidth="1"/>
    <col min="9989" max="9989" width="47.42578125" style="166" customWidth="1"/>
    <col min="9990" max="9990" width="21.42578125" style="166" customWidth="1"/>
    <col min="9991" max="9991" width="9.140625" style="166"/>
    <col min="9992" max="9992" width="12.28515625" style="166" customWidth="1"/>
    <col min="9993" max="10240" width="9.140625" style="166"/>
    <col min="10241" max="10241" width="4.42578125" style="166" customWidth="1"/>
    <col min="10242" max="10242" width="5.7109375" style="166" customWidth="1"/>
    <col min="10243" max="10243" width="8.42578125" style="166" customWidth="1"/>
    <col min="10244" max="10244" width="6.5703125" style="166" customWidth="1"/>
    <col min="10245" max="10245" width="47.42578125" style="166" customWidth="1"/>
    <col min="10246" max="10246" width="21.42578125" style="166" customWidth="1"/>
    <col min="10247" max="10247" width="9.140625" style="166"/>
    <col min="10248" max="10248" width="12.28515625" style="166" customWidth="1"/>
    <col min="10249" max="10496" width="9.140625" style="166"/>
    <col min="10497" max="10497" width="4.42578125" style="166" customWidth="1"/>
    <col min="10498" max="10498" width="5.7109375" style="166" customWidth="1"/>
    <col min="10499" max="10499" width="8.42578125" style="166" customWidth="1"/>
    <col min="10500" max="10500" width="6.5703125" style="166" customWidth="1"/>
    <col min="10501" max="10501" width="47.42578125" style="166" customWidth="1"/>
    <col min="10502" max="10502" width="21.42578125" style="166" customWidth="1"/>
    <col min="10503" max="10503" width="9.140625" style="166"/>
    <col min="10504" max="10504" width="12.28515625" style="166" customWidth="1"/>
    <col min="10505" max="10752" width="9.140625" style="166"/>
    <col min="10753" max="10753" width="4.42578125" style="166" customWidth="1"/>
    <col min="10754" max="10754" width="5.7109375" style="166" customWidth="1"/>
    <col min="10755" max="10755" width="8.42578125" style="166" customWidth="1"/>
    <col min="10756" max="10756" width="6.5703125" style="166" customWidth="1"/>
    <col min="10757" max="10757" width="47.42578125" style="166" customWidth="1"/>
    <col min="10758" max="10758" width="21.42578125" style="166" customWidth="1"/>
    <col min="10759" max="10759" width="9.140625" style="166"/>
    <col min="10760" max="10760" width="12.28515625" style="166" customWidth="1"/>
    <col min="10761" max="11008" width="9.140625" style="166"/>
    <col min="11009" max="11009" width="4.42578125" style="166" customWidth="1"/>
    <col min="11010" max="11010" width="5.7109375" style="166" customWidth="1"/>
    <col min="11011" max="11011" width="8.42578125" style="166" customWidth="1"/>
    <col min="11012" max="11012" width="6.5703125" style="166" customWidth="1"/>
    <col min="11013" max="11013" width="47.42578125" style="166" customWidth="1"/>
    <col min="11014" max="11014" width="21.42578125" style="166" customWidth="1"/>
    <col min="11015" max="11015" width="9.140625" style="166"/>
    <col min="11016" max="11016" width="12.28515625" style="166" customWidth="1"/>
    <col min="11017" max="11264" width="9.140625" style="166"/>
    <col min="11265" max="11265" width="4.42578125" style="166" customWidth="1"/>
    <col min="11266" max="11266" width="5.7109375" style="166" customWidth="1"/>
    <col min="11267" max="11267" width="8.42578125" style="166" customWidth="1"/>
    <col min="11268" max="11268" width="6.5703125" style="166" customWidth="1"/>
    <col min="11269" max="11269" width="47.42578125" style="166" customWidth="1"/>
    <col min="11270" max="11270" width="21.42578125" style="166" customWidth="1"/>
    <col min="11271" max="11271" width="9.140625" style="166"/>
    <col min="11272" max="11272" width="12.28515625" style="166" customWidth="1"/>
    <col min="11273" max="11520" width="9.140625" style="166"/>
    <col min="11521" max="11521" width="4.42578125" style="166" customWidth="1"/>
    <col min="11522" max="11522" width="5.7109375" style="166" customWidth="1"/>
    <col min="11523" max="11523" width="8.42578125" style="166" customWidth="1"/>
    <col min="11524" max="11524" width="6.5703125" style="166" customWidth="1"/>
    <col min="11525" max="11525" width="47.42578125" style="166" customWidth="1"/>
    <col min="11526" max="11526" width="21.42578125" style="166" customWidth="1"/>
    <col min="11527" max="11527" width="9.140625" style="166"/>
    <col min="11528" max="11528" width="12.28515625" style="166" customWidth="1"/>
    <col min="11529" max="11776" width="9.140625" style="166"/>
    <col min="11777" max="11777" width="4.42578125" style="166" customWidth="1"/>
    <col min="11778" max="11778" width="5.7109375" style="166" customWidth="1"/>
    <col min="11779" max="11779" width="8.42578125" style="166" customWidth="1"/>
    <col min="11780" max="11780" width="6.5703125" style="166" customWidth="1"/>
    <col min="11781" max="11781" width="47.42578125" style="166" customWidth="1"/>
    <col min="11782" max="11782" width="21.42578125" style="166" customWidth="1"/>
    <col min="11783" max="11783" width="9.140625" style="166"/>
    <col min="11784" max="11784" width="12.28515625" style="166" customWidth="1"/>
    <col min="11785" max="12032" width="9.140625" style="166"/>
    <col min="12033" max="12033" width="4.42578125" style="166" customWidth="1"/>
    <col min="12034" max="12034" width="5.7109375" style="166" customWidth="1"/>
    <col min="12035" max="12035" width="8.42578125" style="166" customWidth="1"/>
    <col min="12036" max="12036" width="6.5703125" style="166" customWidth="1"/>
    <col min="12037" max="12037" width="47.42578125" style="166" customWidth="1"/>
    <col min="12038" max="12038" width="21.42578125" style="166" customWidth="1"/>
    <col min="12039" max="12039" width="9.140625" style="166"/>
    <col min="12040" max="12040" width="12.28515625" style="166" customWidth="1"/>
    <col min="12041" max="12288" width="9.140625" style="166"/>
    <col min="12289" max="12289" width="4.42578125" style="166" customWidth="1"/>
    <col min="12290" max="12290" width="5.7109375" style="166" customWidth="1"/>
    <col min="12291" max="12291" width="8.42578125" style="166" customWidth="1"/>
    <col min="12292" max="12292" width="6.5703125" style="166" customWidth="1"/>
    <col min="12293" max="12293" width="47.42578125" style="166" customWidth="1"/>
    <col min="12294" max="12294" width="21.42578125" style="166" customWidth="1"/>
    <col min="12295" max="12295" width="9.140625" style="166"/>
    <col min="12296" max="12296" width="12.28515625" style="166" customWidth="1"/>
    <col min="12297" max="12544" width="9.140625" style="166"/>
    <col min="12545" max="12545" width="4.42578125" style="166" customWidth="1"/>
    <col min="12546" max="12546" width="5.7109375" style="166" customWidth="1"/>
    <col min="12547" max="12547" width="8.42578125" style="166" customWidth="1"/>
    <col min="12548" max="12548" width="6.5703125" style="166" customWidth="1"/>
    <col min="12549" max="12549" width="47.42578125" style="166" customWidth="1"/>
    <col min="12550" max="12550" width="21.42578125" style="166" customWidth="1"/>
    <col min="12551" max="12551" width="9.140625" style="166"/>
    <col min="12552" max="12552" width="12.28515625" style="166" customWidth="1"/>
    <col min="12553" max="12800" width="9.140625" style="166"/>
    <col min="12801" max="12801" width="4.42578125" style="166" customWidth="1"/>
    <col min="12802" max="12802" width="5.7109375" style="166" customWidth="1"/>
    <col min="12803" max="12803" width="8.42578125" style="166" customWidth="1"/>
    <col min="12804" max="12804" width="6.5703125" style="166" customWidth="1"/>
    <col min="12805" max="12805" width="47.42578125" style="166" customWidth="1"/>
    <col min="12806" max="12806" width="21.42578125" style="166" customWidth="1"/>
    <col min="12807" max="12807" width="9.140625" style="166"/>
    <col min="12808" max="12808" width="12.28515625" style="166" customWidth="1"/>
    <col min="12809" max="13056" width="9.140625" style="166"/>
    <col min="13057" max="13057" width="4.42578125" style="166" customWidth="1"/>
    <col min="13058" max="13058" width="5.7109375" style="166" customWidth="1"/>
    <col min="13059" max="13059" width="8.42578125" style="166" customWidth="1"/>
    <col min="13060" max="13060" width="6.5703125" style="166" customWidth="1"/>
    <col min="13061" max="13061" width="47.42578125" style="166" customWidth="1"/>
    <col min="13062" max="13062" width="21.42578125" style="166" customWidth="1"/>
    <col min="13063" max="13063" width="9.140625" style="166"/>
    <col min="13064" max="13064" width="12.28515625" style="166" customWidth="1"/>
    <col min="13065" max="13312" width="9.140625" style="166"/>
    <col min="13313" max="13313" width="4.42578125" style="166" customWidth="1"/>
    <col min="13314" max="13314" width="5.7109375" style="166" customWidth="1"/>
    <col min="13315" max="13315" width="8.42578125" style="166" customWidth="1"/>
    <col min="13316" max="13316" width="6.5703125" style="166" customWidth="1"/>
    <col min="13317" max="13317" width="47.42578125" style="166" customWidth="1"/>
    <col min="13318" max="13318" width="21.42578125" style="166" customWidth="1"/>
    <col min="13319" max="13319" width="9.140625" style="166"/>
    <col min="13320" max="13320" width="12.28515625" style="166" customWidth="1"/>
    <col min="13321" max="13568" width="9.140625" style="166"/>
    <col min="13569" max="13569" width="4.42578125" style="166" customWidth="1"/>
    <col min="13570" max="13570" width="5.7109375" style="166" customWidth="1"/>
    <col min="13571" max="13571" width="8.42578125" style="166" customWidth="1"/>
    <col min="13572" max="13572" width="6.5703125" style="166" customWidth="1"/>
    <col min="13573" max="13573" width="47.42578125" style="166" customWidth="1"/>
    <col min="13574" max="13574" width="21.42578125" style="166" customWidth="1"/>
    <col min="13575" max="13575" width="9.140625" style="166"/>
    <col min="13576" max="13576" width="12.28515625" style="166" customWidth="1"/>
    <col min="13577" max="13824" width="9.140625" style="166"/>
    <col min="13825" max="13825" width="4.42578125" style="166" customWidth="1"/>
    <col min="13826" max="13826" width="5.7109375" style="166" customWidth="1"/>
    <col min="13827" max="13827" width="8.42578125" style="166" customWidth="1"/>
    <col min="13828" max="13828" width="6.5703125" style="166" customWidth="1"/>
    <col min="13829" max="13829" width="47.42578125" style="166" customWidth="1"/>
    <col min="13830" max="13830" width="21.42578125" style="166" customWidth="1"/>
    <col min="13831" max="13831" width="9.140625" style="166"/>
    <col min="13832" max="13832" width="12.28515625" style="166" customWidth="1"/>
    <col min="13833" max="14080" width="9.140625" style="166"/>
    <col min="14081" max="14081" width="4.42578125" style="166" customWidth="1"/>
    <col min="14082" max="14082" width="5.7109375" style="166" customWidth="1"/>
    <col min="14083" max="14083" width="8.42578125" style="166" customWidth="1"/>
    <col min="14084" max="14084" width="6.5703125" style="166" customWidth="1"/>
    <col min="14085" max="14085" width="47.42578125" style="166" customWidth="1"/>
    <col min="14086" max="14086" width="21.42578125" style="166" customWidth="1"/>
    <col min="14087" max="14087" width="9.140625" style="166"/>
    <col min="14088" max="14088" width="12.28515625" style="166" customWidth="1"/>
    <col min="14089" max="14336" width="9.140625" style="166"/>
    <col min="14337" max="14337" width="4.42578125" style="166" customWidth="1"/>
    <col min="14338" max="14338" width="5.7109375" style="166" customWidth="1"/>
    <col min="14339" max="14339" width="8.42578125" style="166" customWidth="1"/>
    <col min="14340" max="14340" width="6.5703125" style="166" customWidth="1"/>
    <col min="14341" max="14341" width="47.42578125" style="166" customWidth="1"/>
    <col min="14342" max="14342" width="21.42578125" style="166" customWidth="1"/>
    <col min="14343" max="14343" width="9.140625" style="166"/>
    <col min="14344" max="14344" width="12.28515625" style="166" customWidth="1"/>
    <col min="14345" max="14592" width="9.140625" style="166"/>
    <col min="14593" max="14593" width="4.42578125" style="166" customWidth="1"/>
    <col min="14594" max="14594" width="5.7109375" style="166" customWidth="1"/>
    <col min="14595" max="14595" width="8.42578125" style="166" customWidth="1"/>
    <col min="14596" max="14596" width="6.5703125" style="166" customWidth="1"/>
    <col min="14597" max="14597" width="47.42578125" style="166" customWidth="1"/>
    <col min="14598" max="14598" width="21.42578125" style="166" customWidth="1"/>
    <col min="14599" max="14599" width="9.140625" style="166"/>
    <col min="14600" max="14600" width="12.28515625" style="166" customWidth="1"/>
    <col min="14601" max="14848" width="9.140625" style="166"/>
    <col min="14849" max="14849" width="4.42578125" style="166" customWidth="1"/>
    <col min="14850" max="14850" width="5.7109375" style="166" customWidth="1"/>
    <col min="14851" max="14851" width="8.42578125" style="166" customWidth="1"/>
    <col min="14852" max="14852" width="6.5703125" style="166" customWidth="1"/>
    <col min="14853" max="14853" width="47.42578125" style="166" customWidth="1"/>
    <col min="14854" max="14854" width="21.42578125" style="166" customWidth="1"/>
    <col min="14855" max="14855" width="9.140625" style="166"/>
    <col min="14856" max="14856" width="12.28515625" style="166" customWidth="1"/>
    <col min="14857" max="15104" width="9.140625" style="166"/>
    <col min="15105" max="15105" width="4.42578125" style="166" customWidth="1"/>
    <col min="15106" max="15106" width="5.7109375" style="166" customWidth="1"/>
    <col min="15107" max="15107" width="8.42578125" style="166" customWidth="1"/>
    <col min="15108" max="15108" width="6.5703125" style="166" customWidth="1"/>
    <col min="15109" max="15109" width="47.42578125" style="166" customWidth="1"/>
    <col min="15110" max="15110" width="21.42578125" style="166" customWidth="1"/>
    <col min="15111" max="15111" width="9.140625" style="166"/>
    <col min="15112" max="15112" width="12.28515625" style="166" customWidth="1"/>
    <col min="15113" max="15360" width="9.140625" style="166"/>
    <col min="15361" max="15361" width="4.42578125" style="166" customWidth="1"/>
    <col min="15362" max="15362" width="5.7109375" style="166" customWidth="1"/>
    <col min="15363" max="15363" width="8.42578125" style="166" customWidth="1"/>
    <col min="15364" max="15364" width="6.5703125" style="166" customWidth="1"/>
    <col min="15365" max="15365" width="47.42578125" style="166" customWidth="1"/>
    <col min="15366" max="15366" width="21.42578125" style="166" customWidth="1"/>
    <col min="15367" max="15367" width="9.140625" style="166"/>
    <col min="15368" max="15368" width="12.28515625" style="166" customWidth="1"/>
    <col min="15369" max="15616" width="9.140625" style="166"/>
    <col min="15617" max="15617" width="4.42578125" style="166" customWidth="1"/>
    <col min="15618" max="15618" width="5.7109375" style="166" customWidth="1"/>
    <col min="15619" max="15619" width="8.42578125" style="166" customWidth="1"/>
    <col min="15620" max="15620" width="6.5703125" style="166" customWidth="1"/>
    <col min="15621" max="15621" width="47.42578125" style="166" customWidth="1"/>
    <col min="15622" max="15622" width="21.42578125" style="166" customWidth="1"/>
    <col min="15623" max="15623" width="9.140625" style="166"/>
    <col min="15624" max="15624" width="12.28515625" style="166" customWidth="1"/>
    <col min="15625" max="15872" width="9.140625" style="166"/>
    <col min="15873" max="15873" width="4.42578125" style="166" customWidth="1"/>
    <col min="15874" max="15874" width="5.7109375" style="166" customWidth="1"/>
    <col min="15875" max="15875" width="8.42578125" style="166" customWidth="1"/>
    <col min="15876" max="15876" width="6.5703125" style="166" customWidth="1"/>
    <col min="15877" max="15877" width="47.42578125" style="166" customWidth="1"/>
    <col min="15878" max="15878" width="21.42578125" style="166" customWidth="1"/>
    <col min="15879" max="15879" width="9.140625" style="166"/>
    <col min="15880" max="15880" width="12.28515625" style="166" customWidth="1"/>
    <col min="15881" max="16128" width="9.140625" style="166"/>
    <col min="16129" max="16129" width="4.42578125" style="166" customWidth="1"/>
    <col min="16130" max="16130" width="5.7109375" style="166" customWidth="1"/>
    <col min="16131" max="16131" width="8.42578125" style="166" customWidth="1"/>
    <col min="16132" max="16132" width="6.5703125" style="166" customWidth="1"/>
    <col min="16133" max="16133" width="47.42578125" style="166" customWidth="1"/>
    <col min="16134" max="16134" width="21.42578125" style="166" customWidth="1"/>
    <col min="16135" max="16135" width="9.140625" style="166"/>
    <col min="16136" max="16136" width="12.28515625" style="166" customWidth="1"/>
    <col min="16137" max="16384" width="9.140625" style="166"/>
  </cols>
  <sheetData>
    <row r="1" spans="1:8" ht="18.75" customHeight="1" x14ac:dyDescent="0.2">
      <c r="E1" s="189" t="s">
        <v>201</v>
      </c>
      <c r="F1" s="167"/>
    </row>
    <row r="2" spans="1:8" x14ac:dyDescent="0.2">
      <c r="E2" s="167" t="s">
        <v>397</v>
      </c>
      <c r="F2" s="167"/>
    </row>
    <row r="3" spans="1:8" x14ac:dyDescent="0.2">
      <c r="E3" s="165" t="s">
        <v>202</v>
      </c>
      <c r="F3" s="167"/>
    </row>
    <row r="4" spans="1:8" x14ac:dyDescent="0.2">
      <c r="E4" s="167" t="s">
        <v>398</v>
      </c>
      <c r="F4" s="167"/>
    </row>
    <row r="5" spans="1:8" x14ac:dyDescent="0.2">
      <c r="E5" s="190"/>
    </row>
    <row r="6" spans="1:8" ht="22.5" customHeight="1" x14ac:dyDescent="0.2">
      <c r="A6" s="168" t="s">
        <v>203</v>
      </c>
      <c r="B6" s="168"/>
      <c r="C6" s="168"/>
      <c r="D6" s="191"/>
      <c r="E6" s="168"/>
      <c r="F6" s="168"/>
    </row>
    <row r="7" spans="1:8" ht="15.75" customHeight="1" x14ac:dyDescent="0.2">
      <c r="A7" s="168" t="s">
        <v>204</v>
      </c>
      <c r="B7" s="168"/>
      <c r="C7" s="168"/>
      <c r="D7" s="191"/>
      <c r="E7" s="168"/>
      <c r="F7" s="168"/>
    </row>
    <row r="8" spans="1:8" ht="11.25" customHeight="1" x14ac:dyDescent="0.2">
      <c r="F8" s="192"/>
    </row>
    <row r="9" spans="1:8" ht="19.5" customHeight="1" x14ac:dyDescent="0.2">
      <c r="A9" s="193"/>
      <c r="B9" s="193"/>
      <c r="C9" s="193"/>
      <c r="D9" s="194"/>
      <c r="E9" s="193"/>
      <c r="F9" s="195" t="s">
        <v>0</v>
      </c>
    </row>
    <row r="10" spans="1:8" ht="20.25" customHeight="1" x14ac:dyDescent="0.2">
      <c r="A10" s="196" t="s">
        <v>205</v>
      </c>
      <c r="B10" s="196" t="s">
        <v>191</v>
      </c>
      <c r="C10" s="196" t="s">
        <v>192</v>
      </c>
      <c r="D10" s="197" t="s">
        <v>206</v>
      </c>
      <c r="E10" s="198" t="s">
        <v>207</v>
      </c>
      <c r="F10" s="196" t="s">
        <v>208</v>
      </c>
    </row>
    <row r="11" spans="1:8" s="202" customFormat="1" ht="10.5" customHeight="1" x14ac:dyDescent="0.2">
      <c r="A11" s="199">
        <v>1</v>
      </c>
      <c r="B11" s="199">
        <v>2</v>
      </c>
      <c r="C11" s="199">
        <v>3</v>
      </c>
      <c r="D11" s="200">
        <v>4</v>
      </c>
      <c r="E11" s="201">
        <v>5</v>
      </c>
      <c r="F11" s="199">
        <v>6</v>
      </c>
    </row>
    <row r="12" spans="1:8" ht="17.25" customHeight="1" x14ac:dyDescent="0.2">
      <c r="A12" s="203" t="s">
        <v>209</v>
      </c>
      <c r="B12" s="204"/>
      <c r="C12" s="204"/>
      <c r="D12" s="205"/>
      <c r="E12" s="204"/>
      <c r="F12" s="206"/>
    </row>
    <row r="13" spans="1:8" ht="24.75" customHeight="1" x14ac:dyDescent="0.2">
      <c r="A13" s="207">
        <v>1</v>
      </c>
      <c r="B13" s="207">
        <v>600</v>
      </c>
      <c r="C13" s="207">
        <v>60095</v>
      </c>
      <c r="D13" s="208">
        <v>6230</v>
      </c>
      <c r="E13" s="209" t="s">
        <v>210</v>
      </c>
      <c r="F13" s="210">
        <v>200000</v>
      </c>
    </row>
    <row r="14" spans="1:8" ht="27" customHeight="1" x14ac:dyDescent="0.2">
      <c r="A14" s="211">
        <v>2</v>
      </c>
      <c r="B14" s="211">
        <v>700</v>
      </c>
      <c r="C14" s="211">
        <v>70095</v>
      </c>
      <c r="D14" s="212">
        <v>6230</v>
      </c>
      <c r="E14" s="213" t="s">
        <v>211</v>
      </c>
      <c r="F14" s="214">
        <v>1500000</v>
      </c>
      <c r="G14" s="215"/>
    </row>
    <row r="15" spans="1:8" ht="26.25" customHeight="1" x14ac:dyDescent="0.2">
      <c r="A15" s="211">
        <v>3</v>
      </c>
      <c r="B15" s="211">
        <v>750</v>
      </c>
      <c r="C15" s="211">
        <v>75095</v>
      </c>
      <c r="D15" s="216">
        <v>2360</v>
      </c>
      <c r="E15" s="217" t="s">
        <v>212</v>
      </c>
      <c r="F15" s="218">
        <f>120000-120000+160000</f>
        <v>160000</v>
      </c>
      <c r="H15" s="219"/>
    </row>
    <row r="16" spans="1:8" ht="15.75" customHeight="1" x14ac:dyDescent="0.2">
      <c r="A16" s="211">
        <v>4</v>
      </c>
      <c r="B16" s="211">
        <v>755</v>
      </c>
      <c r="C16" s="211">
        <v>75515</v>
      </c>
      <c r="D16" s="220">
        <v>2360</v>
      </c>
      <c r="E16" s="217" t="s">
        <v>213</v>
      </c>
      <c r="F16" s="221">
        <v>136490.64000000001</v>
      </c>
      <c r="H16" s="219"/>
    </row>
    <row r="17" spans="1:8" ht="15.75" customHeight="1" x14ac:dyDescent="0.2">
      <c r="A17" s="222">
        <v>5</v>
      </c>
      <c r="B17" s="222">
        <v>801</v>
      </c>
      <c r="C17" s="222">
        <v>80101</v>
      </c>
      <c r="D17" s="223">
        <v>2340</v>
      </c>
      <c r="E17" s="224" t="s">
        <v>91</v>
      </c>
      <c r="F17" s="225">
        <f>1285+2839+2649</f>
        <v>6773</v>
      </c>
      <c r="H17" s="219"/>
    </row>
    <row r="18" spans="1:8" ht="15.75" customHeight="1" x14ac:dyDescent="0.2">
      <c r="A18" s="226"/>
      <c r="B18" s="227"/>
      <c r="C18" s="228"/>
      <c r="D18" s="229"/>
      <c r="E18" s="230" t="s">
        <v>214</v>
      </c>
      <c r="F18" s="231"/>
      <c r="H18" s="219"/>
    </row>
    <row r="19" spans="1:8" ht="15.75" customHeight="1" x14ac:dyDescent="0.2">
      <c r="A19" s="222">
        <v>6</v>
      </c>
      <c r="B19" s="222">
        <v>801</v>
      </c>
      <c r="C19" s="224">
        <v>80104</v>
      </c>
      <c r="D19" s="223">
        <v>2340</v>
      </c>
      <c r="E19" s="224" t="s">
        <v>104</v>
      </c>
      <c r="F19" s="225">
        <f>6130+6488+6427</f>
        <v>19045</v>
      </c>
      <c r="H19" s="219"/>
    </row>
    <row r="20" spans="1:8" ht="15.75" customHeight="1" x14ac:dyDescent="0.2">
      <c r="A20" s="232"/>
      <c r="B20" s="233"/>
      <c r="C20" s="233"/>
      <c r="D20" s="234"/>
      <c r="E20" s="235" t="s">
        <v>215</v>
      </c>
      <c r="F20" s="236"/>
      <c r="H20" s="219"/>
    </row>
    <row r="21" spans="1:8" ht="15.75" customHeight="1" x14ac:dyDescent="0.2">
      <c r="A21" s="226"/>
      <c r="B21" s="227"/>
      <c r="C21" s="227"/>
      <c r="D21" s="237"/>
      <c r="E21" s="238" t="s">
        <v>216</v>
      </c>
      <c r="F21" s="239"/>
      <c r="H21" s="219"/>
    </row>
    <row r="22" spans="1:8" ht="15.75" customHeight="1" x14ac:dyDescent="0.2">
      <c r="A22" s="226"/>
      <c r="B22" s="227"/>
      <c r="C22" s="227"/>
      <c r="D22" s="237"/>
      <c r="E22" s="240" t="s">
        <v>217</v>
      </c>
      <c r="F22" s="239"/>
      <c r="H22" s="219"/>
    </row>
    <row r="23" spans="1:8" ht="15.75" customHeight="1" x14ac:dyDescent="0.2">
      <c r="A23" s="226"/>
      <c r="B23" s="227"/>
      <c r="C23" s="227"/>
      <c r="D23" s="237"/>
      <c r="E23" s="241" t="s">
        <v>218</v>
      </c>
      <c r="F23" s="239"/>
      <c r="H23" s="219"/>
    </row>
    <row r="24" spans="1:8" ht="15.75" customHeight="1" x14ac:dyDescent="0.2">
      <c r="A24" s="226"/>
      <c r="B24" s="227"/>
      <c r="C24" s="227"/>
      <c r="D24" s="237"/>
      <c r="E24" s="242" t="s">
        <v>219</v>
      </c>
      <c r="F24" s="239"/>
      <c r="H24" s="219"/>
    </row>
    <row r="25" spans="1:8" ht="15.75" customHeight="1" x14ac:dyDescent="0.2">
      <c r="A25" s="243"/>
      <c r="B25" s="244"/>
      <c r="C25" s="244"/>
      <c r="D25" s="245"/>
      <c r="E25" s="243" t="s">
        <v>220</v>
      </c>
      <c r="F25" s="246"/>
      <c r="H25" s="219"/>
    </row>
    <row r="26" spans="1:8" ht="15.75" customHeight="1" x14ac:dyDescent="0.2">
      <c r="A26" s="222">
        <v>7</v>
      </c>
      <c r="B26" s="222">
        <v>801</v>
      </c>
      <c r="C26" s="224">
        <v>80115</v>
      </c>
      <c r="D26" s="223">
        <v>2340</v>
      </c>
      <c r="E26" s="224" t="s">
        <v>107</v>
      </c>
      <c r="F26" s="225">
        <f>924+1215+1135</f>
        <v>3274</v>
      </c>
      <c r="H26" s="219"/>
    </row>
    <row r="27" spans="1:8" ht="24" customHeight="1" x14ac:dyDescent="0.2">
      <c r="A27" s="247"/>
      <c r="B27" s="248"/>
      <c r="C27" s="249"/>
      <c r="D27" s="250"/>
      <c r="E27" s="230" t="s">
        <v>221</v>
      </c>
      <c r="F27" s="231"/>
      <c r="H27" s="219"/>
    </row>
    <row r="28" spans="1:8" ht="15.75" customHeight="1" x14ac:dyDescent="0.2">
      <c r="A28" s="222">
        <v>8</v>
      </c>
      <c r="B28" s="222">
        <v>801</v>
      </c>
      <c r="C28" s="224">
        <v>80117</v>
      </c>
      <c r="D28" s="223">
        <v>2340</v>
      </c>
      <c r="E28" s="224" t="s">
        <v>109</v>
      </c>
      <c r="F28" s="225">
        <f>2470+3297+3078</f>
        <v>8845</v>
      </c>
      <c r="H28" s="219"/>
    </row>
    <row r="29" spans="1:8" ht="15" customHeight="1" x14ac:dyDescent="0.2">
      <c r="A29" s="232"/>
      <c r="B29" s="233"/>
      <c r="C29" s="233"/>
      <c r="D29" s="212"/>
      <c r="E29" s="251" t="s">
        <v>222</v>
      </c>
      <c r="F29" s="236"/>
      <c r="H29" s="219"/>
    </row>
    <row r="30" spans="1:8" ht="15.75" customHeight="1" x14ac:dyDescent="0.2">
      <c r="A30" s="222">
        <v>9</v>
      </c>
      <c r="B30" s="222">
        <v>801</v>
      </c>
      <c r="C30" s="224">
        <v>80120</v>
      </c>
      <c r="D30" s="223">
        <v>2340</v>
      </c>
      <c r="E30" s="224" t="s">
        <v>110</v>
      </c>
      <c r="F30" s="225">
        <f>4326+5679+5301</f>
        <v>15306</v>
      </c>
      <c r="H30" s="219"/>
    </row>
    <row r="31" spans="1:8" ht="28.5" customHeight="1" x14ac:dyDescent="0.2">
      <c r="A31" s="226"/>
      <c r="B31" s="227"/>
      <c r="C31" s="233"/>
      <c r="D31" s="234"/>
      <c r="E31" s="252" t="s">
        <v>223</v>
      </c>
      <c r="F31" s="239"/>
      <c r="H31" s="219"/>
    </row>
    <row r="32" spans="1:8" ht="33" customHeight="1" x14ac:dyDescent="0.2">
      <c r="A32" s="243"/>
      <c r="B32" s="244"/>
      <c r="C32" s="244"/>
      <c r="D32" s="245"/>
      <c r="E32" s="253" t="s">
        <v>224</v>
      </c>
      <c r="F32" s="246"/>
      <c r="H32" s="219"/>
    </row>
    <row r="33" spans="1:8" ht="15" customHeight="1" x14ac:dyDescent="0.2">
      <c r="A33" s="254">
        <v>10</v>
      </c>
      <c r="B33" s="254">
        <v>851</v>
      </c>
      <c r="C33" s="254">
        <v>85153</v>
      </c>
      <c r="D33" s="255">
        <v>2360</v>
      </c>
      <c r="E33" s="256" t="s">
        <v>225</v>
      </c>
      <c r="F33" s="257">
        <v>70000</v>
      </c>
      <c r="H33" s="219"/>
    </row>
    <row r="34" spans="1:8" ht="36" customHeight="1" x14ac:dyDescent="0.2">
      <c r="A34" s="211">
        <v>11</v>
      </c>
      <c r="B34" s="211">
        <v>851</v>
      </c>
      <c r="C34" s="211">
        <v>85154</v>
      </c>
      <c r="D34" s="220">
        <v>2360</v>
      </c>
      <c r="E34" s="217" t="s">
        <v>226</v>
      </c>
      <c r="F34" s="214">
        <f>540000+287000</f>
        <v>827000</v>
      </c>
    </row>
    <row r="35" spans="1:8" ht="24.75" customHeight="1" x14ac:dyDescent="0.2">
      <c r="A35" s="258">
        <v>12</v>
      </c>
      <c r="B35" s="258">
        <v>851</v>
      </c>
      <c r="C35" s="259">
        <v>85195</v>
      </c>
      <c r="D35" s="260">
        <v>2360</v>
      </c>
      <c r="E35" s="261" t="s">
        <v>227</v>
      </c>
      <c r="F35" s="214">
        <v>67500</v>
      </c>
    </row>
    <row r="36" spans="1:8" ht="24.75" customHeight="1" x14ac:dyDescent="0.2">
      <c r="A36" s="258">
        <v>13</v>
      </c>
      <c r="B36" s="262">
        <v>852</v>
      </c>
      <c r="C36" s="263">
        <v>85228</v>
      </c>
      <c r="D36" s="260">
        <v>2360</v>
      </c>
      <c r="E36" s="264" t="s">
        <v>228</v>
      </c>
      <c r="F36" s="214">
        <f>F37+F38</f>
        <v>10983550.1</v>
      </c>
    </row>
    <row r="37" spans="1:8" s="271" customFormat="1" ht="13.5" customHeight="1" x14ac:dyDescent="0.2">
      <c r="A37" s="265" t="s">
        <v>229</v>
      </c>
      <c r="B37" s="266"/>
      <c r="C37" s="267"/>
      <c r="D37" s="268"/>
      <c r="E37" s="269" t="s">
        <v>230</v>
      </c>
      <c r="F37" s="270">
        <f>8147880+194310.1</f>
        <v>8342190.0999999996</v>
      </c>
    </row>
    <row r="38" spans="1:8" s="271" customFormat="1" ht="13.5" customHeight="1" x14ac:dyDescent="0.2">
      <c r="A38" s="265" t="s">
        <v>231</v>
      </c>
      <c r="B38" s="266"/>
      <c r="C38" s="267"/>
      <c r="D38" s="268"/>
      <c r="E38" s="269" t="s">
        <v>232</v>
      </c>
      <c r="F38" s="272">
        <f>2432000+209360</f>
        <v>2641360</v>
      </c>
    </row>
    <row r="39" spans="1:8" ht="25.5" customHeight="1" x14ac:dyDescent="0.2">
      <c r="A39" s="211">
        <v>14</v>
      </c>
      <c r="B39" s="211">
        <v>852</v>
      </c>
      <c r="C39" s="211">
        <v>85295</v>
      </c>
      <c r="D39" s="220">
        <v>2360</v>
      </c>
      <c r="E39" s="217" t="s">
        <v>233</v>
      </c>
      <c r="F39" s="214">
        <v>2609549</v>
      </c>
    </row>
    <row r="40" spans="1:8" ht="26.25" customHeight="1" x14ac:dyDescent="0.2">
      <c r="A40" s="211">
        <v>15</v>
      </c>
      <c r="B40" s="211">
        <v>853</v>
      </c>
      <c r="C40" s="211">
        <v>85395</v>
      </c>
      <c r="D40" s="220">
        <v>2360</v>
      </c>
      <c r="E40" s="217" t="s">
        <v>234</v>
      </c>
      <c r="F40" s="214">
        <v>20000</v>
      </c>
    </row>
    <row r="41" spans="1:8" ht="36.75" customHeight="1" x14ac:dyDescent="0.2">
      <c r="A41" s="211">
        <v>16</v>
      </c>
      <c r="B41" s="211">
        <v>853</v>
      </c>
      <c r="C41" s="211">
        <v>85395</v>
      </c>
      <c r="D41" s="273" t="s">
        <v>235</v>
      </c>
      <c r="E41" s="274" t="s">
        <v>236</v>
      </c>
      <c r="F41" s="214">
        <f>90607.26+3763.63+21327.18</f>
        <v>115698.07</v>
      </c>
    </row>
    <row r="42" spans="1:8" ht="15.75" customHeight="1" x14ac:dyDescent="0.2">
      <c r="A42" s="275">
        <v>17</v>
      </c>
      <c r="B42" s="275">
        <v>855</v>
      </c>
      <c r="C42" s="275">
        <v>85510</v>
      </c>
      <c r="D42" s="276">
        <v>2360</v>
      </c>
      <c r="E42" s="264" t="s">
        <v>46</v>
      </c>
      <c r="F42" s="221">
        <f>3168000-122.15</f>
        <v>3167877.85</v>
      </c>
    </row>
    <row r="43" spans="1:8" ht="24.75" customHeight="1" x14ac:dyDescent="0.2">
      <c r="A43" s="211">
        <v>18</v>
      </c>
      <c r="B43" s="211">
        <v>900</v>
      </c>
      <c r="C43" s="211">
        <v>90001</v>
      </c>
      <c r="D43" s="220">
        <v>6230</v>
      </c>
      <c r="E43" s="277" t="s">
        <v>237</v>
      </c>
      <c r="F43" s="214">
        <v>250000</v>
      </c>
    </row>
    <row r="44" spans="1:8" ht="22.5" customHeight="1" x14ac:dyDescent="0.2">
      <c r="A44" s="211">
        <v>19</v>
      </c>
      <c r="B44" s="211">
        <v>900</v>
      </c>
      <c r="C44" s="211">
        <v>90005</v>
      </c>
      <c r="D44" s="220">
        <v>6230</v>
      </c>
      <c r="E44" s="261" t="s">
        <v>238</v>
      </c>
      <c r="F44" s="221">
        <f>F45+F46</f>
        <v>394215.39</v>
      </c>
    </row>
    <row r="45" spans="1:8" s="271" customFormat="1" ht="15" customHeight="1" x14ac:dyDescent="0.2">
      <c r="A45" s="278" t="s">
        <v>239</v>
      </c>
      <c r="B45" s="279"/>
      <c r="C45" s="279"/>
      <c r="D45" s="280"/>
      <c r="E45" s="281" t="s">
        <v>240</v>
      </c>
      <c r="F45" s="282">
        <f>200000+24215.39</f>
        <v>224215.39</v>
      </c>
    </row>
    <row r="46" spans="1:8" s="271" customFormat="1" ht="13.5" customHeight="1" x14ac:dyDescent="0.2">
      <c r="A46" s="278" t="s">
        <v>241</v>
      </c>
      <c r="B46" s="279"/>
      <c r="C46" s="279"/>
      <c r="D46" s="280"/>
      <c r="E46" s="281" t="s">
        <v>242</v>
      </c>
      <c r="F46" s="282">
        <f>100000+70000</f>
        <v>170000</v>
      </c>
    </row>
    <row r="47" spans="1:8" s="271" customFormat="1" ht="23.25" customHeight="1" x14ac:dyDescent="0.2">
      <c r="A47" s="283">
        <v>20</v>
      </c>
      <c r="B47" s="211">
        <v>900</v>
      </c>
      <c r="C47" s="211">
        <v>90005</v>
      </c>
      <c r="D47" s="220">
        <v>6230</v>
      </c>
      <c r="E47" s="284" t="s">
        <v>243</v>
      </c>
      <c r="F47" s="285">
        <v>1571700</v>
      </c>
    </row>
    <row r="48" spans="1:8" s="271" customFormat="1" ht="25.5" customHeight="1" x14ac:dyDescent="0.2">
      <c r="A48" s="211">
        <v>21</v>
      </c>
      <c r="B48" s="211">
        <v>900</v>
      </c>
      <c r="C48" s="211">
        <v>90026</v>
      </c>
      <c r="D48" s="220">
        <v>6230</v>
      </c>
      <c r="E48" s="277" t="s">
        <v>244</v>
      </c>
      <c r="F48" s="214">
        <v>50000</v>
      </c>
    </row>
    <row r="49" spans="1:8" ht="15.75" customHeight="1" x14ac:dyDescent="0.2">
      <c r="A49" s="275">
        <v>22</v>
      </c>
      <c r="B49" s="275">
        <v>921</v>
      </c>
      <c r="C49" s="275">
        <v>92120</v>
      </c>
      <c r="D49" s="276">
        <v>2720</v>
      </c>
      <c r="E49" s="286" t="s">
        <v>245</v>
      </c>
      <c r="F49" s="221">
        <v>1000000</v>
      </c>
    </row>
    <row r="50" spans="1:8" ht="48" customHeight="1" x14ac:dyDescent="0.2">
      <c r="A50" s="211">
        <v>23</v>
      </c>
      <c r="B50" s="211">
        <v>921</v>
      </c>
      <c r="C50" s="211">
        <v>92120</v>
      </c>
      <c r="D50" s="220">
        <v>6570</v>
      </c>
      <c r="E50" s="261" t="s">
        <v>246</v>
      </c>
      <c r="F50" s="210">
        <v>3572000</v>
      </c>
    </row>
    <row r="51" spans="1:8" ht="39.75" customHeight="1" x14ac:dyDescent="0.2">
      <c r="A51" s="211">
        <v>24</v>
      </c>
      <c r="B51" s="211">
        <v>921</v>
      </c>
      <c r="C51" s="211">
        <v>92195</v>
      </c>
      <c r="D51" s="273">
        <v>2360</v>
      </c>
      <c r="E51" s="217" t="s">
        <v>247</v>
      </c>
      <c r="F51" s="285">
        <f>320000-20000</f>
        <v>300000</v>
      </c>
    </row>
    <row r="52" spans="1:8" ht="15.6" customHeight="1" x14ac:dyDescent="0.2">
      <c r="A52" s="211">
        <v>25</v>
      </c>
      <c r="B52" s="211">
        <v>926</v>
      </c>
      <c r="C52" s="211">
        <v>92605</v>
      </c>
      <c r="D52" s="273">
        <v>2360</v>
      </c>
      <c r="E52" s="287" t="s">
        <v>248</v>
      </c>
      <c r="F52" s="214">
        <v>2436300</v>
      </c>
    </row>
    <row r="53" spans="1:8" ht="47.45" customHeight="1" x14ac:dyDescent="0.2">
      <c r="A53" s="288">
        <v>26</v>
      </c>
      <c r="B53" s="211">
        <v>926</v>
      </c>
      <c r="C53" s="211">
        <v>92605</v>
      </c>
      <c r="D53" s="273" t="s">
        <v>249</v>
      </c>
      <c r="E53" s="289" t="s">
        <v>250</v>
      </c>
      <c r="F53" s="214">
        <v>106845.42</v>
      </c>
    </row>
    <row r="54" spans="1:8" s="163" customFormat="1" ht="18" customHeight="1" x14ac:dyDescent="0.25">
      <c r="A54" s="290"/>
      <c r="B54" s="291"/>
      <c r="C54" s="291"/>
      <c r="D54" s="292"/>
      <c r="E54" s="291" t="s">
        <v>251</v>
      </c>
      <c r="F54" s="293">
        <f>F53+F52+F51+F50+F49+F47+F48+F44+F43+F42+F41+F40+F39+F36+F35+F34+F33+F30+F28+F26+F19+F17+F16+F15+F14+F13</f>
        <v>29591969.469999999</v>
      </c>
      <c r="H54" s="294"/>
    </row>
    <row r="55" spans="1:8" ht="17.25" customHeight="1" x14ac:dyDescent="0.2">
      <c r="A55" s="203" t="s">
        <v>252</v>
      </c>
      <c r="B55" s="204"/>
      <c r="C55" s="204"/>
      <c r="D55" s="205"/>
      <c r="E55" s="204"/>
      <c r="F55" s="206"/>
    </row>
    <row r="56" spans="1:8" ht="17.25" customHeight="1" x14ac:dyDescent="0.2">
      <c r="A56" s="196" t="s">
        <v>205</v>
      </c>
      <c r="B56" s="196" t="s">
        <v>191</v>
      </c>
      <c r="C56" s="196" t="s">
        <v>192</v>
      </c>
      <c r="D56" s="220"/>
      <c r="E56" s="198" t="s">
        <v>253</v>
      </c>
      <c r="F56" s="196" t="s">
        <v>208</v>
      </c>
    </row>
    <row r="57" spans="1:8" ht="24" customHeight="1" x14ac:dyDescent="0.2">
      <c r="A57" s="211">
        <v>1</v>
      </c>
      <c r="B57" s="211">
        <v>801</v>
      </c>
      <c r="C57" s="211">
        <v>80101</v>
      </c>
      <c r="D57" s="295" t="s">
        <v>254</v>
      </c>
      <c r="E57" s="288" t="s">
        <v>91</v>
      </c>
      <c r="F57" s="214">
        <v>9621098.7599999998</v>
      </c>
    </row>
    <row r="58" spans="1:8" ht="16.5" customHeight="1" x14ac:dyDescent="0.2">
      <c r="A58" s="296"/>
      <c r="B58" s="297"/>
      <c r="C58" s="298"/>
      <c r="D58" s="260"/>
      <c r="E58" s="299" t="s">
        <v>255</v>
      </c>
      <c r="F58" s="300"/>
    </row>
    <row r="59" spans="1:8" ht="15" customHeight="1" x14ac:dyDescent="0.2">
      <c r="A59" s="301"/>
      <c r="B59" s="302"/>
      <c r="C59" s="303"/>
      <c r="D59" s="304"/>
      <c r="E59" s="305" t="s">
        <v>256</v>
      </c>
      <c r="F59" s="306"/>
      <c r="G59" s="307"/>
    </row>
    <row r="60" spans="1:8" ht="26.25" customHeight="1" x14ac:dyDescent="0.2">
      <c r="A60" s="301"/>
      <c r="B60" s="302"/>
      <c r="C60" s="303"/>
      <c r="D60" s="308"/>
      <c r="E60" s="309" t="s">
        <v>257</v>
      </c>
      <c r="F60" s="310"/>
    </row>
    <row r="61" spans="1:8" ht="27" customHeight="1" x14ac:dyDescent="0.2">
      <c r="A61" s="301"/>
      <c r="B61" s="302"/>
      <c r="C61" s="303"/>
      <c r="D61" s="308"/>
      <c r="E61" s="311" t="s">
        <v>258</v>
      </c>
      <c r="F61" s="306"/>
    </row>
    <row r="62" spans="1:8" ht="14.25" customHeight="1" x14ac:dyDescent="0.2">
      <c r="A62" s="301"/>
      <c r="B62" s="302"/>
      <c r="C62" s="303"/>
      <c r="D62" s="308"/>
      <c r="E62" s="312" t="s">
        <v>259</v>
      </c>
      <c r="F62" s="306"/>
    </row>
    <row r="63" spans="1:8" ht="24" customHeight="1" x14ac:dyDescent="0.2">
      <c r="A63" s="313"/>
      <c r="B63" s="314"/>
      <c r="C63" s="315"/>
      <c r="D63" s="316"/>
      <c r="E63" s="317" t="s">
        <v>260</v>
      </c>
      <c r="F63" s="257"/>
    </row>
    <row r="64" spans="1:8" ht="13.9" customHeight="1" x14ac:dyDescent="0.2">
      <c r="A64" s="275">
        <v>2</v>
      </c>
      <c r="B64" s="275">
        <v>801</v>
      </c>
      <c r="C64" s="275">
        <v>80103</v>
      </c>
      <c r="D64" s="276">
        <v>2540</v>
      </c>
      <c r="E64" s="286" t="s">
        <v>261</v>
      </c>
      <c r="F64" s="221">
        <v>200474</v>
      </c>
    </row>
    <row r="65" spans="1:6" ht="27" customHeight="1" x14ac:dyDescent="0.2">
      <c r="A65" s="301"/>
      <c r="B65" s="302"/>
      <c r="C65" s="303"/>
      <c r="D65" s="308"/>
      <c r="E65" s="318" t="s">
        <v>257</v>
      </c>
      <c r="F65" s="300"/>
    </row>
    <row r="66" spans="1:6" ht="15" customHeight="1" x14ac:dyDescent="0.2">
      <c r="A66" s="313"/>
      <c r="B66" s="314"/>
      <c r="C66" s="315"/>
      <c r="D66" s="245"/>
      <c r="E66" s="314" t="s">
        <v>259</v>
      </c>
      <c r="F66" s="257"/>
    </row>
    <row r="67" spans="1:6" ht="26.25" customHeight="1" x14ac:dyDescent="0.2">
      <c r="A67" s="211">
        <v>3</v>
      </c>
      <c r="B67" s="211">
        <v>801</v>
      </c>
      <c r="C67" s="211">
        <v>80104</v>
      </c>
      <c r="D67" s="273" t="s">
        <v>254</v>
      </c>
      <c r="E67" s="288" t="s">
        <v>104</v>
      </c>
      <c r="F67" s="214">
        <v>9998488.4000000004</v>
      </c>
    </row>
    <row r="68" spans="1:6" ht="15.2" customHeight="1" x14ac:dyDescent="0.2">
      <c r="A68" s="296"/>
      <c r="B68" s="297"/>
      <c r="C68" s="298"/>
      <c r="D68" s="260"/>
      <c r="E68" s="299" t="s">
        <v>217</v>
      </c>
      <c r="F68" s="300"/>
    </row>
    <row r="69" spans="1:6" ht="15.2" customHeight="1" x14ac:dyDescent="0.2">
      <c r="A69" s="301"/>
      <c r="B69" s="302"/>
      <c r="C69" s="303"/>
      <c r="D69" s="308"/>
      <c r="E69" s="319" t="s">
        <v>215</v>
      </c>
      <c r="F69" s="306"/>
    </row>
    <row r="70" spans="1:6" ht="15.2" customHeight="1" x14ac:dyDescent="0.2">
      <c r="A70" s="301"/>
      <c r="B70" s="302"/>
      <c r="C70" s="303"/>
      <c r="D70" s="308"/>
      <c r="E70" s="319" t="s">
        <v>216</v>
      </c>
      <c r="F70" s="306"/>
    </row>
    <row r="71" spans="1:6" ht="15.2" customHeight="1" x14ac:dyDescent="0.2">
      <c r="A71" s="301"/>
      <c r="B71" s="302"/>
      <c r="C71" s="303"/>
      <c r="D71" s="308"/>
      <c r="E71" s="320" t="s">
        <v>218</v>
      </c>
      <c r="F71" s="306"/>
    </row>
    <row r="72" spans="1:6" ht="15.2" customHeight="1" x14ac:dyDescent="0.2">
      <c r="A72" s="301"/>
      <c r="B72" s="302"/>
      <c r="C72" s="303"/>
      <c r="D72" s="308"/>
      <c r="E72" s="311" t="s">
        <v>262</v>
      </c>
      <c r="F72" s="306"/>
    </row>
    <row r="73" spans="1:6" ht="15.2" customHeight="1" x14ac:dyDescent="0.2">
      <c r="A73" s="301"/>
      <c r="B73" s="302"/>
      <c r="C73" s="303"/>
      <c r="D73" s="308"/>
      <c r="E73" s="311" t="s">
        <v>263</v>
      </c>
      <c r="F73" s="306"/>
    </row>
    <row r="74" spans="1:6" ht="15.2" customHeight="1" x14ac:dyDescent="0.2">
      <c r="A74" s="301"/>
      <c r="B74" s="302"/>
      <c r="C74" s="303"/>
      <c r="D74" s="308"/>
      <c r="E74" s="320" t="s">
        <v>219</v>
      </c>
      <c r="F74" s="306"/>
    </row>
    <row r="75" spans="1:6" ht="24" customHeight="1" x14ac:dyDescent="0.2">
      <c r="A75" s="313"/>
      <c r="B75" s="314"/>
      <c r="C75" s="315"/>
      <c r="D75" s="316"/>
      <c r="E75" s="321" t="s">
        <v>264</v>
      </c>
      <c r="F75" s="322"/>
    </row>
    <row r="76" spans="1:6" ht="15.2" customHeight="1" x14ac:dyDescent="0.2">
      <c r="A76" s="301"/>
      <c r="B76" s="302"/>
      <c r="C76" s="303"/>
      <c r="D76" s="308"/>
      <c r="E76" s="309" t="s">
        <v>265</v>
      </c>
      <c r="F76" s="310"/>
    </row>
    <row r="77" spans="1:6" ht="15.2" customHeight="1" x14ac:dyDescent="0.2">
      <c r="A77" s="301"/>
      <c r="B77" s="302"/>
      <c r="C77" s="303"/>
      <c r="D77" s="308"/>
      <c r="E77" s="312" t="s">
        <v>266</v>
      </c>
      <c r="F77" s="306"/>
    </row>
    <row r="78" spans="1:6" ht="15.2" customHeight="1" x14ac:dyDescent="0.2">
      <c r="A78" s="301"/>
      <c r="B78" s="302"/>
      <c r="C78" s="303"/>
      <c r="D78" s="308"/>
      <c r="E78" s="312" t="s">
        <v>220</v>
      </c>
      <c r="F78" s="306"/>
    </row>
    <row r="79" spans="1:6" ht="15.2" customHeight="1" x14ac:dyDescent="0.2">
      <c r="A79" s="301"/>
      <c r="B79" s="302"/>
      <c r="C79" s="303"/>
      <c r="D79" s="308"/>
      <c r="E79" s="312" t="s">
        <v>267</v>
      </c>
      <c r="F79" s="306"/>
    </row>
    <row r="80" spans="1:6" ht="15.2" customHeight="1" x14ac:dyDescent="0.2">
      <c r="A80" s="301"/>
      <c r="B80" s="302"/>
      <c r="C80" s="303"/>
      <c r="D80" s="308"/>
      <c r="E80" s="312" t="s">
        <v>268</v>
      </c>
      <c r="F80" s="306"/>
    </row>
    <row r="81" spans="1:6" ht="15.2" customHeight="1" x14ac:dyDescent="0.2">
      <c r="A81" s="301"/>
      <c r="B81" s="302"/>
      <c r="C81" s="303"/>
      <c r="D81" s="308"/>
      <c r="E81" s="312" t="s">
        <v>269</v>
      </c>
      <c r="F81" s="306"/>
    </row>
    <row r="82" spans="1:6" ht="15.2" customHeight="1" x14ac:dyDescent="0.2">
      <c r="A82" s="313"/>
      <c r="B82" s="314"/>
      <c r="C82" s="315"/>
      <c r="D82" s="316"/>
      <c r="E82" s="323" t="s">
        <v>270</v>
      </c>
      <c r="F82" s="257"/>
    </row>
    <row r="83" spans="1:6" ht="17.25" customHeight="1" x14ac:dyDescent="0.2">
      <c r="A83" s="211">
        <v>4</v>
      </c>
      <c r="B83" s="211">
        <v>801</v>
      </c>
      <c r="C83" s="211">
        <v>80106</v>
      </c>
      <c r="D83" s="220">
        <v>2540</v>
      </c>
      <c r="E83" s="217" t="s">
        <v>271</v>
      </c>
      <c r="F83" s="214">
        <v>106966</v>
      </c>
    </row>
    <row r="84" spans="1:6" ht="16.5" customHeight="1" x14ac:dyDescent="0.2">
      <c r="A84" s="301"/>
      <c r="B84" s="302"/>
      <c r="C84" s="303"/>
      <c r="D84" s="234"/>
      <c r="E84" s="324" t="s">
        <v>272</v>
      </c>
      <c r="F84" s="325"/>
    </row>
    <row r="85" spans="1:6" ht="13.5" customHeight="1" x14ac:dyDescent="0.2">
      <c r="A85" s="275">
        <v>5</v>
      </c>
      <c r="B85" s="275">
        <v>801</v>
      </c>
      <c r="C85" s="275">
        <v>80115</v>
      </c>
      <c r="D85" s="326">
        <v>2540</v>
      </c>
      <c r="E85" s="327" t="s">
        <v>107</v>
      </c>
      <c r="F85" s="221">
        <v>3080790</v>
      </c>
    </row>
    <row r="86" spans="1:6" ht="28.5" customHeight="1" x14ac:dyDescent="0.2">
      <c r="A86" s="286"/>
      <c r="B86" s="327"/>
      <c r="C86" s="328"/>
      <c r="D86" s="212"/>
      <c r="E86" s="329" t="s">
        <v>273</v>
      </c>
      <c r="F86" s="221"/>
    </row>
    <row r="87" spans="1:6" ht="13.5" customHeight="1" x14ac:dyDescent="0.2">
      <c r="A87" s="275">
        <v>6</v>
      </c>
      <c r="B87" s="275">
        <v>801</v>
      </c>
      <c r="C87" s="275">
        <v>80116</v>
      </c>
      <c r="D87" s="326">
        <v>2540</v>
      </c>
      <c r="E87" s="327" t="s">
        <v>274</v>
      </c>
      <c r="F87" s="221">
        <v>5554772.25</v>
      </c>
    </row>
    <row r="88" spans="1:6" ht="15" customHeight="1" x14ac:dyDescent="0.2">
      <c r="A88" s="296"/>
      <c r="B88" s="297"/>
      <c r="C88" s="298"/>
      <c r="D88" s="260"/>
      <c r="E88" s="330" t="s">
        <v>275</v>
      </c>
      <c r="F88" s="300"/>
    </row>
    <row r="89" spans="1:6" ht="25.5" customHeight="1" x14ac:dyDescent="0.2">
      <c r="A89" s="301"/>
      <c r="B89" s="302"/>
      <c r="C89" s="303"/>
      <c r="D89" s="308"/>
      <c r="E89" s="305" t="s">
        <v>276</v>
      </c>
      <c r="F89" s="306"/>
    </row>
    <row r="90" spans="1:6" ht="13.5" customHeight="1" x14ac:dyDescent="0.2">
      <c r="A90" s="301"/>
      <c r="B90" s="302"/>
      <c r="C90" s="303"/>
      <c r="D90" s="308"/>
      <c r="E90" s="312" t="s">
        <v>277</v>
      </c>
      <c r="F90" s="306"/>
    </row>
    <row r="91" spans="1:6" ht="25.5" customHeight="1" x14ac:dyDescent="0.2">
      <c r="A91" s="301"/>
      <c r="B91" s="302"/>
      <c r="C91" s="303"/>
      <c r="D91" s="308"/>
      <c r="E91" s="305" t="s">
        <v>278</v>
      </c>
      <c r="F91" s="306"/>
    </row>
    <row r="92" spans="1:6" ht="27.75" customHeight="1" x14ac:dyDescent="0.2">
      <c r="A92" s="301"/>
      <c r="B92" s="302"/>
      <c r="C92" s="303"/>
      <c r="D92" s="308"/>
      <c r="E92" s="251" t="s">
        <v>279</v>
      </c>
      <c r="F92" s="310"/>
    </row>
    <row r="93" spans="1:6" ht="13.9" customHeight="1" x14ac:dyDescent="0.2">
      <c r="A93" s="301"/>
      <c r="B93" s="302"/>
      <c r="C93" s="303"/>
      <c r="D93" s="308"/>
      <c r="E93" s="312" t="s">
        <v>280</v>
      </c>
      <c r="F93" s="306"/>
    </row>
    <row r="94" spans="1:6" ht="15.75" customHeight="1" x14ac:dyDescent="0.2">
      <c r="A94" s="301"/>
      <c r="B94" s="302"/>
      <c r="C94" s="303"/>
      <c r="D94" s="308"/>
      <c r="E94" s="331" t="s">
        <v>281</v>
      </c>
      <c r="F94" s="306"/>
    </row>
    <row r="95" spans="1:6" ht="15" customHeight="1" x14ac:dyDescent="0.2">
      <c r="A95" s="301"/>
      <c r="B95" s="302"/>
      <c r="C95" s="303"/>
      <c r="D95" s="332"/>
      <c r="E95" s="333" t="s">
        <v>282</v>
      </c>
      <c r="F95" s="310"/>
    </row>
    <row r="96" spans="1:6" ht="15" customHeight="1" x14ac:dyDescent="0.2">
      <c r="A96" s="301"/>
      <c r="B96" s="302"/>
      <c r="C96" s="303"/>
      <c r="D96" s="332"/>
      <c r="E96" s="334" t="s">
        <v>283</v>
      </c>
      <c r="F96" s="306"/>
    </row>
    <row r="97" spans="1:6" ht="15.75" customHeight="1" x14ac:dyDescent="0.2">
      <c r="A97" s="301"/>
      <c r="B97" s="302"/>
      <c r="C97" s="303"/>
      <c r="D97" s="335"/>
      <c r="E97" s="336" t="s">
        <v>284</v>
      </c>
      <c r="F97" s="310"/>
    </row>
    <row r="98" spans="1:6" ht="27" customHeight="1" x14ac:dyDescent="0.2">
      <c r="A98" s="313"/>
      <c r="B98" s="314"/>
      <c r="C98" s="315"/>
      <c r="D98" s="316"/>
      <c r="E98" s="317" t="s">
        <v>285</v>
      </c>
      <c r="F98" s="257"/>
    </row>
    <row r="99" spans="1:6" ht="24.75" customHeight="1" x14ac:dyDescent="0.2">
      <c r="A99" s="211">
        <v>7</v>
      </c>
      <c r="B99" s="211">
        <v>801</v>
      </c>
      <c r="C99" s="211">
        <v>80117</v>
      </c>
      <c r="D99" s="273" t="s">
        <v>254</v>
      </c>
      <c r="E99" s="288" t="s">
        <v>109</v>
      </c>
      <c r="F99" s="214">
        <v>2829208</v>
      </c>
    </row>
    <row r="100" spans="1:6" ht="15.6" customHeight="1" x14ac:dyDescent="0.2">
      <c r="A100" s="301"/>
      <c r="B100" s="302"/>
      <c r="C100" s="303"/>
      <c r="D100" s="308"/>
      <c r="E100" s="251" t="s">
        <v>222</v>
      </c>
      <c r="F100" s="310"/>
    </row>
    <row r="101" spans="1:6" ht="25.5" customHeight="1" x14ac:dyDescent="0.2">
      <c r="A101" s="301"/>
      <c r="B101" s="302"/>
      <c r="C101" s="303"/>
      <c r="D101" s="308"/>
      <c r="E101" s="317" t="s">
        <v>286</v>
      </c>
      <c r="F101" s="325"/>
    </row>
    <row r="102" spans="1:6" ht="27" customHeight="1" x14ac:dyDescent="0.2">
      <c r="A102" s="211">
        <v>8</v>
      </c>
      <c r="B102" s="211">
        <v>801</v>
      </c>
      <c r="C102" s="211">
        <v>80120</v>
      </c>
      <c r="D102" s="273" t="s">
        <v>254</v>
      </c>
      <c r="E102" s="288" t="s">
        <v>110</v>
      </c>
      <c r="F102" s="214">
        <v>7217788.7800000003</v>
      </c>
    </row>
    <row r="103" spans="1:6" ht="16.5" customHeight="1" x14ac:dyDescent="0.2">
      <c r="A103" s="301"/>
      <c r="B103" s="302"/>
      <c r="C103" s="303"/>
      <c r="D103" s="308"/>
      <c r="E103" s="305" t="s">
        <v>287</v>
      </c>
      <c r="F103" s="306"/>
    </row>
    <row r="104" spans="1:6" ht="24.75" customHeight="1" x14ac:dyDescent="0.2">
      <c r="A104" s="301"/>
      <c r="B104" s="302"/>
      <c r="C104" s="303"/>
      <c r="D104" s="332"/>
      <c r="E104" s="305" t="s">
        <v>288</v>
      </c>
      <c r="F104" s="306"/>
    </row>
    <row r="105" spans="1:6" ht="24" customHeight="1" x14ac:dyDescent="0.2">
      <c r="A105" s="301"/>
      <c r="B105" s="302"/>
      <c r="C105" s="303"/>
      <c r="D105" s="332"/>
      <c r="E105" s="337" t="s">
        <v>289</v>
      </c>
      <c r="F105" s="306"/>
    </row>
    <row r="106" spans="1:6" ht="21.75" customHeight="1" x14ac:dyDescent="0.2">
      <c r="A106" s="301"/>
      <c r="B106" s="302"/>
      <c r="C106" s="303"/>
      <c r="D106" s="308"/>
      <c r="E106" s="305" t="s">
        <v>290</v>
      </c>
      <c r="F106" s="306"/>
    </row>
    <row r="107" spans="1:6" ht="17.45" customHeight="1" x14ac:dyDescent="0.2">
      <c r="A107" s="301"/>
      <c r="B107" s="302"/>
      <c r="C107" s="303"/>
      <c r="D107" s="308"/>
      <c r="E107" s="320" t="s">
        <v>291</v>
      </c>
      <c r="F107" s="306"/>
    </row>
    <row r="108" spans="1:6" ht="25.5" customHeight="1" x14ac:dyDescent="0.2">
      <c r="A108" s="301"/>
      <c r="B108" s="302"/>
      <c r="C108" s="303"/>
      <c r="D108" s="308"/>
      <c r="E108" s="311" t="s">
        <v>292</v>
      </c>
      <c r="F108" s="306"/>
    </row>
    <row r="109" spans="1:6" ht="26.25" customHeight="1" x14ac:dyDescent="0.2">
      <c r="A109" s="301"/>
      <c r="B109" s="302"/>
      <c r="C109" s="303"/>
      <c r="D109" s="308"/>
      <c r="E109" s="311" t="s">
        <v>293</v>
      </c>
      <c r="F109" s="306"/>
    </row>
    <row r="110" spans="1:6" ht="15" customHeight="1" x14ac:dyDescent="0.2">
      <c r="A110" s="301"/>
      <c r="B110" s="302"/>
      <c r="C110" s="303"/>
      <c r="D110" s="308"/>
      <c r="E110" s="312" t="s">
        <v>294</v>
      </c>
      <c r="F110" s="306"/>
    </row>
    <row r="111" spans="1:6" ht="15" customHeight="1" x14ac:dyDescent="0.2">
      <c r="A111" s="301"/>
      <c r="B111" s="302"/>
      <c r="C111" s="303"/>
      <c r="D111" s="308"/>
      <c r="E111" s="312" t="s">
        <v>295</v>
      </c>
      <c r="F111" s="306"/>
    </row>
    <row r="112" spans="1:6" ht="15.75" customHeight="1" x14ac:dyDescent="0.2">
      <c r="A112" s="313"/>
      <c r="B112" s="314"/>
      <c r="C112" s="315"/>
      <c r="D112" s="316"/>
      <c r="E112" s="323" t="s">
        <v>296</v>
      </c>
      <c r="F112" s="257"/>
    </row>
    <row r="113" spans="1:6" ht="48" customHeight="1" x14ac:dyDescent="0.2">
      <c r="A113" s="211">
        <v>9</v>
      </c>
      <c r="B113" s="211">
        <v>801</v>
      </c>
      <c r="C113" s="211">
        <v>80149</v>
      </c>
      <c r="D113" s="273" t="s">
        <v>254</v>
      </c>
      <c r="E113" s="217" t="s">
        <v>297</v>
      </c>
      <c r="F113" s="214">
        <v>2979637.56</v>
      </c>
    </row>
    <row r="114" spans="1:6" ht="15.2" customHeight="1" x14ac:dyDescent="0.2">
      <c r="A114" s="301"/>
      <c r="B114" s="302"/>
      <c r="C114" s="303"/>
      <c r="D114" s="308"/>
      <c r="E114" s="311" t="s">
        <v>266</v>
      </c>
      <c r="F114" s="306"/>
    </row>
    <row r="115" spans="1:6" ht="15.2" customHeight="1" x14ac:dyDescent="0.2">
      <c r="A115" s="301"/>
      <c r="B115" s="302"/>
      <c r="C115" s="303"/>
      <c r="D115" s="308"/>
      <c r="E115" s="311" t="s">
        <v>298</v>
      </c>
      <c r="F115" s="306"/>
    </row>
    <row r="116" spans="1:6" ht="15.2" customHeight="1" x14ac:dyDescent="0.2">
      <c r="A116" s="301"/>
      <c r="B116" s="302"/>
      <c r="C116" s="303"/>
      <c r="D116" s="308"/>
      <c r="E116" s="338" t="s">
        <v>217</v>
      </c>
      <c r="F116" s="310"/>
    </row>
    <row r="117" spans="1:6" ht="15.2" customHeight="1" x14ac:dyDescent="0.2">
      <c r="A117" s="301"/>
      <c r="B117" s="302"/>
      <c r="C117" s="303"/>
      <c r="D117" s="308"/>
      <c r="E117" s="320" t="s">
        <v>216</v>
      </c>
      <c r="F117" s="306"/>
    </row>
    <row r="118" spans="1:6" ht="15.2" customHeight="1" x14ac:dyDescent="0.2">
      <c r="A118" s="301"/>
      <c r="B118" s="302"/>
      <c r="C118" s="303"/>
      <c r="D118" s="308"/>
      <c r="E118" s="311" t="s">
        <v>299</v>
      </c>
      <c r="F118" s="306"/>
    </row>
    <row r="119" spans="1:6" ht="15.2" customHeight="1" x14ac:dyDescent="0.2">
      <c r="A119" s="301"/>
      <c r="B119" s="302"/>
      <c r="C119" s="303"/>
      <c r="D119" s="308"/>
      <c r="E119" s="311" t="s">
        <v>300</v>
      </c>
      <c r="F119" s="306"/>
    </row>
    <row r="120" spans="1:6" ht="15.2" customHeight="1" x14ac:dyDescent="0.2">
      <c r="A120" s="301"/>
      <c r="B120" s="302"/>
      <c r="C120" s="303"/>
      <c r="D120" s="308"/>
      <c r="E120" s="311" t="s">
        <v>263</v>
      </c>
      <c r="F120" s="306"/>
    </row>
    <row r="121" spans="1:6" ht="15.2" customHeight="1" x14ac:dyDescent="0.2">
      <c r="A121" s="301"/>
      <c r="B121" s="302"/>
      <c r="C121" s="303"/>
      <c r="D121" s="339"/>
      <c r="E121" s="320" t="s">
        <v>219</v>
      </c>
      <c r="F121" s="306"/>
    </row>
    <row r="122" spans="1:6" ht="15.2" customHeight="1" x14ac:dyDescent="0.2">
      <c r="A122" s="301"/>
      <c r="B122" s="302"/>
      <c r="C122" s="303"/>
      <c r="D122" s="304"/>
      <c r="E122" s="320" t="s">
        <v>215</v>
      </c>
      <c r="F122" s="306"/>
    </row>
    <row r="123" spans="1:6" ht="15.2" customHeight="1" x14ac:dyDescent="0.2">
      <c r="A123" s="301"/>
      <c r="B123" s="302"/>
      <c r="C123" s="303"/>
      <c r="D123" s="308"/>
      <c r="E123" s="320" t="s">
        <v>301</v>
      </c>
      <c r="F123" s="306"/>
    </row>
    <row r="124" spans="1:6" ht="15.2" customHeight="1" x14ac:dyDescent="0.2">
      <c r="A124" s="301"/>
      <c r="B124" s="302"/>
      <c r="C124" s="303"/>
      <c r="D124" s="308"/>
      <c r="E124" s="309" t="s">
        <v>270</v>
      </c>
      <c r="F124" s="310"/>
    </row>
    <row r="125" spans="1:6" ht="15.2" customHeight="1" x14ac:dyDescent="0.2">
      <c r="A125" s="313"/>
      <c r="B125" s="314"/>
      <c r="C125" s="315"/>
      <c r="D125" s="316"/>
      <c r="E125" s="340" t="s">
        <v>267</v>
      </c>
      <c r="F125" s="257"/>
    </row>
    <row r="126" spans="1:6" ht="36" customHeight="1" x14ac:dyDescent="0.2">
      <c r="A126" s="211">
        <v>10</v>
      </c>
      <c r="B126" s="211">
        <v>801</v>
      </c>
      <c r="C126" s="211">
        <v>80150</v>
      </c>
      <c r="D126" s="273" t="s">
        <v>254</v>
      </c>
      <c r="E126" s="217" t="s">
        <v>302</v>
      </c>
      <c r="F126" s="214">
        <v>901145.68</v>
      </c>
    </row>
    <row r="127" spans="1:6" ht="25.5" customHeight="1" x14ac:dyDescent="0.2">
      <c r="A127" s="301"/>
      <c r="B127" s="302"/>
      <c r="C127" s="303"/>
      <c r="D127" s="308"/>
      <c r="E127" s="305" t="s">
        <v>303</v>
      </c>
      <c r="F127" s="306"/>
    </row>
    <row r="128" spans="1:6" ht="14.25" customHeight="1" x14ac:dyDescent="0.2">
      <c r="A128" s="313"/>
      <c r="B128" s="314"/>
      <c r="C128" s="315"/>
      <c r="D128" s="341"/>
      <c r="E128" s="342" t="s">
        <v>259</v>
      </c>
      <c r="F128" s="322"/>
    </row>
    <row r="129" spans="1:7" ht="25.9" customHeight="1" x14ac:dyDescent="0.2">
      <c r="A129" s="301"/>
      <c r="B129" s="302"/>
      <c r="C129" s="303"/>
      <c r="D129" s="343"/>
      <c r="E129" s="309" t="s">
        <v>258</v>
      </c>
      <c r="F129" s="310"/>
    </row>
    <row r="130" spans="1:7" ht="15" customHeight="1" x14ac:dyDescent="0.2">
      <c r="A130" s="301"/>
      <c r="B130" s="302"/>
      <c r="C130" s="303"/>
      <c r="D130" s="308"/>
      <c r="E130" s="311" t="s">
        <v>255</v>
      </c>
      <c r="F130" s="306"/>
    </row>
    <row r="131" spans="1:7" ht="13.9" customHeight="1" x14ac:dyDescent="0.2">
      <c r="A131" s="313"/>
      <c r="B131" s="314"/>
      <c r="C131" s="315"/>
      <c r="D131" s="316"/>
      <c r="E131" s="317" t="s">
        <v>256</v>
      </c>
      <c r="F131" s="257"/>
      <c r="G131" s="307"/>
    </row>
    <row r="132" spans="1:7" ht="13.5" customHeight="1" x14ac:dyDescent="0.2">
      <c r="A132" s="275">
        <v>11</v>
      </c>
      <c r="B132" s="275">
        <v>801</v>
      </c>
      <c r="C132" s="275">
        <v>80151</v>
      </c>
      <c r="D132" s="205">
        <v>2540</v>
      </c>
      <c r="E132" s="327" t="s">
        <v>304</v>
      </c>
      <c r="F132" s="221">
        <v>50409.599999999999</v>
      </c>
    </row>
    <row r="133" spans="1:7" ht="15.2" customHeight="1" x14ac:dyDescent="0.2">
      <c r="A133" s="296"/>
      <c r="B133" s="297"/>
      <c r="C133" s="298"/>
      <c r="D133" s="344"/>
      <c r="E133" s="345" t="s">
        <v>305</v>
      </c>
      <c r="F133" s="300"/>
    </row>
    <row r="134" spans="1:7" ht="15.2" customHeight="1" x14ac:dyDescent="0.2">
      <c r="A134" s="313"/>
      <c r="B134" s="314"/>
      <c r="C134" s="315"/>
      <c r="D134" s="346"/>
      <c r="E134" s="323" t="s">
        <v>281</v>
      </c>
      <c r="F134" s="257"/>
    </row>
    <row r="135" spans="1:7" ht="102" customHeight="1" x14ac:dyDescent="0.2">
      <c r="A135" s="211">
        <v>12</v>
      </c>
      <c r="B135" s="211">
        <v>801</v>
      </c>
      <c r="C135" s="211">
        <v>80152</v>
      </c>
      <c r="D135" s="273" t="s">
        <v>254</v>
      </c>
      <c r="E135" s="217" t="s">
        <v>306</v>
      </c>
      <c r="F135" s="214">
        <v>1017020.64</v>
      </c>
    </row>
    <row r="136" spans="1:7" ht="14.45" customHeight="1" x14ac:dyDescent="0.2">
      <c r="A136" s="301"/>
      <c r="B136" s="302"/>
      <c r="C136" s="303"/>
      <c r="D136" s="308"/>
      <c r="E136" s="251" t="s">
        <v>222</v>
      </c>
      <c r="F136" s="310"/>
    </row>
    <row r="137" spans="1:7" ht="15" customHeight="1" x14ac:dyDescent="0.2">
      <c r="A137" s="301"/>
      <c r="B137" s="302"/>
      <c r="C137" s="303"/>
      <c r="D137" s="308"/>
      <c r="E137" s="320" t="s">
        <v>296</v>
      </c>
      <c r="F137" s="306"/>
    </row>
    <row r="138" spans="1:7" ht="22.9" customHeight="1" x14ac:dyDescent="0.2">
      <c r="A138" s="301"/>
      <c r="B138" s="302"/>
      <c r="C138" s="303"/>
      <c r="D138" s="304"/>
      <c r="E138" s="347" t="s">
        <v>273</v>
      </c>
      <c r="F138" s="306"/>
    </row>
    <row r="139" spans="1:7" ht="24.75" customHeight="1" x14ac:dyDescent="0.2">
      <c r="A139" s="301"/>
      <c r="B139" s="302"/>
      <c r="C139" s="303"/>
      <c r="D139" s="308"/>
      <c r="E139" s="311" t="s">
        <v>293</v>
      </c>
      <c r="F139" s="306"/>
    </row>
    <row r="140" spans="1:7" ht="16.149999999999999" customHeight="1" x14ac:dyDescent="0.2">
      <c r="A140" s="301"/>
      <c r="B140" s="302"/>
      <c r="C140" s="303"/>
      <c r="D140" s="308"/>
      <c r="E140" s="320" t="s">
        <v>295</v>
      </c>
      <c r="F140" s="306"/>
    </row>
    <row r="141" spans="1:7" ht="24" customHeight="1" x14ac:dyDescent="0.2">
      <c r="A141" s="313"/>
      <c r="B141" s="314"/>
      <c r="C141" s="315"/>
      <c r="D141" s="316"/>
      <c r="E141" s="348" t="s">
        <v>286</v>
      </c>
      <c r="F141" s="257"/>
    </row>
    <row r="142" spans="1:7" ht="15.75" customHeight="1" x14ac:dyDescent="0.2">
      <c r="A142" s="349">
        <v>13</v>
      </c>
      <c r="B142" s="349">
        <v>853</v>
      </c>
      <c r="C142" s="349">
        <v>85311</v>
      </c>
      <c r="D142" s="326">
        <v>2580</v>
      </c>
      <c r="E142" s="314" t="s">
        <v>307</v>
      </c>
      <c r="F142" s="257">
        <f>260801+20000</f>
        <v>280801</v>
      </c>
    </row>
    <row r="143" spans="1:7" ht="18" customHeight="1" x14ac:dyDescent="0.2">
      <c r="A143" s="286"/>
      <c r="B143" s="327"/>
      <c r="C143" s="315"/>
      <c r="D143" s="245"/>
      <c r="E143" s="314" t="s">
        <v>308</v>
      </c>
      <c r="F143" s="257"/>
    </row>
    <row r="144" spans="1:7" ht="15.75" customHeight="1" x14ac:dyDescent="0.2">
      <c r="A144" s="275">
        <v>14</v>
      </c>
      <c r="B144" s="275">
        <v>854</v>
      </c>
      <c r="C144" s="350">
        <v>85402</v>
      </c>
      <c r="D144" s="326">
        <v>2540</v>
      </c>
      <c r="E144" s="351" t="s">
        <v>309</v>
      </c>
      <c r="F144" s="221">
        <v>1127337</v>
      </c>
    </row>
    <row r="145" spans="1:6" ht="22.5" customHeight="1" x14ac:dyDescent="0.2">
      <c r="A145" s="286"/>
      <c r="B145" s="327"/>
      <c r="C145" s="328"/>
      <c r="D145" s="212"/>
      <c r="E145" s="352" t="s">
        <v>310</v>
      </c>
      <c r="F145" s="221"/>
    </row>
    <row r="146" spans="1:6" ht="15.75" customHeight="1" x14ac:dyDescent="0.2">
      <c r="A146" s="275">
        <v>15</v>
      </c>
      <c r="B146" s="275">
        <v>854</v>
      </c>
      <c r="C146" s="275">
        <v>85404</v>
      </c>
      <c r="D146" s="250">
        <v>2540</v>
      </c>
      <c r="E146" s="327" t="s">
        <v>311</v>
      </c>
      <c r="F146" s="221">
        <v>657304.31999999995</v>
      </c>
    </row>
    <row r="147" spans="1:6" ht="15" customHeight="1" x14ac:dyDescent="0.2">
      <c r="A147" s="301"/>
      <c r="B147" s="302"/>
      <c r="C147" s="303"/>
      <c r="D147" s="308"/>
      <c r="E147" s="312" t="s">
        <v>267</v>
      </c>
      <c r="F147" s="310"/>
    </row>
    <row r="148" spans="1:6" ht="13.5" customHeight="1" x14ac:dyDescent="0.2">
      <c r="A148" s="313"/>
      <c r="B148" s="314"/>
      <c r="C148" s="315"/>
      <c r="D148" s="316"/>
      <c r="E148" s="353" t="s">
        <v>216</v>
      </c>
      <c r="F148" s="322"/>
    </row>
    <row r="149" spans="1:6" ht="13.5" customHeight="1" x14ac:dyDescent="0.2">
      <c r="A149" s="301"/>
      <c r="B149" s="302"/>
      <c r="C149" s="303"/>
      <c r="D149" s="308"/>
      <c r="E149" s="309" t="s">
        <v>298</v>
      </c>
      <c r="F149" s="310"/>
    </row>
    <row r="150" spans="1:6" ht="13.5" customHeight="1" x14ac:dyDescent="0.2">
      <c r="A150" s="301"/>
      <c r="B150" s="302"/>
      <c r="C150" s="303"/>
      <c r="D150" s="308"/>
      <c r="E150" s="320" t="s">
        <v>219</v>
      </c>
      <c r="F150" s="306"/>
    </row>
    <row r="151" spans="1:6" ht="13.5" customHeight="1" x14ac:dyDescent="0.2">
      <c r="A151" s="301"/>
      <c r="B151" s="302"/>
      <c r="C151" s="303"/>
      <c r="D151" s="308"/>
      <c r="E151" s="311" t="s">
        <v>299</v>
      </c>
      <c r="F151" s="306"/>
    </row>
    <row r="152" spans="1:6" ht="13.5" customHeight="1" x14ac:dyDescent="0.2">
      <c r="A152" s="301"/>
      <c r="B152" s="302"/>
      <c r="C152" s="303"/>
      <c r="D152" s="308"/>
      <c r="E152" s="311" t="s">
        <v>263</v>
      </c>
      <c r="F152" s="306"/>
    </row>
    <row r="153" spans="1:6" ht="13.5" customHeight="1" x14ac:dyDescent="0.2">
      <c r="A153" s="301"/>
      <c r="B153" s="302"/>
      <c r="C153" s="303"/>
      <c r="D153" s="308"/>
      <c r="E153" s="338" t="s">
        <v>217</v>
      </c>
      <c r="F153" s="310"/>
    </row>
    <row r="154" spans="1:6" ht="14.25" customHeight="1" x14ac:dyDescent="0.2">
      <c r="A154" s="301"/>
      <c r="B154" s="302"/>
      <c r="C154" s="303"/>
      <c r="D154" s="308"/>
      <c r="E154" s="311" t="s">
        <v>300</v>
      </c>
      <c r="F154" s="306"/>
    </row>
    <row r="155" spans="1:6" ht="14.25" customHeight="1" x14ac:dyDescent="0.2">
      <c r="A155" s="313"/>
      <c r="B155" s="314"/>
      <c r="C155" s="315"/>
      <c r="D155" s="237"/>
      <c r="E155" s="354" t="s">
        <v>215</v>
      </c>
      <c r="F155" s="257"/>
    </row>
    <row r="156" spans="1:6" ht="25.5" customHeight="1" x14ac:dyDescent="0.2">
      <c r="A156" s="254">
        <v>16</v>
      </c>
      <c r="B156" s="254">
        <v>854</v>
      </c>
      <c r="C156" s="254">
        <v>85406</v>
      </c>
      <c r="D156" s="212">
        <v>2540</v>
      </c>
      <c r="E156" s="355" t="s">
        <v>312</v>
      </c>
      <c r="F156" s="214">
        <v>98579.6</v>
      </c>
    </row>
    <row r="157" spans="1:6" ht="15.75" customHeight="1" x14ac:dyDescent="0.2">
      <c r="A157" s="296"/>
      <c r="B157" s="297"/>
      <c r="C157" s="298"/>
      <c r="D157" s="234"/>
      <c r="E157" s="356" t="s">
        <v>313</v>
      </c>
      <c r="F157" s="300"/>
    </row>
    <row r="158" spans="1:6" ht="16.5" customHeight="1" x14ac:dyDescent="0.2">
      <c r="A158" s="275">
        <v>17</v>
      </c>
      <c r="B158" s="275">
        <v>854</v>
      </c>
      <c r="C158" s="275">
        <v>85410</v>
      </c>
      <c r="D158" s="326">
        <v>2590</v>
      </c>
      <c r="E158" s="327" t="s">
        <v>145</v>
      </c>
      <c r="F158" s="221">
        <v>1201326</v>
      </c>
    </row>
    <row r="159" spans="1:6" ht="13.5" customHeight="1" x14ac:dyDescent="0.2">
      <c r="A159" s="286"/>
      <c r="B159" s="327"/>
      <c r="C159" s="328"/>
      <c r="D159" s="245"/>
      <c r="E159" s="314" t="s">
        <v>314</v>
      </c>
      <c r="F159" s="221"/>
    </row>
    <row r="160" spans="1:6" ht="14.25" customHeight="1" x14ac:dyDescent="0.2">
      <c r="A160" s="357"/>
      <c r="B160" s="358"/>
      <c r="C160" s="358"/>
      <c r="D160" s="205"/>
      <c r="E160" s="358" t="s">
        <v>251</v>
      </c>
      <c r="F160" s="359">
        <f>SUM(F57:F159)</f>
        <v>46923147.590000004</v>
      </c>
    </row>
    <row r="161" spans="1:6" ht="15.75" customHeight="1" x14ac:dyDescent="0.2">
      <c r="A161" s="360"/>
      <c r="B161" s="361"/>
      <c r="C161" s="361"/>
      <c r="D161" s="205"/>
      <c r="E161" s="361" t="s">
        <v>200</v>
      </c>
      <c r="F161" s="362">
        <f>F160+F54</f>
        <v>76515117.060000002</v>
      </c>
    </row>
    <row r="163" spans="1:6" ht="12.6" customHeight="1" x14ac:dyDescent="0.2">
      <c r="A163" s="363"/>
      <c r="F163" s="364"/>
    </row>
    <row r="165" spans="1:6" x14ac:dyDescent="0.2">
      <c r="F165" s="364"/>
    </row>
  </sheetData>
  <pageMargins left="0.51181102362204722" right="0.51181102362204722" top="0.70866141732283472" bottom="0.74803149606299213" header="0.31496062992125984" footer="0.31496062992125984"/>
  <pageSetup paperSize="9" orientation="portrait" useFirstPageNumber="1" r:id="rId1"/>
  <headerFooter>
    <oddFooter>&amp;C&amp;8&amp;P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EC61AD-5D5C-480F-935D-C078778F9EE6}">
  <sheetPr>
    <tabColor rgb="FFFFFF00"/>
  </sheetPr>
  <dimension ref="A1:G35"/>
  <sheetViews>
    <sheetView zoomScale="120" zoomScaleNormal="120" workbookViewId="0">
      <selection activeCell="E2" sqref="E2"/>
    </sheetView>
  </sheetViews>
  <sheetFormatPr defaultRowHeight="15" x14ac:dyDescent="0.25"/>
  <cols>
    <col min="1" max="1" width="4.42578125" customWidth="1"/>
    <col min="2" max="2" width="7.5703125" customWidth="1"/>
    <col min="3" max="3" width="47.42578125" customWidth="1"/>
    <col min="4" max="4" width="14.85546875" customWidth="1"/>
    <col min="5" max="5" width="14" customWidth="1"/>
    <col min="6" max="6" width="14.140625" customWidth="1"/>
    <col min="7" max="7" width="14.7109375" customWidth="1"/>
    <col min="257" max="257" width="4.42578125" customWidth="1"/>
    <col min="258" max="258" width="7.5703125" customWidth="1"/>
    <col min="259" max="259" width="47.42578125" customWidth="1"/>
    <col min="260" max="260" width="14.85546875" customWidth="1"/>
    <col min="261" max="261" width="14" customWidth="1"/>
    <col min="262" max="262" width="14.140625" customWidth="1"/>
    <col min="263" max="263" width="14.7109375" customWidth="1"/>
    <col min="513" max="513" width="4.42578125" customWidth="1"/>
    <col min="514" max="514" width="7.5703125" customWidth="1"/>
    <col min="515" max="515" width="47.42578125" customWidth="1"/>
    <col min="516" max="516" width="14.85546875" customWidth="1"/>
    <col min="517" max="517" width="14" customWidth="1"/>
    <col min="518" max="518" width="14.140625" customWidth="1"/>
    <col min="519" max="519" width="14.7109375" customWidth="1"/>
    <col min="769" max="769" width="4.42578125" customWidth="1"/>
    <col min="770" max="770" width="7.5703125" customWidth="1"/>
    <col min="771" max="771" width="47.42578125" customWidth="1"/>
    <col min="772" max="772" width="14.85546875" customWidth="1"/>
    <col min="773" max="773" width="14" customWidth="1"/>
    <col min="774" max="774" width="14.140625" customWidth="1"/>
    <col min="775" max="775" width="14.7109375" customWidth="1"/>
    <col min="1025" max="1025" width="4.42578125" customWidth="1"/>
    <col min="1026" max="1026" width="7.5703125" customWidth="1"/>
    <col min="1027" max="1027" width="47.42578125" customWidth="1"/>
    <col min="1028" max="1028" width="14.85546875" customWidth="1"/>
    <col min="1029" max="1029" width="14" customWidth="1"/>
    <col min="1030" max="1030" width="14.140625" customWidth="1"/>
    <col min="1031" max="1031" width="14.7109375" customWidth="1"/>
    <col min="1281" max="1281" width="4.42578125" customWidth="1"/>
    <col min="1282" max="1282" width="7.5703125" customWidth="1"/>
    <col min="1283" max="1283" width="47.42578125" customWidth="1"/>
    <col min="1284" max="1284" width="14.85546875" customWidth="1"/>
    <col min="1285" max="1285" width="14" customWidth="1"/>
    <col min="1286" max="1286" width="14.140625" customWidth="1"/>
    <col min="1287" max="1287" width="14.7109375" customWidth="1"/>
    <col min="1537" max="1537" width="4.42578125" customWidth="1"/>
    <col min="1538" max="1538" width="7.5703125" customWidth="1"/>
    <col min="1539" max="1539" width="47.42578125" customWidth="1"/>
    <col min="1540" max="1540" width="14.85546875" customWidth="1"/>
    <col min="1541" max="1541" width="14" customWidth="1"/>
    <col min="1542" max="1542" width="14.140625" customWidth="1"/>
    <col min="1543" max="1543" width="14.7109375" customWidth="1"/>
    <col min="1793" max="1793" width="4.42578125" customWidth="1"/>
    <col min="1794" max="1794" width="7.5703125" customWidth="1"/>
    <col min="1795" max="1795" width="47.42578125" customWidth="1"/>
    <col min="1796" max="1796" width="14.85546875" customWidth="1"/>
    <col min="1797" max="1797" width="14" customWidth="1"/>
    <col min="1798" max="1798" width="14.140625" customWidth="1"/>
    <col min="1799" max="1799" width="14.7109375" customWidth="1"/>
    <col min="2049" max="2049" width="4.42578125" customWidth="1"/>
    <col min="2050" max="2050" width="7.5703125" customWidth="1"/>
    <col min="2051" max="2051" width="47.42578125" customWidth="1"/>
    <col min="2052" max="2052" width="14.85546875" customWidth="1"/>
    <col min="2053" max="2053" width="14" customWidth="1"/>
    <col min="2054" max="2054" width="14.140625" customWidth="1"/>
    <col min="2055" max="2055" width="14.7109375" customWidth="1"/>
    <col min="2305" max="2305" width="4.42578125" customWidth="1"/>
    <col min="2306" max="2306" width="7.5703125" customWidth="1"/>
    <col min="2307" max="2307" width="47.42578125" customWidth="1"/>
    <col min="2308" max="2308" width="14.85546875" customWidth="1"/>
    <col min="2309" max="2309" width="14" customWidth="1"/>
    <col min="2310" max="2310" width="14.140625" customWidth="1"/>
    <col min="2311" max="2311" width="14.7109375" customWidth="1"/>
    <col min="2561" max="2561" width="4.42578125" customWidth="1"/>
    <col min="2562" max="2562" width="7.5703125" customWidth="1"/>
    <col min="2563" max="2563" width="47.42578125" customWidth="1"/>
    <col min="2564" max="2564" width="14.85546875" customWidth="1"/>
    <col min="2565" max="2565" width="14" customWidth="1"/>
    <col min="2566" max="2566" width="14.140625" customWidth="1"/>
    <col min="2567" max="2567" width="14.7109375" customWidth="1"/>
    <col min="2817" max="2817" width="4.42578125" customWidth="1"/>
    <col min="2818" max="2818" width="7.5703125" customWidth="1"/>
    <col min="2819" max="2819" width="47.42578125" customWidth="1"/>
    <col min="2820" max="2820" width="14.85546875" customWidth="1"/>
    <col min="2821" max="2821" width="14" customWidth="1"/>
    <col min="2822" max="2822" width="14.140625" customWidth="1"/>
    <col min="2823" max="2823" width="14.7109375" customWidth="1"/>
    <col min="3073" max="3073" width="4.42578125" customWidth="1"/>
    <col min="3074" max="3074" width="7.5703125" customWidth="1"/>
    <col min="3075" max="3075" width="47.42578125" customWidth="1"/>
    <col min="3076" max="3076" width="14.85546875" customWidth="1"/>
    <col min="3077" max="3077" width="14" customWidth="1"/>
    <col min="3078" max="3078" width="14.140625" customWidth="1"/>
    <col min="3079" max="3079" width="14.7109375" customWidth="1"/>
    <col min="3329" max="3329" width="4.42578125" customWidth="1"/>
    <col min="3330" max="3330" width="7.5703125" customWidth="1"/>
    <col min="3331" max="3331" width="47.42578125" customWidth="1"/>
    <col min="3332" max="3332" width="14.85546875" customWidth="1"/>
    <col min="3333" max="3333" width="14" customWidth="1"/>
    <col min="3334" max="3334" width="14.140625" customWidth="1"/>
    <col min="3335" max="3335" width="14.7109375" customWidth="1"/>
    <col min="3585" max="3585" width="4.42578125" customWidth="1"/>
    <col min="3586" max="3586" width="7.5703125" customWidth="1"/>
    <col min="3587" max="3587" width="47.42578125" customWidth="1"/>
    <col min="3588" max="3588" width="14.85546875" customWidth="1"/>
    <col min="3589" max="3589" width="14" customWidth="1"/>
    <col min="3590" max="3590" width="14.140625" customWidth="1"/>
    <col min="3591" max="3591" width="14.7109375" customWidth="1"/>
    <col min="3841" max="3841" width="4.42578125" customWidth="1"/>
    <col min="3842" max="3842" width="7.5703125" customWidth="1"/>
    <col min="3843" max="3843" width="47.42578125" customWidth="1"/>
    <col min="3844" max="3844" width="14.85546875" customWidth="1"/>
    <col min="3845" max="3845" width="14" customWidth="1"/>
    <col min="3846" max="3846" width="14.140625" customWidth="1"/>
    <col min="3847" max="3847" width="14.7109375" customWidth="1"/>
    <col min="4097" max="4097" width="4.42578125" customWidth="1"/>
    <col min="4098" max="4098" width="7.5703125" customWidth="1"/>
    <col min="4099" max="4099" width="47.42578125" customWidth="1"/>
    <col min="4100" max="4100" width="14.85546875" customWidth="1"/>
    <col min="4101" max="4101" width="14" customWidth="1"/>
    <col min="4102" max="4102" width="14.140625" customWidth="1"/>
    <col min="4103" max="4103" width="14.7109375" customWidth="1"/>
    <col min="4353" max="4353" width="4.42578125" customWidth="1"/>
    <col min="4354" max="4354" width="7.5703125" customWidth="1"/>
    <col min="4355" max="4355" width="47.42578125" customWidth="1"/>
    <col min="4356" max="4356" width="14.85546875" customWidth="1"/>
    <col min="4357" max="4357" width="14" customWidth="1"/>
    <col min="4358" max="4358" width="14.140625" customWidth="1"/>
    <col min="4359" max="4359" width="14.7109375" customWidth="1"/>
    <col min="4609" max="4609" width="4.42578125" customWidth="1"/>
    <col min="4610" max="4610" width="7.5703125" customWidth="1"/>
    <col min="4611" max="4611" width="47.42578125" customWidth="1"/>
    <col min="4612" max="4612" width="14.85546875" customWidth="1"/>
    <col min="4613" max="4613" width="14" customWidth="1"/>
    <col min="4614" max="4614" width="14.140625" customWidth="1"/>
    <col min="4615" max="4615" width="14.7109375" customWidth="1"/>
    <col min="4865" max="4865" width="4.42578125" customWidth="1"/>
    <col min="4866" max="4866" width="7.5703125" customWidth="1"/>
    <col min="4867" max="4867" width="47.42578125" customWidth="1"/>
    <col min="4868" max="4868" width="14.85546875" customWidth="1"/>
    <col min="4869" max="4869" width="14" customWidth="1"/>
    <col min="4870" max="4870" width="14.140625" customWidth="1"/>
    <col min="4871" max="4871" width="14.7109375" customWidth="1"/>
    <col min="5121" max="5121" width="4.42578125" customWidth="1"/>
    <col min="5122" max="5122" width="7.5703125" customWidth="1"/>
    <col min="5123" max="5123" width="47.42578125" customWidth="1"/>
    <col min="5124" max="5124" width="14.85546875" customWidth="1"/>
    <col min="5125" max="5125" width="14" customWidth="1"/>
    <col min="5126" max="5126" width="14.140625" customWidth="1"/>
    <col min="5127" max="5127" width="14.7109375" customWidth="1"/>
    <col min="5377" max="5377" width="4.42578125" customWidth="1"/>
    <col min="5378" max="5378" width="7.5703125" customWidth="1"/>
    <col min="5379" max="5379" width="47.42578125" customWidth="1"/>
    <col min="5380" max="5380" width="14.85546875" customWidth="1"/>
    <col min="5381" max="5381" width="14" customWidth="1"/>
    <col min="5382" max="5382" width="14.140625" customWidth="1"/>
    <col min="5383" max="5383" width="14.7109375" customWidth="1"/>
    <col min="5633" max="5633" width="4.42578125" customWidth="1"/>
    <col min="5634" max="5634" width="7.5703125" customWidth="1"/>
    <col min="5635" max="5635" width="47.42578125" customWidth="1"/>
    <col min="5636" max="5636" width="14.85546875" customWidth="1"/>
    <col min="5637" max="5637" width="14" customWidth="1"/>
    <col min="5638" max="5638" width="14.140625" customWidth="1"/>
    <col min="5639" max="5639" width="14.7109375" customWidth="1"/>
    <col min="5889" max="5889" width="4.42578125" customWidth="1"/>
    <col min="5890" max="5890" width="7.5703125" customWidth="1"/>
    <col min="5891" max="5891" width="47.42578125" customWidth="1"/>
    <col min="5892" max="5892" width="14.85546875" customWidth="1"/>
    <col min="5893" max="5893" width="14" customWidth="1"/>
    <col min="5894" max="5894" width="14.140625" customWidth="1"/>
    <col min="5895" max="5895" width="14.7109375" customWidth="1"/>
    <col min="6145" max="6145" width="4.42578125" customWidth="1"/>
    <col min="6146" max="6146" width="7.5703125" customWidth="1"/>
    <col min="6147" max="6147" width="47.42578125" customWidth="1"/>
    <col min="6148" max="6148" width="14.85546875" customWidth="1"/>
    <col min="6149" max="6149" width="14" customWidth="1"/>
    <col min="6150" max="6150" width="14.140625" customWidth="1"/>
    <col min="6151" max="6151" width="14.7109375" customWidth="1"/>
    <col min="6401" max="6401" width="4.42578125" customWidth="1"/>
    <col min="6402" max="6402" width="7.5703125" customWidth="1"/>
    <col min="6403" max="6403" width="47.42578125" customWidth="1"/>
    <col min="6404" max="6404" width="14.85546875" customWidth="1"/>
    <col min="6405" max="6405" width="14" customWidth="1"/>
    <col min="6406" max="6406" width="14.140625" customWidth="1"/>
    <col min="6407" max="6407" width="14.7109375" customWidth="1"/>
    <col min="6657" max="6657" width="4.42578125" customWidth="1"/>
    <col min="6658" max="6658" width="7.5703125" customWidth="1"/>
    <col min="6659" max="6659" width="47.42578125" customWidth="1"/>
    <col min="6660" max="6660" width="14.85546875" customWidth="1"/>
    <col min="6661" max="6661" width="14" customWidth="1"/>
    <col min="6662" max="6662" width="14.140625" customWidth="1"/>
    <col min="6663" max="6663" width="14.7109375" customWidth="1"/>
    <col min="6913" max="6913" width="4.42578125" customWidth="1"/>
    <col min="6914" max="6914" width="7.5703125" customWidth="1"/>
    <col min="6915" max="6915" width="47.42578125" customWidth="1"/>
    <col min="6916" max="6916" width="14.85546875" customWidth="1"/>
    <col min="6917" max="6917" width="14" customWidth="1"/>
    <col min="6918" max="6918" width="14.140625" customWidth="1"/>
    <col min="6919" max="6919" width="14.7109375" customWidth="1"/>
    <col min="7169" max="7169" width="4.42578125" customWidth="1"/>
    <col min="7170" max="7170" width="7.5703125" customWidth="1"/>
    <col min="7171" max="7171" width="47.42578125" customWidth="1"/>
    <col min="7172" max="7172" width="14.85546875" customWidth="1"/>
    <col min="7173" max="7173" width="14" customWidth="1"/>
    <col min="7174" max="7174" width="14.140625" customWidth="1"/>
    <col min="7175" max="7175" width="14.7109375" customWidth="1"/>
    <col min="7425" max="7425" width="4.42578125" customWidth="1"/>
    <col min="7426" max="7426" width="7.5703125" customWidth="1"/>
    <col min="7427" max="7427" width="47.42578125" customWidth="1"/>
    <col min="7428" max="7428" width="14.85546875" customWidth="1"/>
    <col min="7429" max="7429" width="14" customWidth="1"/>
    <col min="7430" max="7430" width="14.140625" customWidth="1"/>
    <col min="7431" max="7431" width="14.7109375" customWidth="1"/>
    <col min="7681" max="7681" width="4.42578125" customWidth="1"/>
    <col min="7682" max="7682" width="7.5703125" customWidth="1"/>
    <col min="7683" max="7683" width="47.42578125" customWidth="1"/>
    <col min="7684" max="7684" width="14.85546875" customWidth="1"/>
    <col min="7685" max="7685" width="14" customWidth="1"/>
    <col min="7686" max="7686" width="14.140625" customWidth="1"/>
    <col min="7687" max="7687" width="14.7109375" customWidth="1"/>
    <col min="7937" max="7937" width="4.42578125" customWidth="1"/>
    <col min="7938" max="7938" width="7.5703125" customWidth="1"/>
    <col min="7939" max="7939" width="47.42578125" customWidth="1"/>
    <col min="7940" max="7940" width="14.85546875" customWidth="1"/>
    <col min="7941" max="7941" width="14" customWidth="1"/>
    <col min="7942" max="7942" width="14.140625" customWidth="1"/>
    <col min="7943" max="7943" width="14.7109375" customWidth="1"/>
    <col min="8193" max="8193" width="4.42578125" customWidth="1"/>
    <col min="8194" max="8194" width="7.5703125" customWidth="1"/>
    <col min="8195" max="8195" width="47.42578125" customWidth="1"/>
    <col min="8196" max="8196" width="14.85546875" customWidth="1"/>
    <col min="8197" max="8197" width="14" customWidth="1"/>
    <col min="8198" max="8198" width="14.140625" customWidth="1"/>
    <col min="8199" max="8199" width="14.7109375" customWidth="1"/>
    <col min="8449" max="8449" width="4.42578125" customWidth="1"/>
    <col min="8450" max="8450" width="7.5703125" customWidth="1"/>
    <col min="8451" max="8451" width="47.42578125" customWidth="1"/>
    <col min="8452" max="8452" width="14.85546875" customWidth="1"/>
    <col min="8453" max="8453" width="14" customWidth="1"/>
    <col min="8454" max="8454" width="14.140625" customWidth="1"/>
    <col min="8455" max="8455" width="14.7109375" customWidth="1"/>
    <col min="8705" max="8705" width="4.42578125" customWidth="1"/>
    <col min="8706" max="8706" width="7.5703125" customWidth="1"/>
    <col min="8707" max="8707" width="47.42578125" customWidth="1"/>
    <col min="8708" max="8708" width="14.85546875" customWidth="1"/>
    <col min="8709" max="8709" width="14" customWidth="1"/>
    <col min="8710" max="8710" width="14.140625" customWidth="1"/>
    <col min="8711" max="8711" width="14.7109375" customWidth="1"/>
    <col min="8961" max="8961" width="4.42578125" customWidth="1"/>
    <col min="8962" max="8962" width="7.5703125" customWidth="1"/>
    <col min="8963" max="8963" width="47.42578125" customWidth="1"/>
    <col min="8964" max="8964" width="14.85546875" customWidth="1"/>
    <col min="8965" max="8965" width="14" customWidth="1"/>
    <col min="8966" max="8966" width="14.140625" customWidth="1"/>
    <col min="8967" max="8967" width="14.7109375" customWidth="1"/>
    <col min="9217" max="9217" width="4.42578125" customWidth="1"/>
    <col min="9218" max="9218" width="7.5703125" customWidth="1"/>
    <col min="9219" max="9219" width="47.42578125" customWidth="1"/>
    <col min="9220" max="9220" width="14.85546875" customWidth="1"/>
    <col min="9221" max="9221" width="14" customWidth="1"/>
    <col min="9222" max="9222" width="14.140625" customWidth="1"/>
    <col min="9223" max="9223" width="14.7109375" customWidth="1"/>
    <col min="9473" max="9473" width="4.42578125" customWidth="1"/>
    <col min="9474" max="9474" width="7.5703125" customWidth="1"/>
    <col min="9475" max="9475" width="47.42578125" customWidth="1"/>
    <col min="9476" max="9476" width="14.85546875" customWidth="1"/>
    <col min="9477" max="9477" width="14" customWidth="1"/>
    <col min="9478" max="9478" width="14.140625" customWidth="1"/>
    <col min="9479" max="9479" width="14.7109375" customWidth="1"/>
    <col min="9729" max="9729" width="4.42578125" customWidth="1"/>
    <col min="9730" max="9730" width="7.5703125" customWidth="1"/>
    <col min="9731" max="9731" width="47.42578125" customWidth="1"/>
    <col min="9732" max="9732" width="14.85546875" customWidth="1"/>
    <col min="9733" max="9733" width="14" customWidth="1"/>
    <col min="9734" max="9734" width="14.140625" customWidth="1"/>
    <col min="9735" max="9735" width="14.7109375" customWidth="1"/>
    <col min="9985" max="9985" width="4.42578125" customWidth="1"/>
    <col min="9986" max="9986" width="7.5703125" customWidth="1"/>
    <col min="9987" max="9987" width="47.42578125" customWidth="1"/>
    <col min="9988" max="9988" width="14.85546875" customWidth="1"/>
    <col min="9989" max="9989" width="14" customWidth="1"/>
    <col min="9990" max="9990" width="14.140625" customWidth="1"/>
    <col min="9991" max="9991" width="14.7109375" customWidth="1"/>
    <col min="10241" max="10241" width="4.42578125" customWidth="1"/>
    <col min="10242" max="10242" width="7.5703125" customWidth="1"/>
    <col min="10243" max="10243" width="47.42578125" customWidth="1"/>
    <col min="10244" max="10244" width="14.85546875" customWidth="1"/>
    <col min="10245" max="10245" width="14" customWidth="1"/>
    <col min="10246" max="10246" width="14.140625" customWidth="1"/>
    <col min="10247" max="10247" width="14.7109375" customWidth="1"/>
    <col min="10497" max="10497" width="4.42578125" customWidth="1"/>
    <col min="10498" max="10498" width="7.5703125" customWidth="1"/>
    <col min="10499" max="10499" width="47.42578125" customWidth="1"/>
    <col min="10500" max="10500" width="14.85546875" customWidth="1"/>
    <col min="10501" max="10501" width="14" customWidth="1"/>
    <col min="10502" max="10502" width="14.140625" customWidth="1"/>
    <col min="10503" max="10503" width="14.7109375" customWidth="1"/>
    <col min="10753" max="10753" width="4.42578125" customWidth="1"/>
    <col min="10754" max="10754" width="7.5703125" customWidth="1"/>
    <col min="10755" max="10755" width="47.42578125" customWidth="1"/>
    <col min="10756" max="10756" width="14.85546875" customWidth="1"/>
    <col min="10757" max="10757" width="14" customWidth="1"/>
    <col min="10758" max="10758" width="14.140625" customWidth="1"/>
    <col min="10759" max="10759" width="14.7109375" customWidth="1"/>
    <col min="11009" max="11009" width="4.42578125" customWidth="1"/>
    <col min="11010" max="11010" width="7.5703125" customWidth="1"/>
    <col min="11011" max="11011" width="47.42578125" customWidth="1"/>
    <col min="11012" max="11012" width="14.85546875" customWidth="1"/>
    <col min="11013" max="11013" width="14" customWidth="1"/>
    <col min="11014" max="11014" width="14.140625" customWidth="1"/>
    <col min="11015" max="11015" width="14.7109375" customWidth="1"/>
    <col min="11265" max="11265" width="4.42578125" customWidth="1"/>
    <col min="11266" max="11266" width="7.5703125" customWidth="1"/>
    <col min="11267" max="11267" width="47.42578125" customWidth="1"/>
    <col min="11268" max="11268" width="14.85546875" customWidth="1"/>
    <col min="11269" max="11269" width="14" customWidth="1"/>
    <col min="11270" max="11270" width="14.140625" customWidth="1"/>
    <col min="11271" max="11271" width="14.7109375" customWidth="1"/>
    <col min="11521" max="11521" width="4.42578125" customWidth="1"/>
    <col min="11522" max="11522" width="7.5703125" customWidth="1"/>
    <col min="11523" max="11523" width="47.42578125" customWidth="1"/>
    <col min="11524" max="11524" width="14.85546875" customWidth="1"/>
    <col min="11525" max="11525" width="14" customWidth="1"/>
    <col min="11526" max="11526" width="14.140625" customWidth="1"/>
    <col min="11527" max="11527" width="14.7109375" customWidth="1"/>
    <col min="11777" max="11777" width="4.42578125" customWidth="1"/>
    <col min="11778" max="11778" width="7.5703125" customWidth="1"/>
    <col min="11779" max="11779" width="47.42578125" customWidth="1"/>
    <col min="11780" max="11780" width="14.85546875" customWidth="1"/>
    <col min="11781" max="11781" width="14" customWidth="1"/>
    <col min="11782" max="11782" width="14.140625" customWidth="1"/>
    <col min="11783" max="11783" width="14.7109375" customWidth="1"/>
    <col min="12033" max="12033" width="4.42578125" customWidth="1"/>
    <col min="12034" max="12034" width="7.5703125" customWidth="1"/>
    <col min="12035" max="12035" width="47.42578125" customWidth="1"/>
    <col min="12036" max="12036" width="14.85546875" customWidth="1"/>
    <col min="12037" max="12037" width="14" customWidth="1"/>
    <col min="12038" max="12038" width="14.140625" customWidth="1"/>
    <col min="12039" max="12039" width="14.7109375" customWidth="1"/>
    <col min="12289" max="12289" width="4.42578125" customWidth="1"/>
    <col min="12290" max="12290" width="7.5703125" customWidth="1"/>
    <col min="12291" max="12291" width="47.42578125" customWidth="1"/>
    <col min="12292" max="12292" width="14.85546875" customWidth="1"/>
    <col min="12293" max="12293" width="14" customWidth="1"/>
    <col min="12294" max="12294" width="14.140625" customWidth="1"/>
    <col min="12295" max="12295" width="14.7109375" customWidth="1"/>
    <col min="12545" max="12545" width="4.42578125" customWidth="1"/>
    <col min="12546" max="12546" width="7.5703125" customWidth="1"/>
    <col min="12547" max="12547" width="47.42578125" customWidth="1"/>
    <col min="12548" max="12548" width="14.85546875" customWidth="1"/>
    <col min="12549" max="12549" width="14" customWidth="1"/>
    <col min="12550" max="12550" width="14.140625" customWidth="1"/>
    <col min="12551" max="12551" width="14.7109375" customWidth="1"/>
    <col min="12801" max="12801" width="4.42578125" customWidth="1"/>
    <col min="12802" max="12802" width="7.5703125" customWidth="1"/>
    <col min="12803" max="12803" width="47.42578125" customWidth="1"/>
    <col min="12804" max="12804" width="14.85546875" customWidth="1"/>
    <col min="12805" max="12805" width="14" customWidth="1"/>
    <col min="12806" max="12806" width="14.140625" customWidth="1"/>
    <col min="12807" max="12807" width="14.7109375" customWidth="1"/>
    <col min="13057" max="13057" width="4.42578125" customWidth="1"/>
    <col min="13058" max="13058" width="7.5703125" customWidth="1"/>
    <col min="13059" max="13059" width="47.42578125" customWidth="1"/>
    <col min="13060" max="13060" width="14.85546875" customWidth="1"/>
    <col min="13061" max="13061" width="14" customWidth="1"/>
    <col min="13062" max="13062" width="14.140625" customWidth="1"/>
    <col min="13063" max="13063" width="14.7109375" customWidth="1"/>
    <col min="13313" max="13313" width="4.42578125" customWidth="1"/>
    <col min="13314" max="13314" width="7.5703125" customWidth="1"/>
    <col min="13315" max="13315" width="47.42578125" customWidth="1"/>
    <col min="13316" max="13316" width="14.85546875" customWidth="1"/>
    <col min="13317" max="13317" width="14" customWidth="1"/>
    <col min="13318" max="13318" width="14.140625" customWidth="1"/>
    <col min="13319" max="13319" width="14.7109375" customWidth="1"/>
    <col min="13569" max="13569" width="4.42578125" customWidth="1"/>
    <col min="13570" max="13570" width="7.5703125" customWidth="1"/>
    <col min="13571" max="13571" width="47.42578125" customWidth="1"/>
    <col min="13572" max="13572" width="14.85546875" customWidth="1"/>
    <col min="13573" max="13573" width="14" customWidth="1"/>
    <col min="13574" max="13574" width="14.140625" customWidth="1"/>
    <col min="13575" max="13575" width="14.7109375" customWidth="1"/>
    <col min="13825" max="13825" width="4.42578125" customWidth="1"/>
    <col min="13826" max="13826" width="7.5703125" customWidth="1"/>
    <col min="13827" max="13827" width="47.42578125" customWidth="1"/>
    <col min="13828" max="13828" width="14.85546875" customWidth="1"/>
    <col min="13829" max="13829" width="14" customWidth="1"/>
    <col min="13830" max="13830" width="14.140625" customWidth="1"/>
    <col min="13831" max="13831" width="14.7109375" customWidth="1"/>
    <col min="14081" max="14081" width="4.42578125" customWidth="1"/>
    <col min="14082" max="14082" width="7.5703125" customWidth="1"/>
    <col min="14083" max="14083" width="47.42578125" customWidth="1"/>
    <col min="14084" max="14084" width="14.85546875" customWidth="1"/>
    <col min="14085" max="14085" width="14" customWidth="1"/>
    <col min="14086" max="14086" width="14.140625" customWidth="1"/>
    <col min="14087" max="14087" width="14.7109375" customWidth="1"/>
    <col min="14337" max="14337" width="4.42578125" customWidth="1"/>
    <col min="14338" max="14338" width="7.5703125" customWidth="1"/>
    <col min="14339" max="14339" width="47.42578125" customWidth="1"/>
    <col min="14340" max="14340" width="14.85546875" customWidth="1"/>
    <col min="14341" max="14341" width="14" customWidth="1"/>
    <col min="14342" max="14342" width="14.140625" customWidth="1"/>
    <col min="14343" max="14343" width="14.7109375" customWidth="1"/>
    <col min="14593" max="14593" width="4.42578125" customWidth="1"/>
    <col min="14594" max="14594" width="7.5703125" customWidth="1"/>
    <col min="14595" max="14595" width="47.42578125" customWidth="1"/>
    <col min="14596" max="14596" width="14.85546875" customWidth="1"/>
    <col min="14597" max="14597" width="14" customWidth="1"/>
    <col min="14598" max="14598" width="14.140625" customWidth="1"/>
    <col min="14599" max="14599" width="14.7109375" customWidth="1"/>
    <col min="14849" max="14849" width="4.42578125" customWidth="1"/>
    <col min="14850" max="14850" width="7.5703125" customWidth="1"/>
    <col min="14851" max="14851" width="47.42578125" customWidth="1"/>
    <col min="14852" max="14852" width="14.85546875" customWidth="1"/>
    <col min="14853" max="14853" width="14" customWidth="1"/>
    <col min="14854" max="14854" width="14.140625" customWidth="1"/>
    <col min="14855" max="14855" width="14.7109375" customWidth="1"/>
    <col min="15105" max="15105" width="4.42578125" customWidth="1"/>
    <col min="15106" max="15106" width="7.5703125" customWidth="1"/>
    <col min="15107" max="15107" width="47.42578125" customWidth="1"/>
    <col min="15108" max="15108" width="14.85546875" customWidth="1"/>
    <col min="15109" max="15109" width="14" customWidth="1"/>
    <col min="15110" max="15110" width="14.140625" customWidth="1"/>
    <col min="15111" max="15111" width="14.7109375" customWidth="1"/>
    <col min="15361" max="15361" width="4.42578125" customWidth="1"/>
    <col min="15362" max="15362" width="7.5703125" customWidth="1"/>
    <col min="15363" max="15363" width="47.42578125" customWidth="1"/>
    <col min="15364" max="15364" width="14.85546875" customWidth="1"/>
    <col min="15365" max="15365" width="14" customWidth="1"/>
    <col min="15366" max="15366" width="14.140625" customWidth="1"/>
    <col min="15367" max="15367" width="14.7109375" customWidth="1"/>
    <col min="15617" max="15617" width="4.42578125" customWidth="1"/>
    <col min="15618" max="15618" width="7.5703125" customWidth="1"/>
    <col min="15619" max="15619" width="47.42578125" customWidth="1"/>
    <col min="15620" max="15620" width="14.85546875" customWidth="1"/>
    <col min="15621" max="15621" width="14" customWidth="1"/>
    <col min="15622" max="15622" width="14.140625" customWidth="1"/>
    <col min="15623" max="15623" width="14.7109375" customWidth="1"/>
    <col min="15873" max="15873" width="4.42578125" customWidth="1"/>
    <col min="15874" max="15874" width="7.5703125" customWidth="1"/>
    <col min="15875" max="15875" width="47.42578125" customWidth="1"/>
    <col min="15876" max="15876" width="14.85546875" customWidth="1"/>
    <col min="15877" max="15877" width="14" customWidth="1"/>
    <col min="15878" max="15878" width="14.140625" customWidth="1"/>
    <col min="15879" max="15879" width="14.7109375" customWidth="1"/>
    <col min="16129" max="16129" width="4.42578125" customWidth="1"/>
    <col min="16130" max="16130" width="7.5703125" customWidth="1"/>
    <col min="16131" max="16131" width="47.42578125" customWidth="1"/>
    <col min="16132" max="16132" width="14.85546875" customWidth="1"/>
    <col min="16133" max="16133" width="14" customWidth="1"/>
    <col min="16134" max="16134" width="14.140625" customWidth="1"/>
    <col min="16135" max="16135" width="14.7109375" customWidth="1"/>
  </cols>
  <sheetData>
    <row r="1" spans="1:7" x14ac:dyDescent="0.25">
      <c r="F1" s="3" t="s">
        <v>315</v>
      </c>
    </row>
    <row r="2" spans="1:7" x14ac:dyDescent="0.25">
      <c r="F2" s="1" t="s">
        <v>399</v>
      </c>
    </row>
    <row r="3" spans="1:7" x14ac:dyDescent="0.25">
      <c r="F3" s="1" t="s">
        <v>27</v>
      </c>
    </row>
    <row r="4" spans="1:7" x14ac:dyDescent="0.25">
      <c r="F4" s="1" t="s">
        <v>396</v>
      </c>
    </row>
    <row r="6" spans="1:7" s="365" customFormat="1" ht="12.75" x14ac:dyDescent="0.2">
      <c r="A6" s="466" t="s">
        <v>316</v>
      </c>
      <c r="B6" s="466"/>
      <c r="C6" s="466"/>
      <c r="D6" s="466"/>
      <c r="E6" s="466"/>
      <c r="F6" s="466"/>
      <c r="G6" s="466"/>
    </row>
    <row r="7" spans="1:7" s="365" customFormat="1" ht="12.75" x14ac:dyDescent="0.2">
      <c r="A7" s="366" t="s">
        <v>317</v>
      </c>
      <c r="B7" s="366"/>
      <c r="C7" s="366"/>
      <c r="D7" s="366"/>
      <c r="E7" s="366"/>
      <c r="F7" s="366"/>
      <c r="G7" s="366"/>
    </row>
    <row r="8" spans="1:7" x14ac:dyDescent="0.25">
      <c r="A8" s="467" t="s">
        <v>318</v>
      </c>
      <c r="B8" s="467"/>
      <c r="C8" s="467"/>
      <c r="D8" s="467"/>
      <c r="E8" s="467"/>
      <c r="F8" s="467"/>
      <c r="G8" s="467"/>
    </row>
    <row r="9" spans="1:7" x14ac:dyDescent="0.25">
      <c r="A9" s="367"/>
      <c r="B9" s="367"/>
      <c r="C9" s="367"/>
      <c r="D9" s="367"/>
      <c r="E9" s="367"/>
      <c r="F9" s="367"/>
      <c r="G9" s="368" t="s">
        <v>0</v>
      </c>
    </row>
    <row r="10" spans="1:7" x14ac:dyDescent="0.25">
      <c r="A10" s="468" t="s">
        <v>205</v>
      </c>
      <c r="B10" s="369"/>
      <c r="C10" s="468" t="s">
        <v>319</v>
      </c>
      <c r="D10" s="471" t="s">
        <v>320</v>
      </c>
      <c r="E10" s="370"/>
      <c r="F10" s="371"/>
      <c r="G10" s="471" t="s">
        <v>321</v>
      </c>
    </row>
    <row r="11" spans="1:7" x14ac:dyDescent="0.25">
      <c r="A11" s="469"/>
      <c r="B11" s="372" t="s">
        <v>2</v>
      </c>
      <c r="C11" s="469"/>
      <c r="D11" s="472"/>
      <c r="E11" s="472" t="s">
        <v>322</v>
      </c>
      <c r="F11" s="472" t="s">
        <v>323</v>
      </c>
      <c r="G11" s="472"/>
    </row>
    <row r="12" spans="1:7" x14ac:dyDescent="0.25">
      <c r="A12" s="469"/>
      <c r="B12" s="373"/>
      <c r="C12" s="469"/>
      <c r="D12" s="472"/>
      <c r="E12" s="472"/>
      <c r="F12" s="472"/>
      <c r="G12" s="472"/>
    </row>
    <row r="13" spans="1:7" x14ac:dyDescent="0.25">
      <c r="A13" s="470"/>
      <c r="B13" s="373" t="s">
        <v>3</v>
      </c>
      <c r="C13" s="470"/>
      <c r="D13" s="473"/>
      <c r="E13" s="473"/>
      <c r="F13" s="473"/>
      <c r="G13" s="473"/>
    </row>
    <row r="14" spans="1:7" x14ac:dyDescent="0.25">
      <c r="A14" s="374">
        <v>1</v>
      </c>
      <c r="B14" s="374">
        <v>2</v>
      </c>
      <c r="C14" s="374">
        <v>3</v>
      </c>
      <c r="D14" s="374">
        <v>4</v>
      </c>
      <c r="E14" s="374">
        <v>5</v>
      </c>
      <c r="F14" s="374">
        <v>6</v>
      </c>
      <c r="G14" s="374">
        <v>7</v>
      </c>
    </row>
    <row r="15" spans="1:7" s="367" customFormat="1" x14ac:dyDescent="0.25">
      <c r="A15" s="375"/>
      <c r="B15" s="376">
        <v>801</v>
      </c>
      <c r="C15" s="377"/>
      <c r="D15" s="378"/>
      <c r="E15" s="378"/>
      <c r="F15" s="378"/>
      <c r="G15" s="378"/>
    </row>
    <row r="16" spans="1:7" x14ac:dyDescent="0.25">
      <c r="A16" s="379" t="s">
        <v>324</v>
      </c>
      <c r="B16" s="380">
        <v>80101</v>
      </c>
      <c r="C16" s="381" t="s">
        <v>91</v>
      </c>
      <c r="D16" s="382">
        <v>543.20000000000005</v>
      </c>
      <c r="E16" s="382">
        <v>818117.18</v>
      </c>
      <c r="F16" s="382">
        <v>818660.38</v>
      </c>
      <c r="G16" s="382">
        <v>0</v>
      </c>
    </row>
    <row r="17" spans="1:7" x14ac:dyDescent="0.25">
      <c r="A17" s="379" t="s">
        <v>325</v>
      </c>
      <c r="B17" s="380">
        <v>80102</v>
      </c>
      <c r="C17" s="383" t="s">
        <v>103</v>
      </c>
      <c r="D17" s="384">
        <v>0</v>
      </c>
      <c r="E17" s="384">
        <v>70258</v>
      </c>
      <c r="F17" s="384">
        <v>70258</v>
      </c>
      <c r="G17" s="384">
        <v>0</v>
      </c>
    </row>
    <row r="18" spans="1:7" x14ac:dyDescent="0.25">
      <c r="A18" s="379" t="s">
        <v>326</v>
      </c>
      <c r="B18" s="380">
        <v>80104</v>
      </c>
      <c r="C18" s="383" t="s">
        <v>104</v>
      </c>
      <c r="D18" s="384">
        <v>16377.27</v>
      </c>
      <c r="E18" s="384">
        <v>5418350</v>
      </c>
      <c r="F18" s="384">
        <v>5434727.2699999996</v>
      </c>
      <c r="G18" s="384">
        <v>0</v>
      </c>
    </row>
    <row r="19" spans="1:7" x14ac:dyDescent="0.25">
      <c r="A19" s="379" t="s">
        <v>327</v>
      </c>
      <c r="B19" s="380">
        <v>80115</v>
      </c>
      <c r="C19" s="383" t="s">
        <v>107</v>
      </c>
      <c r="D19" s="384">
        <v>492.97</v>
      </c>
      <c r="E19" s="384">
        <v>1153544</v>
      </c>
      <c r="F19" s="384">
        <v>1154036.97</v>
      </c>
      <c r="G19" s="384">
        <v>0</v>
      </c>
    </row>
    <row r="20" spans="1:7" x14ac:dyDescent="0.25">
      <c r="A20" s="379" t="s">
        <v>328</v>
      </c>
      <c r="B20" s="380">
        <v>80120</v>
      </c>
      <c r="C20" s="383" t="s">
        <v>110</v>
      </c>
      <c r="D20" s="385">
        <v>227.01</v>
      </c>
      <c r="E20" s="384">
        <v>225150</v>
      </c>
      <c r="F20" s="384">
        <v>225377.01</v>
      </c>
      <c r="G20" s="384">
        <v>0</v>
      </c>
    </row>
    <row r="21" spans="1:7" x14ac:dyDescent="0.25">
      <c r="A21" s="379" t="s">
        <v>329</v>
      </c>
      <c r="B21" s="380">
        <v>80132</v>
      </c>
      <c r="C21" s="383" t="s">
        <v>330</v>
      </c>
      <c r="D21" s="384">
        <v>1.71</v>
      </c>
      <c r="E21" s="384">
        <v>90149</v>
      </c>
      <c r="F21" s="384">
        <v>90150.71</v>
      </c>
      <c r="G21" s="386">
        <v>0</v>
      </c>
    </row>
    <row r="22" spans="1:7" ht="25.5" x14ac:dyDescent="0.25">
      <c r="A22" s="387" t="s">
        <v>331</v>
      </c>
      <c r="B22" s="388">
        <v>80140</v>
      </c>
      <c r="C22" s="389" t="s">
        <v>332</v>
      </c>
      <c r="D22" s="390">
        <v>0</v>
      </c>
      <c r="E22" s="390">
        <v>159270</v>
      </c>
      <c r="F22" s="390">
        <v>159270</v>
      </c>
      <c r="G22" s="390">
        <v>0</v>
      </c>
    </row>
    <row r="23" spans="1:7" ht="14.25" customHeight="1" x14ac:dyDescent="0.25">
      <c r="A23" s="379" t="s">
        <v>333</v>
      </c>
      <c r="B23" s="388">
        <v>80142</v>
      </c>
      <c r="C23" s="389" t="s">
        <v>334</v>
      </c>
      <c r="D23" s="384">
        <v>0</v>
      </c>
      <c r="E23" s="384">
        <v>369147</v>
      </c>
      <c r="F23" s="384">
        <v>369147</v>
      </c>
      <c r="G23" s="384">
        <v>0</v>
      </c>
    </row>
    <row r="24" spans="1:7" ht="14.25" customHeight="1" x14ac:dyDescent="0.25">
      <c r="A24" s="379" t="s">
        <v>335</v>
      </c>
      <c r="B24" s="388">
        <v>80144</v>
      </c>
      <c r="C24" s="389" t="s">
        <v>336</v>
      </c>
      <c r="D24" s="384">
        <v>0</v>
      </c>
      <c r="E24" s="384">
        <v>74800</v>
      </c>
      <c r="F24" s="384">
        <v>74800</v>
      </c>
      <c r="G24" s="384">
        <v>0</v>
      </c>
    </row>
    <row r="25" spans="1:7" x14ac:dyDescent="0.25">
      <c r="A25" s="379" t="s">
        <v>337</v>
      </c>
      <c r="B25" s="388">
        <v>80148</v>
      </c>
      <c r="C25" s="383" t="s">
        <v>121</v>
      </c>
      <c r="D25" s="385">
        <v>522.36</v>
      </c>
      <c r="E25" s="385">
        <v>3307145</v>
      </c>
      <c r="F25" s="385">
        <v>3307667.36</v>
      </c>
      <c r="G25" s="385">
        <v>0</v>
      </c>
    </row>
    <row r="26" spans="1:7" x14ac:dyDescent="0.25">
      <c r="A26" s="391"/>
      <c r="B26" s="392">
        <v>854</v>
      </c>
      <c r="C26" s="393"/>
      <c r="D26" s="394"/>
      <c r="E26" s="394"/>
      <c r="F26" s="394"/>
      <c r="G26" s="394"/>
    </row>
    <row r="27" spans="1:7" x14ac:dyDescent="0.25">
      <c r="A27" s="379" t="s">
        <v>324</v>
      </c>
      <c r="B27" s="380">
        <v>85410</v>
      </c>
      <c r="C27" s="383" t="s">
        <v>145</v>
      </c>
      <c r="D27" s="384">
        <v>715.93</v>
      </c>
      <c r="E27" s="384">
        <v>501700</v>
      </c>
      <c r="F27" s="384">
        <v>502415.93</v>
      </c>
      <c r="G27" s="384">
        <v>0</v>
      </c>
    </row>
    <row r="28" spans="1:7" ht="25.5" x14ac:dyDescent="0.25">
      <c r="A28" s="379" t="s">
        <v>325</v>
      </c>
      <c r="B28" s="388">
        <v>85412</v>
      </c>
      <c r="C28" s="395" t="s">
        <v>338</v>
      </c>
      <c r="D28" s="390">
        <v>0</v>
      </c>
      <c r="E28" s="390">
        <v>10300</v>
      </c>
      <c r="F28" s="390">
        <v>10300</v>
      </c>
      <c r="G28" s="390">
        <v>0</v>
      </c>
    </row>
    <row r="29" spans="1:7" x14ac:dyDescent="0.25">
      <c r="A29" s="379" t="s">
        <v>326</v>
      </c>
      <c r="B29" s="380">
        <v>85417</v>
      </c>
      <c r="C29" s="395" t="s">
        <v>339</v>
      </c>
      <c r="D29" s="384">
        <v>0</v>
      </c>
      <c r="E29" s="384">
        <v>80400</v>
      </c>
      <c r="F29" s="384">
        <v>80400</v>
      </c>
      <c r="G29" s="384">
        <v>0</v>
      </c>
    </row>
    <row r="30" spans="1:7" x14ac:dyDescent="0.25">
      <c r="A30" s="396" t="s">
        <v>327</v>
      </c>
      <c r="B30" s="397">
        <v>85420</v>
      </c>
      <c r="C30" s="398" t="s">
        <v>146</v>
      </c>
      <c r="D30" s="399">
        <v>0</v>
      </c>
      <c r="E30" s="399">
        <v>22830</v>
      </c>
      <c r="F30" s="399">
        <v>22830</v>
      </c>
      <c r="G30" s="400">
        <v>0</v>
      </c>
    </row>
    <row r="31" spans="1:7" s="404" customFormat="1" ht="21" customHeight="1" x14ac:dyDescent="0.25">
      <c r="A31" s="401"/>
      <c r="B31" s="401"/>
      <c r="C31" s="402" t="s">
        <v>340</v>
      </c>
      <c r="D31" s="403">
        <f>SUM(D16:D30)</f>
        <v>18880.45</v>
      </c>
      <c r="E31" s="403">
        <f>SUM(E16:E30)</f>
        <v>12301160.18</v>
      </c>
      <c r="F31" s="403">
        <f>SUM(F16:F30)</f>
        <v>12320040.629999999</v>
      </c>
      <c r="G31" s="403">
        <f>SUM(G16:G30)</f>
        <v>0</v>
      </c>
    </row>
    <row r="33" spans="1:3" x14ac:dyDescent="0.25">
      <c r="A33" s="405"/>
      <c r="B33" s="405"/>
      <c r="C33" s="406"/>
    </row>
    <row r="34" spans="1:3" x14ac:dyDescent="0.25">
      <c r="A34" s="405"/>
      <c r="B34" s="405"/>
      <c r="C34" s="406"/>
    </row>
    <row r="35" spans="1:3" x14ac:dyDescent="0.25">
      <c r="A35" s="405"/>
      <c r="B35" s="405"/>
      <c r="C35" s="406"/>
    </row>
  </sheetData>
  <mergeCells count="8">
    <mergeCell ref="A6:G6"/>
    <mergeCell ref="A8:G8"/>
    <mergeCell ref="A10:A13"/>
    <mergeCell ref="C10:C13"/>
    <mergeCell ref="D10:D13"/>
    <mergeCell ref="G10:G13"/>
    <mergeCell ref="E11:E13"/>
    <mergeCell ref="F11:F13"/>
  </mergeCells>
  <printOptions horizontalCentered="1"/>
  <pageMargins left="0.70866141732283472" right="0.70866141732283472" top="0.74803149606299213" bottom="0.74803149606299213" header="0.31496062992125984" footer="0.31496062992125984"/>
  <pageSetup paperSize="9" firstPageNumber="50" orientation="landscape" useFirstPageNumber="1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1C07C0-1C46-4D74-A8C0-B3D4FEBCEF4B}">
  <sheetPr>
    <tabColor rgb="FF00B0F0"/>
  </sheetPr>
  <dimension ref="A1:WVK168"/>
  <sheetViews>
    <sheetView zoomScale="140" zoomScaleNormal="140" workbookViewId="0"/>
  </sheetViews>
  <sheetFormatPr defaultRowHeight="15" x14ac:dyDescent="0.25"/>
  <cols>
    <col min="1" max="1" width="4.85546875" style="367" customWidth="1"/>
    <col min="2" max="2" width="33.42578125" style="367" customWidth="1"/>
    <col min="3" max="3" width="8.5703125" style="367" customWidth="1"/>
    <col min="4" max="4" width="10.28515625" style="367" customWidth="1"/>
    <col min="5" max="5" width="8.140625" style="367" customWidth="1"/>
    <col min="6" max="6" width="13" customWidth="1"/>
    <col min="7" max="7" width="12.85546875" customWidth="1"/>
    <col min="73" max="249" width="9.140625" style="367"/>
    <col min="250" max="250" width="5.28515625" style="367" customWidth="1"/>
    <col min="251" max="251" width="8" style="367" customWidth="1"/>
    <col min="252" max="252" width="5.85546875" style="367" customWidth="1"/>
    <col min="253" max="253" width="9.42578125" style="367" customWidth="1"/>
    <col min="254" max="254" width="11.28515625" style="367" customWidth="1"/>
    <col min="255" max="255" width="11" style="367" customWidth="1"/>
    <col min="256" max="256" width="13.140625" style="367" customWidth="1"/>
    <col min="257" max="257" width="11.7109375" style="367" customWidth="1"/>
    <col min="258" max="258" width="11.140625" style="367" customWidth="1"/>
    <col min="259" max="259" width="11.7109375" style="367" customWidth="1"/>
    <col min="260" max="505" width="9.140625" style="367"/>
    <col min="506" max="506" width="5.28515625" style="367" customWidth="1"/>
    <col min="507" max="507" width="8" style="367" customWidth="1"/>
    <col min="508" max="508" width="5.85546875" style="367" customWidth="1"/>
    <col min="509" max="509" width="9.42578125" style="367" customWidth="1"/>
    <col min="510" max="510" width="11.28515625" style="367" customWidth="1"/>
    <col min="511" max="511" width="11" style="367" customWidth="1"/>
    <col min="512" max="512" width="13.140625" style="367" customWidth="1"/>
    <col min="513" max="513" width="11.7109375" style="367" customWidth="1"/>
    <col min="514" max="514" width="11.140625" style="367" customWidth="1"/>
    <col min="515" max="515" width="11.7109375" style="367" customWidth="1"/>
    <col min="516" max="761" width="9.140625" style="367"/>
    <col min="762" max="762" width="5.28515625" style="367" customWidth="1"/>
    <col min="763" max="763" width="8" style="367" customWidth="1"/>
    <col min="764" max="764" width="5.85546875" style="367" customWidth="1"/>
    <col min="765" max="765" width="9.42578125" style="367" customWidth="1"/>
    <col min="766" max="766" width="11.28515625" style="367" customWidth="1"/>
    <col min="767" max="767" width="11" style="367" customWidth="1"/>
    <col min="768" max="768" width="13.140625" style="367" customWidth="1"/>
    <col min="769" max="769" width="11.7109375" style="367" customWidth="1"/>
    <col min="770" max="770" width="11.140625" style="367" customWidth="1"/>
    <col min="771" max="771" width="11.7109375" style="367" customWidth="1"/>
    <col min="772" max="1017" width="9.140625" style="367"/>
    <col min="1018" max="1018" width="5.28515625" style="367" customWidth="1"/>
    <col min="1019" max="1019" width="8" style="367" customWidth="1"/>
    <col min="1020" max="1020" width="5.85546875" style="367" customWidth="1"/>
    <col min="1021" max="1021" width="9.42578125" style="367" customWidth="1"/>
    <col min="1022" max="1022" width="11.28515625" style="367" customWidth="1"/>
    <col min="1023" max="1023" width="11" style="367" customWidth="1"/>
    <col min="1024" max="1024" width="13.140625" style="367" customWidth="1"/>
    <col min="1025" max="1025" width="11.7109375" style="367" customWidth="1"/>
    <col min="1026" max="1026" width="11.140625" style="367" customWidth="1"/>
    <col min="1027" max="1027" width="11.7109375" style="367" customWidth="1"/>
    <col min="1028" max="1273" width="9.140625" style="367"/>
    <col min="1274" max="1274" width="5.28515625" style="367" customWidth="1"/>
    <col min="1275" max="1275" width="8" style="367" customWidth="1"/>
    <col min="1276" max="1276" width="5.85546875" style="367" customWidth="1"/>
    <col min="1277" max="1277" width="9.42578125" style="367" customWidth="1"/>
    <col min="1278" max="1278" width="11.28515625" style="367" customWidth="1"/>
    <col min="1279" max="1279" width="11" style="367" customWidth="1"/>
    <col min="1280" max="1280" width="13.140625" style="367" customWidth="1"/>
    <col min="1281" max="1281" width="11.7109375" style="367" customWidth="1"/>
    <col min="1282" max="1282" width="11.140625" style="367" customWidth="1"/>
    <col min="1283" max="1283" width="11.7109375" style="367" customWidth="1"/>
    <col min="1284" max="1529" width="9.140625" style="367"/>
    <col min="1530" max="1530" width="5.28515625" style="367" customWidth="1"/>
    <col min="1531" max="1531" width="8" style="367" customWidth="1"/>
    <col min="1532" max="1532" width="5.85546875" style="367" customWidth="1"/>
    <col min="1533" max="1533" width="9.42578125" style="367" customWidth="1"/>
    <col min="1534" max="1534" width="11.28515625" style="367" customWidth="1"/>
    <col min="1535" max="1535" width="11" style="367" customWidth="1"/>
    <col min="1536" max="1536" width="13.140625" style="367" customWidth="1"/>
    <col min="1537" max="1537" width="11.7109375" style="367" customWidth="1"/>
    <col min="1538" max="1538" width="11.140625" style="367" customWidth="1"/>
    <col min="1539" max="1539" width="11.7109375" style="367" customWidth="1"/>
    <col min="1540" max="1785" width="9.140625" style="367"/>
    <col min="1786" max="1786" width="5.28515625" style="367" customWidth="1"/>
    <col min="1787" max="1787" width="8" style="367" customWidth="1"/>
    <col min="1788" max="1788" width="5.85546875" style="367" customWidth="1"/>
    <col min="1789" max="1789" width="9.42578125" style="367" customWidth="1"/>
    <col min="1790" max="1790" width="11.28515625" style="367" customWidth="1"/>
    <col min="1791" max="1791" width="11" style="367" customWidth="1"/>
    <col min="1792" max="1792" width="13.140625" style="367" customWidth="1"/>
    <col min="1793" max="1793" width="11.7109375" style="367" customWidth="1"/>
    <col min="1794" max="1794" width="11.140625" style="367" customWidth="1"/>
    <col min="1795" max="1795" width="11.7109375" style="367" customWidth="1"/>
    <col min="1796" max="2041" width="9.140625" style="367"/>
    <col min="2042" max="2042" width="5.28515625" style="367" customWidth="1"/>
    <col min="2043" max="2043" width="8" style="367" customWidth="1"/>
    <col min="2044" max="2044" width="5.85546875" style="367" customWidth="1"/>
    <col min="2045" max="2045" width="9.42578125" style="367" customWidth="1"/>
    <col min="2046" max="2046" width="11.28515625" style="367" customWidth="1"/>
    <col min="2047" max="2047" width="11" style="367" customWidth="1"/>
    <col min="2048" max="2048" width="13.140625" style="367" customWidth="1"/>
    <col min="2049" max="2049" width="11.7109375" style="367" customWidth="1"/>
    <col min="2050" max="2050" width="11.140625" style="367" customWidth="1"/>
    <col min="2051" max="2051" width="11.7109375" style="367" customWidth="1"/>
    <col min="2052" max="2297" width="9.140625" style="367"/>
    <col min="2298" max="2298" width="5.28515625" style="367" customWidth="1"/>
    <col min="2299" max="2299" width="8" style="367" customWidth="1"/>
    <col min="2300" max="2300" width="5.85546875" style="367" customWidth="1"/>
    <col min="2301" max="2301" width="9.42578125" style="367" customWidth="1"/>
    <col min="2302" max="2302" width="11.28515625" style="367" customWidth="1"/>
    <col min="2303" max="2303" width="11" style="367" customWidth="1"/>
    <col min="2304" max="2304" width="13.140625" style="367" customWidth="1"/>
    <col min="2305" max="2305" width="11.7109375" style="367" customWidth="1"/>
    <col min="2306" max="2306" width="11.140625" style="367" customWidth="1"/>
    <col min="2307" max="2307" width="11.7109375" style="367" customWidth="1"/>
    <col min="2308" max="2553" width="9.140625" style="367"/>
    <col min="2554" max="2554" width="5.28515625" style="367" customWidth="1"/>
    <col min="2555" max="2555" width="8" style="367" customWidth="1"/>
    <col min="2556" max="2556" width="5.85546875" style="367" customWidth="1"/>
    <col min="2557" max="2557" width="9.42578125" style="367" customWidth="1"/>
    <col min="2558" max="2558" width="11.28515625" style="367" customWidth="1"/>
    <col min="2559" max="2559" width="11" style="367" customWidth="1"/>
    <col min="2560" max="2560" width="13.140625" style="367" customWidth="1"/>
    <col min="2561" max="2561" width="11.7109375" style="367" customWidth="1"/>
    <col min="2562" max="2562" width="11.140625" style="367" customWidth="1"/>
    <col min="2563" max="2563" width="11.7109375" style="367" customWidth="1"/>
    <col min="2564" max="2809" width="9.140625" style="367"/>
    <col min="2810" max="2810" width="5.28515625" style="367" customWidth="1"/>
    <col min="2811" max="2811" width="8" style="367" customWidth="1"/>
    <col min="2812" max="2812" width="5.85546875" style="367" customWidth="1"/>
    <col min="2813" max="2813" width="9.42578125" style="367" customWidth="1"/>
    <col min="2814" max="2814" width="11.28515625" style="367" customWidth="1"/>
    <col min="2815" max="2815" width="11" style="367" customWidth="1"/>
    <col min="2816" max="2816" width="13.140625" style="367" customWidth="1"/>
    <col min="2817" max="2817" width="11.7109375" style="367" customWidth="1"/>
    <col min="2818" max="2818" width="11.140625" style="367" customWidth="1"/>
    <col min="2819" max="2819" width="11.7109375" style="367" customWidth="1"/>
    <col min="2820" max="3065" width="9.140625" style="367"/>
    <col min="3066" max="3066" width="5.28515625" style="367" customWidth="1"/>
    <col min="3067" max="3067" width="8" style="367" customWidth="1"/>
    <col min="3068" max="3068" width="5.85546875" style="367" customWidth="1"/>
    <col min="3069" max="3069" width="9.42578125" style="367" customWidth="1"/>
    <col min="3070" max="3070" width="11.28515625" style="367" customWidth="1"/>
    <col min="3071" max="3071" width="11" style="367" customWidth="1"/>
    <col min="3072" max="3072" width="13.140625" style="367" customWidth="1"/>
    <col min="3073" max="3073" width="11.7109375" style="367" customWidth="1"/>
    <col min="3074" max="3074" width="11.140625" style="367" customWidth="1"/>
    <col min="3075" max="3075" width="11.7109375" style="367" customWidth="1"/>
    <col min="3076" max="3321" width="9.140625" style="367"/>
    <col min="3322" max="3322" width="5.28515625" style="367" customWidth="1"/>
    <col min="3323" max="3323" width="8" style="367" customWidth="1"/>
    <col min="3324" max="3324" width="5.85546875" style="367" customWidth="1"/>
    <col min="3325" max="3325" width="9.42578125" style="367" customWidth="1"/>
    <col min="3326" max="3326" width="11.28515625" style="367" customWidth="1"/>
    <col min="3327" max="3327" width="11" style="367" customWidth="1"/>
    <col min="3328" max="3328" width="13.140625" style="367" customWidth="1"/>
    <col min="3329" max="3329" width="11.7109375" style="367" customWidth="1"/>
    <col min="3330" max="3330" width="11.140625" style="367" customWidth="1"/>
    <col min="3331" max="3331" width="11.7109375" style="367" customWidth="1"/>
    <col min="3332" max="3577" width="9.140625" style="367"/>
    <col min="3578" max="3578" width="5.28515625" style="367" customWidth="1"/>
    <col min="3579" max="3579" width="8" style="367" customWidth="1"/>
    <col min="3580" max="3580" width="5.85546875" style="367" customWidth="1"/>
    <col min="3581" max="3581" width="9.42578125" style="367" customWidth="1"/>
    <col min="3582" max="3582" width="11.28515625" style="367" customWidth="1"/>
    <col min="3583" max="3583" width="11" style="367" customWidth="1"/>
    <col min="3584" max="3584" width="13.140625" style="367" customWidth="1"/>
    <col min="3585" max="3585" width="11.7109375" style="367" customWidth="1"/>
    <col min="3586" max="3586" width="11.140625" style="367" customWidth="1"/>
    <col min="3587" max="3587" width="11.7109375" style="367" customWidth="1"/>
    <col min="3588" max="3833" width="9.140625" style="367"/>
    <col min="3834" max="3834" width="5.28515625" style="367" customWidth="1"/>
    <col min="3835" max="3835" width="8" style="367" customWidth="1"/>
    <col min="3836" max="3836" width="5.85546875" style="367" customWidth="1"/>
    <col min="3837" max="3837" width="9.42578125" style="367" customWidth="1"/>
    <col min="3838" max="3838" width="11.28515625" style="367" customWidth="1"/>
    <col min="3839" max="3839" width="11" style="367" customWidth="1"/>
    <col min="3840" max="3840" width="13.140625" style="367" customWidth="1"/>
    <col min="3841" max="3841" width="11.7109375" style="367" customWidth="1"/>
    <col min="3842" max="3842" width="11.140625" style="367" customWidth="1"/>
    <col min="3843" max="3843" width="11.7109375" style="367" customWidth="1"/>
    <col min="3844" max="4089" width="9.140625" style="367"/>
    <col min="4090" max="4090" width="5.28515625" style="367" customWidth="1"/>
    <col min="4091" max="4091" width="8" style="367" customWidth="1"/>
    <col min="4092" max="4092" width="5.85546875" style="367" customWidth="1"/>
    <col min="4093" max="4093" width="9.42578125" style="367" customWidth="1"/>
    <col min="4094" max="4094" width="11.28515625" style="367" customWidth="1"/>
    <col min="4095" max="4095" width="11" style="367" customWidth="1"/>
    <col min="4096" max="4096" width="13.140625" style="367" customWidth="1"/>
    <col min="4097" max="4097" width="11.7109375" style="367" customWidth="1"/>
    <col min="4098" max="4098" width="11.140625" style="367" customWidth="1"/>
    <col min="4099" max="4099" width="11.7109375" style="367" customWidth="1"/>
    <col min="4100" max="4345" width="9.140625" style="367"/>
    <col min="4346" max="4346" width="5.28515625" style="367" customWidth="1"/>
    <col min="4347" max="4347" width="8" style="367" customWidth="1"/>
    <col min="4348" max="4348" width="5.85546875" style="367" customWidth="1"/>
    <col min="4349" max="4349" width="9.42578125" style="367" customWidth="1"/>
    <col min="4350" max="4350" width="11.28515625" style="367" customWidth="1"/>
    <col min="4351" max="4351" width="11" style="367" customWidth="1"/>
    <col min="4352" max="4352" width="13.140625" style="367" customWidth="1"/>
    <col min="4353" max="4353" width="11.7109375" style="367" customWidth="1"/>
    <col min="4354" max="4354" width="11.140625" style="367" customWidth="1"/>
    <col min="4355" max="4355" width="11.7109375" style="367" customWidth="1"/>
    <col min="4356" max="4601" width="9.140625" style="367"/>
    <col min="4602" max="4602" width="5.28515625" style="367" customWidth="1"/>
    <col min="4603" max="4603" width="8" style="367" customWidth="1"/>
    <col min="4604" max="4604" width="5.85546875" style="367" customWidth="1"/>
    <col min="4605" max="4605" width="9.42578125" style="367" customWidth="1"/>
    <col min="4606" max="4606" width="11.28515625" style="367" customWidth="1"/>
    <col min="4607" max="4607" width="11" style="367" customWidth="1"/>
    <col min="4608" max="4608" width="13.140625" style="367" customWidth="1"/>
    <col min="4609" max="4609" width="11.7109375" style="367" customWidth="1"/>
    <col min="4610" max="4610" width="11.140625" style="367" customWidth="1"/>
    <col min="4611" max="4611" width="11.7109375" style="367" customWidth="1"/>
    <col min="4612" max="4857" width="9.140625" style="367"/>
    <col min="4858" max="4858" width="5.28515625" style="367" customWidth="1"/>
    <col min="4859" max="4859" width="8" style="367" customWidth="1"/>
    <col min="4860" max="4860" width="5.85546875" style="367" customWidth="1"/>
    <col min="4861" max="4861" width="9.42578125" style="367" customWidth="1"/>
    <col min="4862" max="4862" width="11.28515625" style="367" customWidth="1"/>
    <col min="4863" max="4863" width="11" style="367" customWidth="1"/>
    <col min="4864" max="4864" width="13.140625" style="367" customWidth="1"/>
    <col min="4865" max="4865" width="11.7109375" style="367" customWidth="1"/>
    <col min="4866" max="4866" width="11.140625" style="367" customWidth="1"/>
    <col min="4867" max="4867" width="11.7109375" style="367" customWidth="1"/>
    <col min="4868" max="5113" width="9.140625" style="367"/>
    <col min="5114" max="5114" width="5.28515625" style="367" customWidth="1"/>
    <col min="5115" max="5115" width="8" style="367" customWidth="1"/>
    <col min="5116" max="5116" width="5.85546875" style="367" customWidth="1"/>
    <col min="5117" max="5117" width="9.42578125" style="367" customWidth="1"/>
    <col min="5118" max="5118" width="11.28515625" style="367" customWidth="1"/>
    <col min="5119" max="5119" width="11" style="367" customWidth="1"/>
    <col min="5120" max="5120" width="13.140625" style="367" customWidth="1"/>
    <col min="5121" max="5121" width="11.7109375" style="367" customWidth="1"/>
    <col min="5122" max="5122" width="11.140625" style="367" customWidth="1"/>
    <col min="5123" max="5123" width="11.7109375" style="367" customWidth="1"/>
    <col min="5124" max="5369" width="9.140625" style="367"/>
    <col min="5370" max="5370" width="5.28515625" style="367" customWidth="1"/>
    <col min="5371" max="5371" width="8" style="367" customWidth="1"/>
    <col min="5372" max="5372" width="5.85546875" style="367" customWidth="1"/>
    <col min="5373" max="5373" width="9.42578125" style="367" customWidth="1"/>
    <col min="5374" max="5374" width="11.28515625" style="367" customWidth="1"/>
    <col min="5375" max="5375" width="11" style="367" customWidth="1"/>
    <col min="5376" max="5376" width="13.140625" style="367" customWidth="1"/>
    <col min="5377" max="5377" width="11.7109375" style="367" customWidth="1"/>
    <col min="5378" max="5378" width="11.140625" style="367" customWidth="1"/>
    <col min="5379" max="5379" width="11.7109375" style="367" customWidth="1"/>
    <col min="5380" max="5625" width="9.140625" style="367"/>
    <col min="5626" max="5626" width="5.28515625" style="367" customWidth="1"/>
    <col min="5627" max="5627" width="8" style="367" customWidth="1"/>
    <col min="5628" max="5628" width="5.85546875" style="367" customWidth="1"/>
    <col min="5629" max="5629" width="9.42578125" style="367" customWidth="1"/>
    <col min="5630" max="5630" width="11.28515625" style="367" customWidth="1"/>
    <col min="5631" max="5631" width="11" style="367" customWidth="1"/>
    <col min="5632" max="5632" width="13.140625" style="367" customWidth="1"/>
    <col min="5633" max="5633" width="11.7109375" style="367" customWidth="1"/>
    <col min="5634" max="5634" width="11.140625" style="367" customWidth="1"/>
    <col min="5635" max="5635" width="11.7109375" style="367" customWidth="1"/>
    <col min="5636" max="5881" width="9.140625" style="367"/>
    <col min="5882" max="5882" width="5.28515625" style="367" customWidth="1"/>
    <col min="5883" max="5883" width="8" style="367" customWidth="1"/>
    <col min="5884" max="5884" width="5.85546875" style="367" customWidth="1"/>
    <col min="5885" max="5885" width="9.42578125" style="367" customWidth="1"/>
    <col min="5886" max="5886" width="11.28515625" style="367" customWidth="1"/>
    <col min="5887" max="5887" width="11" style="367" customWidth="1"/>
    <col min="5888" max="5888" width="13.140625" style="367" customWidth="1"/>
    <col min="5889" max="5889" width="11.7109375" style="367" customWidth="1"/>
    <col min="5890" max="5890" width="11.140625" style="367" customWidth="1"/>
    <col min="5891" max="5891" width="11.7109375" style="367" customWidth="1"/>
    <col min="5892" max="6137" width="9.140625" style="367"/>
    <col min="6138" max="6138" width="5.28515625" style="367" customWidth="1"/>
    <col min="6139" max="6139" width="8" style="367" customWidth="1"/>
    <col min="6140" max="6140" width="5.85546875" style="367" customWidth="1"/>
    <col min="6141" max="6141" width="9.42578125" style="367" customWidth="1"/>
    <col min="6142" max="6142" width="11.28515625" style="367" customWidth="1"/>
    <col min="6143" max="6143" width="11" style="367" customWidth="1"/>
    <col min="6144" max="6144" width="13.140625" style="367" customWidth="1"/>
    <col min="6145" max="6145" width="11.7109375" style="367" customWidth="1"/>
    <col min="6146" max="6146" width="11.140625" style="367" customWidth="1"/>
    <col min="6147" max="6147" width="11.7109375" style="367" customWidth="1"/>
    <col min="6148" max="6393" width="9.140625" style="367"/>
    <col min="6394" max="6394" width="5.28515625" style="367" customWidth="1"/>
    <col min="6395" max="6395" width="8" style="367" customWidth="1"/>
    <col min="6396" max="6396" width="5.85546875" style="367" customWidth="1"/>
    <col min="6397" max="6397" width="9.42578125" style="367" customWidth="1"/>
    <col min="6398" max="6398" width="11.28515625" style="367" customWidth="1"/>
    <col min="6399" max="6399" width="11" style="367" customWidth="1"/>
    <col min="6400" max="6400" width="13.140625" style="367" customWidth="1"/>
    <col min="6401" max="6401" width="11.7109375" style="367" customWidth="1"/>
    <col min="6402" max="6402" width="11.140625" style="367" customWidth="1"/>
    <col min="6403" max="6403" width="11.7109375" style="367" customWidth="1"/>
    <col min="6404" max="6649" width="9.140625" style="367"/>
    <col min="6650" max="6650" width="5.28515625" style="367" customWidth="1"/>
    <col min="6651" max="6651" width="8" style="367" customWidth="1"/>
    <col min="6652" max="6652" width="5.85546875" style="367" customWidth="1"/>
    <col min="6653" max="6653" width="9.42578125" style="367" customWidth="1"/>
    <col min="6654" max="6654" width="11.28515625" style="367" customWidth="1"/>
    <col min="6655" max="6655" width="11" style="367" customWidth="1"/>
    <col min="6656" max="6656" width="13.140625" style="367" customWidth="1"/>
    <col min="6657" max="6657" width="11.7109375" style="367" customWidth="1"/>
    <col min="6658" max="6658" width="11.140625" style="367" customWidth="1"/>
    <col min="6659" max="6659" width="11.7109375" style="367" customWidth="1"/>
    <col min="6660" max="6905" width="9.140625" style="367"/>
    <col min="6906" max="6906" width="5.28515625" style="367" customWidth="1"/>
    <col min="6907" max="6907" width="8" style="367" customWidth="1"/>
    <col min="6908" max="6908" width="5.85546875" style="367" customWidth="1"/>
    <col min="6909" max="6909" width="9.42578125" style="367" customWidth="1"/>
    <col min="6910" max="6910" width="11.28515625" style="367" customWidth="1"/>
    <col min="6911" max="6911" width="11" style="367" customWidth="1"/>
    <col min="6912" max="6912" width="13.140625" style="367" customWidth="1"/>
    <col min="6913" max="6913" width="11.7109375" style="367" customWidth="1"/>
    <col min="6914" max="6914" width="11.140625" style="367" customWidth="1"/>
    <col min="6915" max="6915" width="11.7109375" style="367" customWidth="1"/>
    <col min="6916" max="7161" width="9.140625" style="367"/>
    <col min="7162" max="7162" width="5.28515625" style="367" customWidth="1"/>
    <col min="7163" max="7163" width="8" style="367" customWidth="1"/>
    <col min="7164" max="7164" width="5.85546875" style="367" customWidth="1"/>
    <col min="7165" max="7165" width="9.42578125" style="367" customWidth="1"/>
    <col min="7166" max="7166" width="11.28515625" style="367" customWidth="1"/>
    <col min="7167" max="7167" width="11" style="367" customWidth="1"/>
    <col min="7168" max="7168" width="13.140625" style="367" customWidth="1"/>
    <col min="7169" max="7169" width="11.7109375" style="367" customWidth="1"/>
    <col min="7170" max="7170" width="11.140625" style="367" customWidth="1"/>
    <col min="7171" max="7171" width="11.7109375" style="367" customWidth="1"/>
    <col min="7172" max="7417" width="9.140625" style="367"/>
    <col min="7418" max="7418" width="5.28515625" style="367" customWidth="1"/>
    <col min="7419" max="7419" width="8" style="367" customWidth="1"/>
    <col min="7420" max="7420" width="5.85546875" style="367" customWidth="1"/>
    <col min="7421" max="7421" width="9.42578125" style="367" customWidth="1"/>
    <col min="7422" max="7422" width="11.28515625" style="367" customWidth="1"/>
    <col min="7423" max="7423" width="11" style="367" customWidth="1"/>
    <col min="7424" max="7424" width="13.140625" style="367" customWidth="1"/>
    <col min="7425" max="7425" width="11.7109375" style="367" customWidth="1"/>
    <col min="7426" max="7426" width="11.140625" style="367" customWidth="1"/>
    <col min="7427" max="7427" width="11.7109375" style="367" customWidth="1"/>
    <col min="7428" max="7673" width="9.140625" style="367"/>
    <col min="7674" max="7674" width="5.28515625" style="367" customWidth="1"/>
    <col min="7675" max="7675" width="8" style="367" customWidth="1"/>
    <col min="7676" max="7676" width="5.85546875" style="367" customWidth="1"/>
    <col min="7677" max="7677" width="9.42578125" style="367" customWidth="1"/>
    <col min="7678" max="7678" width="11.28515625" style="367" customWidth="1"/>
    <col min="7679" max="7679" width="11" style="367" customWidth="1"/>
    <col min="7680" max="7680" width="13.140625" style="367" customWidth="1"/>
    <col min="7681" max="7681" width="11.7109375" style="367" customWidth="1"/>
    <col min="7682" max="7682" width="11.140625" style="367" customWidth="1"/>
    <col min="7683" max="7683" width="11.7109375" style="367" customWidth="1"/>
    <col min="7684" max="7929" width="9.140625" style="367"/>
    <col min="7930" max="7930" width="5.28515625" style="367" customWidth="1"/>
    <col min="7931" max="7931" width="8" style="367" customWidth="1"/>
    <col min="7932" max="7932" width="5.85546875" style="367" customWidth="1"/>
    <col min="7933" max="7933" width="9.42578125" style="367" customWidth="1"/>
    <col min="7934" max="7934" width="11.28515625" style="367" customWidth="1"/>
    <col min="7935" max="7935" width="11" style="367" customWidth="1"/>
    <col min="7936" max="7936" width="13.140625" style="367" customWidth="1"/>
    <col min="7937" max="7937" width="11.7109375" style="367" customWidth="1"/>
    <col min="7938" max="7938" width="11.140625" style="367" customWidth="1"/>
    <col min="7939" max="7939" width="11.7109375" style="367" customWidth="1"/>
    <col min="7940" max="8185" width="9.140625" style="367"/>
    <col min="8186" max="8186" width="5.28515625" style="367" customWidth="1"/>
    <col min="8187" max="8187" width="8" style="367" customWidth="1"/>
    <col min="8188" max="8188" width="5.85546875" style="367" customWidth="1"/>
    <col min="8189" max="8189" width="9.42578125" style="367" customWidth="1"/>
    <col min="8190" max="8190" width="11.28515625" style="367" customWidth="1"/>
    <col min="8191" max="8191" width="11" style="367" customWidth="1"/>
    <col min="8192" max="8192" width="13.140625" style="367" customWidth="1"/>
    <col min="8193" max="8193" width="11.7109375" style="367" customWidth="1"/>
    <col min="8194" max="8194" width="11.140625" style="367" customWidth="1"/>
    <col min="8195" max="8195" width="11.7109375" style="367" customWidth="1"/>
    <col min="8196" max="8441" width="9.140625" style="367"/>
    <col min="8442" max="8442" width="5.28515625" style="367" customWidth="1"/>
    <col min="8443" max="8443" width="8" style="367" customWidth="1"/>
    <col min="8444" max="8444" width="5.85546875" style="367" customWidth="1"/>
    <col min="8445" max="8445" width="9.42578125" style="367" customWidth="1"/>
    <col min="8446" max="8446" width="11.28515625" style="367" customWidth="1"/>
    <col min="8447" max="8447" width="11" style="367" customWidth="1"/>
    <col min="8448" max="8448" width="13.140625" style="367" customWidth="1"/>
    <col min="8449" max="8449" width="11.7109375" style="367" customWidth="1"/>
    <col min="8450" max="8450" width="11.140625" style="367" customWidth="1"/>
    <col min="8451" max="8451" width="11.7109375" style="367" customWidth="1"/>
    <col min="8452" max="8697" width="9.140625" style="367"/>
    <col min="8698" max="8698" width="5.28515625" style="367" customWidth="1"/>
    <col min="8699" max="8699" width="8" style="367" customWidth="1"/>
    <col min="8700" max="8700" width="5.85546875" style="367" customWidth="1"/>
    <col min="8701" max="8701" width="9.42578125" style="367" customWidth="1"/>
    <col min="8702" max="8702" width="11.28515625" style="367" customWidth="1"/>
    <col min="8703" max="8703" width="11" style="367" customWidth="1"/>
    <col min="8704" max="8704" width="13.140625" style="367" customWidth="1"/>
    <col min="8705" max="8705" width="11.7109375" style="367" customWidth="1"/>
    <col min="8706" max="8706" width="11.140625" style="367" customWidth="1"/>
    <col min="8707" max="8707" width="11.7109375" style="367" customWidth="1"/>
    <col min="8708" max="8953" width="9.140625" style="367"/>
    <col min="8954" max="8954" width="5.28515625" style="367" customWidth="1"/>
    <col min="8955" max="8955" width="8" style="367" customWidth="1"/>
    <col min="8956" max="8956" width="5.85546875" style="367" customWidth="1"/>
    <col min="8957" max="8957" width="9.42578125" style="367" customWidth="1"/>
    <col min="8958" max="8958" width="11.28515625" style="367" customWidth="1"/>
    <col min="8959" max="8959" width="11" style="367" customWidth="1"/>
    <col min="8960" max="8960" width="13.140625" style="367" customWidth="1"/>
    <col min="8961" max="8961" width="11.7109375" style="367" customWidth="1"/>
    <col min="8962" max="8962" width="11.140625" style="367" customWidth="1"/>
    <col min="8963" max="8963" width="11.7109375" style="367" customWidth="1"/>
    <col min="8964" max="9209" width="9.140625" style="367"/>
    <col min="9210" max="9210" width="5.28515625" style="367" customWidth="1"/>
    <col min="9211" max="9211" width="8" style="367" customWidth="1"/>
    <col min="9212" max="9212" width="5.85546875" style="367" customWidth="1"/>
    <col min="9213" max="9213" width="9.42578125" style="367" customWidth="1"/>
    <col min="9214" max="9214" width="11.28515625" style="367" customWidth="1"/>
    <col min="9215" max="9215" width="11" style="367" customWidth="1"/>
    <col min="9216" max="9216" width="13.140625" style="367" customWidth="1"/>
    <col min="9217" max="9217" width="11.7109375" style="367" customWidth="1"/>
    <col min="9218" max="9218" width="11.140625" style="367" customWidth="1"/>
    <col min="9219" max="9219" width="11.7109375" style="367" customWidth="1"/>
    <col min="9220" max="9465" width="9.140625" style="367"/>
    <col min="9466" max="9466" width="5.28515625" style="367" customWidth="1"/>
    <col min="9467" max="9467" width="8" style="367" customWidth="1"/>
    <col min="9468" max="9468" width="5.85546875" style="367" customWidth="1"/>
    <col min="9469" max="9469" width="9.42578125" style="367" customWidth="1"/>
    <col min="9470" max="9470" width="11.28515625" style="367" customWidth="1"/>
    <col min="9471" max="9471" width="11" style="367" customWidth="1"/>
    <col min="9472" max="9472" width="13.140625" style="367" customWidth="1"/>
    <col min="9473" max="9473" width="11.7109375" style="367" customWidth="1"/>
    <col min="9474" max="9474" width="11.140625" style="367" customWidth="1"/>
    <col min="9475" max="9475" width="11.7109375" style="367" customWidth="1"/>
    <col min="9476" max="9721" width="9.140625" style="367"/>
    <col min="9722" max="9722" width="5.28515625" style="367" customWidth="1"/>
    <col min="9723" max="9723" width="8" style="367" customWidth="1"/>
    <col min="9724" max="9724" width="5.85546875" style="367" customWidth="1"/>
    <col min="9725" max="9725" width="9.42578125" style="367" customWidth="1"/>
    <col min="9726" max="9726" width="11.28515625" style="367" customWidth="1"/>
    <col min="9727" max="9727" width="11" style="367" customWidth="1"/>
    <col min="9728" max="9728" width="13.140625" style="367" customWidth="1"/>
    <col min="9729" max="9729" width="11.7109375" style="367" customWidth="1"/>
    <col min="9730" max="9730" width="11.140625" style="367" customWidth="1"/>
    <col min="9731" max="9731" width="11.7109375" style="367" customWidth="1"/>
    <col min="9732" max="9977" width="9.140625" style="367"/>
    <col min="9978" max="9978" width="5.28515625" style="367" customWidth="1"/>
    <col min="9979" max="9979" width="8" style="367" customWidth="1"/>
    <col min="9980" max="9980" width="5.85546875" style="367" customWidth="1"/>
    <col min="9981" max="9981" width="9.42578125" style="367" customWidth="1"/>
    <col min="9982" max="9982" width="11.28515625" style="367" customWidth="1"/>
    <col min="9983" max="9983" width="11" style="367" customWidth="1"/>
    <col min="9984" max="9984" width="13.140625" style="367" customWidth="1"/>
    <col min="9985" max="9985" width="11.7109375" style="367" customWidth="1"/>
    <col min="9986" max="9986" width="11.140625" style="367" customWidth="1"/>
    <col min="9987" max="9987" width="11.7109375" style="367" customWidth="1"/>
    <col min="9988" max="10233" width="9.140625" style="367"/>
    <col min="10234" max="10234" width="5.28515625" style="367" customWidth="1"/>
    <col min="10235" max="10235" width="8" style="367" customWidth="1"/>
    <col min="10236" max="10236" width="5.85546875" style="367" customWidth="1"/>
    <col min="10237" max="10237" width="9.42578125" style="367" customWidth="1"/>
    <col min="10238" max="10238" width="11.28515625" style="367" customWidth="1"/>
    <col min="10239" max="10239" width="11" style="367" customWidth="1"/>
    <col min="10240" max="10240" width="13.140625" style="367" customWidth="1"/>
    <col min="10241" max="10241" width="11.7109375" style="367" customWidth="1"/>
    <col min="10242" max="10242" width="11.140625" style="367" customWidth="1"/>
    <col min="10243" max="10243" width="11.7109375" style="367" customWidth="1"/>
    <col min="10244" max="10489" width="9.140625" style="367"/>
    <col min="10490" max="10490" width="5.28515625" style="367" customWidth="1"/>
    <col min="10491" max="10491" width="8" style="367" customWidth="1"/>
    <col min="10492" max="10492" width="5.85546875" style="367" customWidth="1"/>
    <col min="10493" max="10493" width="9.42578125" style="367" customWidth="1"/>
    <col min="10494" max="10494" width="11.28515625" style="367" customWidth="1"/>
    <col min="10495" max="10495" width="11" style="367" customWidth="1"/>
    <col min="10496" max="10496" width="13.140625" style="367" customWidth="1"/>
    <col min="10497" max="10497" width="11.7109375" style="367" customWidth="1"/>
    <col min="10498" max="10498" width="11.140625" style="367" customWidth="1"/>
    <col min="10499" max="10499" width="11.7109375" style="367" customWidth="1"/>
    <col min="10500" max="10745" width="9.140625" style="367"/>
    <col min="10746" max="10746" width="5.28515625" style="367" customWidth="1"/>
    <col min="10747" max="10747" width="8" style="367" customWidth="1"/>
    <col min="10748" max="10748" width="5.85546875" style="367" customWidth="1"/>
    <col min="10749" max="10749" width="9.42578125" style="367" customWidth="1"/>
    <col min="10750" max="10750" width="11.28515625" style="367" customWidth="1"/>
    <col min="10751" max="10751" width="11" style="367" customWidth="1"/>
    <col min="10752" max="10752" width="13.140625" style="367" customWidth="1"/>
    <col min="10753" max="10753" width="11.7109375" style="367" customWidth="1"/>
    <col min="10754" max="10754" width="11.140625" style="367" customWidth="1"/>
    <col min="10755" max="10755" width="11.7109375" style="367" customWidth="1"/>
    <col min="10756" max="11001" width="9.140625" style="367"/>
    <col min="11002" max="11002" width="5.28515625" style="367" customWidth="1"/>
    <col min="11003" max="11003" width="8" style="367" customWidth="1"/>
    <col min="11004" max="11004" width="5.85546875" style="367" customWidth="1"/>
    <col min="11005" max="11005" width="9.42578125" style="367" customWidth="1"/>
    <col min="11006" max="11006" width="11.28515625" style="367" customWidth="1"/>
    <col min="11007" max="11007" width="11" style="367" customWidth="1"/>
    <col min="11008" max="11008" width="13.140625" style="367" customWidth="1"/>
    <col min="11009" max="11009" width="11.7109375" style="367" customWidth="1"/>
    <col min="11010" max="11010" width="11.140625" style="367" customWidth="1"/>
    <col min="11011" max="11011" width="11.7109375" style="367" customWidth="1"/>
    <col min="11012" max="11257" width="9.140625" style="367"/>
    <col min="11258" max="11258" width="5.28515625" style="367" customWidth="1"/>
    <col min="11259" max="11259" width="8" style="367" customWidth="1"/>
    <col min="11260" max="11260" width="5.85546875" style="367" customWidth="1"/>
    <col min="11261" max="11261" width="9.42578125" style="367" customWidth="1"/>
    <col min="11262" max="11262" width="11.28515625" style="367" customWidth="1"/>
    <col min="11263" max="11263" width="11" style="367" customWidth="1"/>
    <col min="11264" max="11264" width="13.140625" style="367" customWidth="1"/>
    <col min="11265" max="11265" width="11.7109375" style="367" customWidth="1"/>
    <col min="11266" max="11266" width="11.140625" style="367" customWidth="1"/>
    <col min="11267" max="11267" width="11.7109375" style="367" customWidth="1"/>
    <col min="11268" max="11513" width="9.140625" style="367"/>
    <col min="11514" max="11514" width="5.28515625" style="367" customWidth="1"/>
    <col min="11515" max="11515" width="8" style="367" customWidth="1"/>
    <col min="11516" max="11516" width="5.85546875" style="367" customWidth="1"/>
    <col min="11517" max="11517" width="9.42578125" style="367" customWidth="1"/>
    <col min="11518" max="11518" width="11.28515625" style="367" customWidth="1"/>
    <col min="11519" max="11519" width="11" style="367" customWidth="1"/>
    <col min="11520" max="11520" width="13.140625" style="367" customWidth="1"/>
    <col min="11521" max="11521" width="11.7109375" style="367" customWidth="1"/>
    <col min="11522" max="11522" width="11.140625" style="367" customWidth="1"/>
    <col min="11523" max="11523" width="11.7109375" style="367" customWidth="1"/>
    <col min="11524" max="11769" width="9.140625" style="367"/>
    <col min="11770" max="11770" width="5.28515625" style="367" customWidth="1"/>
    <col min="11771" max="11771" width="8" style="367" customWidth="1"/>
    <col min="11772" max="11772" width="5.85546875" style="367" customWidth="1"/>
    <col min="11773" max="11773" width="9.42578125" style="367" customWidth="1"/>
    <col min="11774" max="11774" width="11.28515625" style="367" customWidth="1"/>
    <col min="11775" max="11775" width="11" style="367" customWidth="1"/>
    <col min="11776" max="11776" width="13.140625" style="367" customWidth="1"/>
    <col min="11777" max="11777" width="11.7109375" style="367" customWidth="1"/>
    <col min="11778" max="11778" width="11.140625" style="367" customWidth="1"/>
    <col min="11779" max="11779" width="11.7109375" style="367" customWidth="1"/>
    <col min="11780" max="12025" width="9.140625" style="367"/>
    <col min="12026" max="12026" width="5.28515625" style="367" customWidth="1"/>
    <col min="12027" max="12027" width="8" style="367" customWidth="1"/>
    <col min="12028" max="12028" width="5.85546875" style="367" customWidth="1"/>
    <col min="12029" max="12029" width="9.42578125" style="367" customWidth="1"/>
    <col min="12030" max="12030" width="11.28515625" style="367" customWidth="1"/>
    <col min="12031" max="12031" width="11" style="367" customWidth="1"/>
    <col min="12032" max="12032" width="13.140625" style="367" customWidth="1"/>
    <col min="12033" max="12033" width="11.7109375" style="367" customWidth="1"/>
    <col min="12034" max="12034" width="11.140625" style="367" customWidth="1"/>
    <col min="12035" max="12035" width="11.7109375" style="367" customWidth="1"/>
    <col min="12036" max="12281" width="9.140625" style="367"/>
    <col min="12282" max="12282" width="5.28515625" style="367" customWidth="1"/>
    <col min="12283" max="12283" width="8" style="367" customWidth="1"/>
    <col min="12284" max="12284" width="5.85546875" style="367" customWidth="1"/>
    <col min="12285" max="12285" width="9.42578125" style="367" customWidth="1"/>
    <col min="12286" max="12286" width="11.28515625" style="367" customWidth="1"/>
    <col min="12287" max="12287" width="11" style="367" customWidth="1"/>
    <col min="12288" max="12288" width="13.140625" style="367" customWidth="1"/>
    <col min="12289" max="12289" width="11.7109375" style="367" customWidth="1"/>
    <col min="12290" max="12290" width="11.140625" style="367" customWidth="1"/>
    <col min="12291" max="12291" width="11.7109375" style="367" customWidth="1"/>
    <col min="12292" max="12537" width="9.140625" style="367"/>
    <col min="12538" max="12538" width="5.28515625" style="367" customWidth="1"/>
    <col min="12539" max="12539" width="8" style="367" customWidth="1"/>
    <col min="12540" max="12540" width="5.85546875" style="367" customWidth="1"/>
    <col min="12541" max="12541" width="9.42578125" style="367" customWidth="1"/>
    <col min="12542" max="12542" width="11.28515625" style="367" customWidth="1"/>
    <col min="12543" max="12543" width="11" style="367" customWidth="1"/>
    <col min="12544" max="12544" width="13.140625" style="367" customWidth="1"/>
    <col min="12545" max="12545" width="11.7109375" style="367" customWidth="1"/>
    <col min="12546" max="12546" width="11.140625" style="367" customWidth="1"/>
    <col min="12547" max="12547" width="11.7109375" style="367" customWidth="1"/>
    <col min="12548" max="12793" width="9.140625" style="367"/>
    <col min="12794" max="12794" width="5.28515625" style="367" customWidth="1"/>
    <col min="12795" max="12795" width="8" style="367" customWidth="1"/>
    <col min="12796" max="12796" width="5.85546875" style="367" customWidth="1"/>
    <col min="12797" max="12797" width="9.42578125" style="367" customWidth="1"/>
    <col min="12798" max="12798" width="11.28515625" style="367" customWidth="1"/>
    <col min="12799" max="12799" width="11" style="367" customWidth="1"/>
    <col min="12800" max="12800" width="13.140625" style="367" customWidth="1"/>
    <col min="12801" max="12801" width="11.7109375" style="367" customWidth="1"/>
    <col min="12802" max="12802" width="11.140625" style="367" customWidth="1"/>
    <col min="12803" max="12803" width="11.7109375" style="367" customWidth="1"/>
    <col min="12804" max="13049" width="9.140625" style="367"/>
    <col min="13050" max="13050" width="5.28515625" style="367" customWidth="1"/>
    <col min="13051" max="13051" width="8" style="367" customWidth="1"/>
    <col min="13052" max="13052" width="5.85546875" style="367" customWidth="1"/>
    <col min="13053" max="13053" width="9.42578125" style="367" customWidth="1"/>
    <col min="13054" max="13054" width="11.28515625" style="367" customWidth="1"/>
    <col min="13055" max="13055" width="11" style="367" customWidth="1"/>
    <col min="13056" max="13056" width="13.140625" style="367" customWidth="1"/>
    <col min="13057" max="13057" width="11.7109375" style="367" customWidth="1"/>
    <col min="13058" max="13058" width="11.140625" style="367" customWidth="1"/>
    <col min="13059" max="13059" width="11.7109375" style="367" customWidth="1"/>
    <col min="13060" max="13305" width="9.140625" style="367"/>
    <col min="13306" max="13306" width="5.28515625" style="367" customWidth="1"/>
    <col min="13307" max="13307" width="8" style="367" customWidth="1"/>
    <col min="13308" max="13308" width="5.85546875" style="367" customWidth="1"/>
    <col min="13309" max="13309" width="9.42578125" style="367" customWidth="1"/>
    <col min="13310" max="13310" width="11.28515625" style="367" customWidth="1"/>
    <col min="13311" max="13311" width="11" style="367" customWidth="1"/>
    <col min="13312" max="13312" width="13.140625" style="367" customWidth="1"/>
    <col min="13313" max="13313" width="11.7109375" style="367" customWidth="1"/>
    <col min="13314" max="13314" width="11.140625" style="367" customWidth="1"/>
    <col min="13315" max="13315" width="11.7109375" style="367" customWidth="1"/>
    <col min="13316" max="13561" width="9.140625" style="367"/>
    <col min="13562" max="13562" width="5.28515625" style="367" customWidth="1"/>
    <col min="13563" max="13563" width="8" style="367" customWidth="1"/>
    <col min="13564" max="13564" width="5.85546875" style="367" customWidth="1"/>
    <col min="13565" max="13565" width="9.42578125" style="367" customWidth="1"/>
    <col min="13566" max="13566" width="11.28515625" style="367" customWidth="1"/>
    <col min="13567" max="13567" width="11" style="367" customWidth="1"/>
    <col min="13568" max="13568" width="13.140625" style="367" customWidth="1"/>
    <col min="13569" max="13569" width="11.7109375" style="367" customWidth="1"/>
    <col min="13570" max="13570" width="11.140625" style="367" customWidth="1"/>
    <col min="13571" max="13571" width="11.7109375" style="367" customWidth="1"/>
    <col min="13572" max="13817" width="9.140625" style="367"/>
    <col min="13818" max="13818" width="5.28515625" style="367" customWidth="1"/>
    <col min="13819" max="13819" width="8" style="367" customWidth="1"/>
    <col min="13820" max="13820" width="5.85546875" style="367" customWidth="1"/>
    <col min="13821" max="13821" width="9.42578125" style="367" customWidth="1"/>
    <col min="13822" max="13822" width="11.28515625" style="367" customWidth="1"/>
    <col min="13823" max="13823" width="11" style="367" customWidth="1"/>
    <col min="13824" max="13824" width="13.140625" style="367" customWidth="1"/>
    <col min="13825" max="13825" width="11.7109375" style="367" customWidth="1"/>
    <col min="13826" max="13826" width="11.140625" style="367" customWidth="1"/>
    <col min="13827" max="13827" width="11.7109375" style="367" customWidth="1"/>
    <col min="13828" max="14073" width="9.140625" style="367"/>
    <col min="14074" max="14074" width="5.28515625" style="367" customWidth="1"/>
    <col min="14075" max="14075" width="8" style="367" customWidth="1"/>
    <col min="14076" max="14076" width="5.85546875" style="367" customWidth="1"/>
    <col min="14077" max="14077" width="9.42578125" style="367" customWidth="1"/>
    <col min="14078" max="14078" width="11.28515625" style="367" customWidth="1"/>
    <col min="14079" max="14079" width="11" style="367" customWidth="1"/>
    <col min="14080" max="14080" width="13.140625" style="367" customWidth="1"/>
    <col min="14081" max="14081" width="11.7109375" style="367" customWidth="1"/>
    <col min="14082" max="14082" width="11.140625" style="367" customWidth="1"/>
    <col min="14083" max="14083" width="11.7109375" style="367" customWidth="1"/>
    <col min="14084" max="14329" width="9.140625" style="367"/>
    <col min="14330" max="14330" width="5.28515625" style="367" customWidth="1"/>
    <col min="14331" max="14331" width="8" style="367" customWidth="1"/>
    <col min="14332" max="14332" width="5.85546875" style="367" customWidth="1"/>
    <col min="14333" max="14333" width="9.42578125" style="367" customWidth="1"/>
    <col min="14334" max="14334" width="11.28515625" style="367" customWidth="1"/>
    <col min="14335" max="14335" width="11" style="367" customWidth="1"/>
    <col min="14336" max="14336" width="13.140625" style="367" customWidth="1"/>
    <col min="14337" max="14337" width="11.7109375" style="367" customWidth="1"/>
    <col min="14338" max="14338" width="11.140625" style="367" customWidth="1"/>
    <col min="14339" max="14339" width="11.7109375" style="367" customWidth="1"/>
    <col min="14340" max="14585" width="9.140625" style="367"/>
    <col min="14586" max="14586" width="5.28515625" style="367" customWidth="1"/>
    <col min="14587" max="14587" width="8" style="367" customWidth="1"/>
    <col min="14588" max="14588" width="5.85546875" style="367" customWidth="1"/>
    <col min="14589" max="14589" width="9.42578125" style="367" customWidth="1"/>
    <col min="14590" max="14590" width="11.28515625" style="367" customWidth="1"/>
    <col min="14591" max="14591" width="11" style="367" customWidth="1"/>
    <col min="14592" max="14592" width="13.140625" style="367" customWidth="1"/>
    <col min="14593" max="14593" width="11.7109375" style="367" customWidth="1"/>
    <col min="14594" max="14594" width="11.140625" style="367" customWidth="1"/>
    <col min="14595" max="14595" width="11.7109375" style="367" customWidth="1"/>
    <col min="14596" max="14841" width="9.140625" style="367"/>
    <col min="14842" max="14842" width="5.28515625" style="367" customWidth="1"/>
    <col min="14843" max="14843" width="8" style="367" customWidth="1"/>
    <col min="14844" max="14844" width="5.85546875" style="367" customWidth="1"/>
    <col min="14845" max="14845" width="9.42578125" style="367" customWidth="1"/>
    <col min="14846" max="14846" width="11.28515625" style="367" customWidth="1"/>
    <col min="14847" max="14847" width="11" style="367" customWidth="1"/>
    <col min="14848" max="14848" width="13.140625" style="367" customWidth="1"/>
    <col min="14849" max="14849" width="11.7109375" style="367" customWidth="1"/>
    <col min="14850" max="14850" width="11.140625" style="367" customWidth="1"/>
    <col min="14851" max="14851" width="11.7109375" style="367" customWidth="1"/>
    <col min="14852" max="15097" width="9.140625" style="367"/>
    <col min="15098" max="15098" width="5.28515625" style="367" customWidth="1"/>
    <col min="15099" max="15099" width="8" style="367" customWidth="1"/>
    <col min="15100" max="15100" width="5.85546875" style="367" customWidth="1"/>
    <col min="15101" max="15101" width="9.42578125" style="367" customWidth="1"/>
    <col min="15102" max="15102" width="11.28515625" style="367" customWidth="1"/>
    <col min="15103" max="15103" width="11" style="367" customWidth="1"/>
    <col min="15104" max="15104" width="13.140625" style="367" customWidth="1"/>
    <col min="15105" max="15105" width="11.7109375" style="367" customWidth="1"/>
    <col min="15106" max="15106" width="11.140625" style="367" customWidth="1"/>
    <col min="15107" max="15107" width="11.7109375" style="367" customWidth="1"/>
    <col min="15108" max="15353" width="9.140625" style="367"/>
    <col min="15354" max="15354" width="5.28515625" style="367" customWidth="1"/>
    <col min="15355" max="15355" width="8" style="367" customWidth="1"/>
    <col min="15356" max="15356" width="5.85546875" style="367" customWidth="1"/>
    <col min="15357" max="15357" width="9.42578125" style="367" customWidth="1"/>
    <col min="15358" max="15358" width="11.28515625" style="367" customWidth="1"/>
    <col min="15359" max="15359" width="11" style="367" customWidth="1"/>
    <col min="15360" max="15360" width="13.140625" style="367" customWidth="1"/>
    <col min="15361" max="15361" width="11.7109375" style="367" customWidth="1"/>
    <col min="15362" max="15362" width="11.140625" style="367" customWidth="1"/>
    <col min="15363" max="15363" width="11.7109375" style="367" customWidth="1"/>
    <col min="15364" max="15609" width="9.140625" style="367"/>
    <col min="15610" max="15610" width="5.28515625" style="367" customWidth="1"/>
    <col min="15611" max="15611" width="8" style="367" customWidth="1"/>
    <col min="15612" max="15612" width="5.85546875" style="367" customWidth="1"/>
    <col min="15613" max="15613" width="9.42578125" style="367" customWidth="1"/>
    <col min="15614" max="15614" width="11.28515625" style="367" customWidth="1"/>
    <col min="15615" max="15615" width="11" style="367" customWidth="1"/>
    <col min="15616" max="15616" width="13.140625" style="367" customWidth="1"/>
    <col min="15617" max="15617" width="11.7109375" style="367" customWidth="1"/>
    <col min="15618" max="15618" width="11.140625" style="367" customWidth="1"/>
    <col min="15619" max="15619" width="11.7109375" style="367" customWidth="1"/>
    <col min="15620" max="15865" width="9.140625" style="367"/>
    <col min="15866" max="15866" width="5.28515625" style="367" customWidth="1"/>
    <col min="15867" max="15867" width="8" style="367" customWidth="1"/>
    <col min="15868" max="15868" width="5.85546875" style="367" customWidth="1"/>
    <col min="15869" max="15869" width="9.42578125" style="367" customWidth="1"/>
    <col min="15870" max="15870" width="11.28515625" style="367" customWidth="1"/>
    <col min="15871" max="15871" width="11" style="367" customWidth="1"/>
    <col min="15872" max="15872" width="13.140625" style="367" customWidth="1"/>
    <col min="15873" max="15873" width="11.7109375" style="367" customWidth="1"/>
    <col min="15874" max="15874" width="11.140625" style="367" customWidth="1"/>
    <col min="15875" max="15875" width="11.7109375" style="367" customWidth="1"/>
    <col min="15876" max="16121" width="9.140625" style="367"/>
    <col min="16122" max="16122" width="5.28515625" style="367" customWidth="1"/>
    <col min="16123" max="16123" width="8" style="367" customWidth="1"/>
    <col min="16124" max="16124" width="5.85546875" style="367" customWidth="1"/>
    <col min="16125" max="16125" width="9.42578125" style="367" customWidth="1"/>
    <col min="16126" max="16126" width="11.28515625" style="367" customWidth="1"/>
    <col min="16127" max="16127" width="11" style="367" customWidth="1"/>
    <col min="16128" max="16128" width="13.140625" style="367" customWidth="1"/>
    <col min="16129" max="16129" width="11.7109375" style="367" customWidth="1"/>
    <col min="16130" max="16130" width="11.140625" style="367" customWidth="1"/>
    <col min="16131" max="16131" width="11.7109375" style="367" customWidth="1"/>
    <col min="16132" max="16384" width="9.140625" style="367"/>
  </cols>
  <sheetData>
    <row r="1" spans="1:68" ht="12.75" customHeight="1" x14ac:dyDescent="0.25">
      <c r="A1" s="407"/>
      <c r="F1" s="3" t="s">
        <v>341</v>
      </c>
    </row>
    <row r="2" spans="1:68" ht="12.75" customHeight="1" x14ac:dyDescent="0.25">
      <c r="F2" s="3" t="s">
        <v>395</v>
      </c>
    </row>
    <row r="3" spans="1:68" ht="12.75" customHeight="1" x14ac:dyDescent="0.25">
      <c r="F3" s="1" t="s">
        <v>27</v>
      </c>
    </row>
    <row r="4" spans="1:68" ht="12.75" customHeight="1" x14ac:dyDescent="0.25">
      <c r="F4" s="3" t="s">
        <v>396</v>
      </c>
    </row>
    <row r="5" spans="1:68" ht="12.75" customHeight="1" x14ac:dyDescent="0.25"/>
    <row r="6" spans="1:68" ht="13.5" customHeight="1" x14ac:dyDescent="0.25">
      <c r="A6" s="366" t="s">
        <v>342</v>
      </c>
      <c r="B6" s="366"/>
      <c r="C6" s="366"/>
      <c r="D6" s="366"/>
      <c r="E6" s="366"/>
      <c r="F6" s="366"/>
      <c r="G6" s="366"/>
    </row>
    <row r="7" spans="1:68" ht="12.75" customHeight="1" x14ac:dyDescent="0.25">
      <c r="A7" s="366" t="s">
        <v>343</v>
      </c>
      <c r="B7" s="408"/>
      <c r="C7" s="408"/>
      <c r="D7" s="408"/>
      <c r="E7" s="408"/>
      <c r="F7" s="408"/>
      <c r="G7" s="408"/>
    </row>
    <row r="8" spans="1:68" ht="9" customHeight="1" x14ac:dyDescent="0.25">
      <c r="A8" s="409"/>
      <c r="B8" s="410"/>
      <c r="C8" s="410"/>
      <c r="D8" s="410"/>
      <c r="E8" s="410"/>
      <c r="F8" s="410"/>
      <c r="G8" s="410"/>
    </row>
    <row r="9" spans="1:68" ht="11.25" customHeight="1" x14ac:dyDescent="0.25">
      <c r="G9" s="411" t="s">
        <v>0</v>
      </c>
    </row>
    <row r="10" spans="1:68" s="415" customFormat="1" ht="36.75" customHeight="1" x14ac:dyDescent="0.2">
      <c r="A10" s="412" t="s">
        <v>205</v>
      </c>
      <c r="B10" s="412" t="s">
        <v>207</v>
      </c>
      <c r="C10" s="412" t="s">
        <v>344</v>
      </c>
      <c r="D10" s="412" t="s">
        <v>192</v>
      </c>
      <c r="E10" s="413" t="s">
        <v>4</v>
      </c>
      <c r="F10" s="413" t="s">
        <v>345</v>
      </c>
      <c r="G10" s="413" t="s">
        <v>346</v>
      </c>
      <c r="H10" s="414"/>
      <c r="I10" s="414"/>
      <c r="J10" s="414"/>
      <c r="K10" s="414"/>
      <c r="L10" s="414"/>
      <c r="M10" s="414"/>
      <c r="N10" s="414"/>
      <c r="O10" s="414"/>
      <c r="P10" s="414"/>
      <c r="Q10" s="414"/>
      <c r="R10" s="414"/>
      <c r="S10" s="414"/>
      <c r="T10" s="414"/>
      <c r="U10" s="414"/>
      <c r="V10" s="414"/>
      <c r="W10" s="414"/>
      <c r="X10" s="414"/>
      <c r="Y10" s="414"/>
      <c r="Z10" s="414"/>
      <c r="AA10" s="414"/>
      <c r="AB10" s="414"/>
      <c r="AC10" s="414"/>
      <c r="AD10" s="414"/>
      <c r="AE10" s="414"/>
      <c r="AF10" s="414"/>
      <c r="AG10" s="414"/>
      <c r="AH10" s="414"/>
      <c r="AI10" s="414"/>
      <c r="AJ10" s="414"/>
      <c r="AK10" s="414"/>
      <c r="AL10" s="414"/>
      <c r="AM10" s="414"/>
      <c r="AN10" s="414"/>
      <c r="AO10" s="414"/>
      <c r="AP10" s="414"/>
      <c r="AQ10" s="414"/>
      <c r="AR10" s="414"/>
      <c r="AS10" s="414"/>
      <c r="AT10" s="414"/>
      <c r="AU10" s="414"/>
      <c r="AV10" s="414"/>
      <c r="AW10" s="414"/>
      <c r="AX10" s="414"/>
      <c r="AY10" s="414"/>
      <c r="AZ10" s="414"/>
      <c r="BA10" s="414"/>
      <c r="BB10" s="414"/>
      <c r="BC10" s="414"/>
      <c r="BD10" s="414"/>
      <c r="BE10" s="414"/>
      <c r="BF10" s="414"/>
      <c r="BG10" s="414"/>
      <c r="BH10" s="414"/>
      <c r="BI10" s="414"/>
      <c r="BJ10" s="414"/>
      <c r="BK10" s="414"/>
      <c r="BL10" s="414"/>
      <c r="BM10" s="414"/>
      <c r="BN10" s="414"/>
      <c r="BO10" s="414"/>
      <c r="BP10" s="414"/>
    </row>
    <row r="11" spans="1:68" s="418" customFormat="1" ht="10.5" customHeight="1" x14ac:dyDescent="0.2">
      <c r="A11" s="416">
        <v>1</v>
      </c>
      <c r="B11" s="416">
        <v>2</v>
      </c>
      <c r="C11" s="416">
        <v>3</v>
      </c>
      <c r="D11" s="416">
        <v>4</v>
      </c>
      <c r="E11" s="416">
        <v>5</v>
      </c>
      <c r="F11" s="416">
        <v>6</v>
      </c>
      <c r="G11" s="416">
        <v>7</v>
      </c>
      <c r="H11" s="417"/>
      <c r="I11" s="417"/>
      <c r="J11" s="417"/>
      <c r="K11" s="417"/>
      <c r="L11" s="417"/>
      <c r="M11" s="417"/>
      <c r="N11" s="417"/>
      <c r="O11" s="417"/>
      <c r="P11" s="417"/>
      <c r="Q11" s="417"/>
      <c r="R11" s="417"/>
      <c r="S11" s="417"/>
      <c r="T11" s="417"/>
      <c r="U11" s="417"/>
      <c r="V11" s="417"/>
      <c r="W11" s="417"/>
      <c r="X11" s="417"/>
      <c r="Y11" s="417"/>
      <c r="Z11" s="417"/>
      <c r="AA11" s="417"/>
      <c r="AB11" s="417"/>
      <c r="AC11" s="417"/>
      <c r="AD11" s="417"/>
      <c r="AE11" s="417"/>
      <c r="AF11" s="417"/>
      <c r="AG11" s="417"/>
      <c r="AH11" s="417"/>
      <c r="AI11" s="417"/>
      <c r="AJ11" s="417"/>
      <c r="AK11" s="417"/>
      <c r="AL11" s="417"/>
      <c r="AM11" s="417"/>
      <c r="AN11" s="417"/>
      <c r="AO11" s="417"/>
      <c r="AP11" s="417"/>
      <c r="AQ11" s="417"/>
      <c r="AR11" s="417"/>
      <c r="AS11" s="417"/>
      <c r="AT11" s="417"/>
      <c r="AU11" s="417"/>
      <c r="AV11" s="417"/>
      <c r="AW11" s="417"/>
      <c r="AX11" s="417"/>
      <c r="AY11" s="417"/>
      <c r="AZ11" s="417"/>
      <c r="BA11" s="417"/>
      <c r="BB11" s="417"/>
      <c r="BC11" s="417"/>
      <c r="BD11" s="417"/>
      <c r="BE11" s="417"/>
      <c r="BF11" s="417"/>
      <c r="BG11" s="417"/>
      <c r="BH11" s="417"/>
      <c r="BI11" s="417"/>
      <c r="BJ11" s="417"/>
      <c r="BK11" s="417"/>
      <c r="BL11" s="417"/>
      <c r="BM11" s="417"/>
      <c r="BN11" s="417"/>
      <c r="BO11" s="417"/>
      <c r="BP11" s="417"/>
    </row>
    <row r="12" spans="1:68" s="426" customFormat="1" ht="15.75" customHeight="1" x14ac:dyDescent="0.2">
      <c r="A12" s="419"/>
      <c r="B12" s="420"/>
      <c r="C12" s="421"/>
      <c r="D12" s="421"/>
      <c r="E12" s="422" t="s">
        <v>33</v>
      </c>
      <c r="F12" s="423">
        <f>2500+686+633</f>
        <v>3819</v>
      </c>
      <c r="G12" s="424" t="s">
        <v>347</v>
      </c>
      <c r="H12" s="425"/>
      <c r="I12" s="425"/>
      <c r="J12" s="425"/>
      <c r="K12" s="425"/>
      <c r="L12" s="425"/>
      <c r="M12" s="425"/>
      <c r="N12" s="425"/>
      <c r="O12" s="425"/>
      <c r="P12" s="425"/>
      <c r="Q12" s="425"/>
      <c r="R12" s="425"/>
      <c r="S12" s="425"/>
      <c r="T12" s="425"/>
      <c r="U12" s="425"/>
      <c r="V12" s="425"/>
      <c r="W12" s="425"/>
      <c r="X12" s="425"/>
      <c r="Y12" s="425"/>
      <c r="Z12" s="425"/>
      <c r="AA12" s="425"/>
      <c r="AB12" s="425"/>
      <c r="AC12" s="425"/>
      <c r="AD12" s="425"/>
      <c r="AE12" s="425"/>
      <c r="AF12" s="425"/>
      <c r="AG12" s="425"/>
      <c r="AH12" s="425"/>
      <c r="AI12" s="425"/>
      <c r="AJ12" s="425"/>
      <c r="AK12" s="425"/>
      <c r="AL12" s="425"/>
      <c r="AM12" s="425"/>
      <c r="AN12" s="425"/>
      <c r="AO12" s="425"/>
      <c r="AP12" s="425"/>
      <c r="AQ12" s="425"/>
      <c r="AR12" s="425"/>
      <c r="AS12" s="425"/>
      <c r="AT12" s="425"/>
      <c r="AU12" s="425"/>
      <c r="AV12" s="425"/>
      <c r="AW12" s="425"/>
      <c r="AX12" s="425"/>
      <c r="AY12" s="425"/>
      <c r="AZ12" s="425"/>
      <c r="BA12" s="425"/>
      <c r="BB12" s="425"/>
      <c r="BC12" s="425"/>
      <c r="BD12" s="425"/>
      <c r="BE12" s="425"/>
      <c r="BF12" s="425"/>
      <c r="BG12" s="425"/>
      <c r="BH12" s="425"/>
      <c r="BI12" s="425"/>
      <c r="BJ12" s="425"/>
      <c r="BK12" s="425"/>
      <c r="BL12" s="425"/>
      <c r="BM12" s="425"/>
      <c r="BN12" s="425"/>
      <c r="BO12" s="425"/>
      <c r="BP12" s="425"/>
    </row>
    <row r="13" spans="1:68" s="426" customFormat="1" ht="24" x14ac:dyDescent="0.2">
      <c r="A13" s="427" t="s">
        <v>324</v>
      </c>
      <c r="B13" s="428" t="s">
        <v>348</v>
      </c>
      <c r="C13" s="421" t="s">
        <v>138</v>
      </c>
      <c r="D13" s="421" t="s">
        <v>349</v>
      </c>
      <c r="E13" s="429" t="s">
        <v>347</v>
      </c>
      <c r="F13" s="430" t="s">
        <v>347</v>
      </c>
      <c r="G13" s="431">
        <f>SUM(G15)</f>
        <v>3819</v>
      </c>
      <c r="H13" s="425"/>
      <c r="I13" s="425"/>
      <c r="J13" s="425"/>
      <c r="K13" s="425"/>
      <c r="L13" s="425"/>
      <c r="M13" s="425"/>
      <c r="N13" s="425"/>
      <c r="O13" s="425"/>
      <c r="P13" s="425"/>
      <c r="Q13" s="425"/>
      <c r="R13" s="425"/>
      <c r="S13" s="425"/>
      <c r="T13" s="425"/>
      <c r="U13" s="425"/>
      <c r="V13" s="425"/>
      <c r="W13" s="425"/>
      <c r="X13" s="425"/>
      <c r="Y13" s="425"/>
      <c r="Z13" s="425"/>
      <c r="AA13" s="425"/>
      <c r="AB13" s="425"/>
      <c r="AC13" s="425"/>
      <c r="AD13" s="425"/>
      <c r="AE13" s="425"/>
      <c r="AF13" s="425"/>
      <c r="AG13" s="425"/>
      <c r="AH13" s="425"/>
      <c r="AI13" s="425"/>
      <c r="AJ13" s="425"/>
      <c r="AK13" s="425"/>
      <c r="AL13" s="425"/>
      <c r="AM13" s="425"/>
      <c r="AN13" s="425"/>
      <c r="AO13" s="425"/>
      <c r="AP13" s="425"/>
      <c r="AQ13" s="425"/>
      <c r="AR13" s="425"/>
      <c r="AS13" s="425"/>
      <c r="AT13" s="425"/>
      <c r="AU13" s="425"/>
      <c r="AV13" s="425"/>
      <c r="AW13" s="425"/>
      <c r="AX13" s="425"/>
      <c r="AY13" s="425"/>
      <c r="AZ13" s="425"/>
      <c r="BA13" s="425"/>
      <c r="BB13" s="425"/>
      <c r="BC13" s="425"/>
      <c r="BD13" s="425"/>
      <c r="BE13" s="425"/>
      <c r="BF13" s="425"/>
      <c r="BG13" s="425"/>
      <c r="BH13" s="425"/>
      <c r="BI13" s="425"/>
      <c r="BJ13" s="425"/>
      <c r="BK13" s="425"/>
      <c r="BL13" s="425"/>
      <c r="BM13" s="425"/>
      <c r="BN13" s="425"/>
      <c r="BO13" s="425"/>
      <c r="BP13" s="425"/>
    </row>
    <row r="14" spans="1:68" s="426" customFormat="1" ht="9" customHeight="1" x14ac:dyDescent="0.2">
      <c r="A14" s="419"/>
      <c r="B14" s="432"/>
      <c r="C14" s="433"/>
      <c r="D14" s="433"/>
      <c r="E14" s="433"/>
      <c r="F14" s="434"/>
      <c r="G14" s="435"/>
      <c r="H14" s="425"/>
      <c r="I14" s="425"/>
      <c r="J14" s="425"/>
      <c r="K14" s="425"/>
      <c r="L14" s="425"/>
      <c r="M14" s="425"/>
      <c r="N14" s="425"/>
      <c r="O14" s="425"/>
      <c r="P14" s="425"/>
      <c r="Q14" s="425"/>
      <c r="R14" s="425"/>
      <c r="S14" s="425"/>
      <c r="T14" s="425"/>
      <c r="U14" s="425"/>
      <c r="V14" s="425"/>
      <c r="W14" s="425"/>
      <c r="X14" s="425"/>
      <c r="Y14" s="425"/>
      <c r="Z14" s="425"/>
      <c r="AA14" s="425"/>
      <c r="AB14" s="425"/>
      <c r="AC14" s="425"/>
      <c r="AD14" s="425"/>
      <c r="AE14" s="425"/>
      <c r="AF14" s="425"/>
      <c r="AG14" s="425"/>
      <c r="AH14" s="425"/>
      <c r="AI14" s="425"/>
      <c r="AJ14" s="425"/>
      <c r="AK14" s="425"/>
      <c r="AL14" s="425"/>
      <c r="AM14" s="425"/>
      <c r="AN14" s="425"/>
      <c r="AO14" s="425"/>
      <c r="AP14" s="425"/>
      <c r="AQ14" s="425"/>
      <c r="AR14" s="425"/>
      <c r="AS14" s="425"/>
      <c r="AT14" s="425"/>
      <c r="AU14" s="425"/>
      <c r="AV14" s="425"/>
      <c r="AW14" s="425"/>
      <c r="AX14" s="425"/>
      <c r="AY14" s="425"/>
      <c r="AZ14" s="425"/>
      <c r="BA14" s="425"/>
      <c r="BB14" s="425"/>
      <c r="BC14" s="425"/>
      <c r="BD14" s="425"/>
      <c r="BE14" s="425"/>
      <c r="BF14" s="425"/>
      <c r="BG14" s="425"/>
      <c r="BH14" s="425"/>
      <c r="BI14" s="425"/>
      <c r="BJ14" s="425"/>
      <c r="BK14" s="425"/>
      <c r="BL14" s="425"/>
      <c r="BM14" s="425"/>
      <c r="BN14" s="425"/>
      <c r="BO14" s="425"/>
      <c r="BP14" s="425"/>
    </row>
    <row r="15" spans="1:68" s="426" customFormat="1" ht="15.75" customHeight="1" x14ac:dyDescent="0.2">
      <c r="A15" s="436"/>
      <c r="B15" s="437" t="s">
        <v>350</v>
      </c>
      <c r="C15" s="433"/>
      <c r="D15" s="433"/>
      <c r="E15" s="433"/>
      <c r="F15" s="434"/>
      <c r="G15" s="435">
        <f>SUM(G16:G16)</f>
        <v>3819</v>
      </c>
      <c r="H15" s="425"/>
      <c r="I15" s="425"/>
      <c r="J15" s="425"/>
      <c r="K15" s="425"/>
      <c r="L15" s="425"/>
      <c r="M15" s="425"/>
      <c r="N15" s="425"/>
      <c r="O15" s="425"/>
      <c r="P15" s="425"/>
      <c r="Q15" s="425"/>
      <c r="R15" s="425"/>
      <c r="S15" s="425"/>
      <c r="T15" s="425"/>
      <c r="U15" s="425"/>
      <c r="V15" s="425"/>
      <c r="W15" s="425"/>
      <c r="X15" s="425"/>
      <c r="Y15" s="425"/>
      <c r="Z15" s="425"/>
      <c r="AA15" s="425"/>
      <c r="AB15" s="425"/>
      <c r="AC15" s="425"/>
      <c r="AD15" s="425"/>
      <c r="AE15" s="425"/>
      <c r="AF15" s="425"/>
      <c r="AG15" s="425"/>
      <c r="AH15" s="425"/>
      <c r="AI15" s="425"/>
      <c r="AJ15" s="425"/>
      <c r="AK15" s="425"/>
      <c r="AL15" s="425"/>
      <c r="AM15" s="425"/>
      <c r="AN15" s="425"/>
      <c r="AO15" s="425"/>
      <c r="AP15" s="425"/>
      <c r="AQ15" s="425"/>
      <c r="AR15" s="425"/>
      <c r="AS15" s="425"/>
      <c r="AT15" s="425"/>
      <c r="AU15" s="425"/>
      <c r="AV15" s="425"/>
      <c r="AW15" s="425"/>
      <c r="AX15" s="425"/>
      <c r="AY15" s="425"/>
      <c r="AZ15" s="425"/>
      <c r="BA15" s="425"/>
      <c r="BB15" s="425"/>
      <c r="BC15" s="425"/>
      <c r="BD15" s="425"/>
      <c r="BE15" s="425"/>
      <c r="BF15" s="425"/>
      <c r="BG15" s="425"/>
      <c r="BH15" s="425"/>
      <c r="BI15" s="425"/>
      <c r="BJ15" s="425"/>
      <c r="BK15" s="425"/>
      <c r="BL15" s="425"/>
      <c r="BM15" s="425"/>
      <c r="BN15" s="425"/>
      <c r="BO15" s="425"/>
      <c r="BP15" s="425"/>
    </row>
    <row r="16" spans="1:68" s="426" customFormat="1" ht="15.75" customHeight="1" x14ac:dyDescent="0.2">
      <c r="A16" s="436"/>
      <c r="B16" s="437"/>
      <c r="C16" s="433"/>
      <c r="D16" s="433"/>
      <c r="E16" s="421" t="s">
        <v>351</v>
      </c>
      <c r="F16" s="438" t="s">
        <v>347</v>
      </c>
      <c r="G16" s="439">
        <f>2500+686+633</f>
        <v>3819</v>
      </c>
      <c r="H16" s="425"/>
      <c r="I16" s="425"/>
      <c r="J16" s="425"/>
      <c r="K16" s="425"/>
      <c r="L16" s="425"/>
      <c r="M16" s="425"/>
      <c r="N16" s="425"/>
      <c r="O16" s="425"/>
      <c r="P16" s="425"/>
      <c r="Q16" s="425"/>
      <c r="R16" s="425"/>
      <c r="S16" s="425"/>
      <c r="T16" s="425"/>
      <c r="U16" s="425"/>
      <c r="V16" s="425"/>
      <c r="W16" s="425"/>
      <c r="X16" s="425"/>
      <c r="Y16" s="425"/>
      <c r="Z16" s="425"/>
      <c r="AA16" s="425"/>
      <c r="AB16" s="425"/>
      <c r="AC16" s="425"/>
      <c r="AD16" s="425"/>
      <c r="AE16" s="425"/>
      <c r="AF16" s="425"/>
      <c r="AG16" s="425"/>
      <c r="AH16" s="425"/>
      <c r="AI16" s="425"/>
      <c r="AJ16" s="425"/>
      <c r="AK16" s="425"/>
      <c r="AL16" s="425"/>
      <c r="AM16" s="425"/>
      <c r="AN16" s="425"/>
      <c r="AO16" s="425"/>
      <c r="AP16" s="425"/>
      <c r="AQ16" s="425"/>
      <c r="AR16" s="425"/>
      <c r="AS16" s="425"/>
      <c r="AT16" s="425"/>
      <c r="AU16" s="425"/>
      <c r="AV16" s="425"/>
      <c r="AW16" s="425"/>
      <c r="AX16" s="425"/>
      <c r="AY16" s="425"/>
      <c r="AZ16" s="425"/>
      <c r="BA16" s="425"/>
      <c r="BB16" s="425"/>
      <c r="BC16" s="425"/>
      <c r="BD16" s="425"/>
      <c r="BE16" s="425"/>
      <c r="BF16" s="425"/>
      <c r="BG16" s="425"/>
      <c r="BH16" s="425"/>
      <c r="BI16" s="425"/>
      <c r="BJ16" s="425"/>
      <c r="BK16" s="425"/>
      <c r="BL16" s="425"/>
      <c r="BM16" s="425"/>
      <c r="BN16" s="425"/>
      <c r="BO16" s="425"/>
      <c r="BP16" s="425"/>
    </row>
    <row r="17" spans="1:68" s="426" customFormat="1" ht="15.75" customHeight="1" x14ac:dyDescent="0.2">
      <c r="A17" s="440"/>
      <c r="B17" s="441"/>
      <c r="C17" s="442"/>
      <c r="D17" s="422"/>
      <c r="E17" s="422"/>
      <c r="F17" s="424"/>
      <c r="G17" s="443"/>
      <c r="H17" s="425"/>
      <c r="I17" s="425"/>
      <c r="J17" s="425"/>
      <c r="K17" s="425"/>
      <c r="L17" s="425"/>
      <c r="M17" s="425"/>
      <c r="N17" s="425"/>
      <c r="O17" s="425"/>
      <c r="P17" s="425"/>
      <c r="Q17" s="425"/>
      <c r="R17" s="425"/>
      <c r="S17" s="425"/>
      <c r="T17" s="425"/>
      <c r="U17" s="425"/>
      <c r="V17" s="425"/>
      <c r="W17" s="425"/>
      <c r="X17" s="425"/>
      <c r="Y17" s="425"/>
      <c r="Z17" s="425"/>
      <c r="AA17" s="425"/>
      <c r="AB17" s="425"/>
      <c r="AC17" s="425"/>
      <c r="AD17" s="425"/>
      <c r="AE17" s="425"/>
      <c r="AF17" s="425"/>
      <c r="AG17" s="425"/>
      <c r="AH17" s="425"/>
      <c r="AI17" s="425"/>
      <c r="AJ17" s="425"/>
      <c r="AK17" s="425"/>
      <c r="AL17" s="425"/>
      <c r="AM17" s="425"/>
      <c r="AN17" s="425"/>
      <c r="AO17" s="425"/>
      <c r="AP17" s="425"/>
      <c r="AQ17" s="425"/>
      <c r="AR17" s="425"/>
      <c r="AS17" s="425"/>
      <c r="AT17" s="425"/>
      <c r="AU17" s="425"/>
      <c r="AV17" s="425"/>
      <c r="AW17" s="425"/>
      <c r="AX17" s="425"/>
      <c r="AY17" s="425"/>
      <c r="AZ17" s="425"/>
      <c r="BA17" s="425"/>
      <c r="BB17" s="425"/>
      <c r="BC17" s="425"/>
      <c r="BD17" s="425"/>
      <c r="BE17" s="425"/>
      <c r="BF17" s="425"/>
      <c r="BG17" s="425"/>
      <c r="BH17" s="425"/>
      <c r="BI17" s="425"/>
      <c r="BJ17" s="425"/>
      <c r="BK17" s="425"/>
      <c r="BL17" s="425"/>
      <c r="BM17" s="425"/>
      <c r="BN17" s="425"/>
      <c r="BO17" s="425"/>
      <c r="BP17" s="425"/>
    </row>
    <row r="18" spans="1:68" s="426" customFormat="1" ht="15.75" customHeight="1" x14ac:dyDescent="0.2">
      <c r="A18" s="419"/>
      <c r="B18" s="420"/>
      <c r="C18" s="421"/>
      <c r="D18" s="421"/>
      <c r="E18" s="422" t="s">
        <v>33</v>
      </c>
      <c r="F18" s="423">
        <f>34505+32469+20821</f>
        <v>87795</v>
      </c>
      <c r="G18" s="424" t="s">
        <v>347</v>
      </c>
      <c r="H18" s="425"/>
      <c r="I18" s="425"/>
      <c r="J18" s="425"/>
      <c r="K18" s="425"/>
      <c r="L18" s="425"/>
      <c r="M18" s="425"/>
      <c r="N18" s="425"/>
      <c r="O18" s="425"/>
      <c r="P18" s="425"/>
      <c r="Q18" s="425"/>
      <c r="R18" s="425"/>
      <c r="S18" s="425"/>
      <c r="T18" s="425"/>
      <c r="U18" s="425"/>
      <c r="V18" s="425"/>
      <c r="W18" s="425"/>
      <c r="X18" s="425"/>
      <c r="Y18" s="425"/>
      <c r="Z18" s="425"/>
      <c r="AA18" s="425"/>
      <c r="AB18" s="425"/>
      <c r="AC18" s="425"/>
      <c r="AD18" s="425"/>
      <c r="AE18" s="425"/>
      <c r="AF18" s="425"/>
      <c r="AG18" s="425"/>
      <c r="AH18" s="425"/>
      <c r="AI18" s="425"/>
      <c r="AJ18" s="425"/>
      <c r="AK18" s="425"/>
      <c r="AL18" s="425"/>
      <c r="AM18" s="425"/>
      <c r="AN18" s="425"/>
      <c r="AO18" s="425"/>
      <c r="AP18" s="425"/>
      <c r="AQ18" s="425"/>
      <c r="AR18" s="425"/>
      <c r="AS18" s="425"/>
      <c r="AT18" s="425"/>
      <c r="AU18" s="425"/>
      <c r="AV18" s="425"/>
      <c r="AW18" s="425"/>
      <c r="AX18" s="425"/>
      <c r="AY18" s="425"/>
      <c r="AZ18" s="425"/>
      <c r="BA18" s="425"/>
      <c r="BB18" s="425"/>
      <c r="BC18" s="425"/>
      <c r="BD18" s="425"/>
      <c r="BE18" s="425"/>
      <c r="BF18" s="425"/>
      <c r="BG18" s="425"/>
      <c r="BH18" s="425"/>
      <c r="BI18" s="425"/>
      <c r="BJ18" s="425"/>
      <c r="BK18" s="425"/>
      <c r="BL18" s="425"/>
      <c r="BM18" s="425"/>
      <c r="BN18" s="425"/>
      <c r="BO18" s="425"/>
      <c r="BP18" s="425"/>
    </row>
    <row r="19" spans="1:68" s="426" customFormat="1" ht="20.25" customHeight="1" x14ac:dyDescent="0.2">
      <c r="A19" s="427" t="s">
        <v>325</v>
      </c>
      <c r="B19" s="444" t="s">
        <v>352</v>
      </c>
      <c r="C19" s="421" t="s">
        <v>353</v>
      </c>
      <c r="D19" s="421" t="s">
        <v>354</v>
      </c>
      <c r="E19" s="429" t="s">
        <v>347</v>
      </c>
      <c r="F19" s="430" t="s">
        <v>347</v>
      </c>
      <c r="G19" s="431">
        <f>SUM(G21)</f>
        <v>87795</v>
      </c>
      <c r="H19" s="425"/>
      <c r="I19" s="425"/>
      <c r="J19" s="425"/>
      <c r="K19" s="425"/>
      <c r="L19" s="425"/>
      <c r="M19" s="425"/>
      <c r="N19" s="425"/>
      <c r="O19" s="425"/>
      <c r="P19" s="425"/>
      <c r="Q19" s="425"/>
      <c r="R19" s="425"/>
      <c r="S19" s="425"/>
      <c r="T19" s="425"/>
      <c r="U19" s="425"/>
      <c r="V19" s="425"/>
      <c r="W19" s="425"/>
      <c r="X19" s="425"/>
      <c r="Y19" s="425"/>
      <c r="Z19" s="425"/>
      <c r="AA19" s="425"/>
      <c r="AB19" s="425"/>
      <c r="AC19" s="425"/>
      <c r="AD19" s="425"/>
      <c r="AE19" s="425"/>
      <c r="AF19" s="425"/>
      <c r="AG19" s="425"/>
      <c r="AH19" s="425"/>
      <c r="AI19" s="425"/>
      <c r="AJ19" s="425"/>
      <c r="AK19" s="425"/>
      <c r="AL19" s="425"/>
      <c r="AM19" s="425"/>
      <c r="AN19" s="425"/>
      <c r="AO19" s="425"/>
      <c r="AP19" s="425"/>
      <c r="AQ19" s="425"/>
      <c r="AR19" s="425"/>
      <c r="AS19" s="425"/>
      <c r="AT19" s="425"/>
      <c r="AU19" s="425"/>
      <c r="AV19" s="425"/>
      <c r="AW19" s="425"/>
      <c r="AX19" s="425"/>
      <c r="AY19" s="425"/>
      <c r="AZ19" s="425"/>
      <c r="BA19" s="425"/>
      <c r="BB19" s="425"/>
      <c r="BC19" s="425"/>
      <c r="BD19" s="425"/>
      <c r="BE19" s="425"/>
      <c r="BF19" s="425"/>
      <c r="BG19" s="425"/>
      <c r="BH19" s="425"/>
      <c r="BI19" s="425"/>
      <c r="BJ19" s="425"/>
      <c r="BK19" s="425"/>
      <c r="BL19" s="425"/>
      <c r="BM19" s="425"/>
      <c r="BN19" s="425"/>
      <c r="BO19" s="425"/>
      <c r="BP19" s="425"/>
    </row>
    <row r="20" spans="1:68" s="426" customFormat="1" ht="10.5" customHeight="1" x14ac:dyDescent="0.2">
      <c r="A20" s="419"/>
      <c r="B20" s="432"/>
      <c r="C20" s="433"/>
      <c r="D20" s="433"/>
      <c r="E20" s="433"/>
      <c r="F20" s="434"/>
      <c r="G20" s="435"/>
      <c r="H20" s="425"/>
      <c r="I20" s="425"/>
      <c r="J20" s="425"/>
      <c r="K20" s="425"/>
      <c r="L20" s="425"/>
      <c r="M20" s="425"/>
      <c r="N20" s="425"/>
      <c r="O20" s="425"/>
      <c r="P20" s="425"/>
      <c r="Q20" s="425"/>
      <c r="R20" s="425"/>
      <c r="S20" s="425"/>
      <c r="T20" s="425"/>
      <c r="U20" s="425"/>
      <c r="V20" s="425"/>
      <c r="W20" s="425"/>
      <c r="X20" s="425"/>
      <c r="Y20" s="425"/>
      <c r="Z20" s="425"/>
      <c r="AA20" s="425"/>
      <c r="AB20" s="425"/>
      <c r="AC20" s="425"/>
      <c r="AD20" s="425"/>
      <c r="AE20" s="425"/>
      <c r="AF20" s="425"/>
      <c r="AG20" s="425"/>
      <c r="AH20" s="425"/>
      <c r="AI20" s="425"/>
      <c r="AJ20" s="425"/>
      <c r="AK20" s="425"/>
      <c r="AL20" s="425"/>
      <c r="AM20" s="425"/>
      <c r="AN20" s="425"/>
      <c r="AO20" s="425"/>
      <c r="AP20" s="425"/>
      <c r="AQ20" s="425"/>
      <c r="AR20" s="425"/>
      <c r="AS20" s="425"/>
      <c r="AT20" s="425"/>
      <c r="AU20" s="425"/>
      <c r="AV20" s="425"/>
      <c r="AW20" s="425"/>
      <c r="AX20" s="425"/>
      <c r="AY20" s="425"/>
      <c r="AZ20" s="425"/>
      <c r="BA20" s="425"/>
      <c r="BB20" s="425"/>
      <c r="BC20" s="425"/>
      <c r="BD20" s="425"/>
      <c r="BE20" s="425"/>
      <c r="BF20" s="425"/>
      <c r="BG20" s="425"/>
      <c r="BH20" s="425"/>
      <c r="BI20" s="425"/>
      <c r="BJ20" s="425"/>
      <c r="BK20" s="425"/>
      <c r="BL20" s="425"/>
      <c r="BM20" s="425"/>
      <c r="BN20" s="425"/>
      <c r="BO20" s="425"/>
      <c r="BP20" s="425"/>
    </row>
    <row r="21" spans="1:68" s="426" customFormat="1" ht="15.75" customHeight="1" x14ac:dyDescent="0.2">
      <c r="A21" s="436"/>
      <c r="B21" s="437" t="s">
        <v>350</v>
      </c>
      <c r="C21" s="433"/>
      <c r="D21" s="433"/>
      <c r="E21" s="433"/>
      <c r="F21" s="434"/>
      <c r="G21" s="435">
        <f>SUM(G22:G24)</f>
        <v>87795</v>
      </c>
      <c r="H21" s="425"/>
      <c r="I21" s="425"/>
      <c r="J21" s="425"/>
      <c r="K21" s="425"/>
      <c r="L21" s="425"/>
      <c r="M21" s="425"/>
      <c r="N21" s="425"/>
      <c r="O21" s="425"/>
      <c r="P21" s="425"/>
      <c r="Q21" s="425"/>
      <c r="R21" s="425"/>
      <c r="S21" s="425"/>
      <c r="T21" s="425"/>
      <c r="U21" s="425"/>
      <c r="V21" s="425"/>
      <c r="W21" s="425"/>
      <c r="X21" s="425"/>
      <c r="Y21" s="425"/>
      <c r="Z21" s="425"/>
      <c r="AA21" s="425"/>
      <c r="AB21" s="425"/>
      <c r="AC21" s="425"/>
      <c r="AD21" s="425"/>
      <c r="AE21" s="425"/>
      <c r="AF21" s="425"/>
      <c r="AG21" s="425"/>
      <c r="AH21" s="425"/>
      <c r="AI21" s="425"/>
      <c r="AJ21" s="425"/>
      <c r="AK21" s="425"/>
      <c r="AL21" s="425"/>
      <c r="AM21" s="425"/>
      <c r="AN21" s="425"/>
      <c r="AO21" s="425"/>
      <c r="AP21" s="425"/>
      <c r="AQ21" s="425"/>
      <c r="AR21" s="425"/>
      <c r="AS21" s="425"/>
      <c r="AT21" s="425"/>
      <c r="AU21" s="425"/>
      <c r="AV21" s="425"/>
      <c r="AW21" s="425"/>
      <c r="AX21" s="425"/>
      <c r="AY21" s="425"/>
      <c r="AZ21" s="425"/>
      <c r="BA21" s="425"/>
      <c r="BB21" s="425"/>
      <c r="BC21" s="425"/>
      <c r="BD21" s="425"/>
      <c r="BE21" s="425"/>
      <c r="BF21" s="425"/>
      <c r="BG21" s="425"/>
      <c r="BH21" s="425"/>
      <c r="BI21" s="425"/>
      <c r="BJ21" s="425"/>
      <c r="BK21" s="425"/>
      <c r="BL21" s="425"/>
      <c r="BM21" s="425"/>
      <c r="BN21" s="425"/>
      <c r="BO21" s="425"/>
      <c r="BP21" s="425"/>
    </row>
    <row r="22" spans="1:68" s="426" customFormat="1" ht="15.75" customHeight="1" x14ac:dyDescent="0.2">
      <c r="A22" s="419"/>
      <c r="B22" s="420"/>
      <c r="C22" s="421"/>
      <c r="D22" s="421"/>
      <c r="E22" s="421" t="s">
        <v>351</v>
      </c>
      <c r="F22" s="438" t="s">
        <v>347</v>
      </c>
      <c r="G22" s="439">
        <f>33500+32257+20821</f>
        <v>86578</v>
      </c>
      <c r="H22" s="425"/>
      <c r="I22" s="425"/>
      <c r="J22" s="425"/>
      <c r="K22" s="425"/>
      <c r="L22" s="425"/>
      <c r="M22" s="425"/>
      <c r="N22" s="425"/>
      <c r="O22" s="425"/>
      <c r="P22" s="425"/>
      <c r="Q22" s="425"/>
      <c r="R22" s="425"/>
      <c r="S22" s="425"/>
      <c r="T22" s="425"/>
      <c r="U22" s="425"/>
      <c r="V22" s="425"/>
      <c r="W22" s="425"/>
      <c r="X22" s="425"/>
      <c r="Y22" s="425"/>
      <c r="Z22" s="425"/>
      <c r="AA22" s="425"/>
      <c r="AB22" s="425"/>
      <c r="AC22" s="425"/>
      <c r="AD22" s="425"/>
      <c r="AE22" s="425"/>
      <c r="AF22" s="425"/>
      <c r="AG22" s="425"/>
      <c r="AH22" s="425"/>
      <c r="AI22" s="425"/>
      <c r="AJ22" s="425"/>
      <c r="AK22" s="425"/>
      <c r="AL22" s="425"/>
      <c r="AM22" s="425"/>
      <c r="AN22" s="425"/>
      <c r="AO22" s="425"/>
      <c r="AP22" s="425"/>
      <c r="AQ22" s="425"/>
      <c r="AR22" s="425"/>
      <c r="AS22" s="425"/>
      <c r="AT22" s="425"/>
      <c r="AU22" s="425"/>
      <c r="AV22" s="425"/>
      <c r="AW22" s="425"/>
      <c r="AX22" s="425"/>
      <c r="AY22" s="425"/>
      <c r="AZ22" s="425"/>
      <c r="BA22" s="425"/>
      <c r="BB22" s="425"/>
      <c r="BC22" s="425"/>
      <c r="BD22" s="425"/>
      <c r="BE22" s="425"/>
      <c r="BF22" s="425"/>
      <c r="BG22" s="425"/>
      <c r="BH22" s="425"/>
      <c r="BI22" s="425"/>
      <c r="BJ22" s="425"/>
      <c r="BK22" s="425"/>
      <c r="BL22" s="425"/>
      <c r="BM22" s="425"/>
      <c r="BN22" s="425"/>
      <c r="BO22" s="425"/>
      <c r="BP22" s="425"/>
    </row>
    <row r="23" spans="1:68" s="426" customFormat="1" ht="15.75" customHeight="1" x14ac:dyDescent="0.2">
      <c r="A23" s="419"/>
      <c r="B23" s="420"/>
      <c r="C23" s="421"/>
      <c r="D23" s="421"/>
      <c r="E23" s="421" t="s">
        <v>355</v>
      </c>
      <c r="F23" s="438" t="s">
        <v>347</v>
      </c>
      <c r="G23" s="439">
        <f>838+177</f>
        <v>1015</v>
      </c>
      <c r="H23" s="425"/>
      <c r="I23" s="425"/>
      <c r="J23" s="425"/>
      <c r="K23" s="425"/>
      <c r="L23" s="425"/>
      <c r="M23" s="425"/>
      <c r="N23" s="425"/>
      <c r="O23" s="425"/>
      <c r="P23" s="425"/>
      <c r="Q23" s="425"/>
      <c r="R23" s="425"/>
      <c r="S23" s="425"/>
      <c r="T23" s="425"/>
      <c r="U23" s="425"/>
      <c r="V23" s="425"/>
      <c r="W23" s="425"/>
      <c r="X23" s="425"/>
      <c r="Y23" s="425"/>
      <c r="Z23" s="425"/>
      <c r="AA23" s="425"/>
      <c r="AB23" s="425"/>
      <c r="AC23" s="425"/>
      <c r="AD23" s="425"/>
      <c r="AE23" s="425"/>
      <c r="AF23" s="425"/>
      <c r="AG23" s="425"/>
      <c r="AH23" s="425"/>
      <c r="AI23" s="425"/>
      <c r="AJ23" s="425"/>
      <c r="AK23" s="425"/>
      <c r="AL23" s="425"/>
      <c r="AM23" s="425"/>
      <c r="AN23" s="425"/>
      <c r="AO23" s="425"/>
      <c r="AP23" s="425"/>
      <c r="AQ23" s="425"/>
      <c r="AR23" s="425"/>
      <c r="AS23" s="425"/>
      <c r="AT23" s="425"/>
      <c r="AU23" s="425"/>
      <c r="AV23" s="425"/>
      <c r="AW23" s="425"/>
      <c r="AX23" s="425"/>
      <c r="AY23" s="425"/>
      <c r="AZ23" s="425"/>
      <c r="BA23" s="425"/>
      <c r="BB23" s="425"/>
      <c r="BC23" s="425"/>
      <c r="BD23" s="425"/>
      <c r="BE23" s="425"/>
      <c r="BF23" s="425"/>
      <c r="BG23" s="425"/>
      <c r="BH23" s="425"/>
      <c r="BI23" s="425"/>
      <c r="BJ23" s="425"/>
      <c r="BK23" s="425"/>
      <c r="BL23" s="425"/>
      <c r="BM23" s="425"/>
      <c r="BN23" s="425"/>
      <c r="BO23" s="425"/>
      <c r="BP23" s="425"/>
    </row>
    <row r="24" spans="1:68" s="426" customFormat="1" ht="15.75" customHeight="1" x14ac:dyDescent="0.2">
      <c r="A24" s="419"/>
      <c r="B24" s="420"/>
      <c r="C24" s="445"/>
      <c r="D24" s="421"/>
      <c r="E24" s="421" t="s">
        <v>356</v>
      </c>
      <c r="F24" s="438" t="s">
        <v>347</v>
      </c>
      <c r="G24" s="439">
        <f>167+35</f>
        <v>202</v>
      </c>
      <c r="H24" s="425"/>
      <c r="I24" s="425"/>
      <c r="J24" s="425"/>
      <c r="K24" s="425"/>
      <c r="L24" s="425"/>
      <c r="M24" s="425"/>
      <c r="N24" s="425"/>
      <c r="O24" s="425"/>
      <c r="P24" s="425"/>
      <c r="Q24" s="425"/>
      <c r="R24" s="425"/>
      <c r="S24" s="425"/>
      <c r="T24" s="425"/>
      <c r="U24" s="425"/>
      <c r="V24" s="425"/>
      <c r="W24" s="425"/>
      <c r="X24" s="425"/>
      <c r="Y24" s="425"/>
      <c r="Z24" s="425"/>
      <c r="AA24" s="425"/>
      <c r="AB24" s="425"/>
      <c r="AC24" s="425"/>
      <c r="AD24" s="425"/>
      <c r="AE24" s="425"/>
      <c r="AF24" s="425"/>
      <c r="AG24" s="425"/>
      <c r="AH24" s="425"/>
      <c r="AI24" s="425"/>
      <c r="AJ24" s="425"/>
      <c r="AK24" s="425"/>
      <c r="AL24" s="425"/>
      <c r="AM24" s="425"/>
      <c r="AN24" s="425"/>
      <c r="AO24" s="425"/>
      <c r="AP24" s="425"/>
      <c r="AQ24" s="425"/>
      <c r="AR24" s="425"/>
      <c r="AS24" s="425"/>
      <c r="AT24" s="425"/>
      <c r="AU24" s="425"/>
      <c r="AV24" s="425"/>
      <c r="AW24" s="425"/>
      <c r="AX24" s="425"/>
      <c r="AY24" s="425"/>
      <c r="AZ24" s="425"/>
      <c r="BA24" s="425"/>
      <c r="BB24" s="425"/>
      <c r="BC24" s="425"/>
      <c r="BD24" s="425"/>
      <c r="BE24" s="425"/>
      <c r="BF24" s="425"/>
      <c r="BG24" s="425"/>
      <c r="BH24" s="425"/>
      <c r="BI24" s="425"/>
      <c r="BJ24" s="425"/>
      <c r="BK24" s="425"/>
      <c r="BL24" s="425"/>
      <c r="BM24" s="425"/>
      <c r="BN24" s="425"/>
      <c r="BO24" s="425"/>
      <c r="BP24" s="425"/>
    </row>
    <row r="25" spans="1:68" s="426" customFormat="1" ht="15.75" customHeight="1" x14ac:dyDescent="0.2">
      <c r="A25" s="440"/>
      <c r="B25" s="441"/>
      <c r="C25" s="442"/>
      <c r="D25" s="422"/>
      <c r="E25" s="422"/>
      <c r="F25" s="424"/>
      <c r="G25" s="443"/>
      <c r="H25" s="425"/>
      <c r="I25" s="425"/>
      <c r="J25" s="425"/>
      <c r="K25" s="425"/>
      <c r="L25" s="425"/>
      <c r="M25" s="425"/>
      <c r="N25" s="425"/>
      <c r="O25" s="425"/>
      <c r="P25" s="425"/>
      <c r="Q25" s="425"/>
      <c r="R25" s="425"/>
      <c r="S25" s="425"/>
      <c r="T25" s="425"/>
      <c r="U25" s="425"/>
      <c r="V25" s="425"/>
      <c r="W25" s="425"/>
      <c r="X25" s="425"/>
      <c r="Y25" s="425"/>
      <c r="Z25" s="425"/>
      <c r="AA25" s="425"/>
      <c r="AB25" s="425"/>
      <c r="AC25" s="425"/>
      <c r="AD25" s="425"/>
      <c r="AE25" s="425"/>
      <c r="AF25" s="425"/>
      <c r="AG25" s="425"/>
      <c r="AH25" s="425"/>
      <c r="AI25" s="425"/>
      <c r="AJ25" s="425"/>
      <c r="AK25" s="425"/>
      <c r="AL25" s="425"/>
      <c r="AM25" s="425"/>
      <c r="AN25" s="425"/>
      <c r="AO25" s="425"/>
      <c r="AP25" s="425"/>
      <c r="AQ25" s="425"/>
      <c r="AR25" s="425"/>
      <c r="AS25" s="425"/>
      <c r="AT25" s="425"/>
      <c r="AU25" s="425"/>
      <c r="AV25" s="425"/>
      <c r="AW25" s="425"/>
      <c r="AX25" s="425"/>
      <c r="AY25" s="425"/>
      <c r="AZ25" s="425"/>
      <c r="BA25" s="425"/>
      <c r="BB25" s="425"/>
      <c r="BC25" s="425"/>
      <c r="BD25" s="425"/>
      <c r="BE25" s="425"/>
      <c r="BF25" s="425"/>
      <c r="BG25" s="425"/>
      <c r="BH25" s="425"/>
      <c r="BI25" s="425"/>
      <c r="BJ25" s="425"/>
      <c r="BK25" s="425"/>
      <c r="BL25" s="425"/>
      <c r="BM25" s="425"/>
      <c r="BN25" s="425"/>
      <c r="BO25" s="425"/>
      <c r="BP25" s="425"/>
    </row>
    <row r="26" spans="1:68" s="426" customFormat="1" ht="15.75" customHeight="1" x14ac:dyDescent="0.2">
      <c r="A26" s="419"/>
      <c r="B26" s="420"/>
      <c r="C26" s="421"/>
      <c r="D26" s="421"/>
      <c r="E26" s="422" t="s">
        <v>33</v>
      </c>
      <c r="F26" s="423">
        <f>3060+1500+840</f>
        <v>5400</v>
      </c>
      <c r="G26" s="424" t="s">
        <v>347</v>
      </c>
      <c r="H26" s="425"/>
      <c r="I26" s="425"/>
      <c r="J26" s="425"/>
      <c r="K26" s="425"/>
      <c r="L26" s="425"/>
      <c r="M26" s="425"/>
      <c r="N26" s="425"/>
      <c r="O26" s="425"/>
      <c r="P26" s="425"/>
      <c r="Q26" s="425"/>
      <c r="R26" s="425"/>
      <c r="S26" s="425"/>
      <c r="T26" s="425"/>
      <c r="U26" s="425"/>
      <c r="V26" s="425"/>
      <c r="W26" s="425"/>
      <c r="X26" s="425"/>
      <c r="Y26" s="425"/>
      <c r="Z26" s="425"/>
      <c r="AA26" s="425"/>
      <c r="AB26" s="425"/>
      <c r="AC26" s="425"/>
      <c r="AD26" s="425"/>
      <c r="AE26" s="425"/>
      <c r="AF26" s="425"/>
      <c r="AG26" s="425"/>
      <c r="AH26" s="425"/>
      <c r="AI26" s="425"/>
      <c r="AJ26" s="425"/>
      <c r="AK26" s="425"/>
      <c r="AL26" s="425"/>
      <c r="AM26" s="425"/>
      <c r="AN26" s="425"/>
      <c r="AO26" s="425"/>
      <c r="AP26" s="425"/>
      <c r="AQ26" s="425"/>
      <c r="AR26" s="425"/>
      <c r="AS26" s="425"/>
      <c r="AT26" s="425"/>
      <c r="AU26" s="425"/>
      <c r="AV26" s="425"/>
      <c r="AW26" s="425"/>
      <c r="AX26" s="425"/>
      <c r="AY26" s="425"/>
      <c r="AZ26" s="425"/>
      <c r="BA26" s="425"/>
      <c r="BB26" s="425"/>
      <c r="BC26" s="425"/>
      <c r="BD26" s="425"/>
      <c r="BE26" s="425"/>
      <c r="BF26" s="425"/>
      <c r="BG26" s="425"/>
      <c r="BH26" s="425"/>
      <c r="BI26" s="425"/>
      <c r="BJ26" s="425"/>
      <c r="BK26" s="425"/>
      <c r="BL26" s="425"/>
      <c r="BM26" s="425"/>
      <c r="BN26" s="425"/>
      <c r="BO26" s="425"/>
      <c r="BP26" s="425"/>
    </row>
    <row r="27" spans="1:68" s="426" customFormat="1" ht="24" x14ac:dyDescent="0.2">
      <c r="A27" s="427" t="s">
        <v>326</v>
      </c>
      <c r="B27" s="428" t="s">
        <v>357</v>
      </c>
      <c r="C27" s="421" t="s">
        <v>358</v>
      </c>
      <c r="D27" s="421" t="s">
        <v>359</v>
      </c>
      <c r="E27" s="429" t="s">
        <v>347</v>
      </c>
      <c r="F27" s="430" t="s">
        <v>347</v>
      </c>
      <c r="G27" s="431">
        <f>SUM(G29)</f>
        <v>5400</v>
      </c>
      <c r="H27" s="425"/>
      <c r="I27" s="425"/>
      <c r="J27" s="425"/>
      <c r="K27" s="425"/>
      <c r="L27" s="425"/>
      <c r="M27" s="425"/>
      <c r="N27" s="425"/>
      <c r="O27" s="425"/>
      <c r="P27" s="425"/>
      <c r="Q27" s="425"/>
      <c r="R27" s="425"/>
      <c r="S27" s="425"/>
      <c r="T27" s="425"/>
      <c r="U27" s="425"/>
      <c r="V27" s="425"/>
      <c r="W27" s="425"/>
      <c r="X27" s="425"/>
      <c r="Y27" s="425"/>
      <c r="Z27" s="425"/>
      <c r="AA27" s="425"/>
      <c r="AB27" s="425"/>
      <c r="AC27" s="425"/>
      <c r="AD27" s="425"/>
      <c r="AE27" s="425"/>
      <c r="AF27" s="425"/>
      <c r="AG27" s="425"/>
      <c r="AH27" s="425"/>
      <c r="AI27" s="425"/>
      <c r="AJ27" s="425"/>
      <c r="AK27" s="425"/>
      <c r="AL27" s="425"/>
      <c r="AM27" s="425"/>
      <c r="AN27" s="425"/>
      <c r="AO27" s="425"/>
      <c r="AP27" s="425"/>
      <c r="AQ27" s="425"/>
      <c r="AR27" s="425"/>
      <c r="AS27" s="425"/>
      <c r="AT27" s="425"/>
      <c r="AU27" s="425"/>
      <c r="AV27" s="425"/>
      <c r="AW27" s="425"/>
      <c r="AX27" s="425"/>
      <c r="AY27" s="425"/>
      <c r="AZ27" s="425"/>
      <c r="BA27" s="425"/>
      <c r="BB27" s="425"/>
      <c r="BC27" s="425"/>
      <c r="BD27" s="425"/>
      <c r="BE27" s="425"/>
      <c r="BF27" s="425"/>
      <c r="BG27" s="425"/>
      <c r="BH27" s="425"/>
      <c r="BI27" s="425"/>
      <c r="BJ27" s="425"/>
      <c r="BK27" s="425"/>
      <c r="BL27" s="425"/>
      <c r="BM27" s="425"/>
      <c r="BN27" s="425"/>
      <c r="BO27" s="425"/>
      <c r="BP27" s="425"/>
    </row>
    <row r="28" spans="1:68" s="426" customFormat="1" ht="10.5" customHeight="1" x14ac:dyDescent="0.2">
      <c r="A28" s="419"/>
      <c r="B28" s="432"/>
      <c r="C28" s="433"/>
      <c r="D28" s="433"/>
      <c r="E28" s="433"/>
      <c r="F28" s="434"/>
      <c r="G28" s="435"/>
      <c r="H28" s="425"/>
      <c r="I28" s="425"/>
      <c r="J28" s="425"/>
      <c r="K28" s="425"/>
      <c r="L28" s="425"/>
      <c r="M28" s="425"/>
      <c r="N28" s="425"/>
      <c r="O28" s="425"/>
      <c r="P28" s="425"/>
      <c r="Q28" s="425"/>
      <c r="R28" s="425"/>
      <c r="S28" s="425"/>
      <c r="T28" s="425"/>
      <c r="U28" s="425"/>
      <c r="V28" s="425"/>
      <c r="W28" s="425"/>
      <c r="X28" s="425"/>
      <c r="Y28" s="425"/>
      <c r="Z28" s="425"/>
      <c r="AA28" s="425"/>
      <c r="AB28" s="425"/>
      <c r="AC28" s="425"/>
      <c r="AD28" s="425"/>
      <c r="AE28" s="425"/>
      <c r="AF28" s="425"/>
      <c r="AG28" s="425"/>
      <c r="AH28" s="425"/>
      <c r="AI28" s="425"/>
      <c r="AJ28" s="425"/>
      <c r="AK28" s="425"/>
      <c r="AL28" s="425"/>
      <c r="AM28" s="425"/>
      <c r="AN28" s="425"/>
      <c r="AO28" s="425"/>
      <c r="AP28" s="425"/>
      <c r="AQ28" s="425"/>
      <c r="AR28" s="425"/>
      <c r="AS28" s="425"/>
      <c r="AT28" s="425"/>
      <c r="AU28" s="425"/>
      <c r="AV28" s="425"/>
      <c r="AW28" s="425"/>
      <c r="AX28" s="425"/>
      <c r="AY28" s="425"/>
      <c r="AZ28" s="425"/>
      <c r="BA28" s="425"/>
      <c r="BB28" s="425"/>
      <c r="BC28" s="425"/>
      <c r="BD28" s="425"/>
      <c r="BE28" s="425"/>
      <c r="BF28" s="425"/>
      <c r="BG28" s="425"/>
      <c r="BH28" s="425"/>
      <c r="BI28" s="425"/>
      <c r="BJ28" s="425"/>
      <c r="BK28" s="425"/>
      <c r="BL28" s="425"/>
      <c r="BM28" s="425"/>
      <c r="BN28" s="425"/>
      <c r="BO28" s="425"/>
      <c r="BP28" s="425"/>
    </row>
    <row r="29" spans="1:68" s="426" customFormat="1" ht="15.75" customHeight="1" x14ac:dyDescent="0.2">
      <c r="A29" s="436"/>
      <c r="B29" s="437" t="s">
        <v>350</v>
      </c>
      <c r="C29" s="433"/>
      <c r="D29" s="433"/>
      <c r="E29" s="433"/>
      <c r="F29" s="434"/>
      <c r="G29" s="435">
        <f>SUM(G30:G32)</f>
        <v>5400</v>
      </c>
      <c r="H29" s="425"/>
      <c r="I29" s="425"/>
      <c r="J29" s="425"/>
      <c r="K29" s="425"/>
      <c r="L29" s="425"/>
      <c r="M29" s="425"/>
      <c r="N29" s="425"/>
      <c r="O29" s="425"/>
      <c r="P29" s="425"/>
      <c r="Q29" s="425"/>
      <c r="R29" s="425"/>
      <c r="S29" s="425"/>
      <c r="T29" s="425"/>
      <c r="U29" s="425"/>
      <c r="V29" s="425"/>
      <c r="W29" s="425"/>
      <c r="X29" s="425"/>
      <c r="Y29" s="425"/>
      <c r="Z29" s="425"/>
      <c r="AA29" s="425"/>
      <c r="AB29" s="425"/>
      <c r="AC29" s="425"/>
      <c r="AD29" s="425"/>
      <c r="AE29" s="425"/>
      <c r="AF29" s="425"/>
      <c r="AG29" s="425"/>
      <c r="AH29" s="425"/>
      <c r="AI29" s="425"/>
      <c r="AJ29" s="425"/>
      <c r="AK29" s="425"/>
      <c r="AL29" s="425"/>
      <c r="AM29" s="425"/>
      <c r="AN29" s="425"/>
      <c r="AO29" s="425"/>
      <c r="AP29" s="425"/>
      <c r="AQ29" s="425"/>
      <c r="AR29" s="425"/>
      <c r="AS29" s="425"/>
      <c r="AT29" s="425"/>
      <c r="AU29" s="425"/>
      <c r="AV29" s="425"/>
      <c r="AW29" s="425"/>
      <c r="AX29" s="425"/>
      <c r="AY29" s="425"/>
      <c r="AZ29" s="425"/>
      <c r="BA29" s="425"/>
      <c r="BB29" s="425"/>
      <c r="BC29" s="425"/>
      <c r="BD29" s="425"/>
      <c r="BE29" s="425"/>
      <c r="BF29" s="425"/>
      <c r="BG29" s="425"/>
      <c r="BH29" s="425"/>
      <c r="BI29" s="425"/>
      <c r="BJ29" s="425"/>
      <c r="BK29" s="425"/>
      <c r="BL29" s="425"/>
      <c r="BM29" s="425"/>
      <c r="BN29" s="425"/>
      <c r="BO29" s="425"/>
      <c r="BP29" s="425"/>
    </row>
    <row r="30" spans="1:68" s="426" customFormat="1" ht="15.75" customHeight="1" x14ac:dyDescent="0.2">
      <c r="A30" s="419"/>
      <c r="B30" s="420"/>
      <c r="C30" s="421"/>
      <c r="D30" s="421"/>
      <c r="E30" s="421" t="s">
        <v>351</v>
      </c>
      <c r="F30" s="438" t="s">
        <v>347</v>
      </c>
      <c r="G30" s="439">
        <f>3000+1500+834</f>
        <v>5334</v>
      </c>
      <c r="H30" s="425"/>
      <c r="I30" s="425"/>
      <c r="J30" s="425"/>
      <c r="K30" s="425"/>
      <c r="L30" s="425"/>
      <c r="M30" s="425"/>
      <c r="N30" s="425"/>
      <c r="O30" s="425"/>
      <c r="P30" s="425"/>
      <c r="Q30" s="425"/>
      <c r="R30" s="425"/>
      <c r="S30" s="425"/>
      <c r="T30" s="425"/>
      <c r="U30" s="425"/>
      <c r="V30" s="425"/>
      <c r="W30" s="425"/>
      <c r="X30" s="425"/>
      <c r="Y30" s="425"/>
      <c r="Z30" s="425"/>
      <c r="AA30" s="425"/>
      <c r="AB30" s="425"/>
      <c r="AC30" s="425"/>
      <c r="AD30" s="425"/>
      <c r="AE30" s="425"/>
      <c r="AF30" s="425"/>
      <c r="AG30" s="425"/>
      <c r="AH30" s="425"/>
      <c r="AI30" s="425"/>
      <c r="AJ30" s="425"/>
      <c r="AK30" s="425"/>
      <c r="AL30" s="425"/>
      <c r="AM30" s="425"/>
      <c r="AN30" s="425"/>
      <c r="AO30" s="425"/>
      <c r="AP30" s="425"/>
      <c r="AQ30" s="425"/>
      <c r="AR30" s="425"/>
      <c r="AS30" s="425"/>
      <c r="AT30" s="425"/>
      <c r="AU30" s="425"/>
      <c r="AV30" s="425"/>
      <c r="AW30" s="425"/>
      <c r="AX30" s="425"/>
      <c r="AY30" s="425"/>
      <c r="AZ30" s="425"/>
      <c r="BA30" s="425"/>
      <c r="BB30" s="425"/>
      <c r="BC30" s="425"/>
      <c r="BD30" s="425"/>
      <c r="BE30" s="425"/>
      <c r="BF30" s="425"/>
      <c r="BG30" s="425"/>
      <c r="BH30" s="425"/>
      <c r="BI30" s="425"/>
      <c r="BJ30" s="425"/>
      <c r="BK30" s="425"/>
      <c r="BL30" s="425"/>
      <c r="BM30" s="425"/>
      <c r="BN30" s="425"/>
      <c r="BO30" s="425"/>
      <c r="BP30" s="425"/>
    </row>
    <row r="31" spans="1:68" s="426" customFormat="1" ht="15.75" customHeight="1" x14ac:dyDescent="0.2">
      <c r="A31" s="419"/>
      <c r="B31" s="420"/>
      <c r="C31" s="421"/>
      <c r="D31" s="421"/>
      <c r="E31" s="421" t="s">
        <v>355</v>
      </c>
      <c r="F31" s="438" t="s">
        <v>347</v>
      </c>
      <c r="G31" s="439">
        <f>50+6</f>
        <v>56</v>
      </c>
      <c r="H31" s="425"/>
      <c r="I31" s="425"/>
      <c r="J31" s="425"/>
      <c r="K31" s="425"/>
      <c r="L31" s="425"/>
      <c r="M31" s="425"/>
      <c r="N31" s="425"/>
      <c r="O31" s="425"/>
      <c r="P31" s="425"/>
      <c r="Q31" s="425"/>
      <c r="R31" s="425"/>
      <c r="S31" s="425"/>
      <c r="T31" s="425"/>
      <c r="U31" s="425"/>
      <c r="V31" s="425"/>
      <c r="W31" s="425"/>
      <c r="X31" s="425"/>
      <c r="Y31" s="425"/>
      <c r="Z31" s="425"/>
      <c r="AA31" s="425"/>
      <c r="AB31" s="425"/>
      <c r="AC31" s="425"/>
      <c r="AD31" s="425"/>
      <c r="AE31" s="425"/>
      <c r="AF31" s="425"/>
      <c r="AG31" s="425"/>
      <c r="AH31" s="425"/>
      <c r="AI31" s="425"/>
      <c r="AJ31" s="425"/>
      <c r="AK31" s="425"/>
      <c r="AL31" s="425"/>
      <c r="AM31" s="425"/>
      <c r="AN31" s="425"/>
      <c r="AO31" s="425"/>
      <c r="AP31" s="425"/>
      <c r="AQ31" s="425"/>
      <c r="AR31" s="425"/>
      <c r="AS31" s="425"/>
      <c r="AT31" s="425"/>
      <c r="AU31" s="425"/>
      <c r="AV31" s="425"/>
      <c r="AW31" s="425"/>
      <c r="AX31" s="425"/>
      <c r="AY31" s="425"/>
      <c r="AZ31" s="425"/>
      <c r="BA31" s="425"/>
      <c r="BB31" s="425"/>
      <c r="BC31" s="425"/>
      <c r="BD31" s="425"/>
      <c r="BE31" s="425"/>
      <c r="BF31" s="425"/>
      <c r="BG31" s="425"/>
      <c r="BH31" s="425"/>
      <c r="BI31" s="425"/>
      <c r="BJ31" s="425"/>
      <c r="BK31" s="425"/>
      <c r="BL31" s="425"/>
      <c r="BM31" s="425"/>
      <c r="BN31" s="425"/>
      <c r="BO31" s="425"/>
      <c r="BP31" s="425"/>
    </row>
    <row r="32" spans="1:68" s="426" customFormat="1" ht="15.75" customHeight="1" x14ac:dyDescent="0.2">
      <c r="A32" s="419"/>
      <c r="B32" s="420"/>
      <c r="C32" s="421"/>
      <c r="D32" s="421"/>
      <c r="E32" s="421" t="s">
        <v>356</v>
      </c>
      <c r="F32" s="438" t="s">
        <v>347</v>
      </c>
      <c r="G32" s="439">
        <f>10</f>
        <v>10</v>
      </c>
      <c r="H32" s="425"/>
      <c r="I32" s="425"/>
      <c r="J32" s="425"/>
      <c r="K32" s="425"/>
      <c r="L32" s="425"/>
      <c r="M32" s="425"/>
      <c r="N32" s="425"/>
      <c r="O32" s="425"/>
      <c r="P32" s="425"/>
      <c r="Q32" s="425"/>
      <c r="R32" s="425"/>
      <c r="S32" s="425"/>
      <c r="T32" s="425"/>
      <c r="U32" s="425"/>
      <c r="V32" s="425"/>
      <c r="W32" s="425"/>
      <c r="X32" s="425"/>
      <c r="Y32" s="425"/>
      <c r="Z32" s="425"/>
      <c r="AA32" s="425"/>
      <c r="AB32" s="425"/>
      <c r="AC32" s="425"/>
      <c r="AD32" s="425"/>
      <c r="AE32" s="425"/>
      <c r="AF32" s="425"/>
      <c r="AG32" s="425"/>
      <c r="AH32" s="425"/>
      <c r="AI32" s="425"/>
      <c r="AJ32" s="425"/>
      <c r="AK32" s="425"/>
      <c r="AL32" s="425"/>
      <c r="AM32" s="425"/>
      <c r="AN32" s="425"/>
      <c r="AO32" s="425"/>
      <c r="AP32" s="425"/>
      <c r="AQ32" s="425"/>
      <c r="AR32" s="425"/>
      <c r="AS32" s="425"/>
      <c r="AT32" s="425"/>
      <c r="AU32" s="425"/>
      <c r="AV32" s="425"/>
      <c r="AW32" s="425"/>
      <c r="AX32" s="425"/>
      <c r="AY32" s="425"/>
      <c r="AZ32" s="425"/>
      <c r="BA32" s="425"/>
      <c r="BB32" s="425"/>
      <c r="BC32" s="425"/>
      <c r="BD32" s="425"/>
      <c r="BE32" s="425"/>
      <c r="BF32" s="425"/>
      <c r="BG32" s="425"/>
      <c r="BH32" s="425"/>
      <c r="BI32" s="425"/>
      <c r="BJ32" s="425"/>
      <c r="BK32" s="425"/>
      <c r="BL32" s="425"/>
      <c r="BM32" s="425"/>
      <c r="BN32" s="425"/>
      <c r="BO32" s="425"/>
      <c r="BP32" s="425"/>
    </row>
    <row r="33" spans="1:68" s="426" customFormat="1" ht="15.75" customHeight="1" x14ac:dyDescent="0.2">
      <c r="A33" s="440"/>
      <c r="B33" s="441"/>
      <c r="C33" s="442"/>
      <c r="D33" s="422"/>
      <c r="E33" s="422"/>
      <c r="F33" s="424"/>
      <c r="G33" s="443"/>
      <c r="H33" s="425"/>
      <c r="I33" s="425"/>
      <c r="J33" s="425"/>
      <c r="K33" s="425"/>
      <c r="L33" s="425"/>
      <c r="M33" s="425"/>
      <c r="N33" s="425"/>
      <c r="O33" s="425"/>
      <c r="P33" s="425"/>
      <c r="Q33" s="425"/>
      <c r="R33" s="425"/>
      <c r="S33" s="425"/>
      <c r="T33" s="425"/>
      <c r="U33" s="425"/>
      <c r="V33" s="425"/>
      <c r="W33" s="425"/>
      <c r="X33" s="425"/>
      <c r="Y33" s="425"/>
      <c r="Z33" s="425"/>
      <c r="AA33" s="425"/>
      <c r="AB33" s="425"/>
      <c r="AC33" s="425"/>
      <c r="AD33" s="425"/>
      <c r="AE33" s="425"/>
      <c r="AF33" s="425"/>
      <c r="AG33" s="425"/>
      <c r="AH33" s="425"/>
      <c r="AI33" s="425"/>
      <c r="AJ33" s="425"/>
      <c r="AK33" s="425"/>
      <c r="AL33" s="425"/>
      <c r="AM33" s="425"/>
      <c r="AN33" s="425"/>
      <c r="AO33" s="425"/>
      <c r="AP33" s="425"/>
      <c r="AQ33" s="425"/>
      <c r="AR33" s="425"/>
      <c r="AS33" s="425"/>
      <c r="AT33" s="425"/>
      <c r="AU33" s="425"/>
      <c r="AV33" s="425"/>
      <c r="AW33" s="425"/>
      <c r="AX33" s="425"/>
      <c r="AY33" s="425"/>
      <c r="AZ33" s="425"/>
      <c r="BA33" s="425"/>
      <c r="BB33" s="425"/>
      <c r="BC33" s="425"/>
      <c r="BD33" s="425"/>
      <c r="BE33" s="425"/>
      <c r="BF33" s="425"/>
      <c r="BG33" s="425"/>
      <c r="BH33" s="425"/>
      <c r="BI33" s="425"/>
      <c r="BJ33" s="425"/>
      <c r="BK33" s="425"/>
      <c r="BL33" s="425"/>
      <c r="BM33" s="425"/>
      <c r="BN33" s="425"/>
      <c r="BO33" s="425"/>
      <c r="BP33" s="425"/>
    </row>
    <row r="34" spans="1:68" s="426" customFormat="1" ht="15.75" customHeight="1" x14ac:dyDescent="0.2">
      <c r="A34" s="419"/>
      <c r="B34" s="420"/>
      <c r="C34" s="421"/>
      <c r="D34" s="421"/>
      <c r="E34" s="422" t="s">
        <v>33</v>
      </c>
      <c r="F34" s="423">
        <f>18256+224+17560+16800</f>
        <v>52840</v>
      </c>
      <c r="G34" s="424" t="s">
        <v>347</v>
      </c>
      <c r="H34" s="425"/>
      <c r="I34" s="425"/>
      <c r="J34" s="425"/>
      <c r="K34" s="425"/>
      <c r="L34" s="425"/>
      <c r="M34" s="425"/>
      <c r="N34" s="425"/>
      <c r="O34" s="425"/>
      <c r="P34" s="425"/>
      <c r="Q34" s="425"/>
      <c r="R34" s="425"/>
      <c r="S34" s="425"/>
      <c r="T34" s="425"/>
      <c r="U34" s="425"/>
      <c r="V34" s="425"/>
      <c r="W34" s="425"/>
      <c r="X34" s="425"/>
      <c r="Y34" s="425"/>
      <c r="Z34" s="425"/>
      <c r="AA34" s="425"/>
      <c r="AB34" s="425"/>
      <c r="AC34" s="425"/>
      <c r="AD34" s="425"/>
      <c r="AE34" s="425"/>
      <c r="AF34" s="425"/>
      <c r="AG34" s="425"/>
      <c r="AH34" s="425"/>
      <c r="AI34" s="425"/>
      <c r="AJ34" s="425"/>
      <c r="AK34" s="425"/>
      <c r="AL34" s="425"/>
      <c r="AM34" s="425"/>
      <c r="AN34" s="425"/>
      <c r="AO34" s="425"/>
      <c r="AP34" s="425"/>
      <c r="AQ34" s="425"/>
      <c r="AR34" s="425"/>
      <c r="AS34" s="425"/>
      <c r="AT34" s="425"/>
      <c r="AU34" s="425"/>
      <c r="AV34" s="425"/>
      <c r="AW34" s="425"/>
      <c r="AX34" s="425"/>
      <c r="AY34" s="425"/>
      <c r="AZ34" s="425"/>
      <c r="BA34" s="425"/>
      <c r="BB34" s="425"/>
      <c r="BC34" s="425"/>
      <c r="BD34" s="425"/>
      <c r="BE34" s="425"/>
      <c r="BF34" s="425"/>
      <c r="BG34" s="425"/>
      <c r="BH34" s="425"/>
      <c r="BI34" s="425"/>
      <c r="BJ34" s="425"/>
      <c r="BK34" s="425"/>
      <c r="BL34" s="425"/>
      <c r="BM34" s="425"/>
      <c r="BN34" s="425"/>
      <c r="BO34" s="425"/>
      <c r="BP34" s="425"/>
    </row>
    <row r="35" spans="1:68" s="426" customFormat="1" ht="25.5" customHeight="1" x14ac:dyDescent="0.2">
      <c r="A35" s="427" t="s">
        <v>327</v>
      </c>
      <c r="B35" s="428" t="s">
        <v>360</v>
      </c>
      <c r="C35" s="421" t="s">
        <v>361</v>
      </c>
      <c r="D35" s="421" t="s">
        <v>362</v>
      </c>
      <c r="E35" s="429" t="s">
        <v>347</v>
      </c>
      <c r="F35" s="430" t="s">
        <v>347</v>
      </c>
      <c r="G35" s="431">
        <f>SUM(G37)</f>
        <v>52840</v>
      </c>
      <c r="H35" s="425"/>
      <c r="I35" s="425"/>
      <c r="J35" s="425"/>
      <c r="K35" s="425"/>
      <c r="L35" s="425"/>
      <c r="M35" s="425"/>
      <c r="N35" s="425"/>
      <c r="O35" s="425"/>
      <c r="P35" s="425"/>
      <c r="Q35" s="425"/>
      <c r="R35" s="425"/>
      <c r="S35" s="425"/>
      <c r="T35" s="425"/>
      <c r="U35" s="425"/>
      <c r="V35" s="425"/>
      <c r="W35" s="425"/>
      <c r="X35" s="425"/>
      <c r="Y35" s="425"/>
      <c r="Z35" s="425"/>
      <c r="AA35" s="425"/>
      <c r="AB35" s="425"/>
      <c r="AC35" s="425"/>
      <c r="AD35" s="425"/>
      <c r="AE35" s="425"/>
      <c r="AF35" s="425"/>
      <c r="AG35" s="425"/>
      <c r="AH35" s="425"/>
      <c r="AI35" s="425"/>
      <c r="AJ35" s="425"/>
      <c r="AK35" s="425"/>
      <c r="AL35" s="425"/>
      <c r="AM35" s="425"/>
      <c r="AN35" s="425"/>
      <c r="AO35" s="425"/>
      <c r="AP35" s="425"/>
      <c r="AQ35" s="425"/>
      <c r="AR35" s="425"/>
      <c r="AS35" s="425"/>
      <c r="AT35" s="425"/>
      <c r="AU35" s="425"/>
      <c r="AV35" s="425"/>
      <c r="AW35" s="425"/>
      <c r="AX35" s="425"/>
      <c r="AY35" s="425"/>
      <c r="AZ35" s="425"/>
      <c r="BA35" s="425"/>
      <c r="BB35" s="425"/>
      <c r="BC35" s="425"/>
      <c r="BD35" s="425"/>
      <c r="BE35" s="425"/>
      <c r="BF35" s="425"/>
      <c r="BG35" s="425"/>
      <c r="BH35" s="425"/>
      <c r="BI35" s="425"/>
      <c r="BJ35" s="425"/>
      <c r="BK35" s="425"/>
      <c r="BL35" s="425"/>
      <c r="BM35" s="425"/>
      <c r="BN35" s="425"/>
      <c r="BO35" s="425"/>
      <c r="BP35" s="425"/>
    </row>
    <row r="36" spans="1:68" s="426" customFormat="1" ht="10.5" customHeight="1" x14ac:dyDescent="0.2">
      <c r="A36" s="419"/>
      <c r="B36" s="432"/>
      <c r="C36" s="433"/>
      <c r="D36" s="433"/>
      <c r="E36" s="433"/>
      <c r="F36" s="434"/>
      <c r="G36" s="435"/>
      <c r="H36" s="425"/>
      <c r="I36" s="425"/>
      <c r="J36" s="425"/>
      <c r="K36" s="425"/>
      <c r="L36" s="425"/>
      <c r="M36" s="425"/>
      <c r="N36" s="425"/>
      <c r="O36" s="425"/>
      <c r="P36" s="425"/>
      <c r="Q36" s="425"/>
      <c r="R36" s="425"/>
      <c r="S36" s="425"/>
      <c r="T36" s="425"/>
      <c r="U36" s="425"/>
      <c r="V36" s="425"/>
      <c r="W36" s="425"/>
      <c r="X36" s="425"/>
      <c r="Y36" s="425"/>
      <c r="Z36" s="425"/>
      <c r="AA36" s="425"/>
      <c r="AB36" s="425"/>
      <c r="AC36" s="425"/>
      <c r="AD36" s="425"/>
      <c r="AE36" s="425"/>
      <c r="AF36" s="425"/>
      <c r="AG36" s="425"/>
      <c r="AH36" s="425"/>
      <c r="AI36" s="425"/>
      <c r="AJ36" s="425"/>
      <c r="AK36" s="425"/>
      <c r="AL36" s="425"/>
      <c r="AM36" s="425"/>
      <c r="AN36" s="425"/>
      <c r="AO36" s="425"/>
      <c r="AP36" s="425"/>
      <c r="AQ36" s="425"/>
      <c r="AR36" s="425"/>
      <c r="AS36" s="425"/>
      <c r="AT36" s="425"/>
      <c r="AU36" s="425"/>
      <c r="AV36" s="425"/>
      <c r="AW36" s="425"/>
      <c r="AX36" s="425"/>
      <c r="AY36" s="425"/>
      <c r="AZ36" s="425"/>
      <c r="BA36" s="425"/>
      <c r="BB36" s="425"/>
      <c r="BC36" s="425"/>
      <c r="BD36" s="425"/>
      <c r="BE36" s="425"/>
      <c r="BF36" s="425"/>
      <c r="BG36" s="425"/>
      <c r="BH36" s="425"/>
      <c r="BI36" s="425"/>
      <c r="BJ36" s="425"/>
      <c r="BK36" s="425"/>
      <c r="BL36" s="425"/>
      <c r="BM36" s="425"/>
      <c r="BN36" s="425"/>
      <c r="BO36" s="425"/>
      <c r="BP36" s="425"/>
    </row>
    <row r="37" spans="1:68" s="426" customFormat="1" ht="15.75" customHeight="1" x14ac:dyDescent="0.2">
      <c r="A37" s="436"/>
      <c r="B37" s="437" t="s">
        <v>350</v>
      </c>
      <c r="C37" s="433"/>
      <c r="D37" s="433"/>
      <c r="E37" s="433"/>
      <c r="F37" s="434"/>
      <c r="G37" s="435">
        <f>SUM(G38:G40)</f>
        <v>52840</v>
      </c>
      <c r="H37" s="425"/>
      <c r="I37" s="425"/>
      <c r="J37" s="425"/>
      <c r="K37" s="425"/>
      <c r="L37" s="425"/>
      <c r="M37" s="425"/>
      <c r="N37" s="425"/>
      <c r="O37" s="425"/>
      <c r="P37" s="425"/>
      <c r="Q37" s="425"/>
      <c r="R37" s="425"/>
      <c r="S37" s="425"/>
      <c r="T37" s="425"/>
      <c r="U37" s="425"/>
      <c r="V37" s="425"/>
      <c r="W37" s="425"/>
      <c r="X37" s="425"/>
      <c r="Y37" s="425"/>
      <c r="Z37" s="425"/>
      <c r="AA37" s="425"/>
      <c r="AB37" s="425"/>
      <c r="AC37" s="425"/>
      <c r="AD37" s="425"/>
      <c r="AE37" s="425"/>
      <c r="AF37" s="425"/>
      <c r="AG37" s="425"/>
      <c r="AH37" s="425"/>
      <c r="AI37" s="425"/>
      <c r="AJ37" s="425"/>
      <c r="AK37" s="425"/>
      <c r="AL37" s="425"/>
      <c r="AM37" s="425"/>
      <c r="AN37" s="425"/>
      <c r="AO37" s="425"/>
      <c r="AP37" s="425"/>
      <c r="AQ37" s="425"/>
      <c r="AR37" s="425"/>
      <c r="AS37" s="425"/>
      <c r="AT37" s="425"/>
      <c r="AU37" s="425"/>
      <c r="AV37" s="425"/>
      <c r="AW37" s="425"/>
      <c r="AX37" s="425"/>
      <c r="AY37" s="425"/>
      <c r="AZ37" s="425"/>
      <c r="BA37" s="425"/>
      <c r="BB37" s="425"/>
      <c r="BC37" s="425"/>
      <c r="BD37" s="425"/>
      <c r="BE37" s="425"/>
      <c r="BF37" s="425"/>
      <c r="BG37" s="425"/>
      <c r="BH37" s="425"/>
      <c r="BI37" s="425"/>
      <c r="BJ37" s="425"/>
      <c r="BK37" s="425"/>
      <c r="BL37" s="425"/>
      <c r="BM37" s="425"/>
      <c r="BN37" s="425"/>
      <c r="BO37" s="425"/>
      <c r="BP37" s="425"/>
    </row>
    <row r="38" spans="1:68" s="426" customFormat="1" ht="15.75" customHeight="1" x14ac:dyDescent="0.2">
      <c r="A38" s="419"/>
      <c r="B38" s="420"/>
      <c r="C38" s="421"/>
      <c r="D38" s="421"/>
      <c r="E38" s="421" t="s">
        <v>363</v>
      </c>
      <c r="F38" s="438" t="s">
        <v>347</v>
      </c>
      <c r="G38" s="439">
        <f>17920+17560+16800</f>
        <v>52280</v>
      </c>
      <c r="H38" s="425"/>
      <c r="I38" s="425"/>
      <c r="J38" s="425"/>
      <c r="K38" s="425"/>
      <c r="L38" s="425"/>
      <c r="M38" s="425"/>
      <c r="N38" s="425"/>
      <c r="O38" s="425"/>
      <c r="P38" s="425"/>
      <c r="Q38" s="425"/>
      <c r="R38" s="425"/>
      <c r="S38" s="425"/>
      <c r="T38" s="425"/>
      <c r="U38" s="425"/>
      <c r="V38" s="425"/>
      <c r="W38" s="425"/>
      <c r="X38" s="425"/>
      <c r="Y38" s="425"/>
      <c r="Z38" s="425"/>
      <c r="AA38" s="425"/>
      <c r="AB38" s="425"/>
      <c r="AC38" s="425"/>
      <c r="AD38" s="425"/>
      <c r="AE38" s="425"/>
      <c r="AF38" s="425"/>
      <c r="AG38" s="425"/>
      <c r="AH38" s="425"/>
      <c r="AI38" s="425"/>
      <c r="AJ38" s="425"/>
      <c r="AK38" s="425"/>
      <c r="AL38" s="425"/>
      <c r="AM38" s="425"/>
      <c r="AN38" s="425"/>
      <c r="AO38" s="425"/>
      <c r="AP38" s="425"/>
      <c r="AQ38" s="425"/>
      <c r="AR38" s="425"/>
      <c r="AS38" s="425"/>
      <c r="AT38" s="425"/>
      <c r="AU38" s="425"/>
      <c r="AV38" s="425"/>
      <c r="AW38" s="425"/>
      <c r="AX38" s="425"/>
      <c r="AY38" s="425"/>
      <c r="AZ38" s="425"/>
      <c r="BA38" s="425"/>
      <c r="BB38" s="425"/>
      <c r="BC38" s="425"/>
      <c r="BD38" s="425"/>
      <c r="BE38" s="425"/>
      <c r="BF38" s="425"/>
      <c r="BG38" s="425"/>
      <c r="BH38" s="425"/>
      <c r="BI38" s="425"/>
      <c r="BJ38" s="425"/>
      <c r="BK38" s="425"/>
      <c r="BL38" s="425"/>
      <c r="BM38" s="425"/>
      <c r="BN38" s="425"/>
      <c r="BO38" s="425"/>
      <c r="BP38" s="425"/>
    </row>
    <row r="39" spans="1:68" s="426" customFormat="1" ht="15.75" customHeight="1" x14ac:dyDescent="0.2">
      <c r="A39" s="419"/>
      <c r="B39" s="420"/>
      <c r="C39" s="445"/>
      <c r="D39" s="421"/>
      <c r="E39" s="421" t="s">
        <v>355</v>
      </c>
      <c r="F39" s="438" t="s">
        <v>347</v>
      </c>
      <c r="G39" s="439">
        <f>280+187</f>
        <v>467</v>
      </c>
      <c r="H39" s="425"/>
      <c r="I39" s="425"/>
      <c r="J39" s="425"/>
      <c r="K39" s="425"/>
      <c r="L39" s="425"/>
      <c r="M39" s="425"/>
      <c r="N39" s="425"/>
      <c r="O39" s="425"/>
      <c r="P39" s="425"/>
      <c r="Q39" s="425"/>
      <c r="R39" s="425"/>
      <c r="S39" s="425"/>
      <c r="T39" s="425"/>
      <c r="U39" s="425"/>
      <c r="V39" s="425"/>
      <c r="W39" s="425"/>
      <c r="X39" s="425"/>
      <c r="Y39" s="425"/>
      <c r="Z39" s="425"/>
      <c r="AA39" s="425"/>
      <c r="AB39" s="425"/>
      <c r="AC39" s="425"/>
      <c r="AD39" s="425"/>
      <c r="AE39" s="425"/>
      <c r="AF39" s="425"/>
      <c r="AG39" s="425"/>
      <c r="AH39" s="425"/>
      <c r="AI39" s="425"/>
      <c r="AJ39" s="425"/>
      <c r="AK39" s="425"/>
      <c r="AL39" s="425"/>
      <c r="AM39" s="425"/>
      <c r="AN39" s="425"/>
      <c r="AO39" s="425"/>
      <c r="AP39" s="425"/>
      <c r="AQ39" s="425"/>
      <c r="AR39" s="425"/>
      <c r="AS39" s="425"/>
      <c r="AT39" s="425"/>
      <c r="AU39" s="425"/>
      <c r="AV39" s="425"/>
      <c r="AW39" s="425"/>
      <c r="AX39" s="425"/>
      <c r="AY39" s="425"/>
      <c r="AZ39" s="425"/>
      <c r="BA39" s="425"/>
      <c r="BB39" s="425"/>
      <c r="BC39" s="425"/>
      <c r="BD39" s="425"/>
      <c r="BE39" s="425"/>
      <c r="BF39" s="425"/>
      <c r="BG39" s="425"/>
      <c r="BH39" s="425"/>
      <c r="BI39" s="425"/>
      <c r="BJ39" s="425"/>
      <c r="BK39" s="425"/>
      <c r="BL39" s="425"/>
      <c r="BM39" s="425"/>
      <c r="BN39" s="425"/>
      <c r="BO39" s="425"/>
      <c r="BP39" s="425"/>
    </row>
    <row r="40" spans="1:68" s="426" customFormat="1" ht="15.75" customHeight="1" x14ac:dyDescent="0.2">
      <c r="A40" s="419"/>
      <c r="B40" s="420"/>
      <c r="C40" s="445"/>
      <c r="D40" s="421"/>
      <c r="E40" s="421" t="s">
        <v>356</v>
      </c>
      <c r="F40" s="438" t="s">
        <v>347</v>
      </c>
      <c r="G40" s="439">
        <f>56+37</f>
        <v>93</v>
      </c>
      <c r="H40" s="425"/>
      <c r="I40" s="425"/>
      <c r="J40" s="425"/>
      <c r="K40" s="425"/>
      <c r="L40" s="425"/>
      <c r="M40" s="425"/>
      <c r="N40" s="425"/>
      <c r="O40" s="425"/>
      <c r="P40" s="425"/>
      <c r="Q40" s="425"/>
      <c r="R40" s="425"/>
      <c r="S40" s="425"/>
      <c r="T40" s="425"/>
      <c r="U40" s="425"/>
      <c r="V40" s="425"/>
      <c r="W40" s="425"/>
      <c r="X40" s="425"/>
      <c r="Y40" s="425"/>
      <c r="Z40" s="425"/>
      <c r="AA40" s="425"/>
      <c r="AB40" s="425"/>
      <c r="AC40" s="425"/>
      <c r="AD40" s="425"/>
      <c r="AE40" s="425"/>
      <c r="AF40" s="425"/>
      <c r="AG40" s="425"/>
      <c r="AH40" s="425"/>
      <c r="AI40" s="425"/>
      <c r="AJ40" s="425"/>
      <c r="AK40" s="425"/>
      <c r="AL40" s="425"/>
      <c r="AM40" s="425"/>
      <c r="AN40" s="425"/>
      <c r="AO40" s="425"/>
      <c r="AP40" s="425"/>
      <c r="AQ40" s="425"/>
      <c r="AR40" s="425"/>
      <c r="AS40" s="425"/>
      <c r="AT40" s="425"/>
      <c r="AU40" s="425"/>
      <c r="AV40" s="425"/>
      <c r="AW40" s="425"/>
      <c r="AX40" s="425"/>
      <c r="AY40" s="425"/>
      <c r="AZ40" s="425"/>
      <c r="BA40" s="425"/>
      <c r="BB40" s="425"/>
      <c r="BC40" s="425"/>
      <c r="BD40" s="425"/>
      <c r="BE40" s="425"/>
      <c r="BF40" s="425"/>
      <c r="BG40" s="425"/>
      <c r="BH40" s="425"/>
      <c r="BI40" s="425"/>
      <c r="BJ40" s="425"/>
      <c r="BK40" s="425"/>
      <c r="BL40" s="425"/>
      <c r="BM40" s="425"/>
      <c r="BN40" s="425"/>
      <c r="BO40" s="425"/>
      <c r="BP40" s="425"/>
    </row>
    <row r="41" spans="1:68" s="426" customFormat="1" ht="15.75" customHeight="1" x14ac:dyDescent="0.2">
      <c r="A41" s="440"/>
      <c r="B41" s="441"/>
      <c r="C41" s="442"/>
      <c r="D41" s="422"/>
      <c r="E41" s="422"/>
      <c r="F41" s="424"/>
      <c r="G41" s="443"/>
      <c r="H41" s="425"/>
      <c r="I41" s="425"/>
      <c r="J41" s="425"/>
      <c r="K41" s="425"/>
      <c r="L41" s="425"/>
      <c r="M41" s="425"/>
      <c r="N41" s="425"/>
      <c r="O41" s="425"/>
      <c r="P41" s="425"/>
      <c r="Q41" s="425"/>
      <c r="R41" s="425"/>
      <c r="S41" s="425"/>
      <c r="T41" s="425"/>
      <c r="U41" s="425"/>
      <c r="V41" s="425"/>
      <c r="W41" s="425"/>
      <c r="X41" s="425"/>
      <c r="Y41" s="425"/>
      <c r="Z41" s="425"/>
      <c r="AA41" s="425"/>
      <c r="AB41" s="425"/>
      <c r="AC41" s="425"/>
      <c r="AD41" s="425"/>
      <c r="AE41" s="425"/>
      <c r="AF41" s="425"/>
      <c r="AG41" s="425"/>
      <c r="AH41" s="425"/>
      <c r="AI41" s="425"/>
      <c r="AJ41" s="425"/>
      <c r="AK41" s="425"/>
      <c r="AL41" s="425"/>
      <c r="AM41" s="425"/>
      <c r="AN41" s="425"/>
      <c r="AO41" s="425"/>
      <c r="AP41" s="425"/>
      <c r="AQ41" s="425"/>
      <c r="AR41" s="425"/>
      <c r="AS41" s="425"/>
      <c r="AT41" s="425"/>
      <c r="AU41" s="425"/>
      <c r="AV41" s="425"/>
      <c r="AW41" s="425"/>
      <c r="AX41" s="425"/>
      <c r="AY41" s="425"/>
      <c r="AZ41" s="425"/>
      <c r="BA41" s="425"/>
      <c r="BB41" s="425"/>
      <c r="BC41" s="425"/>
      <c r="BD41" s="425"/>
      <c r="BE41" s="425"/>
      <c r="BF41" s="425"/>
      <c r="BG41" s="425"/>
      <c r="BH41" s="425"/>
      <c r="BI41" s="425"/>
      <c r="BJ41" s="425"/>
      <c r="BK41" s="425"/>
      <c r="BL41" s="425"/>
      <c r="BM41" s="425"/>
      <c r="BN41" s="425"/>
      <c r="BO41" s="425"/>
      <c r="BP41" s="425"/>
    </row>
    <row r="42" spans="1:68" s="426" customFormat="1" ht="15.75" customHeight="1" x14ac:dyDescent="0.2">
      <c r="A42" s="419"/>
      <c r="B42" s="420"/>
      <c r="C42" s="421"/>
      <c r="D42" s="421"/>
      <c r="E42" s="422" t="s">
        <v>33</v>
      </c>
      <c r="F42" s="423">
        <f>105120+107820+102660</f>
        <v>315600</v>
      </c>
      <c r="G42" s="424" t="s">
        <v>347</v>
      </c>
      <c r="H42" s="425"/>
      <c r="I42" s="425"/>
      <c r="J42" s="425"/>
      <c r="K42" s="425"/>
      <c r="L42" s="425"/>
      <c r="M42" s="425"/>
      <c r="N42" s="425"/>
      <c r="O42" s="425"/>
      <c r="P42" s="425"/>
      <c r="Q42" s="425"/>
      <c r="R42" s="425"/>
      <c r="S42" s="425"/>
      <c r="T42" s="425"/>
      <c r="U42" s="425"/>
      <c r="V42" s="425"/>
      <c r="W42" s="425"/>
      <c r="X42" s="425"/>
      <c r="Y42" s="425"/>
      <c r="Z42" s="425"/>
      <c r="AA42" s="425"/>
      <c r="AB42" s="425"/>
      <c r="AC42" s="425"/>
      <c r="AD42" s="425"/>
      <c r="AE42" s="425"/>
      <c r="AF42" s="425"/>
      <c r="AG42" s="425"/>
      <c r="AH42" s="425"/>
      <c r="AI42" s="425"/>
      <c r="AJ42" s="425"/>
      <c r="AK42" s="425"/>
      <c r="AL42" s="425"/>
      <c r="AM42" s="425"/>
      <c r="AN42" s="425"/>
      <c r="AO42" s="425"/>
      <c r="AP42" s="425"/>
      <c r="AQ42" s="425"/>
      <c r="AR42" s="425"/>
      <c r="AS42" s="425"/>
      <c r="AT42" s="425"/>
      <c r="AU42" s="425"/>
      <c r="AV42" s="425"/>
      <c r="AW42" s="425"/>
      <c r="AX42" s="425"/>
      <c r="AY42" s="425"/>
      <c r="AZ42" s="425"/>
      <c r="BA42" s="425"/>
      <c r="BB42" s="425"/>
      <c r="BC42" s="425"/>
      <c r="BD42" s="425"/>
      <c r="BE42" s="425"/>
      <c r="BF42" s="425"/>
      <c r="BG42" s="425"/>
      <c r="BH42" s="425"/>
      <c r="BI42" s="425"/>
      <c r="BJ42" s="425"/>
      <c r="BK42" s="425"/>
      <c r="BL42" s="425"/>
      <c r="BM42" s="425"/>
      <c r="BN42" s="425"/>
      <c r="BO42" s="425"/>
      <c r="BP42" s="425"/>
    </row>
    <row r="43" spans="1:68" s="426" customFormat="1" ht="23.25" customHeight="1" x14ac:dyDescent="0.2">
      <c r="A43" s="427" t="s">
        <v>328</v>
      </c>
      <c r="B43" s="428" t="s">
        <v>364</v>
      </c>
      <c r="C43" s="421" t="s">
        <v>361</v>
      </c>
      <c r="D43" s="421" t="s">
        <v>362</v>
      </c>
      <c r="E43" s="429" t="s">
        <v>347</v>
      </c>
      <c r="F43" s="430" t="s">
        <v>347</v>
      </c>
      <c r="G43" s="431">
        <f>SUM(G45,G48)</f>
        <v>315600</v>
      </c>
      <c r="H43" s="425"/>
      <c r="I43" s="425"/>
      <c r="J43" s="425"/>
      <c r="K43" s="425"/>
      <c r="L43" s="425"/>
      <c r="M43" s="425"/>
      <c r="N43" s="425"/>
      <c r="O43" s="425"/>
      <c r="P43" s="425"/>
      <c r="Q43" s="425"/>
      <c r="R43" s="425"/>
      <c r="S43" s="425"/>
      <c r="T43" s="425"/>
      <c r="U43" s="425"/>
      <c r="V43" s="425"/>
      <c r="W43" s="425"/>
      <c r="X43" s="425"/>
      <c r="Y43" s="425"/>
      <c r="Z43" s="425"/>
      <c r="AA43" s="425"/>
      <c r="AB43" s="425"/>
      <c r="AC43" s="425"/>
      <c r="AD43" s="425"/>
      <c r="AE43" s="425"/>
      <c r="AF43" s="425"/>
      <c r="AG43" s="425"/>
      <c r="AH43" s="425"/>
      <c r="AI43" s="425"/>
      <c r="AJ43" s="425"/>
      <c r="AK43" s="425"/>
      <c r="AL43" s="425"/>
      <c r="AM43" s="425"/>
      <c r="AN43" s="425"/>
      <c r="AO43" s="425"/>
      <c r="AP43" s="425"/>
      <c r="AQ43" s="425"/>
      <c r="AR43" s="425"/>
      <c r="AS43" s="425"/>
      <c r="AT43" s="425"/>
      <c r="AU43" s="425"/>
      <c r="AV43" s="425"/>
      <c r="AW43" s="425"/>
      <c r="AX43" s="425"/>
      <c r="AY43" s="425"/>
      <c r="AZ43" s="425"/>
      <c r="BA43" s="425"/>
      <c r="BB43" s="425"/>
      <c r="BC43" s="425"/>
      <c r="BD43" s="425"/>
      <c r="BE43" s="425"/>
      <c r="BF43" s="425"/>
      <c r="BG43" s="425"/>
      <c r="BH43" s="425"/>
      <c r="BI43" s="425"/>
      <c r="BJ43" s="425"/>
      <c r="BK43" s="425"/>
      <c r="BL43" s="425"/>
      <c r="BM43" s="425"/>
      <c r="BN43" s="425"/>
      <c r="BO43" s="425"/>
      <c r="BP43" s="425"/>
    </row>
    <row r="44" spans="1:68" s="426" customFormat="1" ht="9.75" customHeight="1" x14ac:dyDescent="0.2">
      <c r="A44" s="419"/>
      <c r="B44" s="432"/>
      <c r="C44" s="433"/>
      <c r="D44" s="433"/>
      <c r="E44" s="433"/>
      <c r="F44" s="434"/>
      <c r="G44" s="435"/>
      <c r="H44" s="425"/>
      <c r="I44" s="425"/>
      <c r="J44" s="425"/>
      <c r="K44" s="425"/>
      <c r="L44" s="425"/>
      <c r="M44" s="425"/>
      <c r="N44" s="425"/>
      <c r="O44" s="425"/>
      <c r="P44" s="425"/>
      <c r="Q44" s="425"/>
      <c r="R44" s="425"/>
      <c r="S44" s="425"/>
      <c r="T44" s="425"/>
      <c r="U44" s="425"/>
      <c r="V44" s="425"/>
      <c r="W44" s="425"/>
      <c r="X44" s="425"/>
      <c r="Y44" s="425"/>
      <c r="Z44" s="425"/>
      <c r="AA44" s="425"/>
      <c r="AB44" s="425"/>
      <c r="AC44" s="425"/>
      <c r="AD44" s="425"/>
      <c r="AE44" s="425"/>
      <c r="AF44" s="425"/>
      <c r="AG44" s="425"/>
      <c r="AH44" s="425"/>
      <c r="AI44" s="425"/>
      <c r="AJ44" s="425"/>
      <c r="AK44" s="425"/>
      <c r="AL44" s="425"/>
      <c r="AM44" s="425"/>
      <c r="AN44" s="425"/>
      <c r="AO44" s="425"/>
      <c r="AP44" s="425"/>
      <c r="AQ44" s="425"/>
      <c r="AR44" s="425"/>
      <c r="AS44" s="425"/>
      <c r="AT44" s="425"/>
      <c r="AU44" s="425"/>
      <c r="AV44" s="425"/>
      <c r="AW44" s="425"/>
      <c r="AX44" s="425"/>
      <c r="AY44" s="425"/>
      <c r="AZ44" s="425"/>
      <c r="BA44" s="425"/>
      <c r="BB44" s="425"/>
      <c r="BC44" s="425"/>
      <c r="BD44" s="425"/>
      <c r="BE44" s="425"/>
      <c r="BF44" s="425"/>
      <c r="BG44" s="425"/>
      <c r="BH44" s="425"/>
      <c r="BI44" s="425"/>
      <c r="BJ44" s="425"/>
      <c r="BK44" s="425"/>
      <c r="BL44" s="425"/>
      <c r="BM44" s="425"/>
      <c r="BN44" s="425"/>
      <c r="BO44" s="425"/>
      <c r="BP44" s="425"/>
    </row>
    <row r="45" spans="1:68" s="426" customFormat="1" ht="25.5" customHeight="1" x14ac:dyDescent="0.2">
      <c r="A45" s="436"/>
      <c r="B45" s="446" t="s">
        <v>365</v>
      </c>
      <c r="C45" s="433"/>
      <c r="D45" s="433"/>
      <c r="E45" s="433"/>
      <c r="F45" s="434"/>
      <c r="G45" s="435">
        <f>SUM(G46:G46)</f>
        <v>198435.55000000002</v>
      </c>
      <c r="H45" s="425"/>
      <c r="I45" s="425"/>
      <c r="J45" s="425"/>
      <c r="K45" s="425"/>
      <c r="L45" s="425"/>
      <c r="M45" s="425"/>
      <c r="N45" s="425"/>
      <c r="O45" s="425"/>
      <c r="P45" s="425"/>
      <c r="Q45" s="425"/>
      <c r="R45" s="425"/>
      <c r="S45" s="425"/>
      <c r="T45" s="425"/>
      <c r="U45" s="425"/>
      <c r="V45" s="425"/>
      <c r="W45" s="425"/>
      <c r="X45" s="425"/>
      <c r="Y45" s="425"/>
      <c r="Z45" s="425"/>
      <c r="AA45" s="425"/>
      <c r="AB45" s="425"/>
      <c r="AC45" s="425"/>
      <c r="AD45" s="425"/>
      <c r="AE45" s="425"/>
      <c r="AF45" s="425"/>
      <c r="AG45" s="425"/>
      <c r="AH45" s="425"/>
      <c r="AI45" s="425"/>
      <c r="AJ45" s="425"/>
      <c r="AK45" s="425"/>
      <c r="AL45" s="425"/>
      <c r="AM45" s="425"/>
      <c r="AN45" s="425"/>
      <c r="AO45" s="425"/>
      <c r="AP45" s="425"/>
      <c r="AQ45" s="425"/>
      <c r="AR45" s="425"/>
      <c r="AS45" s="425"/>
      <c r="AT45" s="425"/>
      <c r="AU45" s="425"/>
      <c r="AV45" s="425"/>
      <c r="AW45" s="425"/>
      <c r="AX45" s="425"/>
      <c r="AY45" s="425"/>
      <c r="AZ45" s="425"/>
      <c r="BA45" s="425"/>
      <c r="BB45" s="425"/>
      <c r="BC45" s="425"/>
      <c r="BD45" s="425"/>
      <c r="BE45" s="425"/>
      <c r="BF45" s="425"/>
      <c r="BG45" s="425"/>
      <c r="BH45" s="425"/>
      <c r="BI45" s="425"/>
      <c r="BJ45" s="425"/>
      <c r="BK45" s="425"/>
      <c r="BL45" s="425"/>
      <c r="BM45" s="425"/>
      <c r="BN45" s="425"/>
      <c r="BO45" s="425"/>
      <c r="BP45" s="425"/>
    </row>
    <row r="46" spans="1:68" s="426" customFormat="1" ht="15.75" customHeight="1" x14ac:dyDescent="0.2">
      <c r="A46" s="419"/>
      <c r="B46" s="420"/>
      <c r="C46" s="421"/>
      <c r="D46" s="421"/>
      <c r="E46" s="421" t="s">
        <v>366</v>
      </c>
      <c r="F46" s="438" t="s">
        <v>347</v>
      </c>
      <c r="G46" s="439">
        <f>105120-37494.56+107820-44448.61+102660-35221.28</f>
        <v>198435.55000000002</v>
      </c>
      <c r="H46" s="425"/>
      <c r="I46" s="425"/>
      <c r="J46" s="425"/>
      <c r="K46" s="425"/>
      <c r="L46" s="425"/>
      <c r="M46" s="425"/>
      <c r="N46" s="425"/>
      <c r="O46" s="425"/>
      <c r="P46" s="425"/>
      <c r="Q46" s="425"/>
      <c r="R46" s="425"/>
      <c r="S46" s="425"/>
      <c r="T46" s="425"/>
      <c r="U46" s="425"/>
      <c r="V46" s="425"/>
      <c r="W46" s="425"/>
      <c r="X46" s="425"/>
      <c r="Y46" s="425"/>
      <c r="Z46" s="425"/>
      <c r="AA46" s="425"/>
      <c r="AB46" s="425"/>
      <c r="AC46" s="425"/>
      <c r="AD46" s="425"/>
      <c r="AE46" s="425"/>
      <c r="AF46" s="425"/>
      <c r="AG46" s="425"/>
      <c r="AH46" s="425"/>
      <c r="AI46" s="425"/>
      <c r="AJ46" s="425"/>
      <c r="AK46" s="425"/>
      <c r="AL46" s="425"/>
      <c r="AM46" s="425"/>
      <c r="AN46" s="425"/>
      <c r="AO46" s="425"/>
      <c r="AP46" s="425"/>
      <c r="AQ46" s="425"/>
      <c r="AR46" s="425"/>
      <c r="AS46" s="425"/>
      <c r="AT46" s="425"/>
      <c r="AU46" s="425"/>
      <c r="AV46" s="425"/>
      <c r="AW46" s="425"/>
      <c r="AX46" s="425"/>
      <c r="AY46" s="425"/>
      <c r="AZ46" s="425"/>
      <c r="BA46" s="425"/>
      <c r="BB46" s="425"/>
      <c r="BC46" s="425"/>
      <c r="BD46" s="425"/>
      <c r="BE46" s="425"/>
      <c r="BF46" s="425"/>
      <c r="BG46" s="425"/>
      <c r="BH46" s="425"/>
      <c r="BI46" s="425"/>
      <c r="BJ46" s="425"/>
      <c r="BK46" s="425"/>
      <c r="BL46" s="425"/>
      <c r="BM46" s="425"/>
      <c r="BN46" s="425"/>
      <c r="BO46" s="425"/>
      <c r="BP46" s="425"/>
    </row>
    <row r="47" spans="1:68" s="426" customFormat="1" ht="15.75" customHeight="1" x14ac:dyDescent="0.2">
      <c r="A47" s="440"/>
      <c r="B47" s="441"/>
      <c r="C47" s="442"/>
      <c r="D47" s="422"/>
      <c r="E47" s="422"/>
      <c r="F47" s="424"/>
      <c r="G47" s="443"/>
      <c r="H47" s="425"/>
      <c r="I47" s="425"/>
      <c r="J47" s="425"/>
      <c r="K47" s="425"/>
      <c r="L47" s="425"/>
      <c r="M47" s="425"/>
      <c r="N47" s="425"/>
      <c r="O47" s="425"/>
      <c r="P47" s="425"/>
      <c r="Q47" s="425"/>
      <c r="R47" s="425"/>
      <c r="S47" s="425"/>
      <c r="T47" s="425"/>
      <c r="U47" s="425"/>
      <c r="V47" s="425"/>
      <c r="W47" s="425"/>
      <c r="X47" s="425"/>
      <c r="Y47" s="425"/>
      <c r="Z47" s="425"/>
      <c r="AA47" s="425"/>
      <c r="AB47" s="425"/>
      <c r="AC47" s="425"/>
      <c r="AD47" s="425"/>
      <c r="AE47" s="425"/>
      <c r="AF47" s="425"/>
      <c r="AG47" s="425"/>
      <c r="AH47" s="425"/>
      <c r="AI47" s="425"/>
      <c r="AJ47" s="425"/>
      <c r="AK47" s="425"/>
      <c r="AL47" s="425"/>
      <c r="AM47" s="425"/>
      <c r="AN47" s="425"/>
      <c r="AO47" s="425"/>
      <c r="AP47" s="425"/>
      <c r="AQ47" s="425"/>
      <c r="AR47" s="425"/>
      <c r="AS47" s="425"/>
      <c r="AT47" s="425"/>
      <c r="AU47" s="425"/>
      <c r="AV47" s="425"/>
      <c r="AW47" s="425"/>
      <c r="AX47" s="425"/>
      <c r="AY47" s="425"/>
      <c r="AZ47" s="425"/>
      <c r="BA47" s="425"/>
      <c r="BB47" s="425"/>
      <c r="BC47" s="425"/>
      <c r="BD47" s="425"/>
      <c r="BE47" s="425"/>
      <c r="BF47" s="425"/>
      <c r="BG47" s="425"/>
      <c r="BH47" s="425"/>
      <c r="BI47" s="425"/>
      <c r="BJ47" s="425"/>
      <c r="BK47" s="425"/>
      <c r="BL47" s="425"/>
      <c r="BM47" s="425"/>
      <c r="BN47" s="425"/>
      <c r="BO47" s="425"/>
      <c r="BP47" s="425"/>
    </row>
    <row r="48" spans="1:68" s="426" customFormat="1" ht="20.25" customHeight="1" x14ac:dyDescent="0.2">
      <c r="A48" s="419"/>
      <c r="B48" s="437" t="s">
        <v>82</v>
      </c>
      <c r="C48" s="433"/>
      <c r="D48" s="433"/>
      <c r="E48" s="433"/>
      <c r="F48" s="434"/>
      <c r="G48" s="435">
        <f>SUM(G49:G50)</f>
        <v>117164.45</v>
      </c>
      <c r="H48" s="425"/>
      <c r="I48" s="425"/>
      <c r="J48" s="425"/>
      <c r="K48" s="425"/>
      <c r="L48" s="425"/>
      <c r="M48" s="425"/>
      <c r="N48" s="425"/>
      <c r="O48" s="425"/>
      <c r="P48" s="425"/>
      <c r="Q48" s="425"/>
      <c r="R48" s="425"/>
      <c r="S48" s="425"/>
      <c r="T48" s="425"/>
      <c r="U48" s="425"/>
      <c r="V48" s="425"/>
      <c r="W48" s="425"/>
      <c r="X48" s="425"/>
      <c r="Y48" s="425"/>
      <c r="Z48" s="425"/>
      <c r="AA48" s="425"/>
      <c r="AB48" s="425"/>
      <c r="AC48" s="425"/>
      <c r="AD48" s="425"/>
      <c r="AE48" s="425"/>
      <c r="AF48" s="425"/>
      <c r="AG48" s="425"/>
      <c r="AH48" s="425"/>
      <c r="AI48" s="425"/>
      <c r="AJ48" s="425"/>
      <c r="AK48" s="425"/>
      <c r="AL48" s="425"/>
      <c r="AM48" s="425"/>
      <c r="AN48" s="425"/>
      <c r="AO48" s="425"/>
      <c r="AP48" s="425"/>
      <c r="AQ48" s="425"/>
      <c r="AR48" s="425"/>
      <c r="AS48" s="425"/>
      <c r="AT48" s="425"/>
      <c r="AU48" s="425"/>
      <c r="AV48" s="425"/>
      <c r="AW48" s="425"/>
      <c r="AX48" s="425"/>
      <c r="AY48" s="425"/>
      <c r="AZ48" s="425"/>
      <c r="BA48" s="425"/>
      <c r="BB48" s="425"/>
      <c r="BC48" s="425"/>
      <c r="BD48" s="425"/>
      <c r="BE48" s="425"/>
      <c r="BF48" s="425"/>
      <c r="BG48" s="425"/>
      <c r="BH48" s="425"/>
      <c r="BI48" s="425"/>
      <c r="BJ48" s="425"/>
      <c r="BK48" s="425"/>
      <c r="BL48" s="425"/>
      <c r="BM48" s="425"/>
      <c r="BN48" s="425"/>
      <c r="BO48" s="425"/>
      <c r="BP48" s="425"/>
    </row>
    <row r="49" spans="1:68" s="426" customFormat="1" ht="15.75" customHeight="1" x14ac:dyDescent="0.2">
      <c r="A49" s="419"/>
      <c r="B49" s="420"/>
      <c r="C49" s="445"/>
      <c r="D49" s="421"/>
      <c r="E49" s="421" t="s">
        <v>366</v>
      </c>
      <c r="F49" s="438" t="s">
        <v>347</v>
      </c>
      <c r="G49" s="439">
        <f>1695.66+1495.29+2579.3</f>
        <v>5770.25</v>
      </c>
      <c r="H49" s="425"/>
      <c r="I49" s="425"/>
      <c r="J49" s="425"/>
      <c r="K49" s="425"/>
      <c r="L49" s="425"/>
      <c r="M49" s="425"/>
      <c r="N49" s="425"/>
      <c r="O49" s="425"/>
      <c r="P49" s="425"/>
      <c r="Q49" s="425"/>
      <c r="R49" s="425"/>
      <c r="S49" s="425"/>
      <c r="T49" s="425"/>
      <c r="U49" s="425"/>
      <c r="V49" s="425"/>
      <c r="W49" s="425"/>
      <c r="X49" s="425"/>
      <c r="Y49" s="425"/>
      <c r="Z49" s="425"/>
      <c r="AA49" s="425"/>
      <c r="AB49" s="425"/>
      <c r="AC49" s="425"/>
      <c r="AD49" s="425"/>
      <c r="AE49" s="425"/>
      <c r="AF49" s="425"/>
      <c r="AG49" s="425"/>
      <c r="AH49" s="425"/>
      <c r="AI49" s="425"/>
      <c r="AJ49" s="425"/>
      <c r="AK49" s="425"/>
      <c r="AL49" s="425"/>
      <c r="AM49" s="425"/>
      <c r="AN49" s="425"/>
      <c r="AO49" s="425"/>
      <c r="AP49" s="425"/>
      <c r="AQ49" s="425"/>
      <c r="AR49" s="425"/>
      <c r="AS49" s="425"/>
      <c r="AT49" s="425"/>
      <c r="AU49" s="425"/>
      <c r="AV49" s="425"/>
      <c r="AW49" s="425"/>
      <c r="AX49" s="425"/>
      <c r="AY49" s="425"/>
      <c r="AZ49" s="425"/>
      <c r="BA49" s="425"/>
      <c r="BB49" s="425"/>
      <c r="BC49" s="425"/>
      <c r="BD49" s="425"/>
      <c r="BE49" s="425"/>
      <c r="BF49" s="425"/>
      <c r="BG49" s="425"/>
      <c r="BH49" s="425"/>
      <c r="BI49" s="425"/>
      <c r="BJ49" s="425"/>
      <c r="BK49" s="425"/>
      <c r="BL49" s="425"/>
      <c r="BM49" s="425"/>
      <c r="BN49" s="425"/>
      <c r="BO49" s="425"/>
      <c r="BP49" s="425"/>
    </row>
    <row r="50" spans="1:68" s="426" customFormat="1" ht="15.75" customHeight="1" x14ac:dyDescent="0.2">
      <c r="A50" s="419"/>
      <c r="B50" s="420"/>
      <c r="C50" s="445"/>
      <c r="D50" s="421"/>
      <c r="E50" s="421" t="s">
        <v>367</v>
      </c>
      <c r="F50" s="438" t="s">
        <v>347</v>
      </c>
      <c r="G50" s="439">
        <f>35798.9+42953.32+32641.98</f>
        <v>111394.2</v>
      </c>
      <c r="H50" s="425"/>
      <c r="I50" s="425"/>
      <c r="J50" s="425"/>
      <c r="K50" s="425"/>
      <c r="L50" s="425"/>
      <c r="M50" s="425"/>
      <c r="N50" s="425"/>
      <c r="O50" s="425"/>
      <c r="P50" s="425"/>
      <c r="Q50" s="425"/>
      <c r="R50" s="425"/>
      <c r="S50" s="425"/>
      <c r="T50" s="425"/>
      <c r="U50" s="425"/>
      <c r="V50" s="425"/>
      <c r="W50" s="425"/>
      <c r="X50" s="425"/>
      <c r="Y50" s="425"/>
      <c r="Z50" s="425"/>
      <c r="AA50" s="425"/>
      <c r="AB50" s="425"/>
      <c r="AC50" s="425"/>
      <c r="AD50" s="425"/>
      <c r="AE50" s="425"/>
      <c r="AF50" s="425"/>
      <c r="AG50" s="425"/>
      <c r="AH50" s="425"/>
      <c r="AI50" s="425"/>
      <c r="AJ50" s="425"/>
      <c r="AK50" s="425"/>
      <c r="AL50" s="425"/>
      <c r="AM50" s="425"/>
      <c r="AN50" s="425"/>
      <c r="AO50" s="425"/>
      <c r="AP50" s="425"/>
      <c r="AQ50" s="425"/>
      <c r="AR50" s="425"/>
      <c r="AS50" s="425"/>
      <c r="AT50" s="425"/>
      <c r="AU50" s="425"/>
      <c r="AV50" s="425"/>
      <c r="AW50" s="425"/>
      <c r="AX50" s="425"/>
      <c r="AY50" s="425"/>
      <c r="AZ50" s="425"/>
      <c r="BA50" s="425"/>
      <c r="BB50" s="425"/>
      <c r="BC50" s="425"/>
      <c r="BD50" s="425"/>
      <c r="BE50" s="425"/>
      <c r="BF50" s="425"/>
      <c r="BG50" s="425"/>
      <c r="BH50" s="425"/>
      <c r="BI50" s="425"/>
      <c r="BJ50" s="425"/>
      <c r="BK50" s="425"/>
      <c r="BL50" s="425"/>
      <c r="BM50" s="425"/>
      <c r="BN50" s="425"/>
      <c r="BO50" s="425"/>
      <c r="BP50" s="425"/>
    </row>
    <row r="51" spans="1:68" s="426" customFormat="1" ht="15.75" customHeight="1" x14ac:dyDescent="0.2">
      <c r="A51" s="440"/>
      <c r="B51" s="441"/>
      <c r="C51" s="442"/>
      <c r="D51" s="422"/>
      <c r="E51" s="422"/>
      <c r="F51" s="424"/>
      <c r="G51" s="443"/>
      <c r="H51" s="425"/>
      <c r="I51" s="425"/>
      <c r="J51" s="425"/>
      <c r="K51" s="425"/>
      <c r="L51" s="425"/>
      <c r="M51" s="425"/>
      <c r="N51" s="425"/>
      <c r="O51" s="425"/>
      <c r="P51" s="425"/>
      <c r="Q51" s="425"/>
      <c r="R51" s="425"/>
      <c r="S51" s="425"/>
      <c r="T51" s="425"/>
      <c r="U51" s="425"/>
      <c r="V51" s="425"/>
      <c r="W51" s="425"/>
      <c r="X51" s="425"/>
      <c r="Y51" s="425"/>
      <c r="Z51" s="425"/>
      <c r="AA51" s="425"/>
      <c r="AB51" s="425"/>
      <c r="AC51" s="425"/>
      <c r="AD51" s="425"/>
      <c r="AE51" s="425"/>
      <c r="AF51" s="425"/>
      <c r="AG51" s="425"/>
      <c r="AH51" s="425"/>
      <c r="AI51" s="425"/>
      <c r="AJ51" s="425"/>
      <c r="AK51" s="425"/>
      <c r="AL51" s="425"/>
      <c r="AM51" s="425"/>
      <c r="AN51" s="425"/>
      <c r="AO51" s="425"/>
      <c r="AP51" s="425"/>
      <c r="AQ51" s="425"/>
      <c r="AR51" s="425"/>
      <c r="AS51" s="425"/>
      <c r="AT51" s="425"/>
      <c r="AU51" s="425"/>
      <c r="AV51" s="425"/>
      <c r="AW51" s="425"/>
      <c r="AX51" s="425"/>
      <c r="AY51" s="425"/>
      <c r="AZ51" s="425"/>
      <c r="BA51" s="425"/>
      <c r="BB51" s="425"/>
      <c r="BC51" s="425"/>
      <c r="BD51" s="425"/>
      <c r="BE51" s="425"/>
      <c r="BF51" s="425"/>
      <c r="BG51" s="425"/>
      <c r="BH51" s="425"/>
      <c r="BI51" s="425"/>
      <c r="BJ51" s="425"/>
      <c r="BK51" s="425"/>
      <c r="BL51" s="425"/>
      <c r="BM51" s="425"/>
      <c r="BN51" s="425"/>
      <c r="BO51" s="425"/>
      <c r="BP51" s="425"/>
    </row>
    <row r="52" spans="1:68" s="426" customFormat="1" ht="15.75" customHeight="1" x14ac:dyDescent="0.2">
      <c r="A52" s="419"/>
      <c r="B52" s="420"/>
      <c r="C52" s="421"/>
      <c r="D52" s="421"/>
      <c r="E52" s="422" t="s">
        <v>33</v>
      </c>
      <c r="F52" s="423">
        <f>230+230+230</f>
        <v>690</v>
      </c>
      <c r="G52" s="424" t="s">
        <v>347</v>
      </c>
      <c r="H52" s="425"/>
      <c r="I52" s="425"/>
      <c r="J52" s="425"/>
      <c r="K52" s="425"/>
      <c r="L52" s="425"/>
      <c r="M52" s="425"/>
      <c r="N52" s="425"/>
      <c r="O52" s="425"/>
      <c r="P52" s="425"/>
      <c r="Q52" s="425"/>
      <c r="R52" s="425"/>
      <c r="S52" s="425"/>
      <c r="T52" s="425"/>
      <c r="U52" s="425"/>
      <c r="V52" s="425"/>
      <c r="W52" s="425"/>
      <c r="X52" s="425"/>
      <c r="Y52" s="425"/>
      <c r="Z52" s="425"/>
      <c r="AA52" s="425"/>
      <c r="AB52" s="425"/>
      <c r="AC52" s="425"/>
      <c r="AD52" s="425"/>
      <c r="AE52" s="425"/>
      <c r="AF52" s="425"/>
      <c r="AG52" s="425"/>
      <c r="AH52" s="425"/>
      <c r="AI52" s="425"/>
      <c r="AJ52" s="425"/>
      <c r="AK52" s="425"/>
      <c r="AL52" s="425"/>
      <c r="AM52" s="425"/>
      <c r="AN52" s="425"/>
      <c r="AO52" s="425"/>
      <c r="AP52" s="425"/>
      <c r="AQ52" s="425"/>
      <c r="AR52" s="425"/>
      <c r="AS52" s="425"/>
      <c r="AT52" s="425"/>
      <c r="AU52" s="425"/>
      <c r="AV52" s="425"/>
      <c r="AW52" s="425"/>
      <c r="AX52" s="425"/>
      <c r="AY52" s="425"/>
      <c r="AZ52" s="425"/>
      <c r="BA52" s="425"/>
      <c r="BB52" s="425"/>
      <c r="BC52" s="425"/>
      <c r="BD52" s="425"/>
      <c r="BE52" s="425"/>
      <c r="BF52" s="425"/>
      <c r="BG52" s="425"/>
      <c r="BH52" s="425"/>
      <c r="BI52" s="425"/>
      <c r="BJ52" s="425"/>
      <c r="BK52" s="425"/>
      <c r="BL52" s="425"/>
      <c r="BM52" s="425"/>
      <c r="BN52" s="425"/>
      <c r="BO52" s="425"/>
      <c r="BP52" s="425"/>
    </row>
    <row r="53" spans="1:68" s="426" customFormat="1" ht="51" customHeight="1" x14ac:dyDescent="0.2">
      <c r="A53" s="427" t="s">
        <v>329</v>
      </c>
      <c r="B53" s="428" t="s">
        <v>368</v>
      </c>
      <c r="C53" s="421" t="s">
        <v>358</v>
      </c>
      <c r="D53" s="421" t="s">
        <v>369</v>
      </c>
      <c r="E53" s="429" t="s">
        <v>347</v>
      </c>
      <c r="F53" s="430" t="s">
        <v>347</v>
      </c>
      <c r="G53" s="431">
        <f>SUM(G55)</f>
        <v>690</v>
      </c>
      <c r="H53" s="425"/>
      <c r="I53" s="425"/>
      <c r="J53" s="425"/>
      <c r="K53" s="425"/>
      <c r="L53" s="425"/>
      <c r="M53" s="425"/>
      <c r="N53" s="425"/>
      <c r="O53" s="425"/>
      <c r="P53" s="425"/>
      <c r="Q53" s="425"/>
      <c r="R53" s="425"/>
      <c r="S53" s="425"/>
      <c r="T53" s="425"/>
      <c r="U53" s="425"/>
      <c r="V53" s="425"/>
      <c r="W53" s="425"/>
      <c r="X53" s="425"/>
      <c r="Y53" s="425"/>
      <c r="Z53" s="425"/>
      <c r="AA53" s="425"/>
      <c r="AB53" s="425"/>
      <c r="AC53" s="425"/>
      <c r="AD53" s="425"/>
      <c r="AE53" s="425"/>
      <c r="AF53" s="425"/>
      <c r="AG53" s="425"/>
      <c r="AH53" s="425"/>
      <c r="AI53" s="425"/>
      <c r="AJ53" s="425"/>
      <c r="AK53" s="425"/>
      <c r="AL53" s="425"/>
      <c r="AM53" s="425"/>
      <c r="AN53" s="425"/>
      <c r="AO53" s="425"/>
      <c r="AP53" s="425"/>
      <c r="AQ53" s="425"/>
      <c r="AR53" s="425"/>
      <c r="AS53" s="425"/>
      <c r="AT53" s="425"/>
      <c r="AU53" s="425"/>
      <c r="AV53" s="425"/>
      <c r="AW53" s="425"/>
      <c r="AX53" s="425"/>
      <c r="AY53" s="425"/>
      <c r="AZ53" s="425"/>
      <c r="BA53" s="425"/>
      <c r="BB53" s="425"/>
      <c r="BC53" s="425"/>
      <c r="BD53" s="425"/>
      <c r="BE53" s="425"/>
      <c r="BF53" s="425"/>
      <c r="BG53" s="425"/>
      <c r="BH53" s="425"/>
      <c r="BI53" s="425"/>
      <c r="BJ53" s="425"/>
      <c r="BK53" s="425"/>
      <c r="BL53" s="425"/>
      <c r="BM53" s="425"/>
      <c r="BN53" s="425"/>
      <c r="BO53" s="425"/>
      <c r="BP53" s="425"/>
    </row>
    <row r="54" spans="1:68" s="426" customFormat="1" ht="15.75" customHeight="1" x14ac:dyDescent="0.2">
      <c r="A54" s="419"/>
      <c r="B54" s="420"/>
      <c r="C54" s="445"/>
      <c r="D54" s="421"/>
      <c r="E54" s="421"/>
      <c r="F54" s="438"/>
      <c r="G54" s="439"/>
      <c r="H54" s="425"/>
      <c r="I54" s="425"/>
      <c r="J54" s="425"/>
      <c r="K54" s="425"/>
      <c r="L54" s="425"/>
      <c r="M54" s="425"/>
      <c r="N54" s="425"/>
      <c r="O54" s="425"/>
      <c r="P54" s="425"/>
      <c r="Q54" s="425"/>
      <c r="R54" s="425"/>
      <c r="S54" s="425"/>
      <c r="T54" s="425"/>
      <c r="U54" s="425"/>
      <c r="V54" s="425"/>
      <c r="W54" s="425"/>
      <c r="X54" s="425"/>
      <c r="Y54" s="425"/>
      <c r="Z54" s="425"/>
      <c r="AA54" s="425"/>
      <c r="AB54" s="425"/>
      <c r="AC54" s="425"/>
      <c r="AD54" s="425"/>
      <c r="AE54" s="425"/>
      <c r="AF54" s="425"/>
      <c r="AG54" s="425"/>
      <c r="AH54" s="425"/>
      <c r="AI54" s="425"/>
      <c r="AJ54" s="425"/>
      <c r="AK54" s="425"/>
      <c r="AL54" s="425"/>
      <c r="AM54" s="425"/>
      <c r="AN54" s="425"/>
      <c r="AO54" s="425"/>
      <c r="AP54" s="425"/>
      <c r="AQ54" s="425"/>
      <c r="AR54" s="425"/>
      <c r="AS54" s="425"/>
      <c r="AT54" s="425"/>
      <c r="AU54" s="425"/>
      <c r="AV54" s="425"/>
      <c r="AW54" s="425"/>
      <c r="AX54" s="425"/>
      <c r="AY54" s="425"/>
      <c r="AZ54" s="425"/>
      <c r="BA54" s="425"/>
      <c r="BB54" s="425"/>
      <c r="BC54" s="425"/>
      <c r="BD54" s="425"/>
      <c r="BE54" s="425"/>
      <c r="BF54" s="425"/>
      <c r="BG54" s="425"/>
      <c r="BH54" s="425"/>
      <c r="BI54" s="425"/>
      <c r="BJ54" s="425"/>
      <c r="BK54" s="425"/>
      <c r="BL54" s="425"/>
      <c r="BM54" s="425"/>
      <c r="BN54" s="425"/>
      <c r="BO54" s="425"/>
      <c r="BP54" s="425"/>
    </row>
    <row r="55" spans="1:68" s="426" customFormat="1" ht="24" customHeight="1" x14ac:dyDescent="0.2">
      <c r="A55" s="419"/>
      <c r="B55" s="446" t="s">
        <v>370</v>
      </c>
      <c r="C55" s="433"/>
      <c r="D55" s="433"/>
      <c r="E55" s="433"/>
      <c r="F55" s="434"/>
      <c r="G55" s="435">
        <f>SUM(G56:G58)</f>
        <v>690</v>
      </c>
      <c r="H55" s="425"/>
      <c r="I55" s="425"/>
      <c r="J55" s="425"/>
      <c r="K55" s="425"/>
      <c r="L55" s="425"/>
      <c r="M55" s="425"/>
      <c r="N55" s="425"/>
      <c r="O55" s="425"/>
      <c r="P55" s="425"/>
      <c r="Q55" s="425"/>
      <c r="R55" s="425"/>
      <c r="S55" s="425"/>
      <c r="T55" s="425"/>
      <c r="U55" s="425"/>
      <c r="V55" s="425"/>
      <c r="W55" s="425"/>
      <c r="X55" s="425"/>
      <c r="Y55" s="425"/>
      <c r="Z55" s="425"/>
      <c r="AA55" s="425"/>
      <c r="AB55" s="425"/>
      <c r="AC55" s="425"/>
      <c r="AD55" s="425"/>
      <c r="AE55" s="425"/>
      <c r="AF55" s="425"/>
      <c r="AG55" s="425"/>
      <c r="AH55" s="425"/>
      <c r="AI55" s="425"/>
      <c r="AJ55" s="425"/>
      <c r="AK55" s="425"/>
      <c r="AL55" s="425"/>
      <c r="AM55" s="425"/>
      <c r="AN55" s="425"/>
      <c r="AO55" s="425"/>
      <c r="AP55" s="425"/>
      <c r="AQ55" s="425"/>
      <c r="AR55" s="425"/>
      <c r="AS55" s="425"/>
      <c r="AT55" s="425"/>
      <c r="AU55" s="425"/>
      <c r="AV55" s="425"/>
      <c r="AW55" s="425"/>
      <c r="AX55" s="425"/>
      <c r="AY55" s="425"/>
      <c r="AZ55" s="425"/>
      <c r="BA55" s="425"/>
      <c r="BB55" s="425"/>
      <c r="BC55" s="425"/>
      <c r="BD55" s="425"/>
      <c r="BE55" s="425"/>
      <c r="BF55" s="425"/>
      <c r="BG55" s="425"/>
      <c r="BH55" s="425"/>
      <c r="BI55" s="425"/>
      <c r="BJ55" s="425"/>
      <c r="BK55" s="425"/>
      <c r="BL55" s="425"/>
      <c r="BM55" s="425"/>
      <c r="BN55" s="425"/>
      <c r="BO55" s="425"/>
      <c r="BP55" s="425"/>
    </row>
    <row r="56" spans="1:68" s="426" customFormat="1" ht="15.75" customHeight="1" x14ac:dyDescent="0.2">
      <c r="A56" s="419"/>
      <c r="B56" s="420"/>
      <c r="C56" s="445"/>
      <c r="D56" s="421"/>
      <c r="E56" s="421" t="s">
        <v>366</v>
      </c>
      <c r="F56" s="438" t="s">
        <v>347</v>
      </c>
      <c r="G56" s="439">
        <f>120+120+120</f>
        <v>360</v>
      </c>
      <c r="H56" s="425"/>
      <c r="I56" s="425"/>
      <c r="J56" s="425"/>
      <c r="K56" s="425"/>
      <c r="L56" s="425"/>
      <c r="M56" s="425"/>
      <c r="N56" s="425"/>
      <c r="O56" s="425"/>
      <c r="P56" s="425"/>
      <c r="Q56" s="425"/>
      <c r="R56" s="425"/>
      <c r="S56" s="425"/>
      <c r="T56" s="425"/>
      <c r="U56" s="425"/>
      <c r="V56" s="425"/>
      <c r="W56" s="425"/>
      <c r="X56" s="425"/>
      <c r="Y56" s="425"/>
      <c r="Z56" s="425"/>
      <c r="AA56" s="425"/>
      <c r="AB56" s="425"/>
      <c r="AC56" s="425"/>
      <c r="AD56" s="425"/>
      <c r="AE56" s="425"/>
      <c r="AF56" s="425"/>
      <c r="AG56" s="425"/>
      <c r="AH56" s="425"/>
      <c r="AI56" s="425"/>
      <c r="AJ56" s="425"/>
      <c r="AK56" s="425"/>
      <c r="AL56" s="425"/>
      <c r="AM56" s="425"/>
      <c r="AN56" s="425"/>
      <c r="AO56" s="425"/>
      <c r="AP56" s="425"/>
      <c r="AQ56" s="425"/>
      <c r="AR56" s="425"/>
      <c r="AS56" s="425"/>
      <c r="AT56" s="425"/>
      <c r="AU56" s="425"/>
      <c r="AV56" s="425"/>
      <c r="AW56" s="425"/>
      <c r="AX56" s="425"/>
      <c r="AY56" s="425"/>
      <c r="AZ56" s="425"/>
      <c r="BA56" s="425"/>
      <c r="BB56" s="425"/>
      <c r="BC56" s="425"/>
      <c r="BD56" s="425"/>
      <c r="BE56" s="425"/>
      <c r="BF56" s="425"/>
      <c r="BG56" s="425"/>
      <c r="BH56" s="425"/>
      <c r="BI56" s="425"/>
      <c r="BJ56" s="425"/>
      <c r="BK56" s="425"/>
      <c r="BL56" s="425"/>
      <c r="BM56" s="425"/>
      <c r="BN56" s="425"/>
      <c r="BO56" s="425"/>
      <c r="BP56" s="425"/>
    </row>
    <row r="57" spans="1:68" s="426" customFormat="1" ht="15.75" customHeight="1" x14ac:dyDescent="0.2">
      <c r="A57" s="419"/>
      <c r="B57" s="420"/>
      <c r="C57" s="445"/>
      <c r="D57" s="421"/>
      <c r="E57" s="421" t="s">
        <v>355</v>
      </c>
      <c r="F57" s="438" t="s">
        <v>347</v>
      </c>
      <c r="G57" s="439">
        <f>90+90+90</f>
        <v>270</v>
      </c>
      <c r="H57" s="425"/>
      <c r="I57" s="425"/>
      <c r="J57" s="425"/>
      <c r="K57" s="425"/>
      <c r="L57" s="425"/>
      <c r="M57" s="425"/>
      <c r="N57" s="425"/>
      <c r="O57" s="425"/>
      <c r="P57" s="425"/>
      <c r="Q57" s="425"/>
      <c r="R57" s="425"/>
      <c r="S57" s="425"/>
      <c r="T57" s="425"/>
      <c r="U57" s="425"/>
      <c r="V57" s="425"/>
      <c r="W57" s="425"/>
      <c r="X57" s="425"/>
      <c r="Y57" s="425"/>
      <c r="Z57" s="425"/>
      <c r="AA57" s="425"/>
      <c r="AB57" s="425"/>
      <c r="AC57" s="425"/>
      <c r="AD57" s="425"/>
      <c r="AE57" s="425"/>
      <c r="AF57" s="425"/>
      <c r="AG57" s="425"/>
      <c r="AH57" s="425"/>
      <c r="AI57" s="425"/>
      <c r="AJ57" s="425"/>
      <c r="AK57" s="425"/>
      <c r="AL57" s="425"/>
      <c r="AM57" s="425"/>
      <c r="AN57" s="425"/>
      <c r="AO57" s="425"/>
      <c r="AP57" s="425"/>
      <c r="AQ57" s="425"/>
      <c r="AR57" s="425"/>
      <c r="AS57" s="425"/>
      <c r="AT57" s="425"/>
      <c r="AU57" s="425"/>
      <c r="AV57" s="425"/>
      <c r="AW57" s="425"/>
      <c r="AX57" s="425"/>
      <c r="AY57" s="425"/>
      <c r="AZ57" s="425"/>
      <c r="BA57" s="425"/>
      <c r="BB57" s="425"/>
      <c r="BC57" s="425"/>
      <c r="BD57" s="425"/>
      <c r="BE57" s="425"/>
      <c r="BF57" s="425"/>
      <c r="BG57" s="425"/>
      <c r="BH57" s="425"/>
      <c r="BI57" s="425"/>
      <c r="BJ57" s="425"/>
      <c r="BK57" s="425"/>
      <c r="BL57" s="425"/>
      <c r="BM57" s="425"/>
      <c r="BN57" s="425"/>
      <c r="BO57" s="425"/>
      <c r="BP57" s="425"/>
    </row>
    <row r="58" spans="1:68" s="426" customFormat="1" ht="15.75" customHeight="1" x14ac:dyDescent="0.2">
      <c r="A58" s="419"/>
      <c r="B58" s="420"/>
      <c r="C58" s="445"/>
      <c r="D58" s="421"/>
      <c r="E58" s="421" t="s">
        <v>356</v>
      </c>
      <c r="F58" s="438" t="s">
        <v>347</v>
      </c>
      <c r="G58" s="439">
        <f>20+20+20</f>
        <v>60</v>
      </c>
      <c r="H58" s="425"/>
      <c r="I58" s="425"/>
      <c r="J58" s="425"/>
      <c r="K58" s="425"/>
      <c r="L58" s="425"/>
      <c r="M58" s="425"/>
      <c r="N58" s="425"/>
      <c r="O58" s="425"/>
      <c r="P58" s="425"/>
      <c r="Q58" s="425"/>
      <c r="R58" s="425"/>
      <c r="S58" s="425"/>
      <c r="T58" s="425"/>
      <c r="U58" s="425"/>
      <c r="V58" s="425"/>
      <c r="W58" s="425"/>
      <c r="X58" s="425"/>
      <c r="Y58" s="425"/>
      <c r="Z58" s="425"/>
      <c r="AA58" s="425"/>
      <c r="AB58" s="425"/>
      <c r="AC58" s="425"/>
      <c r="AD58" s="425"/>
      <c r="AE58" s="425"/>
      <c r="AF58" s="425"/>
      <c r="AG58" s="425"/>
      <c r="AH58" s="425"/>
      <c r="AI58" s="425"/>
      <c r="AJ58" s="425"/>
      <c r="AK58" s="425"/>
      <c r="AL58" s="425"/>
      <c r="AM58" s="425"/>
      <c r="AN58" s="425"/>
      <c r="AO58" s="425"/>
      <c r="AP58" s="425"/>
      <c r="AQ58" s="425"/>
      <c r="AR58" s="425"/>
      <c r="AS58" s="425"/>
      <c r="AT58" s="425"/>
      <c r="AU58" s="425"/>
      <c r="AV58" s="425"/>
      <c r="AW58" s="425"/>
      <c r="AX58" s="425"/>
      <c r="AY58" s="425"/>
      <c r="AZ58" s="425"/>
      <c r="BA58" s="425"/>
      <c r="BB58" s="425"/>
      <c r="BC58" s="425"/>
      <c r="BD58" s="425"/>
      <c r="BE58" s="425"/>
      <c r="BF58" s="425"/>
      <c r="BG58" s="425"/>
      <c r="BH58" s="425"/>
      <c r="BI58" s="425"/>
      <c r="BJ58" s="425"/>
      <c r="BK58" s="425"/>
      <c r="BL58" s="425"/>
      <c r="BM58" s="425"/>
      <c r="BN58" s="425"/>
      <c r="BO58" s="425"/>
      <c r="BP58" s="425"/>
    </row>
    <row r="59" spans="1:68" s="426" customFormat="1" ht="15.75" customHeight="1" x14ac:dyDescent="0.2">
      <c r="A59" s="440"/>
      <c r="B59" s="441"/>
      <c r="C59" s="442"/>
      <c r="D59" s="422"/>
      <c r="E59" s="422"/>
      <c r="F59" s="424"/>
      <c r="G59" s="443"/>
      <c r="H59" s="425"/>
      <c r="I59" s="425"/>
      <c r="J59" s="425"/>
      <c r="K59" s="425"/>
      <c r="L59" s="425"/>
      <c r="M59" s="425"/>
      <c r="N59" s="425"/>
      <c r="O59" s="425"/>
      <c r="P59" s="425"/>
      <c r="Q59" s="425"/>
      <c r="R59" s="425"/>
      <c r="S59" s="425"/>
      <c r="T59" s="425"/>
      <c r="U59" s="425"/>
      <c r="V59" s="425"/>
      <c r="W59" s="425"/>
      <c r="X59" s="425"/>
      <c r="Y59" s="425"/>
      <c r="Z59" s="425"/>
      <c r="AA59" s="425"/>
      <c r="AB59" s="425"/>
      <c r="AC59" s="425"/>
      <c r="AD59" s="425"/>
      <c r="AE59" s="425"/>
      <c r="AF59" s="425"/>
      <c r="AG59" s="425"/>
      <c r="AH59" s="425"/>
      <c r="AI59" s="425"/>
      <c r="AJ59" s="425"/>
      <c r="AK59" s="425"/>
      <c r="AL59" s="425"/>
      <c r="AM59" s="425"/>
      <c r="AN59" s="425"/>
      <c r="AO59" s="425"/>
      <c r="AP59" s="425"/>
      <c r="AQ59" s="425"/>
      <c r="AR59" s="425"/>
      <c r="AS59" s="425"/>
      <c r="AT59" s="425"/>
      <c r="AU59" s="425"/>
      <c r="AV59" s="425"/>
      <c r="AW59" s="425"/>
      <c r="AX59" s="425"/>
      <c r="AY59" s="425"/>
      <c r="AZ59" s="425"/>
      <c r="BA59" s="425"/>
      <c r="BB59" s="425"/>
      <c r="BC59" s="425"/>
      <c r="BD59" s="425"/>
      <c r="BE59" s="425"/>
      <c r="BF59" s="425"/>
      <c r="BG59" s="425"/>
      <c r="BH59" s="425"/>
      <c r="BI59" s="425"/>
      <c r="BJ59" s="425"/>
      <c r="BK59" s="425"/>
      <c r="BL59" s="425"/>
      <c r="BM59" s="425"/>
      <c r="BN59" s="425"/>
      <c r="BO59" s="425"/>
      <c r="BP59" s="425"/>
    </row>
    <row r="60" spans="1:68" s="426" customFormat="1" ht="15.75" customHeight="1" x14ac:dyDescent="0.2">
      <c r="A60" s="419"/>
      <c r="B60" s="420"/>
      <c r="C60" s="421"/>
      <c r="D60" s="421"/>
      <c r="E60" s="422" t="s">
        <v>33</v>
      </c>
      <c r="F60" s="423">
        <f>1000+638+726</f>
        <v>2364</v>
      </c>
      <c r="G60" s="424" t="s">
        <v>347</v>
      </c>
      <c r="H60" s="425"/>
      <c r="I60" s="425"/>
      <c r="J60" s="425"/>
      <c r="K60" s="425"/>
      <c r="L60" s="425"/>
      <c r="M60" s="425"/>
      <c r="N60" s="425"/>
      <c r="O60" s="425"/>
      <c r="P60" s="425"/>
      <c r="Q60" s="425"/>
      <c r="R60" s="425"/>
      <c r="S60" s="425"/>
      <c r="T60" s="425"/>
      <c r="U60" s="425"/>
      <c r="V60" s="425"/>
      <c r="W60" s="425"/>
      <c r="X60" s="425"/>
      <c r="Y60" s="425"/>
      <c r="Z60" s="425"/>
      <c r="AA60" s="425"/>
      <c r="AB60" s="425"/>
      <c r="AC60" s="425"/>
      <c r="AD60" s="425"/>
      <c r="AE60" s="425"/>
      <c r="AF60" s="425"/>
      <c r="AG60" s="425"/>
      <c r="AH60" s="425"/>
      <c r="AI60" s="425"/>
      <c r="AJ60" s="425"/>
      <c r="AK60" s="425"/>
      <c r="AL60" s="425"/>
      <c r="AM60" s="425"/>
      <c r="AN60" s="425"/>
      <c r="AO60" s="425"/>
      <c r="AP60" s="425"/>
      <c r="AQ60" s="425"/>
      <c r="AR60" s="425"/>
      <c r="AS60" s="425"/>
      <c r="AT60" s="425"/>
      <c r="AU60" s="425"/>
      <c r="AV60" s="425"/>
      <c r="AW60" s="425"/>
      <c r="AX60" s="425"/>
      <c r="AY60" s="425"/>
      <c r="AZ60" s="425"/>
      <c r="BA60" s="425"/>
      <c r="BB60" s="425"/>
      <c r="BC60" s="425"/>
      <c r="BD60" s="425"/>
      <c r="BE60" s="425"/>
      <c r="BF60" s="425"/>
      <c r="BG60" s="425"/>
      <c r="BH60" s="425"/>
      <c r="BI60" s="425"/>
      <c r="BJ60" s="425"/>
      <c r="BK60" s="425"/>
      <c r="BL60" s="425"/>
      <c r="BM60" s="425"/>
      <c r="BN60" s="425"/>
      <c r="BO60" s="425"/>
      <c r="BP60" s="425"/>
    </row>
    <row r="61" spans="1:68" s="426" customFormat="1" ht="15.75" customHeight="1" x14ac:dyDescent="0.2">
      <c r="A61" s="427" t="s">
        <v>331</v>
      </c>
      <c r="B61" s="444" t="s">
        <v>371</v>
      </c>
      <c r="C61" s="421" t="s">
        <v>138</v>
      </c>
      <c r="D61" s="421" t="s">
        <v>372</v>
      </c>
      <c r="E61" s="429" t="s">
        <v>347</v>
      </c>
      <c r="F61" s="430" t="s">
        <v>347</v>
      </c>
      <c r="G61" s="431">
        <f>SUM(G63)</f>
        <v>2364</v>
      </c>
      <c r="H61" s="425"/>
      <c r="I61" s="425"/>
      <c r="J61" s="425"/>
      <c r="K61" s="425"/>
      <c r="L61" s="425"/>
      <c r="M61" s="425"/>
      <c r="N61" s="425"/>
      <c r="O61" s="425"/>
      <c r="P61" s="425"/>
      <c r="Q61" s="425"/>
      <c r="R61" s="425"/>
      <c r="S61" s="425"/>
      <c r="T61" s="425"/>
      <c r="U61" s="425"/>
      <c r="V61" s="425"/>
      <c r="W61" s="425"/>
      <c r="X61" s="425"/>
      <c r="Y61" s="425"/>
      <c r="Z61" s="425"/>
      <c r="AA61" s="425"/>
      <c r="AB61" s="425"/>
      <c r="AC61" s="425"/>
      <c r="AD61" s="425"/>
      <c r="AE61" s="425"/>
      <c r="AF61" s="425"/>
      <c r="AG61" s="425"/>
      <c r="AH61" s="425"/>
      <c r="AI61" s="425"/>
      <c r="AJ61" s="425"/>
      <c r="AK61" s="425"/>
      <c r="AL61" s="425"/>
      <c r="AM61" s="425"/>
      <c r="AN61" s="425"/>
      <c r="AO61" s="425"/>
      <c r="AP61" s="425"/>
      <c r="AQ61" s="425"/>
      <c r="AR61" s="425"/>
      <c r="AS61" s="425"/>
      <c r="AT61" s="425"/>
      <c r="AU61" s="425"/>
      <c r="AV61" s="425"/>
      <c r="AW61" s="425"/>
      <c r="AX61" s="425"/>
      <c r="AY61" s="425"/>
      <c r="AZ61" s="425"/>
      <c r="BA61" s="425"/>
      <c r="BB61" s="425"/>
      <c r="BC61" s="425"/>
      <c r="BD61" s="425"/>
      <c r="BE61" s="425"/>
      <c r="BF61" s="425"/>
      <c r="BG61" s="425"/>
      <c r="BH61" s="425"/>
      <c r="BI61" s="425"/>
      <c r="BJ61" s="425"/>
      <c r="BK61" s="425"/>
      <c r="BL61" s="425"/>
      <c r="BM61" s="425"/>
      <c r="BN61" s="425"/>
      <c r="BO61" s="425"/>
      <c r="BP61" s="425"/>
    </row>
    <row r="62" spans="1:68" s="426" customFormat="1" ht="15.75" customHeight="1" x14ac:dyDescent="0.2">
      <c r="A62" s="419"/>
      <c r="B62" s="432"/>
      <c r="C62" s="433"/>
      <c r="D62" s="433"/>
      <c r="E62" s="433"/>
      <c r="F62" s="434"/>
      <c r="G62" s="435"/>
      <c r="H62" s="425"/>
      <c r="I62" s="425"/>
      <c r="J62" s="425"/>
      <c r="K62" s="425"/>
      <c r="L62" s="425"/>
      <c r="M62" s="425"/>
      <c r="N62" s="425"/>
      <c r="O62" s="425"/>
      <c r="P62" s="425"/>
      <c r="Q62" s="425"/>
      <c r="R62" s="425"/>
      <c r="S62" s="425"/>
      <c r="T62" s="425"/>
      <c r="U62" s="425"/>
      <c r="V62" s="425"/>
      <c r="W62" s="425"/>
      <c r="X62" s="425"/>
      <c r="Y62" s="425"/>
      <c r="Z62" s="425"/>
      <c r="AA62" s="425"/>
      <c r="AB62" s="425"/>
      <c r="AC62" s="425"/>
      <c r="AD62" s="425"/>
      <c r="AE62" s="425"/>
      <c r="AF62" s="425"/>
      <c r="AG62" s="425"/>
      <c r="AH62" s="425"/>
      <c r="AI62" s="425"/>
      <c r="AJ62" s="425"/>
      <c r="AK62" s="425"/>
      <c r="AL62" s="425"/>
      <c r="AM62" s="425"/>
      <c r="AN62" s="425"/>
      <c r="AO62" s="425"/>
      <c r="AP62" s="425"/>
      <c r="AQ62" s="425"/>
      <c r="AR62" s="425"/>
      <c r="AS62" s="425"/>
      <c r="AT62" s="425"/>
      <c r="AU62" s="425"/>
      <c r="AV62" s="425"/>
      <c r="AW62" s="425"/>
      <c r="AX62" s="425"/>
      <c r="AY62" s="425"/>
      <c r="AZ62" s="425"/>
      <c r="BA62" s="425"/>
      <c r="BB62" s="425"/>
      <c r="BC62" s="425"/>
      <c r="BD62" s="425"/>
      <c r="BE62" s="425"/>
      <c r="BF62" s="425"/>
      <c r="BG62" s="425"/>
      <c r="BH62" s="425"/>
      <c r="BI62" s="425"/>
      <c r="BJ62" s="425"/>
      <c r="BK62" s="425"/>
      <c r="BL62" s="425"/>
      <c r="BM62" s="425"/>
      <c r="BN62" s="425"/>
      <c r="BO62" s="425"/>
      <c r="BP62" s="425"/>
    </row>
    <row r="63" spans="1:68" s="426" customFormat="1" ht="15.75" customHeight="1" x14ac:dyDescent="0.2">
      <c r="A63" s="436"/>
      <c r="B63" s="437" t="s">
        <v>175</v>
      </c>
      <c r="C63" s="433"/>
      <c r="D63" s="433"/>
      <c r="E63" s="433"/>
      <c r="F63" s="434"/>
      <c r="G63" s="435">
        <f>SUM(G64:G64)</f>
        <v>2364</v>
      </c>
      <c r="H63" s="425"/>
      <c r="I63" s="425"/>
      <c r="J63" s="425"/>
      <c r="K63" s="425"/>
      <c r="L63" s="425"/>
      <c r="M63" s="425"/>
      <c r="N63" s="425"/>
      <c r="O63" s="425"/>
      <c r="P63" s="425"/>
      <c r="Q63" s="425"/>
      <c r="R63" s="425"/>
      <c r="S63" s="425"/>
      <c r="T63" s="425"/>
      <c r="U63" s="425"/>
      <c r="V63" s="425"/>
      <c r="W63" s="425"/>
      <c r="X63" s="425"/>
      <c r="Y63" s="425"/>
      <c r="Z63" s="425"/>
      <c r="AA63" s="425"/>
      <c r="AB63" s="425"/>
      <c r="AC63" s="425"/>
      <c r="AD63" s="425"/>
      <c r="AE63" s="425"/>
      <c r="AF63" s="425"/>
      <c r="AG63" s="425"/>
      <c r="AH63" s="425"/>
      <c r="AI63" s="425"/>
      <c r="AJ63" s="425"/>
      <c r="AK63" s="425"/>
      <c r="AL63" s="425"/>
      <c r="AM63" s="425"/>
      <c r="AN63" s="425"/>
      <c r="AO63" s="425"/>
      <c r="AP63" s="425"/>
      <c r="AQ63" s="425"/>
      <c r="AR63" s="425"/>
      <c r="AS63" s="425"/>
      <c r="AT63" s="425"/>
      <c r="AU63" s="425"/>
      <c r="AV63" s="425"/>
      <c r="AW63" s="425"/>
      <c r="AX63" s="425"/>
      <c r="AY63" s="425"/>
      <c r="AZ63" s="425"/>
      <c r="BA63" s="425"/>
      <c r="BB63" s="425"/>
      <c r="BC63" s="425"/>
      <c r="BD63" s="425"/>
      <c r="BE63" s="425"/>
      <c r="BF63" s="425"/>
      <c r="BG63" s="425"/>
      <c r="BH63" s="425"/>
      <c r="BI63" s="425"/>
      <c r="BJ63" s="425"/>
      <c r="BK63" s="425"/>
      <c r="BL63" s="425"/>
      <c r="BM63" s="425"/>
      <c r="BN63" s="425"/>
      <c r="BO63" s="425"/>
      <c r="BP63" s="425"/>
    </row>
    <row r="64" spans="1:68" s="426" customFormat="1" ht="15.75" customHeight="1" x14ac:dyDescent="0.2">
      <c r="A64" s="419"/>
      <c r="B64" s="420"/>
      <c r="C64" s="445"/>
      <c r="D64" s="421"/>
      <c r="E64" s="421" t="s">
        <v>351</v>
      </c>
      <c r="F64" s="438" t="s">
        <v>347</v>
      </c>
      <c r="G64" s="439">
        <f>1000+638+726</f>
        <v>2364</v>
      </c>
      <c r="H64" s="425"/>
      <c r="I64" s="425"/>
      <c r="J64" s="425"/>
      <c r="K64" s="425"/>
      <c r="L64" s="425"/>
      <c r="M64" s="425"/>
      <c r="N64" s="425"/>
      <c r="O64" s="425"/>
      <c r="P64" s="425"/>
      <c r="Q64" s="425"/>
      <c r="R64" s="425"/>
      <c r="S64" s="425"/>
      <c r="T64" s="425"/>
      <c r="U64" s="425"/>
      <c r="V64" s="425"/>
      <c r="W64" s="425"/>
      <c r="X64" s="425"/>
      <c r="Y64" s="425"/>
      <c r="Z64" s="425"/>
      <c r="AA64" s="425"/>
      <c r="AB64" s="425"/>
      <c r="AC64" s="425"/>
      <c r="AD64" s="425"/>
      <c r="AE64" s="425"/>
      <c r="AF64" s="425"/>
      <c r="AG64" s="425"/>
      <c r="AH64" s="425"/>
      <c r="AI64" s="425"/>
      <c r="AJ64" s="425"/>
      <c r="AK64" s="425"/>
      <c r="AL64" s="425"/>
      <c r="AM64" s="425"/>
      <c r="AN64" s="425"/>
      <c r="AO64" s="425"/>
      <c r="AP64" s="425"/>
      <c r="AQ64" s="425"/>
      <c r="AR64" s="425"/>
      <c r="AS64" s="425"/>
      <c r="AT64" s="425"/>
      <c r="AU64" s="425"/>
      <c r="AV64" s="425"/>
      <c r="AW64" s="425"/>
      <c r="AX64" s="425"/>
      <c r="AY64" s="425"/>
      <c r="AZ64" s="425"/>
      <c r="BA64" s="425"/>
      <c r="BB64" s="425"/>
      <c r="BC64" s="425"/>
      <c r="BD64" s="425"/>
      <c r="BE64" s="425"/>
      <c r="BF64" s="425"/>
      <c r="BG64" s="425"/>
      <c r="BH64" s="425"/>
      <c r="BI64" s="425"/>
      <c r="BJ64" s="425"/>
      <c r="BK64" s="425"/>
      <c r="BL64" s="425"/>
      <c r="BM64" s="425"/>
      <c r="BN64" s="425"/>
      <c r="BO64" s="425"/>
      <c r="BP64" s="425"/>
    </row>
    <row r="65" spans="1:68" s="426" customFormat="1" ht="15.75" customHeight="1" x14ac:dyDescent="0.2">
      <c r="A65" s="440"/>
      <c r="B65" s="441"/>
      <c r="C65" s="442"/>
      <c r="D65" s="422"/>
      <c r="E65" s="422"/>
      <c r="F65" s="424"/>
      <c r="G65" s="443"/>
      <c r="H65" s="425"/>
      <c r="I65" s="425"/>
      <c r="J65" s="425"/>
      <c r="K65" s="425"/>
      <c r="L65" s="425"/>
      <c r="M65" s="425"/>
      <c r="N65" s="425"/>
      <c r="O65" s="425"/>
      <c r="P65" s="425"/>
      <c r="Q65" s="425"/>
      <c r="R65" s="425"/>
      <c r="S65" s="425"/>
      <c r="T65" s="425"/>
      <c r="U65" s="425"/>
      <c r="V65" s="425"/>
      <c r="W65" s="425"/>
      <c r="X65" s="425"/>
      <c r="Y65" s="425"/>
      <c r="Z65" s="425"/>
      <c r="AA65" s="425"/>
      <c r="AB65" s="425"/>
      <c r="AC65" s="425"/>
      <c r="AD65" s="425"/>
      <c r="AE65" s="425"/>
      <c r="AF65" s="425"/>
      <c r="AG65" s="425"/>
      <c r="AH65" s="425"/>
      <c r="AI65" s="425"/>
      <c r="AJ65" s="425"/>
      <c r="AK65" s="425"/>
      <c r="AL65" s="425"/>
      <c r="AM65" s="425"/>
      <c r="AN65" s="425"/>
      <c r="AO65" s="425"/>
      <c r="AP65" s="425"/>
      <c r="AQ65" s="425"/>
      <c r="AR65" s="425"/>
      <c r="AS65" s="425"/>
      <c r="AT65" s="425"/>
      <c r="AU65" s="425"/>
      <c r="AV65" s="425"/>
      <c r="AW65" s="425"/>
      <c r="AX65" s="425"/>
      <c r="AY65" s="425"/>
      <c r="AZ65" s="425"/>
      <c r="BA65" s="425"/>
      <c r="BB65" s="425"/>
      <c r="BC65" s="425"/>
      <c r="BD65" s="425"/>
      <c r="BE65" s="425"/>
      <c r="BF65" s="425"/>
      <c r="BG65" s="425"/>
      <c r="BH65" s="425"/>
      <c r="BI65" s="425"/>
      <c r="BJ65" s="425"/>
      <c r="BK65" s="425"/>
      <c r="BL65" s="425"/>
      <c r="BM65" s="425"/>
      <c r="BN65" s="425"/>
      <c r="BO65" s="425"/>
      <c r="BP65" s="425"/>
    </row>
    <row r="66" spans="1:68" s="426" customFormat="1" ht="15.75" customHeight="1" x14ac:dyDescent="0.2">
      <c r="A66" s="419"/>
      <c r="B66" s="420"/>
      <c r="C66" s="421"/>
      <c r="D66" s="421"/>
      <c r="E66" s="422" t="s">
        <v>33</v>
      </c>
      <c r="F66" s="423">
        <f>14897+14897+14897</f>
        <v>44691</v>
      </c>
      <c r="G66" s="424" t="s">
        <v>347</v>
      </c>
      <c r="H66" s="425"/>
      <c r="I66" s="425"/>
      <c r="J66" s="425"/>
      <c r="K66" s="425"/>
      <c r="L66" s="425"/>
      <c r="M66" s="425"/>
      <c r="N66" s="425"/>
      <c r="O66" s="425"/>
      <c r="P66" s="425"/>
      <c r="Q66" s="425"/>
      <c r="R66" s="425"/>
      <c r="S66" s="425"/>
      <c r="T66" s="425"/>
      <c r="U66" s="425"/>
      <c r="V66" s="425"/>
      <c r="W66" s="425"/>
      <c r="X66" s="425"/>
      <c r="Y66" s="425"/>
      <c r="Z66" s="425"/>
      <c r="AA66" s="425"/>
      <c r="AB66" s="425"/>
      <c r="AC66" s="425"/>
      <c r="AD66" s="425"/>
      <c r="AE66" s="425"/>
      <c r="AF66" s="425"/>
      <c r="AG66" s="425"/>
      <c r="AH66" s="425"/>
      <c r="AI66" s="425"/>
      <c r="AJ66" s="425"/>
      <c r="AK66" s="425"/>
      <c r="AL66" s="425"/>
      <c r="AM66" s="425"/>
      <c r="AN66" s="425"/>
      <c r="AO66" s="425"/>
      <c r="AP66" s="425"/>
      <c r="AQ66" s="425"/>
      <c r="AR66" s="425"/>
      <c r="AS66" s="425"/>
      <c r="AT66" s="425"/>
      <c r="AU66" s="425"/>
      <c r="AV66" s="425"/>
      <c r="AW66" s="425"/>
      <c r="AX66" s="425"/>
      <c r="AY66" s="425"/>
      <c r="AZ66" s="425"/>
      <c r="BA66" s="425"/>
      <c r="BB66" s="425"/>
      <c r="BC66" s="425"/>
      <c r="BD66" s="425"/>
      <c r="BE66" s="425"/>
      <c r="BF66" s="425"/>
      <c r="BG66" s="425"/>
      <c r="BH66" s="425"/>
      <c r="BI66" s="425"/>
      <c r="BJ66" s="425"/>
      <c r="BK66" s="425"/>
      <c r="BL66" s="425"/>
      <c r="BM66" s="425"/>
      <c r="BN66" s="425"/>
      <c r="BO66" s="425"/>
      <c r="BP66" s="425"/>
    </row>
    <row r="67" spans="1:68" s="426" customFormat="1" ht="48" customHeight="1" x14ac:dyDescent="0.2">
      <c r="A67" s="427" t="s">
        <v>333</v>
      </c>
      <c r="B67" s="444" t="s">
        <v>373</v>
      </c>
      <c r="C67" s="421" t="s">
        <v>353</v>
      </c>
      <c r="D67" s="421" t="s">
        <v>374</v>
      </c>
      <c r="E67" s="429" t="s">
        <v>347</v>
      </c>
      <c r="F67" s="430" t="s">
        <v>347</v>
      </c>
      <c r="G67" s="431">
        <f>SUM(G69)</f>
        <v>44691</v>
      </c>
      <c r="H67" s="425"/>
      <c r="I67" s="425"/>
      <c r="J67" s="425"/>
      <c r="K67" s="425"/>
      <c r="L67" s="425"/>
      <c r="M67" s="425"/>
      <c r="N67" s="425"/>
      <c r="O67" s="425"/>
      <c r="P67" s="425"/>
      <c r="Q67" s="425"/>
      <c r="R67" s="425"/>
      <c r="S67" s="425"/>
      <c r="T67" s="425"/>
      <c r="U67" s="425"/>
      <c r="V67" s="425"/>
      <c r="W67" s="425"/>
      <c r="X67" s="425"/>
      <c r="Y67" s="425"/>
      <c r="Z67" s="425"/>
      <c r="AA67" s="425"/>
      <c r="AB67" s="425"/>
      <c r="AC67" s="425"/>
      <c r="AD67" s="425"/>
      <c r="AE67" s="425"/>
      <c r="AF67" s="425"/>
      <c r="AG67" s="425"/>
      <c r="AH67" s="425"/>
      <c r="AI67" s="425"/>
      <c r="AJ67" s="425"/>
      <c r="AK67" s="425"/>
      <c r="AL67" s="425"/>
      <c r="AM67" s="425"/>
      <c r="AN67" s="425"/>
      <c r="AO67" s="425"/>
      <c r="AP67" s="425"/>
      <c r="AQ67" s="425"/>
      <c r="AR67" s="425"/>
      <c r="AS67" s="425"/>
      <c r="AT67" s="425"/>
      <c r="AU67" s="425"/>
      <c r="AV67" s="425"/>
      <c r="AW67" s="425"/>
      <c r="AX67" s="425"/>
      <c r="AY67" s="425"/>
      <c r="AZ67" s="425"/>
      <c r="BA67" s="425"/>
      <c r="BB67" s="425"/>
      <c r="BC67" s="425"/>
      <c r="BD67" s="425"/>
      <c r="BE67" s="425"/>
      <c r="BF67" s="425"/>
      <c r="BG67" s="425"/>
      <c r="BH67" s="425"/>
      <c r="BI67" s="425"/>
      <c r="BJ67" s="425"/>
      <c r="BK67" s="425"/>
      <c r="BL67" s="425"/>
      <c r="BM67" s="425"/>
      <c r="BN67" s="425"/>
      <c r="BO67" s="425"/>
      <c r="BP67" s="425"/>
    </row>
    <row r="68" spans="1:68" s="426" customFormat="1" ht="15.75" customHeight="1" x14ac:dyDescent="0.2">
      <c r="A68" s="419"/>
      <c r="B68" s="432"/>
      <c r="C68" s="433"/>
      <c r="D68" s="433"/>
      <c r="E68" s="433"/>
      <c r="F68" s="434"/>
      <c r="G68" s="435"/>
      <c r="H68" s="425"/>
      <c r="I68" s="425"/>
      <c r="J68" s="425"/>
      <c r="K68" s="425"/>
      <c r="L68" s="425"/>
      <c r="M68" s="425"/>
      <c r="N68" s="425"/>
      <c r="O68" s="425"/>
      <c r="P68" s="425"/>
      <c r="Q68" s="425"/>
      <c r="R68" s="425"/>
      <c r="S68" s="425"/>
      <c r="T68" s="425"/>
      <c r="U68" s="425"/>
      <c r="V68" s="425"/>
      <c r="W68" s="425"/>
      <c r="X68" s="425"/>
      <c r="Y68" s="425"/>
      <c r="Z68" s="425"/>
      <c r="AA68" s="425"/>
      <c r="AB68" s="425"/>
      <c r="AC68" s="425"/>
      <c r="AD68" s="425"/>
      <c r="AE68" s="425"/>
      <c r="AF68" s="425"/>
      <c r="AG68" s="425"/>
      <c r="AH68" s="425"/>
      <c r="AI68" s="425"/>
      <c r="AJ68" s="425"/>
      <c r="AK68" s="425"/>
      <c r="AL68" s="425"/>
      <c r="AM68" s="425"/>
      <c r="AN68" s="425"/>
      <c r="AO68" s="425"/>
      <c r="AP68" s="425"/>
      <c r="AQ68" s="425"/>
      <c r="AR68" s="425"/>
      <c r="AS68" s="425"/>
      <c r="AT68" s="425"/>
      <c r="AU68" s="425"/>
      <c r="AV68" s="425"/>
      <c r="AW68" s="425"/>
      <c r="AX68" s="425"/>
      <c r="AY68" s="425"/>
      <c r="AZ68" s="425"/>
      <c r="BA68" s="425"/>
      <c r="BB68" s="425"/>
      <c r="BC68" s="425"/>
      <c r="BD68" s="425"/>
      <c r="BE68" s="425"/>
      <c r="BF68" s="425"/>
      <c r="BG68" s="425"/>
      <c r="BH68" s="425"/>
      <c r="BI68" s="425"/>
      <c r="BJ68" s="425"/>
      <c r="BK68" s="425"/>
      <c r="BL68" s="425"/>
      <c r="BM68" s="425"/>
      <c r="BN68" s="425"/>
      <c r="BO68" s="425"/>
      <c r="BP68" s="425"/>
    </row>
    <row r="69" spans="1:68" s="426" customFormat="1" ht="15.75" customHeight="1" x14ac:dyDescent="0.2">
      <c r="A69" s="436"/>
      <c r="B69" s="437" t="s">
        <v>375</v>
      </c>
      <c r="C69" s="433"/>
      <c r="D69" s="433"/>
      <c r="E69" s="433"/>
      <c r="F69" s="434"/>
      <c r="G69" s="435">
        <f>SUM(G70:G73)</f>
        <v>44691</v>
      </c>
      <c r="H69" s="425"/>
      <c r="I69" s="425"/>
      <c r="J69" s="425"/>
      <c r="K69" s="425"/>
      <c r="L69" s="425"/>
      <c r="M69" s="425"/>
      <c r="N69" s="425"/>
      <c r="O69" s="425"/>
      <c r="P69" s="425"/>
      <c r="Q69" s="425"/>
      <c r="R69" s="425"/>
      <c r="S69" s="425"/>
      <c r="T69" s="425"/>
      <c r="U69" s="425"/>
      <c r="V69" s="425"/>
      <c r="W69" s="425"/>
      <c r="X69" s="425"/>
      <c r="Y69" s="425"/>
      <c r="Z69" s="425"/>
      <c r="AA69" s="425"/>
      <c r="AB69" s="425"/>
      <c r="AC69" s="425"/>
      <c r="AD69" s="425"/>
      <c r="AE69" s="425"/>
      <c r="AF69" s="425"/>
      <c r="AG69" s="425"/>
      <c r="AH69" s="425"/>
      <c r="AI69" s="425"/>
      <c r="AJ69" s="425"/>
      <c r="AK69" s="425"/>
      <c r="AL69" s="425"/>
      <c r="AM69" s="425"/>
      <c r="AN69" s="425"/>
      <c r="AO69" s="425"/>
      <c r="AP69" s="425"/>
      <c r="AQ69" s="425"/>
      <c r="AR69" s="425"/>
      <c r="AS69" s="425"/>
      <c r="AT69" s="425"/>
      <c r="AU69" s="425"/>
      <c r="AV69" s="425"/>
      <c r="AW69" s="425"/>
      <c r="AX69" s="425"/>
      <c r="AY69" s="425"/>
      <c r="AZ69" s="425"/>
      <c r="BA69" s="425"/>
      <c r="BB69" s="425"/>
      <c r="BC69" s="425"/>
      <c r="BD69" s="425"/>
      <c r="BE69" s="425"/>
      <c r="BF69" s="425"/>
      <c r="BG69" s="425"/>
      <c r="BH69" s="425"/>
      <c r="BI69" s="425"/>
      <c r="BJ69" s="425"/>
      <c r="BK69" s="425"/>
      <c r="BL69" s="425"/>
      <c r="BM69" s="425"/>
      <c r="BN69" s="425"/>
      <c r="BO69" s="425"/>
      <c r="BP69" s="425"/>
    </row>
    <row r="70" spans="1:68" s="426" customFormat="1" ht="15.75" customHeight="1" x14ac:dyDescent="0.2">
      <c r="A70" s="419"/>
      <c r="B70" s="420"/>
      <c r="C70" s="445"/>
      <c r="D70" s="421"/>
      <c r="E70" s="421" t="s">
        <v>98</v>
      </c>
      <c r="F70" s="438" t="s">
        <v>347</v>
      </c>
      <c r="G70" s="439">
        <f>1192+1192+1192</f>
        <v>3576</v>
      </c>
      <c r="H70" s="425"/>
      <c r="I70" s="425"/>
      <c r="J70" s="425"/>
      <c r="K70" s="425"/>
      <c r="L70" s="425"/>
      <c r="M70" s="425"/>
      <c r="N70" s="425"/>
      <c r="O70" s="425"/>
      <c r="P70" s="425"/>
      <c r="Q70" s="425"/>
      <c r="R70" s="425"/>
      <c r="S70" s="425"/>
      <c r="T70" s="425"/>
      <c r="U70" s="425"/>
      <c r="V70" s="425"/>
      <c r="W70" s="425"/>
      <c r="X70" s="425"/>
      <c r="Y70" s="425"/>
      <c r="Z70" s="425"/>
      <c r="AA70" s="425"/>
      <c r="AB70" s="425"/>
      <c r="AC70" s="425"/>
      <c r="AD70" s="425"/>
      <c r="AE70" s="425"/>
      <c r="AF70" s="425"/>
      <c r="AG70" s="425"/>
      <c r="AH70" s="425"/>
      <c r="AI70" s="425"/>
      <c r="AJ70" s="425"/>
      <c r="AK70" s="425"/>
      <c r="AL70" s="425"/>
      <c r="AM70" s="425"/>
      <c r="AN70" s="425"/>
      <c r="AO70" s="425"/>
      <c r="AP70" s="425"/>
      <c r="AQ70" s="425"/>
      <c r="AR70" s="425"/>
      <c r="AS70" s="425"/>
      <c r="AT70" s="425"/>
      <c r="AU70" s="425"/>
      <c r="AV70" s="425"/>
      <c r="AW70" s="425"/>
      <c r="AX70" s="425"/>
      <c r="AY70" s="425"/>
      <c r="AZ70" s="425"/>
      <c r="BA70" s="425"/>
      <c r="BB70" s="425"/>
      <c r="BC70" s="425"/>
      <c r="BD70" s="425"/>
      <c r="BE70" s="425"/>
      <c r="BF70" s="425"/>
      <c r="BG70" s="425"/>
      <c r="BH70" s="425"/>
      <c r="BI70" s="425"/>
      <c r="BJ70" s="425"/>
      <c r="BK70" s="425"/>
      <c r="BL70" s="425"/>
      <c r="BM70" s="425"/>
      <c r="BN70" s="425"/>
      <c r="BO70" s="425"/>
      <c r="BP70" s="425"/>
    </row>
    <row r="71" spans="1:68" s="426" customFormat="1" ht="15.75" customHeight="1" x14ac:dyDescent="0.2">
      <c r="A71" s="419"/>
      <c r="B71" s="420"/>
      <c r="C71" s="445"/>
      <c r="D71" s="421"/>
      <c r="E71" s="421" t="s">
        <v>366</v>
      </c>
      <c r="F71" s="438" t="s">
        <v>347</v>
      </c>
      <c r="G71" s="439">
        <f>1937+1937+1937</f>
        <v>5811</v>
      </c>
      <c r="H71" s="425"/>
      <c r="I71" s="425"/>
      <c r="J71" s="425"/>
      <c r="K71" s="425"/>
      <c r="L71" s="425"/>
      <c r="M71" s="425"/>
      <c r="N71" s="425"/>
      <c r="O71" s="425"/>
      <c r="P71" s="425"/>
      <c r="Q71" s="425"/>
      <c r="R71" s="425"/>
      <c r="S71" s="425"/>
      <c r="T71" s="425"/>
      <c r="U71" s="425"/>
      <c r="V71" s="425"/>
      <c r="W71" s="425"/>
      <c r="X71" s="425"/>
      <c r="Y71" s="425"/>
      <c r="Z71" s="425"/>
      <c r="AA71" s="425"/>
      <c r="AB71" s="425"/>
      <c r="AC71" s="425"/>
      <c r="AD71" s="425"/>
      <c r="AE71" s="425"/>
      <c r="AF71" s="425"/>
      <c r="AG71" s="425"/>
      <c r="AH71" s="425"/>
      <c r="AI71" s="425"/>
      <c r="AJ71" s="425"/>
      <c r="AK71" s="425"/>
      <c r="AL71" s="425"/>
      <c r="AM71" s="425"/>
      <c r="AN71" s="425"/>
      <c r="AO71" s="425"/>
      <c r="AP71" s="425"/>
      <c r="AQ71" s="425"/>
      <c r="AR71" s="425"/>
      <c r="AS71" s="425"/>
      <c r="AT71" s="425"/>
      <c r="AU71" s="425"/>
      <c r="AV71" s="425"/>
      <c r="AW71" s="425"/>
      <c r="AX71" s="425"/>
      <c r="AY71" s="425"/>
      <c r="AZ71" s="425"/>
      <c r="BA71" s="425"/>
      <c r="BB71" s="425"/>
      <c r="BC71" s="425"/>
      <c r="BD71" s="425"/>
      <c r="BE71" s="425"/>
      <c r="BF71" s="425"/>
      <c r="BG71" s="425"/>
      <c r="BH71" s="425"/>
      <c r="BI71" s="425"/>
      <c r="BJ71" s="425"/>
      <c r="BK71" s="425"/>
      <c r="BL71" s="425"/>
      <c r="BM71" s="425"/>
      <c r="BN71" s="425"/>
      <c r="BO71" s="425"/>
      <c r="BP71" s="425"/>
    </row>
    <row r="72" spans="1:68" s="426" customFormat="1" ht="15.75" customHeight="1" x14ac:dyDescent="0.2">
      <c r="A72" s="419"/>
      <c r="B72" s="420"/>
      <c r="C72" s="445"/>
      <c r="D72" s="421"/>
      <c r="E72" s="421" t="s">
        <v>355</v>
      </c>
      <c r="F72" s="438" t="s">
        <v>347</v>
      </c>
      <c r="G72" s="439">
        <f>9683+9683+9683</f>
        <v>29049</v>
      </c>
      <c r="H72" s="425"/>
      <c r="I72" s="425"/>
      <c r="J72" s="425"/>
      <c r="K72" s="425"/>
      <c r="L72" s="425"/>
      <c r="M72" s="425"/>
      <c r="N72" s="425"/>
      <c r="O72" s="425"/>
      <c r="P72" s="425"/>
      <c r="Q72" s="425"/>
      <c r="R72" s="425"/>
      <c r="S72" s="425"/>
      <c r="T72" s="425"/>
      <c r="U72" s="425"/>
      <c r="V72" s="425"/>
      <c r="W72" s="425"/>
      <c r="X72" s="425"/>
      <c r="Y72" s="425"/>
      <c r="Z72" s="425"/>
      <c r="AA72" s="425"/>
      <c r="AB72" s="425"/>
      <c r="AC72" s="425"/>
      <c r="AD72" s="425"/>
      <c r="AE72" s="425"/>
      <c r="AF72" s="425"/>
      <c r="AG72" s="425"/>
      <c r="AH72" s="425"/>
      <c r="AI72" s="425"/>
      <c r="AJ72" s="425"/>
      <c r="AK72" s="425"/>
      <c r="AL72" s="425"/>
      <c r="AM72" s="425"/>
      <c r="AN72" s="425"/>
      <c r="AO72" s="425"/>
      <c r="AP72" s="425"/>
      <c r="AQ72" s="425"/>
      <c r="AR72" s="425"/>
      <c r="AS72" s="425"/>
      <c r="AT72" s="425"/>
      <c r="AU72" s="425"/>
      <c r="AV72" s="425"/>
      <c r="AW72" s="425"/>
      <c r="AX72" s="425"/>
      <c r="AY72" s="425"/>
      <c r="AZ72" s="425"/>
      <c r="BA72" s="425"/>
      <c r="BB72" s="425"/>
      <c r="BC72" s="425"/>
      <c r="BD72" s="425"/>
      <c r="BE72" s="425"/>
      <c r="BF72" s="425"/>
      <c r="BG72" s="425"/>
      <c r="BH72" s="425"/>
      <c r="BI72" s="425"/>
      <c r="BJ72" s="425"/>
      <c r="BK72" s="425"/>
      <c r="BL72" s="425"/>
      <c r="BM72" s="425"/>
      <c r="BN72" s="425"/>
      <c r="BO72" s="425"/>
      <c r="BP72" s="425"/>
    </row>
    <row r="73" spans="1:68" s="426" customFormat="1" ht="15.75" customHeight="1" x14ac:dyDescent="0.2">
      <c r="A73" s="419"/>
      <c r="B73" s="420"/>
      <c r="C73" s="445"/>
      <c r="D73" s="421"/>
      <c r="E73" s="421" t="s">
        <v>356</v>
      </c>
      <c r="F73" s="438" t="s">
        <v>347</v>
      </c>
      <c r="G73" s="439">
        <f>2085+2085+2085</f>
        <v>6255</v>
      </c>
      <c r="H73" s="425"/>
      <c r="I73" s="425"/>
      <c r="J73" s="425"/>
      <c r="K73" s="425"/>
      <c r="L73" s="425"/>
      <c r="M73" s="425"/>
      <c r="N73" s="425"/>
      <c r="O73" s="425"/>
      <c r="P73" s="425"/>
      <c r="Q73" s="425"/>
      <c r="R73" s="425"/>
      <c r="S73" s="425"/>
      <c r="T73" s="425"/>
      <c r="U73" s="425"/>
      <c r="V73" s="425"/>
      <c r="W73" s="425"/>
      <c r="X73" s="425"/>
      <c r="Y73" s="425"/>
      <c r="Z73" s="425"/>
      <c r="AA73" s="425"/>
      <c r="AB73" s="425"/>
      <c r="AC73" s="425"/>
      <c r="AD73" s="425"/>
      <c r="AE73" s="425"/>
      <c r="AF73" s="425"/>
      <c r="AG73" s="425"/>
      <c r="AH73" s="425"/>
      <c r="AI73" s="425"/>
      <c r="AJ73" s="425"/>
      <c r="AK73" s="425"/>
      <c r="AL73" s="425"/>
      <c r="AM73" s="425"/>
      <c r="AN73" s="425"/>
      <c r="AO73" s="425"/>
      <c r="AP73" s="425"/>
      <c r="AQ73" s="425"/>
      <c r="AR73" s="425"/>
      <c r="AS73" s="425"/>
      <c r="AT73" s="425"/>
      <c r="AU73" s="425"/>
      <c r="AV73" s="425"/>
      <c r="AW73" s="425"/>
      <c r="AX73" s="425"/>
      <c r="AY73" s="425"/>
      <c r="AZ73" s="425"/>
      <c r="BA73" s="425"/>
      <c r="BB73" s="425"/>
      <c r="BC73" s="425"/>
      <c r="BD73" s="425"/>
      <c r="BE73" s="425"/>
      <c r="BF73" s="425"/>
      <c r="BG73" s="425"/>
      <c r="BH73" s="425"/>
      <c r="BI73" s="425"/>
      <c r="BJ73" s="425"/>
      <c r="BK73" s="425"/>
      <c r="BL73" s="425"/>
      <c r="BM73" s="425"/>
      <c r="BN73" s="425"/>
      <c r="BO73" s="425"/>
      <c r="BP73" s="425"/>
    </row>
    <row r="74" spans="1:68" s="426" customFormat="1" ht="15.75" customHeight="1" x14ac:dyDescent="0.2">
      <c r="A74" s="447"/>
      <c r="B74" s="448"/>
      <c r="C74" s="449"/>
      <c r="D74" s="450"/>
      <c r="E74" s="450"/>
      <c r="F74" s="451"/>
      <c r="G74" s="452"/>
      <c r="H74" s="425"/>
      <c r="I74" s="425"/>
      <c r="J74" s="425"/>
      <c r="K74" s="425"/>
      <c r="L74" s="425"/>
      <c r="M74" s="425"/>
      <c r="N74" s="425"/>
      <c r="O74" s="425"/>
      <c r="P74" s="425"/>
      <c r="Q74" s="425"/>
      <c r="R74" s="425"/>
      <c r="S74" s="425"/>
      <c r="T74" s="425"/>
      <c r="U74" s="425"/>
      <c r="V74" s="425"/>
      <c r="W74" s="425"/>
      <c r="X74" s="425"/>
      <c r="Y74" s="425"/>
      <c r="Z74" s="425"/>
      <c r="AA74" s="425"/>
      <c r="AB74" s="425"/>
      <c r="AC74" s="425"/>
      <c r="AD74" s="425"/>
      <c r="AE74" s="425"/>
      <c r="AF74" s="425"/>
      <c r="AG74" s="425"/>
      <c r="AH74" s="425"/>
      <c r="AI74" s="425"/>
      <c r="AJ74" s="425"/>
      <c r="AK74" s="425"/>
      <c r="AL74" s="425"/>
      <c r="AM74" s="425"/>
      <c r="AN74" s="425"/>
      <c r="AO74" s="425"/>
      <c r="AP74" s="425"/>
      <c r="AQ74" s="425"/>
      <c r="AR74" s="425"/>
      <c r="AS74" s="425"/>
      <c r="AT74" s="425"/>
      <c r="AU74" s="425"/>
      <c r="AV74" s="425"/>
      <c r="AW74" s="425"/>
      <c r="AX74" s="425"/>
      <c r="AY74" s="425"/>
      <c r="AZ74" s="425"/>
      <c r="BA74" s="425"/>
      <c r="BB74" s="425"/>
      <c r="BC74" s="425"/>
      <c r="BD74" s="425"/>
      <c r="BE74" s="425"/>
      <c r="BF74" s="425"/>
      <c r="BG74" s="425"/>
      <c r="BH74" s="425"/>
      <c r="BI74" s="425"/>
      <c r="BJ74" s="425"/>
      <c r="BK74" s="425"/>
      <c r="BL74" s="425"/>
      <c r="BM74" s="425"/>
      <c r="BN74" s="425"/>
      <c r="BO74" s="425"/>
      <c r="BP74" s="425"/>
    </row>
    <row r="75" spans="1:68" s="426" customFormat="1" ht="15.75" customHeight="1" x14ac:dyDescent="0.2">
      <c r="A75" s="419"/>
      <c r="B75" s="420"/>
      <c r="C75" s="421" t="s">
        <v>376</v>
      </c>
      <c r="D75" s="421" t="s">
        <v>30</v>
      </c>
      <c r="E75" s="422" t="s">
        <v>33</v>
      </c>
      <c r="F75" s="423">
        <f>317484+235361+126435+219992+116299</f>
        <v>1015571</v>
      </c>
      <c r="G75" s="424" t="s">
        <v>347</v>
      </c>
      <c r="H75" s="425"/>
      <c r="I75" s="425"/>
      <c r="J75" s="425"/>
      <c r="K75" s="425"/>
      <c r="L75" s="425"/>
      <c r="M75" s="425"/>
      <c r="N75" s="425"/>
      <c r="O75" s="425"/>
      <c r="P75" s="425"/>
      <c r="Q75" s="425"/>
      <c r="R75" s="425"/>
      <c r="S75" s="425"/>
      <c r="T75" s="425"/>
      <c r="U75" s="425"/>
      <c r="V75" s="425"/>
      <c r="W75" s="425"/>
      <c r="X75" s="425"/>
      <c r="Y75" s="425"/>
      <c r="Z75" s="425"/>
      <c r="AA75" s="425"/>
      <c r="AB75" s="425"/>
      <c r="AC75" s="425"/>
      <c r="AD75" s="425"/>
      <c r="AE75" s="425"/>
      <c r="AF75" s="425"/>
      <c r="AG75" s="425"/>
      <c r="AH75" s="425"/>
      <c r="AI75" s="425"/>
      <c r="AJ75" s="425"/>
      <c r="AK75" s="425"/>
      <c r="AL75" s="425"/>
      <c r="AM75" s="425"/>
      <c r="AN75" s="425"/>
      <c r="AO75" s="425"/>
      <c r="AP75" s="425"/>
      <c r="AQ75" s="425"/>
      <c r="AR75" s="425"/>
      <c r="AS75" s="425"/>
      <c r="AT75" s="425"/>
      <c r="AU75" s="425"/>
      <c r="AV75" s="425"/>
      <c r="AW75" s="425"/>
      <c r="AX75" s="425"/>
      <c r="AY75" s="425"/>
      <c r="AZ75" s="425"/>
      <c r="BA75" s="425"/>
      <c r="BB75" s="425"/>
      <c r="BC75" s="425"/>
      <c r="BD75" s="425"/>
      <c r="BE75" s="425"/>
      <c r="BF75" s="425"/>
      <c r="BG75" s="425"/>
      <c r="BH75" s="425"/>
      <c r="BI75" s="425"/>
      <c r="BJ75" s="425"/>
      <c r="BK75" s="425"/>
      <c r="BL75" s="425"/>
      <c r="BM75" s="425"/>
      <c r="BN75" s="425"/>
      <c r="BO75" s="425"/>
      <c r="BP75" s="425"/>
    </row>
    <row r="76" spans="1:68" s="426" customFormat="1" ht="23.25" customHeight="1" x14ac:dyDescent="0.2">
      <c r="A76" s="427" t="s">
        <v>335</v>
      </c>
      <c r="B76" s="428" t="s">
        <v>377</v>
      </c>
      <c r="C76" s="421"/>
      <c r="D76" s="421"/>
      <c r="E76" s="429" t="s">
        <v>347</v>
      </c>
      <c r="F76" s="430" t="s">
        <v>347</v>
      </c>
      <c r="G76" s="431">
        <f>SUM(G78,G83,G88,G93,G98,G103,G108,G113,G118,G123,G128,G133,G138,G143,G148,G153)</f>
        <v>1451085.3699999999</v>
      </c>
      <c r="H76" s="425"/>
      <c r="I76" s="425"/>
      <c r="J76" s="425"/>
      <c r="K76" s="425"/>
      <c r="L76" s="425"/>
      <c r="M76" s="425"/>
      <c r="N76" s="425"/>
      <c r="O76" s="425"/>
      <c r="P76" s="425"/>
      <c r="Q76" s="425"/>
      <c r="R76" s="425"/>
      <c r="S76" s="425"/>
      <c r="T76" s="425"/>
      <c r="U76" s="425"/>
      <c r="V76" s="425"/>
      <c r="W76" s="425"/>
      <c r="X76" s="425"/>
      <c r="Y76" s="425"/>
      <c r="Z76" s="425"/>
      <c r="AA76" s="425"/>
      <c r="AB76" s="425"/>
      <c r="AC76" s="425"/>
      <c r="AD76" s="425"/>
      <c r="AE76" s="425"/>
      <c r="AF76" s="425"/>
      <c r="AG76" s="425"/>
      <c r="AH76" s="425"/>
      <c r="AI76" s="425"/>
      <c r="AJ76" s="425"/>
      <c r="AK76" s="425"/>
      <c r="AL76" s="425"/>
      <c r="AM76" s="425"/>
      <c r="AN76" s="425"/>
      <c r="AO76" s="425"/>
      <c r="AP76" s="425"/>
      <c r="AQ76" s="425"/>
      <c r="AR76" s="425"/>
      <c r="AS76" s="425"/>
      <c r="AT76" s="425"/>
      <c r="AU76" s="425"/>
      <c r="AV76" s="425"/>
      <c r="AW76" s="425"/>
      <c r="AX76" s="425"/>
      <c r="AY76" s="425"/>
      <c r="AZ76" s="425"/>
      <c r="BA76" s="425"/>
      <c r="BB76" s="425"/>
      <c r="BC76" s="425"/>
      <c r="BD76" s="425"/>
      <c r="BE76" s="425"/>
      <c r="BF76" s="425"/>
      <c r="BG76" s="425"/>
      <c r="BH76" s="425"/>
      <c r="BI76" s="425"/>
      <c r="BJ76" s="425"/>
      <c r="BK76" s="425"/>
      <c r="BL76" s="425"/>
      <c r="BM76" s="425"/>
      <c r="BN76" s="425"/>
      <c r="BO76" s="425"/>
      <c r="BP76" s="425"/>
    </row>
    <row r="77" spans="1:68" s="426" customFormat="1" ht="9" customHeight="1" x14ac:dyDescent="0.2">
      <c r="A77" s="419"/>
      <c r="B77" s="420"/>
      <c r="C77" s="445"/>
      <c r="D77" s="421"/>
      <c r="E77" s="421"/>
      <c r="F77" s="438"/>
      <c r="G77" s="439"/>
      <c r="H77" s="425"/>
      <c r="I77" s="425"/>
      <c r="J77" s="425"/>
      <c r="K77" s="425"/>
      <c r="L77" s="425"/>
      <c r="M77" s="425"/>
      <c r="N77" s="425"/>
      <c r="O77" s="425"/>
      <c r="P77" s="425"/>
      <c r="Q77" s="425"/>
      <c r="R77" s="425"/>
      <c r="S77" s="425"/>
      <c r="T77" s="425"/>
      <c r="U77" s="425"/>
      <c r="V77" s="425"/>
      <c r="W77" s="425"/>
      <c r="X77" s="425"/>
      <c r="Y77" s="425"/>
      <c r="Z77" s="425"/>
      <c r="AA77" s="425"/>
      <c r="AB77" s="425"/>
      <c r="AC77" s="425"/>
      <c r="AD77" s="425"/>
      <c r="AE77" s="425"/>
      <c r="AF77" s="425"/>
      <c r="AG77" s="425"/>
      <c r="AH77" s="425"/>
      <c r="AI77" s="425"/>
      <c r="AJ77" s="425"/>
      <c r="AK77" s="425"/>
      <c r="AL77" s="425"/>
      <c r="AM77" s="425"/>
      <c r="AN77" s="425"/>
      <c r="AO77" s="425"/>
      <c r="AP77" s="425"/>
      <c r="AQ77" s="425"/>
      <c r="AR77" s="425"/>
      <c r="AS77" s="425"/>
      <c r="AT77" s="425"/>
      <c r="AU77" s="425"/>
      <c r="AV77" s="425"/>
      <c r="AW77" s="425"/>
      <c r="AX77" s="425"/>
      <c r="AY77" s="425"/>
      <c r="AZ77" s="425"/>
      <c r="BA77" s="425"/>
      <c r="BB77" s="425"/>
      <c r="BC77" s="425"/>
      <c r="BD77" s="425"/>
      <c r="BE77" s="425"/>
      <c r="BF77" s="425"/>
      <c r="BG77" s="425"/>
      <c r="BH77" s="425"/>
      <c r="BI77" s="425"/>
      <c r="BJ77" s="425"/>
      <c r="BK77" s="425"/>
      <c r="BL77" s="425"/>
      <c r="BM77" s="425"/>
      <c r="BN77" s="425"/>
      <c r="BO77" s="425"/>
      <c r="BP77" s="425"/>
    </row>
    <row r="78" spans="1:68" s="426" customFormat="1" ht="15.75" customHeight="1" x14ac:dyDescent="0.2">
      <c r="A78" s="419"/>
      <c r="B78" s="437" t="s">
        <v>92</v>
      </c>
      <c r="C78" s="421" t="s">
        <v>378</v>
      </c>
      <c r="D78" s="421" t="s">
        <v>379</v>
      </c>
      <c r="E78" s="429" t="s">
        <v>347</v>
      </c>
      <c r="F78" s="430" t="s">
        <v>347</v>
      </c>
      <c r="G78" s="431">
        <f>SUM(G80)</f>
        <v>809217.91</v>
      </c>
      <c r="H78" s="425"/>
      <c r="I78" s="425"/>
      <c r="J78" s="425"/>
      <c r="K78" s="425"/>
      <c r="L78" s="425"/>
      <c r="M78" s="425"/>
      <c r="N78" s="425"/>
      <c r="O78" s="425"/>
      <c r="P78" s="425"/>
      <c r="Q78" s="425"/>
      <c r="R78" s="425"/>
      <c r="S78" s="425"/>
      <c r="T78" s="425"/>
      <c r="U78" s="425"/>
      <c r="V78" s="425"/>
      <c r="W78" s="425"/>
      <c r="X78" s="425"/>
      <c r="Y78" s="425"/>
      <c r="Z78" s="425"/>
      <c r="AA78" s="425"/>
      <c r="AB78" s="425"/>
      <c r="AC78" s="425"/>
      <c r="AD78" s="425"/>
      <c r="AE78" s="425"/>
      <c r="AF78" s="425"/>
      <c r="AG78" s="425"/>
      <c r="AH78" s="425"/>
      <c r="AI78" s="425"/>
      <c r="AJ78" s="425"/>
      <c r="AK78" s="425"/>
      <c r="AL78" s="425"/>
      <c r="AM78" s="425"/>
      <c r="AN78" s="425"/>
      <c r="AO78" s="425"/>
      <c r="AP78" s="425"/>
      <c r="AQ78" s="425"/>
      <c r="AR78" s="425"/>
      <c r="AS78" s="425"/>
      <c r="AT78" s="425"/>
      <c r="AU78" s="425"/>
      <c r="AV78" s="425"/>
      <c r="AW78" s="425"/>
      <c r="AX78" s="425"/>
      <c r="AY78" s="425"/>
      <c r="AZ78" s="425"/>
      <c r="BA78" s="425"/>
      <c r="BB78" s="425"/>
      <c r="BC78" s="425"/>
      <c r="BD78" s="425"/>
      <c r="BE78" s="425"/>
      <c r="BF78" s="425"/>
      <c r="BG78" s="425"/>
      <c r="BH78" s="425"/>
      <c r="BI78" s="425"/>
      <c r="BJ78" s="425"/>
      <c r="BK78" s="425"/>
      <c r="BL78" s="425"/>
      <c r="BM78" s="425"/>
      <c r="BN78" s="425"/>
      <c r="BO78" s="425"/>
      <c r="BP78" s="425"/>
    </row>
    <row r="79" spans="1:68" s="426" customFormat="1" ht="15.75" customHeight="1" x14ac:dyDescent="0.2">
      <c r="A79" s="419"/>
      <c r="B79" s="420"/>
      <c r="C79" s="445"/>
      <c r="D79" s="421"/>
      <c r="E79" s="421"/>
      <c r="F79" s="438"/>
      <c r="G79" s="439"/>
      <c r="H79" s="425"/>
      <c r="I79" s="425"/>
      <c r="J79" s="425"/>
      <c r="K79" s="425"/>
      <c r="L79" s="425"/>
      <c r="M79" s="425"/>
      <c r="N79" s="425"/>
      <c r="O79" s="425"/>
      <c r="P79" s="425"/>
      <c r="Q79" s="425"/>
      <c r="R79" s="425"/>
      <c r="S79" s="425"/>
      <c r="T79" s="425"/>
      <c r="U79" s="425"/>
      <c r="V79" s="425"/>
      <c r="W79" s="425"/>
      <c r="X79" s="425"/>
      <c r="Y79" s="425"/>
      <c r="Z79" s="425"/>
      <c r="AA79" s="425"/>
      <c r="AB79" s="425"/>
      <c r="AC79" s="425"/>
      <c r="AD79" s="425"/>
      <c r="AE79" s="425"/>
      <c r="AF79" s="425"/>
      <c r="AG79" s="425"/>
      <c r="AH79" s="425"/>
      <c r="AI79" s="425"/>
      <c r="AJ79" s="425"/>
      <c r="AK79" s="425"/>
      <c r="AL79" s="425"/>
      <c r="AM79" s="425"/>
      <c r="AN79" s="425"/>
      <c r="AO79" s="425"/>
      <c r="AP79" s="425"/>
      <c r="AQ79" s="425"/>
      <c r="AR79" s="425"/>
      <c r="AS79" s="425"/>
      <c r="AT79" s="425"/>
      <c r="AU79" s="425"/>
      <c r="AV79" s="425"/>
      <c r="AW79" s="425"/>
      <c r="AX79" s="425"/>
      <c r="AY79" s="425"/>
      <c r="AZ79" s="425"/>
      <c r="BA79" s="425"/>
      <c r="BB79" s="425"/>
      <c r="BC79" s="425"/>
      <c r="BD79" s="425"/>
      <c r="BE79" s="425"/>
      <c r="BF79" s="425"/>
      <c r="BG79" s="425"/>
      <c r="BH79" s="425"/>
      <c r="BI79" s="425"/>
      <c r="BJ79" s="425"/>
      <c r="BK79" s="425"/>
      <c r="BL79" s="425"/>
      <c r="BM79" s="425"/>
      <c r="BN79" s="425"/>
      <c r="BO79" s="425"/>
      <c r="BP79" s="425"/>
    </row>
    <row r="80" spans="1:68" s="426" customFormat="1" ht="15.75" customHeight="1" x14ac:dyDescent="0.2">
      <c r="A80" s="419"/>
      <c r="B80" s="420"/>
      <c r="C80" s="445"/>
      <c r="D80" s="421"/>
      <c r="E80" s="433"/>
      <c r="F80" s="434"/>
      <c r="G80" s="435">
        <f>SUM(G81:G81)</f>
        <v>809217.91</v>
      </c>
      <c r="H80" s="425"/>
      <c r="I80" s="425"/>
      <c r="J80" s="425"/>
      <c r="K80" s="425"/>
      <c r="L80" s="425"/>
      <c r="M80" s="425"/>
      <c r="N80" s="425"/>
      <c r="O80" s="425"/>
      <c r="P80" s="425"/>
      <c r="Q80" s="425"/>
      <c r="R80" s="425"/>
      <c r="S80" s="425"/>
      <c r="T80" s="425"/>
      <c r="U80" s="425"/>
      <c r="V80" s="425"/>
      <c r="W80" s="425"/>
      <c r="X80" s="425"/>
      <c r="Y80" s="425"/>
      <c r="Z80" s="425"/>
      <c r="AA80" s="425"/>
      <c r="AB80" s="425"/>
      <c r="AC80" s="425"/>
      <c r="AD80" s="425"/>
      <c r="AE80" s="425"/>
      <c r="AF80" s="425"/>
      <c r="AG80" s="425"/>
      <c r="AH80" s="425"/>
      <c r="AI80" s="425"/>
      <c r="AJ80" s="425"/>
      <c r="AK80" s="425"/>
      <c r="AL80" s="425"/>
      <c r="AM80" s="425"/>
      <c r="AN80" s="425"/>
      <c r="AO80" s="425"/>
      <c r="AP80" s="425"/>
      <c r="AQ80" s="425"/>
      <c r="AR80" s="425"/>
      <c r="AS80" s="425"/>
      <c r="AT80" s="425"/>
      <c r="AU80" s="425"/>
      <c r="AV80" s="425"/>
      <c r="AW80" s="425"/>
      <c r="AX80" s="425"/>
      <c r="AY80" s="425"/>
      <c r="AZ80" s="425"/>
      <c r="BA80" s="425"/>
      <c r="BB80" s="425"/>
      <c r="BC80" s="425"/>
      <c r="BD80" s="425"/>
      <c r="BE80" s="425"/>
      <c r="BF80" s="425"/>
      <c r="BG80" s="425"/>
      <c r="BH80" s="425"/>
      <c r="BI80" s="425"/>
      <c r="BJ80" s="425"/>
      <c r="BK80" s="425"/>
      <c r="BL80" s="425"/>
      <c r="BM80" s="425"/>
      <c r="BN80" s="425"/>
      <c r="BO80" s="425"/>
      <c r="BP80" s="425"/>
    </row>
    <row r="81" spans="1:68" s="426" customFormat="1" ht="15.75" customHeight="1" x14ac:dyDescent="0.2">
      <c r="A81" s="419"/>
      <c r="B81" s="420"/>
      <c r="C81" s="445"/>
      <c r="D81" s="421"/>
      <c r="E81" s="421" t="s">
        <v>98</v>
      </c>
      <c r="F81" s="438" t="s">
        <v>347</v>
      </c>
      <c r="G81" s="439">
        <f>191072+191605+247971.91+178569</f>
        <v>809217.91</v>
      </c>
      <c r="H81" s="425"/>
      <c r="I81" s="425"/>
      <c r="J81" s="425"/>
      <c r="K81" s="425"/>
      <c r="L81" s="425"/>
      <c r="M81" s="425"/>
      <c r="N81" s="425"/>
      <c r="O81" s="425"/>
      <c r="P81" s="425"/>
      <c r="Q81" s="425"/>
      <c r="R81" s="425"/>
      <c r="S81" s="425"/>
      <c r="T81" s="425"/>
      <c r="U81" s="425"/>
      <c r="V81" s="425"/>
      <c r="W81" s="425"/>
      <c r="X81" s="425"/>
      <c r="Y81" s="425"/>
      <c r="Z81" s="425"/>
      <c r="AA81" s="425"/>
      <c r="AB81" s="425"/>
      <c r="AC81" s="425"/>
      <c r="AD81" s="425"/>
      <c r="AE81" s="425"/>
      <c r="AF81" s="425"/>
      <c r="AG81" s="425"/>
      <c r="AH81" s="425"/>
      <c r="AI81" s="425"/>
      <c r="AJ81" s="425"/>
      <c r="AK81" s="425"/>
      <c r="AL81" s="425"/>
      <c r="AM81" s="425"/>
      <c r="AN81" s="425"/>
      <c r="AO81" s="425"/>
      <c r="AP81" s="425"/>
      <c r="AQ81" s="425"/>
      <c r="AR81" s="425"/>
      <c r="AS81" s="425"/>
      <c r="AT81" s="425"/>
      <c r="AU81" s="425"/>
      <c r="AV81" s="425"/>
      <c r="AW81" s="425"/>
      <c r="AX81" s="425"/>
      <c r="AY81" s="425"/>
      <c r="AZ81" s="425"/>
      <c r="BA81" s="425"/>
      <c r="BB81" s="425"/>
      <c r="BC81" s="425"/>
      <c r="BD81" s="425"/>
      <c r="BE81" s="425"/>
      <c r="BF81" s="425"/>
      <c r="BG81" s="425"/>
      <c r="BH81" s="425"/>
      <c r="BI81" s="425"/>
      <c r="BJ81" s="425"/>
      <c r="BK81" s="425"/>
      <c r="BL81" s="425"/>
      <c r="BM81" s="425"/>
      <c r="BN81" s="425"/>
      <c r="BO81" s="425"/>
      <c r="BP81" s="425"/>
    </row>
    <row r="82" spans="1:68" s="426" customFormat="1" ht="15.75" customHeight="1" x14ac:dyDescent="0.2">
      <c r="A82" s="419"/>
      <c r="B82" s="420"/>
      <c r="C82" s="445"/>
      <c r="D82" s="421"/>
      <c r="E82" s="422"/>
      <c r="F82" s="424"/>
      <c r="G82" s="443"/>
      <c r="H82" s="425"/>
      <c r="I82" s="425"/>
      <c r="J82" s="425"/>
      <c r="K82" s="425"/>
      <c r="L82" s="425"/>
      <c r="M82" s="425"/>
      <c r="N82" s="425"/>
      <c r="O82" s="425"/>
      <c r="P82" s="425"/>
      <c r="Q82" s="425"/>
      <c r="R82" s="425"/>
      <c r="S82" s="425"/>
      <c r="T82" s="425"/>
      <c r="U82" s="425"/>
      <c r="V82" s="425"/>
      <c r="W82" s="425"/>
      <c r="X82" s="425"/>
      <c r="Y82" s="425"/>
      <c r="Z82" s="425"/>
      <c r="AA82" s="425"/>
      <c r="AB82" s="425"/>
      <c r="AC82" s="425"/>
      <c r="AD82" s="425"/>
      <c r="AE82" s="425"/>
      <c r="AF82" s="425"/>
      <c r="AG82" s="425"/>
      <c r="AH82" s="425"/>
      <c r="AI82" s="425"/>
      <c r="AJ82" s="425"/>
      <c r="AK82" s="425"/>
      <c r="AL82" s="425"/>
      <c r="AM82" s="425"/>
      <c r="AN82" s="425"/>
      <c r="AO82" s="425"/>
      <c r="AP82" s="425"/>
      <c r="AQ82" s="425"/>
      <c r="AR82" s="425"/>
      <c r="AS82" s="425"/>
      <c r="AT82" s="425"/>
      <c r="AU82" s="425"/>
      <c r="AV82" s="425"/>
      <c r="AW82" s="425"/>
      <c r="AX82" s="425"/>
      <c r="AY82" s="425"/>
      <c r="AZ82" s="425"/>
      <c r="BA82" s="425"/>
      <c r="BB82" s="425"/>
      <c r="BC82" s="425"/>
      <c r="BD82" s="425"/>
      <c r="BE82" s="425"/>
      <c r="BF82" s="425"/>
      <c r="BG82" s="425"/>
      <c r="BH82" s="425"/>
      <c r="BI82" s="425"/>
      <c r="BJ82" s="425"/>
      <c r="BK82" s="425"/>
      <c r="BL82" s="425"/>
      <c r="BM82" s="425"/>
      <c r="BN82" s="425"/>
      <c r="BO82" s="425"/>
      <c r="BP82" s="425"/>
    </row>
    <row r="83" spans="1:68" s="426" customFormat="1" ht="15.6" customHeight="1" x14ac:dyDescent="0.2">
      <c r="A83" s="419"/>
      <c r="B83" s="437" t="s">
        <v>120</v>
      </c>
      <c r="C83" s="421" t="s">
        <v>378</v>
      </c>
      <c r="D83" s="421" t="s">
        <v>379</v>
      </c>
      <c r="E83" s="422" t="s">
        <v>347</v>
      </c>
      <c r="F83" s="424" t="s">
        <v>347</v>
      </c>
      <c r="G83" s="423">
        <f>SUM(G85)</f>
        <v>6773</v>
      </c>
      <c r="H83" s="425"/>
      <c r="I83" s="425"/>
      <c r="J83" s="425"/>
      <c r="K83" s="425"/>
      <c r="L83" s="425"/>
      <c r="M83" s="425"/>
      <c r="N83" s="425"/>
      <c r="O83" s="425"/>
      <c r="P83" s="425"/>
      <c r="Q83" s="425"/>
      <c r="R83" s="425"/>
      <c r="S83" s="425"/>
      <c r="T83" s="425"/>
      <c r="U83" s="425"/>
      <c r="V83" s="425"/>
      <c r="W83" s="425"/>
      <c r="X83" s="425"/>
      <c r="Y83" s="425"/>
      <c r="Z83" s="425"/>
      <c r="AA83" s="425"/>
      <c r="AB83" s="425"/>
      <c r="AC83" s="425"/>
      <c r="AD83" s="425"/>
      <c r="AE83" s="425"/>
      <c r="AF83" s="425"/>
      <c r="AG83" s="425"/>
      <c r="AH83" s="425"/>
      <c r="AI83" s="425"/>
      <c r="AJ83" s="425"/>
      <c r="AK83" s="425"/>
      <c r="AL83" s="425"/>
      <c r="AM83" s="425"/>
      <c r="AN83" s="425"/>
      <c r="AO83" s="425"/>
      <c r="AP83" s="425"/>
      <c r="AQ83" s="425"/>
      <c r="AR83" s="425"/>
      <c r="AS83" s="425"/>
      <c r="AT83" s="425"/>
      <c r="AU83" s="425"/>
      <c r="AV83" s="425"/>
      <c r="AW83" s="425"/>
      <c r="AX83" s="425"/>
      <c r="AY83" s="425"/>
      <c r="AZ83" s="425"/>
      <c r="BA83" s="425"/>
      <c r="BB83" s="425"/>
      <c r="BC83" s="425"/>
      <c r="BD83" s="425"/>
      <c r="BE83" s="425"/>
      <c r="BF83" s="425"/>
      <c r="BG83" s="425"/>
      <c r="BH83" s="425"/>
      <c r="BI83" s="425"/>
      <c r="BJ83" s="425"/>
      <c r="BK83" s="425"/>
      <c r="BL83" s="425"/>
      <c r="BM83" s="425"/>
      <c r="BN83" s="425"/>
      <c r="BO83" s="425"/>
      <c r="BP83" s="425"/>
    </row>
    <row r="84" spans="1:68" s="426" customFormat="1" ht="15.75" customHeight="1" x14ac:dyDescent="0.2">
      <c r="A84" s="419"/>
      <c r="B84" s="420"/>
      <c r="C84" s="445"/>
      <c r="D84" s="421"/>
      <c r="E84" s="421"/>
      <c r="F84" s="438"/>
      <c r="G84" s="439"/>
      <c r="H84" s="425"/>
      <c r="I84" s="425"/>
      <c r="J84" s="425"/>
      <c r="K84" s="425"/>
      <c r="L84" s="425"/>
      <c r="M84" s="425"/>
      <c r="N84" s="425"/>
      <c r="O84" s="425"/>
      <c r="P84" s="425"/>
      <c r="Q84" s="425"/>
      <c r="R84" s="425"/>
      <c r="S84" s="425"/>
      <c r="T84" s="425"/>
      <c r="U84" s="425"/>
      <c r="V84" s="425"/>
      <c r="W84" s="425"/>
      <c r="X84" s="425"/>
      <c r="Y84" s="425"/>
      <c r="Z84" s="425"/>
      <c r="AA84" s="425"/>
      <c r="AB84" s="425"/>
      <c r="AC84" s="425"/>
      <c r="AD84" s="425"/>
      <c r="AE84" s="425"/>
      <c r="AF84" s="425"/>
      <c r="AG84" s="425"/>
      <c r="AH84" s="425"/>
      <c r="AI84" s="425"/>
      <c r="AJ84" s="425"/>
      <c r="AK84" s="425"/>
      <c r="AL84" s="425"/>
      <c r="AM84" s="425"/>
      <c r="AN84" s="425"/>
      <c r="AO84" s="425"/>
      <c r="AP84" s="425"/>
      <c r="AQ84" s="425"/>
      <c r="AR84" s="425"/>
      <c r="AS84" s="425"/>
      <c r="AT84" s="425"/>
      <c r="AU84" s="425"/>
      <c r="AV84" s="425"/>
      <c r="AW84" s="425"/>
      <c r="AX84" s="425"/>
      <c r="AY84" s="425"/>
      <c r="AZ84" s="425"/>
      <c r="BA84" s="425"/>
      <c r="BB84" s="425"/>
      <c r="BC84" s="425"/>
      <c r="BD84" s="425"/>
      <c r="BE84" s="425"/>
      <c r="BF84" s="425"/>
      <c r="BG84" s="425"/>
      <c r="BH84" s="425"/>
      <c r="BI84" s="425"/>
      <c r="BJ84" s="425"/>
      <c r="BK84" s="425"/>
      <c r="BL84" s="425"/>
      <c r="BM84" s="425"/>
      <c r="BN84" s="425"/>
      <c r="BO84" s="425"/>
      <c r="BP84" s="425"/>
    </row>
    <row r="85" spans="1:68" s="426" customFormat="1" ht="15.75" customHeight="1" x14ac:dyDescent="0.2">
      <c r="A85" s="419"/>
      <c r="B85" s="420"/>
      <c r="C85" s="445"/>
      <c r="D85" s="421"/>
      <c r="E85" s="433"/>
      <c r="F85" s="434"/>
      <c r="G85" s="435">
        <f>SUM(G86)</f>
        <v>6773</v>
      </c>
      <c r="H85" s="425"/>
      <c r="I85" s="425"/>
      <c r="J85" s="425"/>
      <c r="K85" s="425"/>
      <c r="L85" s="425"/>
      <c r="M85" s="425"/>
      <c r="N85" s="425"/>
      <c r="O85" s="425"/>
      <c r="P85" s="425"/>
      <c r="Q85" s="425"/>
      <c r="R85" s="425"/>
      <c r="S85" s="425"/>
      <c r="T85" s="425"/>
      <c r="U85" s="425"/>
      <c r="V85" s="425"/>
      <c r="W85" s="425"/>
      <c r="X85" s="425"/>
      <c r="Y85" s="425"/>
      <c r="Z85" s="425"/>
      <c r="AA85" s="425"/>
      <c r="AB85" s="425"/>
      <c r="AC85" s="425"/>
      <c r="AD85" s="425"/>
      <c r="AE85" s="425"/>
      <c r="AF85" s="425"/>
      <c r="AG85" s="425"/>
      <c r="AH85" s="425"/>
      <c r="AI85" s="425"/>
      <c r="AJ85" s="425"/>
      <c r="AK85" s="425"/>
      <c r="AL85" s="425"/>
      <c r="AM85" s="425"/>
      <c r="AN85" s="425"/>
      <c r="AO85" s="425"/>
      <c r="AP85" s="425"/>
      <c r="AQ85" s="425"/>
      <c r="AR85" s="425"/>
      <c r="AS85" s="425"/>
      <c r="AT85" s="425"/>
      <c r="AU85" s="425"/>
      <c r="AV85" s="425"/>
      <c r="AW85" s="425"/>
      <c r="AX85" s="425"/>
      <c r="AY85" s="425"/>
      <c r="AZ85" s="425"/>
      <c r="BA85" s="425"/>
      <c r="BB85" s="425"/>
      <c r="BC85" s="425"/>
      <c r="BD85" s="425"/>
      <c r="BE85" s="425"/>
      <c r="BF85" s="425"/>
      <c r="BG85" s="425"/>
      <c r="BH85" s="425"/>
      <c r="BI85" s="425"/>
      <c r="BJ85" s="425"/>
      <c r="BK85" s="425"/>
      <c r="BL85" s="425"/>
      <c r="BM85" s="425"/>
      <c r="BN85" s="425"/>
      <c r="BO85" s="425"/>
      <c r="BP85" s="425"/>
    </row>
    <row r="86" spans="1:68" s="426" customFormat="1" ht="15.75" customHeight="1" x14ac:dyDescent="0.2">
      <c r="A86" s="419"/>
      <c r="B86" s="420"/>
      <c r="C86" s="445"/>
      <c r="D86" s="421"/>
      <c r="E86" s="421" t="s">
        <v>101</v>
      </c>
      <c r="F86" s="438" t="s">
        <v>347</v>
      </c>
      <c r="G86" s="439">
        <f>1285+2839+2649</f>
        <v>6773</v>
      </c>
      <c r="H86" s="425"/>
      <c r="I86" s="425"/>
      <c r="J86" s="425"/>
      <c r="K86" s="425"/>
      <c r="L86" s="425"/>
      <c r="M86" s="425"/>
      <c r="N86" s="425"/>
      <c r="O86" s="425"/>
      <c r="P86" s="425"/>
      <c r="Q86" s="425"/>
      <c r="R86" s="425"/>
      <c r="S86" s="425"/>
      <c r="T86" s="425"/>
      <c r="U86" s="425"/>
      <c r="V86" s="425"/>
      <c r="W86" s="425"/>
      <c r="X86" s="425"/>
      <c r="Y86" s="425"/>
      <c r="Z86" s="425"/>
      <c r="AA86" s="425"/>
      <c r="AB86" s="425"/>
      <c r="AC86" s="425"/>
      <c r="AD86" s="425"/>
      <c r="AE86" s="425"/>
      <c r="AF86" s="425"/>
      <c r="AG86" s="425"/>
      <c r="AH86" s="425"/>
      <c r="AI86" s="425"/>
      <c r="AJ86" s="425"/>
      <c r="AK86" s="425"/>
      <c r="AL86" s="425"/>
      <c r="AM86" s="425"/>
      <c r="AN86" s="425"/>
      <c r="AO86" s="425"/>
      <c r="AP86" s="425"/>
      <c r="AQ86" s="425"/>
      <c r="AR86" s="425"/>
      <c r="AS86" s="425"/>
      <c r="AT86" s="425"/>
      <c r="AU86" s="425"/>
      <c r="AV86" s="425"/>
      <c r="AW86" s="425"/>
      <c r="AX86" s="425"/>
      <c r="AY86" s="425"/>
      <c r="AZ86" s="425"/>
      <c r="BA86" s="425"/>
      <c r="BB86" s="425"/>
      <c r="BC86" s="425"/>
      <c r="BD86" s="425"/>
      <c r="BE86" s="425"/>
      <c r="BF86" s="425"/>
      <c r="BG86" s="425"/>
      <c r="BH86" s="425"/>
      <c r="BI86" s="425"/>
      <c r="BJ86" s="425"/>
      <c r="BK86" s="425"/>
      <c r="BL86" s="425"/>
      <c r="BM86" s="425"/>
      <c r="BN86" s="425"/>
      <c r="BO86" s="425"/>
      <c r="BP86" s="425"/>
    </row>
    <row r="87" spans="1:68" s="426" customFormat="1" ht="15.75" customHeight="1" x14ac:dyDescent="0.2">
      <c r="A87" s="440"/>
      <c r="B87" s="441"/>
      <c r="C87" s="442"/>
      <c r="D87" s="422"/>
      <c r="E87" s="422"/>
      <c r="F87" s="424"/>
      <c r="G87" s="443"/>
      <c r="H87" s="425"/>
      <c r="I87" s="425"/>
      <c r="J87" s="425"/>
      <c r="K87" s="425"/>
      <c r="L87" s="425"/>
      <c r="M87" s="425"/>
      <c r="N87" s="425"/>
      <c r="O87" s="425"/>
      <c r="P87" s="425"/>
      <c r="Q87" s="425"/>
      <c r="R87" s="425"/>
      <c r="S87" s="425"/>
      <c r="T87" s="425"/>
      <c r="U87" s="425"/>
      <c r="V87" s="425"/>
      <c r="W87" s="425"/>
      <c r="X87" s="425"/>
      <c r="Y87" s="425"/>
      <c r="Z87" s="425"/>
      <c r="AA87" s="425"/>
      <c r="AB87" s="425"/>
      <c r="AC87" s="425"/>
      <c r="AD87" s="425"/>
      <c r="AE87" s="425"/>
      <c r="AF87" s="425"/>
      <c r="AG87" s="425"/>
      <c r="AH87" s="425"/>
      <c r="AI87" s="425"/>
      <c r="AJ87" s="425"/>
      <c r="AK87" s="425"/>
      <c r="AL87" s="425"/>
      <c r="AM87" s="425"/>
      <c r="AN87" s="425"/>
      <c r="AO87" s="425"/>
      <c r="AP87" s="425"/>
      <c r="AQ87" s="425"/>
      <c r="AR87" s="425"/>
      <c r="AS87" s="425"/>
      <c r="AT87" s="425"/>
      <c r="AU87" s="425"/>
      <c r="AV87" s="425"/>
      <c r="AW87" s="425"/>
      <c r="AX87" s="425"/>
      <c r="AY87" s="425"/>
      <c r="AZ87" s="425"/>
      <c r="BA87" s="425"/>
      <c r="BB87" s="425"/>
      <c r="BC87" s="425"/>
      <c r="BD87" s="425"/>
      <c r="BE87" s="425"/>
      <c r="BF87" s="425"/>
      <c r="BG87" s="425"/>
      <c r="BH87" s="425"/>
      <c r="BI87" s="425"/>
      <c r="BJ87" s="425"/>
      <c r="BK87" s="425"/>
      <c r="BL87" s="425"/>
      <c r="BM87" s="425"/>
      <c r="BN87" s="425"/>
      <c r="BO87" s="425"/>
      <c r="BP87" s="425"/>
    </row>
    <row r="88" spans="1:68" s="426" customFormat="1" ht="20.25" customHeight="1" x14ac:dyDescent="0.2">
      <c r="A88" s="419"/>
      <c r="B88" s="437" t="s">
        <v>92</v>
      </c>
      <c r="C88" s="421" t="s">
        <v>378</v>
      </c>
      <c r="D88" s="421" t="s">
        <v>380</v>
      </c>
      <c r="E88" s="422" t="s">
        <v>347</v>
      </c>
      <c r="F88" s="424" t="s">
        <v>347</v>
      </c>
      <c r="G88" s="423">
        <f>SUM(G90)</f>
        <v>79584.87</v>
      </c>
      <c r="H88" s="425"/>
      <c r="I88" s="425"/>
      <c r="J88" s="425"/>
      <c r="K88" s="425"/>
      <c r="L88" s="425"/>
      <c r="M88" s="425"/>
      <c r="N88" s="425"/>
      <c r="O88" s="425"/>
      <c r="P88" s="425"/>
      <c r="Q88" s="425"/>
      <c r="R88" s="425"/>
      <c r="S88" s="425"/>
      <c r="T88" s="425"/>
      <c r="U88" s="425"/>
      <c r="V88" s="425"/>
      <c r="W88" s="425"/>
      <c r="X88" s="425"/>
      <c r="Y88" s="425"/>
      <c r="Z88" s="425"/>
      <c r="AA88" s="425"/>
      <c r="AB88" s="425"/>
      <c r="AC88" s="425"/>
      <c r="AD88" s="425"/>
      <c r="AE88" s="425"/>
      <c r="AF88" s="425"/>
      <c r="AG88" s="425"/>
      <c r="AH88" s="425"/>
      <c r="AI88" s="425"/>
      <c r="AJ88" s="425"/>
      <c r="AK88" s="425"/>
      <c r="AL88" s="425"/>
      <c r="AM88" s="425"/>
      <c r="AN88" s="425"/>
      <c r="AO88" s="425"/>
      <c r="AP88" s="425"/>
      <c r="AQ88" s="425"/>
      <c r="AR88" s="425"/>
      <c r="AS88" s="425"/>
      <c r="AT88" s="425"/>
      <c r="AU88" s="425"/>
      <c r="AV88" s="425"/>
      <c r="AW88" s="425"/>
      <c r="AX88" s="425"/>
      <c r="AY88" s="425"/>
      <c r="AZ88" s="425"/>
      <c r="BA88" s="425"/>
      <c r="BB88" s="425"/>
      <c r="BC88" s="425"/>
      <c r="BD88" s="425"/>
      <c r="BE88" s="425"/>
      <c r="BF88" s="425"/>
      <c r="BG88" s="425"/>
      <c r="BH88" s="425"/>
      <c r="BI88" s="425"/>
      <c r="BJ88" s="425"/>
      <c r="BK88" s="425"/>
      <c r="BL88" s="425"/>
      <c r="BM88" s="425"/>
      <c r="BN88" s="425"/>
      <c r="BO88" s="425"/>
      <c r="BP88" s="425"/>
    </row>
    <row r="89" spans="1:68" s="426" customFormat="1" ht="15.75" customHeight="1" x14ac:dyDescent="0.2">
      <c r="A89" s="419"/>
      <c r="B89" s="420"/>
      <c r="C89" s="445"/>
      <c r="D89" s="421"/>
      <c r="E89" s="421"/>
      <c r="F89" s="438"/>
      <c r="G89" s="439"/>
      <c r="H89" s="425"/>
      <c r="I89" s="425"/>
      <c r="J89" s="425"/>
      <c r="K89" s="425"/>
      <c r="L89" s="425"/>
      <c r="M89" s="425"/>
      <c r="N89" s="425"/>
      <c r="O89" s="425"/>
      <c r="P89" s="425"/>
      <c r="Q89" s="425"/>
      <c r="R89" s="425"/>
      <c r="S89" s="425"/>
      <c r="T89" s="425"/>
      <c r="U89" s="425"/>
      <c r="V89" s="425"/>
      <c r="W89" s="425"/>
      <c r="X89" s="425"/>
      <c r="Y89" s="425"/>
      <c r="Z89" s="425"/>
      <c r="AA89" s="425"/>
      <c r="AB89" s="425"/>
      <c r="AC89" s="425"/>
      <c r="AD89" s="425"/>
      <c r="AE89" s="425"/>
      <c r="AF89" s="425"/>
      <c r="AG89" s="425"/>
      <c r="AH89" s="425"/>
      <c r="AI89" s="425"/>
      <c r="AJ89" s="425"/>
      <c r="AK89" s="425"/>
      <c r="AL89" s="425"/>
      <c r="AM89" s="425"/>
      <c r="AN89" s="425"/>
      <c r="AO89" s="425"/>
      <c r="AP89" s="425"/>
      <c r="AQ89" s="425"/>
      <c r="AR89" s="425"/>
      <c r="AS89" s="425"/>
      <c r="AT89" s="425"/>
      <c r="AU89" s="425"/>
      <c r="AV89" s="425"/>
      <c r="AW89" s="425"/>
      <c r="AX89" s="425"/>
      <c r="AY89" s="425"/>
      <c r="AZ89" s="425"/>
      <c r="BA89" s="425"/>
      <c r="BB89" s="425"/>
      <c r="BC89" s="425"/>
      <c r="BD89" s="425"/>
      <c r="BE89" s="425"/>
      <c r="BF89" s="425"/>
      <c r="BG89" s="425"/>
      <c r="BH89" s="425"/>
      <c r="BI89" s="425"/>
      <c r="BJ89" s="425"/>
      <c r="BK89" s="425"/>
      <c r="BL89" s="425"/>
      <c r="BM89" s="425"/>
      <c r="BN89" s="425"/>
      <c r="BO89" s="425"/>
      <c r="BP89" s="425"/>
    </row>
    <row r="90" spans="1:68" s="426" customFormat="1" ht="15.75" customHeight="1" x14ac:dyDescent="0.2">
      <c r="A90" s="419"/>
      <c r="B90" s="420"/>
      <c r="C90" s="445"/>
      <c r="D90" s="421"/>
      <c r="E90" s="433"/>
      <c r="F90" s="434"/>
      <c r="G90" s="435">
        <f>SUM(G91:G91)</f>
        <v>79584.87</v>
      </c>
      <c r="H90" s="425"/>
      <c r="I90" s="425"/>
      <c r="J90" s="425"/>
      <c r="K90" s="425"/>
      <c r="L90" s="425"/>
      <c r="M90" s="425"/>
      <c r="N90" s="425"/>
      <c r="O90" s="425"/>
      <c r="P90" s="425"/>
      <c r="Q90" s="425"/>
      <c r="R90" s="425"/>
      <c r="S90" s="425"/>
      <c r="T90" s="425"/>
      <c r="U90" s="425"/>
      <c r="V90" s="425"/>
      <c r="W90" s="425"/>
      <c r="X90" s="425"/>
      <c r="Y90" s="425"/>
      <c r="Z90" s="425"/>
      <c r="AA90" s="425"/>
      <c r="AB90" s="425"/>
      <c r="AC90" s="425"/>
      <c r="AD90" s="425"/>
      <c r="AE90" s="425"/>
      <c r="AF90" s="425"/>
      <c r="AG90" s="425"/>
      <c r="AH90" s="425"/>
      <c r="AI90" s="425"/>
      <c r="AJ90" s="425"/>
      <c r="AK90" s="425"/>
      <c r="AL90" s="425"/>
      <c r="AM90" s="425"/>
      <c r="AN90" s="425"/>
      <c r="AO90" s="425"/>
      <c r="AP90" s="425"/>
      <c r="AQ90" s="425"/>
      <c r="AR90" s="425"/>
      <c r="AS90" s="425"/>
      <c r="AT90" s="425"/>
      <c r="AU90" s="425"/>
      <c r="AV90" s="425"/>
      <c r="AW90" s="425"/>
      <c r="AX90" s="425"/>
      <c r="AY90" s="425"/>
      <c r="AZ90" s="425"/>
      <c r="BA90" s="425"/>
      <c r="BB90" s="425"/>
      <c r="BC90" s="425"/>
      <c r="BD90" s="425"/>
      <c r="BE90" s="425"/>
      <c r="BF90" s="425"/>
      <c r="BG90" s="425"/>
      <c r="BH90" s="425"/>
      <c r="BI90" s="425"/>
      <c r="BJ90" s="425"/>
      <c r="BK90" s="425"/>
      <c r="BL90" s="425"/>
      <c r="BM90" s="425"/>
      <c r="BN90" s="425"/>
      <c r="BO90" s="425"/>
      <c r="BP90" s="425"/>
    </row>
    <row r="91" spans="1:68" s="426" customFormat="1" ht="15.75" customHeight="1" x14ac:dyDescent="0.2">
      <c r="A91" s="419"/>
      <c r="B91" s="420"/>
      <c r="C91" s="445"/>
      <c r="D91" s="421"/>
      <c r="E91" s="421" t="s">
        <v>98</v>
      </c>
      <c r="F91" s="438" t="s">
        <v>347</v>
      </c>
      <c r="G91" s="439">
        <f>14628+22581+21615.87+20760</f>
        <v>79584.87</v>
      </c>
      <c r="H91" s="425"/>
      <c r="I91" s="425"/>
      <c r="J91" s="425"/>
      <c r="K91" s="425"/>
      <c r="L91" s="425"/>
      <c r="M91" s="425"/>
      <c r="N91" s="425"/>
      <c r="O91" s="425"/>
      <c r="P91" s="425"/>
      <c r="Q91" s="425"/>
      <c r="R91" s="425"/>
      <c r="S91" s="425"/>
      <c r="T91" s="425"/>
      <c r="U91" s="425"/>
      <c r="V91" s="425"/>
      <c r="W91" s="425"/>
      <c r="X91" s="425"/>
      <c r="Y91" s="425"/>
      <c r="Z91" s="425"/>
      <c r="AA91" s="425"/>
      <c r="AB91" s="425"/>
      <c r="AC91" s="425"/>
      <c r="AD91" s="425"/>
      <c r="AE91" s="425"/>
      <c r="AF91" s="425"/>
      <c r="AG91" s="425"/>
      <c r="AH91" s="425"/>
      <c r="AI91" s="425"/>
      <c r="AJ91" s="425"/>
      <c r="AK91" s="425"/>
      <c r="AL91" s="425"/>
      <c r="AM91" s="425"/>
      <c r="AN91" s="425"/>
      <c r="AO91" s="425"/>
      <c r="AP91" s="425"/>
      <c r="AQ91" s="425"/>
      <c r="AR91" s="425"/>
      <c r="AS91" s="425"/>
      <c r="AT91" s="425"/>
      <c r="AU91" s="425"/>
      <c r="AV91" s="425"/>
      <c r="AW91" s="425"/>
      <c r="AX91" s="425"/>
      <c r="AY91" s="425"/>
      <c r="AZ91" s="425"/>
      <c r="BA91" s="425"/>
      <c r="BB91" s="425"/>
      <c r="BC91" s="425"/>
      <c r="BD91" s="425"/>
      <c r="BE91" s="425"/>
      <c r="BF91" s="425"/>
      <c r="BG91" s="425"/>
      <c r="BH91" s="425"/>
      <c r="BI91" s="425"/>
      <c r="BJ91" s="425"/>
      <c r="BK91" s="425"/>
      <c r="BL91" s="425"/>
      <c r="BM91" s="425"/>
      <c r="BN91" s="425"/>
      <c r="BO91" s="425"/>
      <c r="BP91" s="425"/>
    </row>
    <row r="92" spans="1:68" s="426" customFormat="1" ht="15.75" customHeight="1" x14ac:dyDescent="0.2">
      <c r="A92" s="419"/>
      <c r="B92" s="420"/>
      <c r="C92" s="445"/>
      <c r="D92" s="421"/>
      <c r="E92" s="421"/>
      <c r="F92" s="438"/>
      <c r="G92" s="439"/>
      <c r="H92" s="425"/>
      <c r="I92" s="425"/>
      <c r="J92" s="425"/>
      <c r="K92" s="425"/>
      <c r="L92" s="425"/>
      <c r="M92" s="425"/>
      <c r="N92" s="425"/>
      <c r="O92" s="425"/>
      <c r="P92" s="425"/>
      <c r="Q92" s="425"/>
      <c r="R92" s="425"/>
      <c r="S92" s="425"/>
      <c r="T92" s="425"/>
      <c r="U92" s="425"/>
      <c r="V92" s="425"/>
      <c r="W92" s="425"/>
      <c r="X92" s="425"/>
      <c r="Y92" s="425"/>
      <c r="Z92" s="425"/>
      <c r="AA92" s="425"/>
      <c r="AB92" s="425"/>
      <c r="AC92" s="425"/>
      <c r="AD92" s="425"/>
      <c r="AE92" s="425"/>
      <c r="AF92" s="425"/>
      <c r="AG92" s="425"/>
      <c r="AH92" s="425"/>
      <c r="AI92" s="425"/>
      <c r="AJ92" s="425"/>
      <c r="AK92" s="425"/>
      <c r="AL92" s="425"/>
      <c r="AM92" s="425"/>
      <c r="AN92" s="425"/>
      <c r="AO92" s="425"/>
      <c r="AP92" s="425"/>
      <c r="AQ92" s="425"/>
      <c r="AR92" s="425"/>
      <c r="AS92" s="425"/>
      <c r="AT92" s="425"/>
      <c r="AU92" s="425"/>
      <c r="AV92" s="425"/>
      <c r="AW92" s="425"/>
      <c r="AX92" s="425"/>
      <c r="AY92" s="425"/>
      <c r="AZ92" s="425"/>
      <c r="BA92" s="425"/>
      <c r="BB92" s="425"/>
      <c r="BC92" s="425"/>
      <c r="BD92" s="425"/>
      <c r="BE92" s="425"/>
      <c r="BF92" s="425"/>
      <c r="BG92" s="425"/>
      <c r="BH92" s="425"/>
      <c r="BI92" s="425"/>
      <c r="BJ92" s="425"/>
      <c r="BK92" s="425"/>
      <c r="BL92" s="425"/>
      <c r="BM92" s="425"/>
      <c r="BN92" s="425"/>
      <c r="BO92" s="425"/>
      <c r="BP92" s="425"/>
    </row>
    <row r="93" spans="1:68" s="426" customFormat="1" ht="15.75" customHeight="1" x14ac:dyDescent="0.2">
      <c r="A93" s="419"/>
      <c r="B93" s="437" t="s">
        <v>92</v>
      </c>
      <c r="C93" s="421" t="s">
        <v>378</v>
      </c>
      <c r="D93" s="421" t="s">
        <v>381</v>
      </c>
      <c r="E93" s="429" t="s">
        <v>347</v>
      </c>
      <c r="F93" s="430" t="s">
        <v>347</v>
      </c>
      <c r="G93" s="431">
        <f>SUM(G95)</f>
        <v>144971.35</v>
      </c>
      <c r="H93" s="425"/>
      <c r="I93" s="425"/>
      <c r="J93" s="425"/>
      <c r="K93" s="425"/>
      <c r="L93" s="425"/>
      <c r="M93" s="425"/>
      <c r="N93" s="425"/>
      <c r="O93" s="425"/>
      <c r="P93" s="425"/>
      <c r="Q93" s="425"/>
      <c r="R93" s="425"/>
      <c r="S93" s="425"/>
      <c r="T93" s="425"/>
      <c r="U93" s="425"/>
      <c r="V93" s="425"/>
      <c r="W93" s="425"/>
      <c r="X93" s="425"/>
      <c r="Y93" s="425"/>
      <c r="Z93" s="425"/>
      <c r="AA93" s="425"/>
      <c r="AB93" s="425"/>
      <c r="AC93" s="425"/>
      <c r="AD93" s="425"/>
      <c r="AE93" s="425"/>
      <c r="AF93" s="425"/>
      <c r="AG93" s="425"/>
      <c r="AH93" s="425"/>
      <c r="AI93" s="425"/>
      <c r="AJ93" s="425"/>
      <c r="AK93" s="425"/>
      <c r="AL93" s="425"/>
      <c r="AM93" s="425"/>
      <c r="AN93" s="425"/>
      <c r="AO93" s="425"/>
      <c r="AP93" s="425"/>
      <c r="AQ93" s="425"/>
      <c r="AR93" s="425"/>
      <c r="AS93" s="425"/>
      <c r="AT93" s="425"/>
      <c r="AU93" s="425"/>
      <c r="AV93" s="425"/>
      <c r="AW93" s="425"/>
      <c r="AX93" s="425"/>
      <c r="AY93" s="425"/>
      <c r="AZ93" s="425"/>
      <c r="BA93" s="425"/>
      <c r="BB93" s="425"/>
      <c r="BC93" s="425"/>
      <c r="BD93" s="425"/>
      <c r="BE93" s="425"/>
      <c r="BF93" s="425"/>
      <c r="BG93" s="425"/>
      <c r="BH93" s="425"/>
      <c r="BI93" s="425"/>
      <c r="BJ93" s="425"/>
      <c r="BK93" s="425"/>
      <c r="BL93" s="425"/>
      <c r="BM93" s="425"/>
      <c r="BN93" s="425"/>
      <c r="BO93" s="425"/>
      <c r="BP93" s="425"/>
    </row>
    <row r="94" spans="1:68" s="426" customFormat="1" ht="15.75" customHeight="1" x14ac:dyDescent="0.2">
      <c r="A94" s="419"/>
      <c r="B94" s="420"/>
      <c r="C94" s="445"/>
      <c r="D94" s="421"/>
      <c r="E94" s="421"/>
      <c r="F94" s="438"/>
      <c r="G94" s="439"/>
      <c r="H94" s="425"/>
      <c r="I94" s="425"/>
      <c r="J94" s="425"/>
      <c r="K94" s="425"/>
      <c r="L94" s="425"/>
      <c r="M94" s="425"/>
      <c r="N94" s="425"/>
      <c r="O94" s="425"/>
      <c r="P94" s="425"/>
      <c r="Q94" s="425"/>
      <c r="R94" s="425"/>
      <c r="S94" s="425"/>
      <c r="T94" s="425"/>
      <c r="U94" s="425"/>
      <c r="V94" s="425"/>
      <c r="W94" s="425"/>
      <c r="X94" s="425"/>
      <c r="Y94" s="425"/>
      <c r="Z94" s="425"/>
      <c r="AA94" s="425"/>
      <c r="AB94" s="425"/>
      <c r="AC94" s="425"/>
      <c r="AD94" s="425"/>
      <c r="AE94" s="425"/>
      <c r="AF94" s="425"/>
      <c r="AG94" s="425"/>
      <c r="AH94" s="425"/>
      <c r="AI94" s="425"/>
      <c r="AJ94" s="425"/>
      <c r="AK94" s="425"/>
      <c r="AL94" s="425"/>
      <c r="AM94" s="425"/>
      <c r="AN94" s="425"/>
      <c r="AO94" s="425"/>
      <c r="AP94" s="425"/>
      <c r="AQ94" s="425"/>
      <c r="AR94" s="425"/>
      <c r="AS94" s="425"/>
      <c r="AT94" s="425"/>
      <c r="AU94" s="425"/>
      <c r="AV94" s="425"/>
      <c r="AW94" s="425"/>
      <c r="AX94" s="425"/>
      <c r="AY94" s="425"/>
      <c r="AZ94" s="425"/>
      <c r="BA94" s="425"/>
      <c r="BB94" s="425"/>
      <c r="BC94" s="425"/>
      <c r="BD94" s="425"/>
      <c r="BE94" s="425"/>
      <c r="BF94" s="425"/>
      <c r="BG94" s="425"/>
      <c r="BH94" s="425"/>
      <c r="BI94" s="425"/>
      <c r="BJ94" s="425"/>
      <c r="BK94" s="425"/>
      <c r="BL94" s="425"/>
      <c r="BM94" s="425"/>
      <c r="BN94" s="425"/>
      <c r="BO94" s="425"/>
      <c r="BP94" s="425"/>
    </row>
    <row r="95" spans="1:68" s="426" customFormat="1" ht="15.75" customHeight="1" x14ac:dyDescent="0.2">
      <c r="A95" s="419"/>
      <c r="B95" s="420"/>
      <c r="C95" s="445"/>
      <c r="D95" s="421"/>
      <c r="E95" s="433"/>
      <c r="F95" s="434"/>
      <c r="G95" s="435">
        <f>SUM(G96:G96)</f>
        <v>144971.35</v>
      </c>
      <c r="H95" s="425"/>
      <c r="I95" s="425"/>
      <c r="J95" s="425"/>
      <c r="K95" s="425"/>
      <c r="L95" s="425"/>
      <c r="M95" s="425"/>
      <c r="N95" s="425"/>
      <c r="O95" s="425"/>
      <c r="P95" s="425"/>
      <c r="Q95" s="425"/>
      <c r="R95" s="425"/>
      <c r="S95" s="425"/>
      <c r="T95" s="425"/>
      <c r="U95" s="425"/>
      <c r="V95" s="425"/>
      <c r="W95" s="425"/>
      <c r="X95" s="425"/>
      <c r="Y95" s="425"/>
      <c r="Z95" s="425"/>
      <c r="AA95" s="425"/>
      <c r="AB95" s="425"/>
      <c r="AC95" s="425"/>
      <c r="AD95" s="425"/>
      <c r="AE95" s="425"/>
      <c r="AF95" s="425"/>
      <c r="AG95" s="425"/>
      <c r="AH95" s="425"/>
      <c r="AI95" s="425"/>
      <c r="AJ95" s="425"/>
      <c r="AK95" s="425"/>
      <c r="AL95" s="425"/>
      <c r="AM95" s="425"/>
      <c r="AN95" s="425"/>
      <c r="AO95" s="425"/>
      <c r="AP95" s="425"/>
      <c r="AQ95" s="425"/>
      <c r="AR95" s="425"/>
      <c r="AS95" s="425"/>
      <c r="AT95" s="425"/>
      <c r="AU95" s="425"/>
      <c r="AV95" s="425"/>
      <c r="AW95" s="425"/>
      <c r="AX95" s="425"/>
      <c r="AY95" s="425"/>
      <c r="AZ95" s="425"/>
      <c r="BA95" s="425"/>
      <c r="BB95" s="425"/>
      <c r="BC95" s="425"/>
      <c r="BD95" s="425"/>
      <c r="BE95" s="425"/>
      <c r="BF95" s="425"/>
      <c r="BG95" s="425"/>
      <c r="BH95" s="425"/>
      <c r="BI95" s="425"/>
      <c r="BJ95" s="425"/>
      <c r="BK95" s="425"/>
      <c r="BL95" s="425"/>
      <c r="BM95" s="425"/>
      <c r="BN95" s="425"/>
      <c r="BO95" s="425"/>
      <c r="BP95" s="425"/>
    </row>
    <row r="96" spans="1:68" s="426" customFormat="1" ht="15.75" customHeight="1" x14ac:dyDescent="0.2">
      <c r="A96" s="419"/>
      <c r="B96" s="420"/>
      <c r="C96" s="445"/>
      <c r="D96" s="421"/>
      <c r="E96" s="421" t="s">
        <v>98</v>
      </c>
      <c r="F96" s="438" t="s">
        <v>347</v>
      </c>
      <c r="G96" s="439">
        <f>26350+34429+51845.35+32347</f>
        <v>144971.35</v>
      </c>
      <c r="H96" s="425"/>
      <c r="I96" s="425"/>
      <c r="J96" s="425"/>
      <c r="K96" s="425"/>
      <c r="L96" s="425"/>
      <c r="M96" s="425"/>
      <c r="N96" s="425"/>
      <c r="O96" s="425"/>
      <c r="P96" s="425"/>
      <c r="Q96" s="425"/>
      <c r="R96" s="425"/>
      <c r="S96" s="425"/>
      <c r="T96" s="425"/>
      <c r="U96" s="425"/>
      <c r="V96" s="425"/>
      <c r="W96" s="425"/>
      <c r="X96" s="425"/>
      <c r="Y96" s="425"/>
      <c r="Z96" s="425"/>
      <c r="AA96" s="425"/>
      <c r="AB96" s="425"/>
      <c r="AC96" s="425"/>
      <c r="AD96" s="425"/>
      <c r="AE96" s="425"/>
      <c r="AF96" s="425"/>
      <c r="AG96" s="425"/>
      <c r="AH96" s="425"/>
      <c r="AI96" s="425"/>
      <c r="AJ96" s="425"/>
      <c r="AK96" s="425"/>
      <c r="AL96" s="425"/>
      <c r="AM96" s="425"/>
      <c r="AN96" s="425"/>
      <c r="AO96" s="425"/>
      <c r="AP96" s="425"/>
      <c r="AQ96" s="425"/>
      <c r="AR96" s="425"/>
      <c r="AS96" s="425"/>
      <c r="AT96" s="425"/>
      <c r="AU96" s="425"/>
      <c r="AV96" s="425"/>
      <c r="AW96" s="425"/>
      <c r="AX96" s="425"/>
      <c r="AY96" s="425"/>
      <c r="AZ96" s="425"/>
      <c r="BA96" s="425"/>
      <c r="BB96" s="425"/>
      <c r="BC96" s="425"/>
      <c r="BD96" s="425"/>
      <c r="BE96" s="425"/>
      <c r="BF96" s="425"/>
      <c r="BG96" s="425"/>
      <c r="BH96" s="425"/>
      <c r="BI96" s="425"/>
      <c r="BJ96" s="425"/>
      <c r="BK96" s="425"/>
      <c r="BL96" s="425"/>
      <c r="BM96" s="425"/>
      <c r="BN96" s="425"/>
      <c r="BO96" s="425"/>
      <c r="BP96" s="425"/>
    </row>
    <row r="97" spans="1:68" s="426" customFormat="1" ht="15.75" customHeight="1" x14ac:dyDescent="0.2">
      <c r="A97" s="419"/>
      <c r="B97" s="420"/>
      <c r="C97" s="445"/>
      <c r="D97" s="421"/>
      <c r="E97" s="421"/>
      <c r="F97" s="438"/>
      <c r="G97" s="439"/>
      <c r="H97" s="425"/>
      <c r="I97" s="425"/>
      <c r="J97" s="425"/>
      <c r="K97" s="425"/>
      <c r="L97" s="425"/>
      <c r="M97" s="425"/>
      <c r="N97" s="425"/>
      <c r="O97" s="425"/>
      <c r="P97" s="425"/>
      <c r="Q97" s="425"/>
      <c r="R97" s="425"/>
      <c r="S97" s="425"/>
      <c r="T97" s="425"/>
      <c r="U97" s="425"/>
      <c r="V97" s="425"/>
      <c r="W97" s="425"/>
      <c r="X97" s="425"/>
      <c r="Y97" s="425"/>
      <c r="Z97" s="425"/>
      <c r="AA97" s="425"/>
      <c r="AB97" s="425"/>
      <c r="AC97" s="425"/>
      <c r="AD97" s="425"/>
      <c r="AE97" s="425"/>
      <c r="AF97" s="425"/>
      <c r="AG97" s="425"/>
      <c r="AH97" s="425"/>
      <c r="AI97" s="425"/>
      <c r="AJ97" s="425"/>
      <c r="AK97" s="425"/>
      <c r="AL97" s="425"/>
      <c r="AM97" s="425"/>
      <c r="AN97" s="425"/>
      <c r="AO97" s="425"/>
      <c r="AP97" s="425"/>
      <c r="AQ97" s="425"/>
      <c r="AR97" s="425"/>
      <c r="AS97" s="425"/>
      <c r="AT97" s="425"/>
      <c r="AU97" s="425"/>
      <c r="AV97" s="425"/>
      <c r="AW97" s="425"/>
      <c r="AX97" s="425"/>
      <c r="AY97" s="425"/>
      <c r="AZ97" s="425"/>
      <c r="BA97" s="425"/>
      <c r="BB97" s="425"/>
      <c r="BC97" s="425"/>
      <c r="BD97" s="425"/>
      <c r="BE97" s="425"/>
      <c r="BF97" s="425"/>
      <c r="BG97" s="425"/>
      <c r="BH97" s="425"/>
      <c r="BI97" s="425"/>
      <c r="BJ97" s="425"/>
      <c r="BK97" s="425"/>
      <c r="BL97" s="425"/>
      <c r="BM97" s="425"/>
      <c r="BN97" s="425"/>
      <c r="BO97" s="425"/>
      <c r="BP97" s="425"/>
    </row>
    <row r="98" spans="1:68" s="426" customFormat="1" ht="15.75" customHeight="1" x14ac:dyDescent="0.2">
      <c r="A98" s="419"/>
      <c r="B98" s="437" t="s">
        <v>120</v>
      </c>
      <c r="C98" s="421" t="s">
        <v>378</v>
      </c>
      <c r="D98" s="421" t="s">
        <v>381</v>
      </c>
      <c r="E98" s="429" t="s">
        <v>347</v>
      </c>
      <c r="F98" s="430" t="s">
        <v>347</v>
      </c>
      <c r="G98" s="431">
        <f>SUM(G100)</f>
        <v>19045</v>
      </c>
      <c r="H98" s="425"/>
      <c r="I98" s="425"/>
      <c r="J98" s="425"/>
      <c r="K98" s="425"/>
      <c r="L98" s="425"/>
      <c r="M98" s="425"/>
      <c r="N98" s="425"/>
      <c r="O98" s="425"/>
      <c r="P98" s="425"/>
      <c r="Q98" s="425"/>
      <c r="R98" s="425"/>
      <c r="S98" s="425"/>
      <c r="T98" s="425"/>
      <c r="U98" s="425"/>
      <c r="V98" s="425"/>
      <c r="W98" s="425"/>
      <c r="X98" s="425"/>
      <c r="Y98" s="425"/>
      <c r="Z98" s="425"/>
      <c r="AA98" s="425"/>
      <c r="AB98" s="425"/>
      <c r="AC98" s="425"/>
      <c r="AD98" s="425"/>
      <c r="AE98" s="425"/>
      <c r="AF98" s="425"/>
      <c r="AG98" s="425"/>
      <c r="AH98" s="425"/>
      <c r="AI98" s="425"/>
      <c r="AJ98" s="425"/>
      <c r="AK98" s="425"/>
      <c r="AL98" s="425"/>
      <c r="AM98" s="425"/>
      <c r="AN98" s="425"/>
      <c r="AO98" s="425"/>
      <c r="AP98" s="425"/>
      <c r="AQ98" s="425"/>
      <c r="AR98" s="425"/>
      <c r="AS98" s="425"/>
      <c r="AT98" s="425"/>
      <c r="AU98" s="425"/>
      <c r="AV98" s="425"/>
      <c r="AW98" s="425"/>
      <c r="AX98" s="425"/>
      <c r="AY98" s="425"/>
      <c r="AZ98" s="425"/>
      <c r="BA98" s="425"/>
      <c r="BB98" s="425"/>
      <c r="BC98" s="425"/>
      <c r="BD98" s="425"/>
      <c r="BE98" s="425"/>
      <c r="BF98" s="425"/>
      <c r="BG98" s="425"/>
      <c r="BH98" s="425"/>
      <c r="BI98" s="425"/>
      <c r="BJ98" s="425"/>
      <c r="BK98" s="425"/>
      <c r="BL98" s="425"/>
      <c r="BM98" s="425"/>
      <c r="BN98" s="425"/>
      <c r="BO98" s="425"/>
      <c r="BP98" s="425"/>
    </row>
    <row r="99" spans="1:68" s="426" customFormat="1" ht="15.75" customHeight="1" x14ac:dyDescent="0.2">
      <c r="A99" s="419"/>
      <c r="B99" s="420"/>
      <c r="C99" s="445"/>
      <c r="D99" s="421"/>
      <c r="E99" s="421"/>
      <c r="F99" s="438"/>
      <c r="G99" s="439"/>
      <c r="H99" s="425"/>
      <c r="I99" s="425"/>
      <c r="J99" s="425"/>
      <c r="K99" s="425"/>
      <c r="L99" s="425"/>
      <c r="M99" s="425"/>
      <c r="N99" s="425"/>
      <c r="O99" s="425"/>
      <c r="P99" s="425"/>
      <c r="Q99" s="425"/>
      <c r="R99" s="425"/>
      <c r="S99" s="425"/>
      <c r="T99" s="425"/>
      <c r="U99" s="425"/>
      <c r="V99" s="425"/>
      <c r="W99" s="425"/>
      <c r="X99" s="425"/>
      <c r="Y99" s="425"/>
      <c r="Z99" s="425"/>
      <c r="AA99" s="425"/>
      <c r="AB99" s="425"/>
      <c r="AC99" s="425"/>
      <c r="AD99" s="425"/>
      <c r="AE99" s="425"/>
      <c r="AF99" s="425"/>
      <c r="AG99" s="425"/>
      <c r="AH99" s="425"/>
      <c r="AI99" s="425"/>
      <c r="AJ99" s="425"/>
      <c r="AK99" s="425"/>
      <c r="AL99" s="425"/>
      <c r="AM99" s="425"/>
      <c r="AN99" s="425"/>
      <c r="AO99" s="425"/>
      <c r="AP99" s="425"/>
      <c r="AQ99" s="425"/>
      <c r="AR99" s="425"/>
      <c r="AS99" s="425"/>
      <c r="AT99" s="425"/>
      <c r="AU99" s="425"/>
      <c r="AV99" s="425"/>
      <c r="AW99" s="425"/>
      <c r="AX99" s="425"/>
      <c r="AY99" s="425"/>
      <c r="AZ99" s="425"/>
      <c r="BA99" s="425"/>
      <c r="BB99" s="425"/>
      <c r="BC99" s="425"/>
      <c r="BD99" s="425"/>
      <c r="BE99" s="425"/>
      <c r="BF99" s="425"/>
      <c r="BG99" s="425"/>
      <c r="BH99" s="425"/>
      <c r="BI99" s="425"/>
      <c r="BJ99" s="425"/>
      <c r="BK99" s="425"/>
      <c r="BL99" s="425"/>
      <c r="BM99" s="425"/>
      <c r="BN99" s="425"/>
      <c r="BO99" s="425"/>
      <c r="BP99" s="425"/>
    </row>
    <row r="100" spans="1:68" s="426" customFormat="1" ht="15.75" customHeight="1" x14ac:dyDescent="0.2">
      <c r="A100" s="419"/>
      <c r="B100" s="420"/>
      <c r="C100" s="445"/>
      <c r="D100" s="421"/>
      <c r="E100" s="433"/>
      <c r="F100" s="434"/>
      <c r="G100" s="435">
        <f>SUM(G101)</f>
        <v>19045</v>
      </c>
      <c r="H100" s="425"/>
      <c r="I100" s="425"/>
      <c r="J100" s="425"/>
      <c r="K100" s="425"/>
      <c r="L100" s="425"/>
      <c r="M100" s="425"/>
      <c r="N100" s="425"/>
      <c r="O100" s="425"/>
      <c r="P100" s="425"/>
      <c r="Q100" s="425"/>
      <c r="R100" s="425"/>
      <c r="S100" s="425"/>
      <c r="T100" s="425"/>
      <c r="U100" s="425"/>
      <c r="V100" s="425"/>
      <c r="W100" s="425"/>
      <c r="X100" s="425"/>
      <c r="Y100" s="425"/>
      <c r="Z100" s="425"/>
      <c r="AA100" s="425"/>
      <c r="AB100" s="425"/>
      <c r="AC100" s="425"/>
      <c r="AD100" s="425"/>
      <c r="AE100" s="425"/>
      <c r="AF100" s="425"/>
      <c r="AG100" s="425"/>
      <c r="AH100" s="425"/>
      <c r="AI100" s="425"/>
      <c r="AJ100" s="425"/>
      <c r="AK100" s="425"/>
      <c r="AL100" s="425"/>
      <c r="AM100" s="425"/>
      <c r="AN100" s="425"/>
      <c r="AO100" s="425"/>
      <c r="AP100" s="425"/>
      <c r="AQ100" s="425"/>
      <c r="AR100" s="425"/>
      <c r="AS100" s="425"/>
      <c r="AT100" s="425"/>
      <c r="AU100" s="425"/>
      <c r="AV100" s="425"/>
      <c r="AW100" s="425"/>
      <c r="AX100" s="425"/>
      <c r="AY100" s="425"/>
      <c r="AZ100" s="425"/>
      <c r="BA100" s="425"/>
      <c r="BB100" s="425"/>
      <c r="BC100" s="425"/>
      <c r="BD100" s="425"/>
      <c r="BE100" s="425"/>
      <c r="BF100" s="425"/>
      <c r="BG100" s="425"/>
      <c r="BH100" s="425"/>
      <c r="BI100" s="425"/>
      <c r="BJ100" s="425"/>
      <c r="BK100" s="425"/>
      <c r="BL100" s="425"/>
      <c r="BM100" s="425"/>
      <c r="BN100" s="425"/>
      <c r="BO100" s="425"/>
      <c r="BP100" s="425"/>
    </row>
    <row r="101" spans="1:68" s="426" customFormat="1" ht="15.75" customHeight="1" x14ac:dyDescent="0.2">
      <c r="A101" s="419"/>
      <c r="B101" s="420"/>
      <c r="C101" s="445"/>
      <c r="D101" s="421"/>
      <c r="E101" s="421" t="s">
        <v>101</v>
      </c>
      <c r="F101" s="438" t="s">
        <v>347</v>
      </c>
      <c r="G101" s="439">
        <f>6130+6488+6427</f>
        <v>19045</v>
      </c>
      <c r="H101" s="425"/>
      <c r="I101" s="425"/>
      <c r="J101" s="425"/>
      <c r="K101" s="425"/>
      <c r="L101" s="425"/>
      <c r="M101" s="425"/>
      <c r="N101" s="425"/>
      <c r="O101" s="425"/>
      <c r="P101" s="425"/>
      <c r="Q101" s="425"/>
      <c r="R101" s="425"/>
      <c r="S101" s="425"/>
      <c r="T101" s="425"/>
      <c r="U101" s="425"/>
      <c r="V101" s="425"/>
      <c r="W101" s="425"/>
      <c r="X101" s="425"/>
      <c r="Y101" s="425"/>
      <c r="Z101" s="425"/>
      <c r="AA101" s="425"/>
      <c r="AB101" s="425"/>
      <c r="AC101" s="425"/>
      <c r="AD101" s="425"/>
      <c r="AE101" s="425"/>
      <c r="AF101" s="425"/>
      <c r="AG101" s="425"/>
      <c r="AH101" s="425"/>
      <c r="AI101" s="425"/>
      <c r="AJ101" s="425"/>
      <c r="AK101" s="425"/>
      <c r="AL101" s="425"/>
      <c r="AM101" s="425"/>
      <c r="AN101" s="425"/>
      <c r="AO101" s="425"/>
      <c r="AP101" s="425"/>
      <c r="AQ101" s="425"/>
      <c r="AR101" s="425"/>
      <c r="AS101" s="425"/>
      <c r="AT101" s="425"/>
      <c r="AU101" s="425"/>
      <c r="AV101" s="425"/>
      <c r="AW101" s="425"/>
      <c r="AX101" s="425"/>
      <c r="AY101" s="425"/>
      <c r="AZ101" s="425"/>
      <c r="BA101" s="425"/>
      <c r="BB101" s="425"/>
      <c r="BC101" s="425"/>
      <c r="BD101" s="425"/>
      <c r="BE101" s="425"/>
      <c r="BF101" s="425"/>
      <c r="BG101" s="425"/>
      <c r="BH101" s="425"/>
      <c r="BI101" s="425"/>
      <c r="BJ101" s="425"/>
      <c r="BK101" s="425"/>
      <c r="BL101" s="425"/>
      <c r="BM101" s="425"/>
      <c r="BN101" s="425"/>
      <c r="BO101" s="425"/>
      <c r="BP101" s="425"/>
    </row>
    <row r="102" spans="1:68" s="426" customFormat="1" ht="15.75" customHeight="1" x14ac:dyDescent="0.2">
      <c r="A102" s="419"/>
      <c r="B102" s="420"/>
      <c r="C102" s="445"/>
      <c r="D102" s="421"/>
      <c r="E102" s="421"/>
      <c r="F102" s="438"/>
      <c r="G102" s="439"/>
      <c r="H102" s="425"/>
      <c r="I102" s="425"/>
      <c r="J102" s="425"/>
      <c r="K102" s="425"/>
      <c r="L102" s="425"/>
      <c r="M102" s="425"/>
      <c r="N102" s="425"/>
      <c r="O102" s="425"/>
      <c r="P102" s="425"/>
      <c r="Q102" s="425"/>
      <c r="R102" s="425"/>
      <c r="S102" s="425"/>
      <c r="T102" s="425"/>
      <c r="U102" s="425"/>
      <c r="V102" s="425"/>
      <c r="W102" s="425"/>
      <c r="X102" s="425"/>
      <c r="Y102" s="425"/>
      <c r="Z102" s="425"/>
      <c r="AA102" s="425"/>
      <c r="AB102" s="425"/>
      <c r="AC102" s="425"/>
      <c r="AD102" s="425"/>
      <c r="AE102" s="425"/>
      <c r="AF102" s="425"/>
      <c r="AG102" s="425"/>
      <c r="AH102" s="425"/>
      <c r="AI102" s="425"/>
      <c r="AJ102" s="425"/>
      <c r="AK102" s="425"/>
      <c r="AL102" s="425"/>
      <c r="AM102" s="425"/>
      <c r="AN102" s="425"/>
      <c r="AO102" s="425"/>
      <c r="AP102" s="425"/>
      <c r="AQ102" s="425"/>
      <c r="AR102" s="425"/>
      <c r="AS102" s="425"/>
      <c r="AT102" s="425"/>
      <c r="AU102" s="425"/>
      <c r="AV102" s="425"/>
      <c r="AW102" s="425"/>
      <c r="AX102" s="425"/>
      <c r="AY102" s="425"/>
      <c r="AZ102" s="425"/>
      <c r="BA102" s="425"/>
      <c r="BB102" s="425"/>
      <c r="BC102" s="425"/>
      <c r="BD102" s="425"/>
      <c r="BE102" s="425"/>
      <c r="BF102" s="425"/>
      <c r="BG102" s="425"/>
      <c r="BH102" s="425"/>
      <c r="BI102" s="425"/>
      <c r="BJ102" s="425"/>
      <c r="BK102" s="425"/>
      <c r="BL102" s="425"/>
      <c r="BM102" s="425"/>
      <c r="BN102" s="425"/>
      <c r="BO102" s="425"/>
      <c r="BP102" s="425"/>
    </row>
    <row r="103" spans="1:68" s="426" customFormat="1" ht="15.75" customHeight="1" x14ac:dyDescent="0.2">
      <c r="A103" s="419"/>
      <c r="B103" s="437" t="s">
        <v>92</v>
      </c>
      <c r="C103" s="421" t="s">
        <v>378</v>
      </c>
      <c r="D103" s="421" t="s">
        <v>382</v>
      </c>
      <c r="E103" s="429" t="s">
        <v>347</v>
      </c>
      <c r="F103" s="430" t="s">
        <v>347</v>
      </c>
      <c r="G103" s="431">
        <f>SUM(G105)</f>
        <v>343</v>
      </c>
      <c r="H103" s="425"/>
      <c r="I103" s="425"/>
      <c r="J103" s="425"/>
      <c r="K103" s="425"/>
      <c r="L103" s="425"/>
      <c r="M103" s="425"/>
      <c r="N103" s="425"/>
      <c r="O103" s="425"/>
      <c r="P103" s="425"/>
      <c r="Q103" s="425"/>
      <c r="R103" s="425"/>
      <c r="S103" s="425"/>
      <c r="T103" s="425"/>
      <c r="U103" s="425"/>
      <c r="V103" s="425"/>
      <c r="W103" s="425"/>
      <c r="X103" s="425"/>
      <c r="Y103" s="425"/>
      <c r="Z103" s="425"/>
      <c r="AA103" s="425"/>
      <c r="AB103" s="425"/>
      <c r="AC103" s="425"/>
      <c r="AD103" s="425"/>
      <c r="AE103" s="425"/>
      <c r="AF103" s="425"/>
      <c r="AG103" s="425"/>
      <c r="AH103" s="425"/>
      <c r="AI103" s="425"/>
      <c r="AJ103" s="425"/>
      <c r="AK103" s="425"/>
      <c r="AL103" s="425"/>
      <c r="AM103" s="425"/>
      <c r="AN103" s="425"/>
      <c r="AO103" s="425"/>
      <c r="AP103" s="425"/>
      <c r="AQ103" s="425"/>
      <c r="AR103" s="425"/>
      <c r="AS103" s="425"/>
      <c r="AT103" s="425"/>
      <c r="AU103" s="425"/>
      <c r="AV103" s="425"/>
      <c r="AW103" s="425"/>
      <c r="AX103" s="425"/>
      <c r="AY103" s="425"/>
      <c r="AZ103" s="425"/>
      <c r="BA103" s="425"/>
      <c r="BB103" s="425"/>
      <c r="BC103" s="425"/>
      <c r="BD103" s="425"/>
      <c r="BE103" s="425"/>
      <c r="BF103" s="425"/>
      <c r="BG103" s="425"/>
      <c r="BH103" s="425"/>
      <c r="BI103" s="425"/>
      <c r="BJ103" s="425"/>
      <c r="BK103" s="425"/>
      <c r="BL103" s="425"/>
      <c r="BM103" s="425"/>
      <c r="BN103" s="425"/>
      <c r="BO103" s="425"/>
      <c r="BP103" s="425"/>
    </row>
    <row r="104" spans="1:68" s="426" customFormat="1" ht="15.75" customHeight="1" x14ac:dyDescent="0.2">
      <c r="A104" s="419"/>
      <c r="B104" s="420"/>
      <c r="C104" s="445"/>
      <c r="D104" s="421"/>
      <c r="E104" s="421"/>
      <c r="F104" s="438"/>
      <c r="G104" s="439"/>
      <c r="H104" s="425"/>
      <c r="I104" s="425"/>
      <c r="J104" s="425"/>
      <c r="K104" s="425"/>
      <c r="L104" s="425"/>
      <c r="M104" s="425"/>
      <c r="N104" s="425"/>
      <c r="O104" s="425"/>
      <c r="P104" s="425"/>
      <c r="Q104" s="425"/>
      <c r="R104" s="425"/>
      <c r="S104" s="425"/>
      <c r="T104" s="425"/>
      <c r="U104" s="425"/>
      <c r="V104" s="425"/>
      <c r="W104" s="425"/>
      <c r="X104" s="425"/>
      <c r="Y104" s="425"/>
      <c r="Z104" s="425"/>
      <c r="AA104" s="425"/>
      <c r="AB104" s="425"/>
      <c r="AC104" s="425"/>
      <c r="AD104" s="425"/>
      <c r="AE104" s="425"/>
      <c r="AF104" s="425"/>
      <c r="AG104" s="425"/>
      <c r="AH104" s="425"/>
      <c r="AI104" s="425"/>
      <c r="AJ104" s="425"/>
      <c r="AK104" s="425"/>
      <c r="AL104" s="425"/>
      <c r="AM104" s="425"/>
      <c r="AN104" s="425"/>
      <c r="AO104" s="425"/>
      <c r="AP104" s="425"/>
      <c r="AQ104" s="425"/>
      <c r="AR104" s="425"/>
      <c r="AS104" s="425"/>
      <c r="AT104" s="425"/>
      <c r="AU104" s="425"/>
      <c r="AV104" s="425"/>
      <c r="AW104" s="425"/>
      <c r="AX104" s="425"/>
      <c r="AY104" s="425"/>
      <c r="AZ104" s="425"/>
      <c r="BA104" s="425"/>
      <c r="BB104" s="425"/>
      <c r="BC104" s="425"/>
      <c r="BD104" s="425"/>
      <c r="BE104" s="425"/>
      <c r="BF104" s="425"/>
      <c r="BG104" s="425"/>
      <c r="BH104" s="425"/>
      <c r="BI104" s="425"/>
      <c r="BJ104" s="425"/>
      <c r="BK104" s="425"/>
      <c r="BL104" s="425"/>
      <c r="BM104" s="425"/>
      <c r="BN104" s="425"/>
      <c r="BO104" s="425"/>
      <c r="BP104" s="425"/>
    </row>
    <row r="105" spans="1:68" s="426" customFormat="1" ht="15.75" customHeight="1" x14ac:dyDescent="0.2">
      <c r="A105" s="419"/>
      <c r="B105" s="420"/>
      <c r="C105" s="445"/>
      <c r="D105" s="421"/>
      <c r="E105" s="433"/>
      <c r="F105" s="434"/>
      <c r="G105" s="435">
        <f>SUM(G106:G106)</f>
        <v>343</v>
      </c>
      <c r="H105" s="425"/>
      <c r="I105" s="425"/>
      <c r="J105" s="425"/>
      <c r="K105" s="425"/>
      <c r="L105" s="425"/>
      <c r="M105" s="425"/>
      <c r="N105" s="425"/>
      <c r="O105" s="425"/>
      <c r="P105" s="425"/>
      <c r="Q105" s="425"/>
      <c r="R105" s="425"/>
      <c r="S105" s="425"/>
      <c r="T105" s="425"/>
      <c r="U105" s="425"/>
      <c r="V105" s="425"/>
      <c r="W105" s="425"/>
      <c r="X105" s="425"/>
      <c r="Y105" s="425"/>
      <c r="Z105" s="425"/>
      <c r="AA105" s="425"/>
      <c r="AB105" s="425"/>
      <c r="AC105" s="425"/>
      <c r="AD105" s="425"/>
      <c r="AE105" s="425"/>
      <c r="AF105" s="425"/>
      <c r="AG105" s="425"/>
      <c r="AH105" s="425"/>
      <c r="AI105" s="425"/>
      <c r="AJ105" s="425"/>
      <c r="AK105" s="425"/>
      <c r="AL105" s="425"/>
      <c r="AM105" s="425"/>
      <c r="AN105" s="425"/>
      <c r="AO105" s="425"/>
      <c r="AP105" s="425"/>
      <c r="AQ105" s="425"/>
      <c r="AR105" s="425"/>
      <c r="AS105" s="425"/>
      <c r="AT105" s="425"/>
      <c r="AU105" s="425"/>
      <c r="AV105" s="425"/>
      <c r="AW105" s="425"/>
      <c r="AX105" s="425"/>
      <c r="AY105" s="425"/>
      <c r="AZ105" s="425"/>
      <c r="BA105" s="425"/>
      <c r="BB105" s="425"/>
      <c r="BC105" s="425"/>
      <c r="BD105" s="425"/>
      <c r="BE105" s="425"/>
      <c r="BF105" s="425"/>
      <c r="BG105" s="425"/>
      <c r="BH105" s="425"/>
      <c r="BI105" s="425"/>
      <c r="BJ105" s="425"/>
      <c r="BK105" s="425"/>
      <c r="BL105" s="425"/>
      <c r="BM105" s="425"/>
      <c r="BN105" s="425"/>
      <c r="BO105" s="425"/>
      <c r="BP105" s="425"/>
    </row>
    <row r="106" spans="1:68" s="426" customFormat="1" ht="15.75" customHeight="1" x14ac:dyDescent="0.2">
      <c r="A106" s="419"/>
      <c r="B106" s="420"/>
      <c r="C106" s="445"/>
      <c r="D106" s="421"/>
      <c r="E106" s="421" t="s">
        <v>98</v>
      </c>
      <c r="F106" s="438" t="s">
        <v>347</v>
      </c>
      <c r="G106" s="439">
        <f>343</f>
        <v>343</v>
      </c>
      <c r="H106" s="425"/>
      <c r="I106" s="425"/>
      <c r="J106" s="425"/>
      <c r="K106" s="425"/>
      <c r="L106" s="425"/>
      <c r="M106" s="425"/>
      <c r="N106" s="425"/>
      <c r="O106" s="425"/>
      <c r="P106" s="425"/>
      <c r="Q106" s="425"/>
      <c r="R106" s="425"/>
      <c r="S106" s="425"/>
      <c r="T106" s="425"/>
      <c r="U106" s="425"/>
      <c r="V106" s="425"/>
      <c r="W106" s="425"/>
      <c r="X106" s="425"/>
      <c r="Y106" s="425"/>
      <c r="Z106" s="425"/>
      <c r="AA106" s="425"/>
      <c r="AB106" s="425"/>
      <c r="AC106" s="425"/>
      <c r="AD106" s="425"/>
      <c r="AE106" s="425"/>
      <c r="AF106" s="425"/>
      <c r="AG106" s="425"/>
      <c r="AH106" s="425"/>
      <c r="AI106" s="425"/>
      <c r="AJ106" s="425"/>
      <c r="AK106" s="425"/>
      <c r="AL106" s="425"/>
      <c r="AM106" s="425"/>
      <c r="AN106" s="425"/>
      <c r="AO106" s="425"/>
      <c r="AP106" s="425"/>
      <c r="AQ106" s="425"/>
      <c r="AR106" s="425"/>
      <c r="AS106" s="425"/>
      <c r="AT106" s="425"/>
      <c r="AU106" s="425"/>
      <c r="AV106" s="425"/>
      <c r="AW106" s="425"/>
      <c r="AX106" s="425"/>
      <c r="AY106" s="425"/>
      <c r="AZ106" s="425"/>
      <c r="BA106" s="425"/>
      <c r="BB106" s="425"/>
      <c r="BC106" s="425"/>
      <c r="BD106" s="425"/>
      <c r="BE106" s="425"/>
      <c r="BF106" s="425"/>
      <c r="BG106" s="425"/>
      <c r="BH106" s="425"/>
      <c r="BI106" s="425"/>
      <c r="BJ106" s="425"/>
      <c r="BK106" s="425"/>
      <c r="BL106" s="425"/>
      <c r="BM106" s="425"/>
      <c r="BN106" s="425"/>
      <c r="BO106" s="425"/>
      <c r="BP106" s="425"/>
    </row>
    <row r="107" spans="1:68" s="426" customFormat="1" ht="15.75" customHeight="1" x14ac:dyDescent="0.2">
      <c r="A107" s="419"/>
      <c r="B107" s="420"/>
      <c r="C107" s="445"/>
      <c r="D107" s="421"/>
      <c r="E107" s="421"/>
      <c r="F107" s="438"/>
      <c r="G107" s="439"/>
      <c r="H107" s="425"/>
      <c r="I107" s="425"/>
      <c r="J107" s="425"/>
      <c r="K107" s="425"/>
      <c r="L107" s="425"/>
      <c r="M107" s="425"/>
      <c r="N107" s="425"/>
      <c r="O107" s="425"/>
      <c r="P107" s="425"/>
      <c r="Q107" s="425"/>
      <c r="R107" s="425"/>
      <c r="S107" s="425"/>
      <c r="T107" s="425"/>
      <c r="U107" s="425"/>
      <c r="V107" s="425"/>
      <c r="W107" s="425"/>
      <c r="X107" s="425"/>
      <c r="Y107" s="425"/>
      <c r="Z107" s="425"/>
      <c r="AA107" s="425"/>
      <c r="AB107" s="425"/>
      <c r="AC107" s="425"/>
      <c r="AD107" s="425"/>
      <c r="AE107" s="425"/>
      <c r="AF107" s="425"/>
      <c r="AG107" s="425"/>
      <c r="AH107" s="425"/>
      <c r="AI107" s="425"/>
      <c r="AJ107" s="425"/>
      <c r="AK107" s="425"/>
      <c r="AL107" s="425"/>
      <c r="AM107" s="425"/>
      <c r="AN107" s="425"/>
      <c r="AO107" s="425"/>
      <c r="AP107" s="425"/>
      <c r="AQ107" s="425"/>
      <c r="AR107" s="425"/>
      <c r="AS107" s="425"/>
      <c r="AT107" s="425"/>
      <c r="AU107" s="425"/>
      <c r="AV107" s="425"/>
      <c r="AW107" s="425"/>
      <c r="AX107" s="425"/>
      <c r="AY107" s="425"/>
      <c r="AZ107" s="425"/>
      <c r="BA107" s="425"/>
      <c r="BB107" s="425"/>
      <c r="BC107" s="425"/>
      <c r="BD107" s="425"/>
      <c r="BE107" s="425"/>
      <c r="BF107" s="425"/>
      <c r="BG107" s="425"/>
      <c r="BH107" s="425"/>
      <c r="BI107" s="425"/>
      <c r="BJ107" s="425"/>
      <c r="BK107" s="425"/>
      <c r="BL107" s="425"/>
      <c r="BM107" s="425"/>
      <c r="BN107" s="425"/>
      <c r="BO107" s="425"/>
      <c r="BP107" s="425"/>
    </row>
    <row r="108" spans="1:68" s="426" customFormat="1" ht="15.75" customHeight="1" x14ac:dyDescent="0.2">
      <c r="A108" s="419"/>
      <c r="B108" s="437" t="s">
        <v>92</v>
      </c>
      <c r="C108" s="421" t="s">
        <v>378</v>
      </c>
      <c r="D108" s="421" t="s">
        <v>383</v>
      </c>
      <c r="E108" s="429" t="s">
        <v>347</v>
      </c>
      <c r="F108" s="430" t="s">
        <v>347</v>
      </c>
      <c r="G108" s="431">
        <f>SUM(G110)</f>
        <v>101935.73000000001</v>
      </c>
      <c r="H108" s="425"/>
      <c r="I108" s="425"/>
      <c r="J108" s="425"/>
      <c r="K108" s="425"/>
      <c r="L108" s="425"/>
      <c r="M108" s="425"/>
      <c r="N108" s="425"/>
      <c r="O108" s="425"/>
      <c r="P108" s="425"/>
      <c r="Q108" s="425"/>
      <c r="R108" s="425"/>
      <c r="S108" s="425"/>
      <c r="T108" s="425"/>
      <c r="U108" s="425"/>
      <c r="V108" s="425"/>
      <c r="W108" s="425"/>
      <c r="X108" s="425"/>
      <c r="Y108" s="425"/>
      <c r="Z108" s="425"/>
      <c r="AA108" s="425"/>
      <c r="AB108" s="425"/>
      <c r="AC108" s="425"/>
      <c r="AD108" s="425"/>
      <c r="AE108" s="425"/>
      <c r="AF108" s="425"/>
      <c r="AG108" s="425"/>
      <c r="AH108" s="425"/>
      <c r="AI108" s="425"/>
      <c r="AJ108" s="425"/>
      <c r="AK108" s="425"/>
      <c r="AL108" s="425"/>
      <c r="AM108" s="425"/>
      <c r="AN108" s="425"/>
      <c r="AO108" s="425"/>
      <c r="AP108" s="425"/>
      <c r="AQ108" s="425"/>
      <c r="AR108" s="425"/>
      <c r="AS108" s="425"/>
      <c r="AT108" s="425"/>
      <c r="AU108" s="425"/>
      <c r="AV108" s="425"/>
      <c r="AW108" s="425"/>
      <c r="AX108" s="425"/>
      <c r="AY108" s="425"/>
      <c r="AZ108" s="425"/>
      <c r="BA108" s="425"/>
      <c r="BB108" s="425"/>
      <c r="BC108" s="425"/>
      <c r="BD108" s="425"/>
      <c r="BE108" s="425"/>
      <c r="BF108" s="425"/>
      <c r="BG108" s="425"/>
      <c r="BH108" s="425"/>
      <c r="BI108" s="425"/>
      <c r="BJ108" s="425"/>
      <c r="BK108" s="425"/>
      <c r="BL108" s="425"/>
      <c r="BM108" s="425"/>
      <c r="BN108" s="425"/>
      <c r="BO108" s="425"/>
      <c r="BP108" s="425"/>
    </row>
    <row r="109" spans="1:68" s="426" customFormat="1" ht="15.75" customHeight="1" x14ac:dyDescent="0.2">
      <c r="A109" s="419"/>
      <c r="B109" s="420"/>
      <c r="C109" s="445"/>
      <c r="D109" s="421"/>
      <c r="E109" s="421"/>
      <c r="F109" s="438"/>
      <c r="G109" s="439"/>
      <c r="H109" s="425"/>
      <c r="I109" s="425"/>
      <c r="J109" s="425"/>
      <c r="K109" s="425"/>
      <c r="L109" s="425"/>
      <c r="M109" s="425"/>
      <c r="N109" s="425"/>
      <c r="O109" s="425"/>
      <c r="P109" s="425"/>
      <c r="Q109" s="425"/>
      <c r="R109" s="425"/>
      <c r="S109" s="425"/>
      <c r="T109" s="425"/>
      <c r="U109" s="425"/>
      <c r="V109" s="425"/>
      <c r="W109" s="425"/>
      <c r="X109" s="425"/>
      <c r="Y109" s="425"/>
      <c r="Z109" s="425"/>
      <c r="AA109" s="425"/>
      <c r="AB109" s="425"/>
      <c r="AC109" s="425"/>
      <c r="AD109" s="425"/>
      <c r="AE109" s="425"/>
      <c r="AF109" s="425"/>
      <c r="AG109" s="425"/>
      <c r="AH109" s="425"/>
      <c r="AI109" s="425"/>
      <c r="AJ109" s="425"/>
      <c r="AK109" s="425"/>
      <c r="AL109" s="425"/>
      <c r="AM109" s="425"/>
      <c r="AN109" s="425"/>
      <c r="AO109" s="425"/>
      <c r="AP109" s="425"/>
      <c r="AQ109" s="425"/>
      <c r="AR109" s="425"/>
      <c r="AS109" s="425"/>
      <c r="AT109" s="425"/>
      <c r="AU109" s="425"/>
      <c r="AV109" s="425"/>
      <c r="AW109" s="425"/>
      <c r="AX109" s="425"/>
      <c r="AY109" s="425"/>
      <c r="AZ109" s="425"/>
      <c r="BA109" s="425"/>
      <c r="BB109" s="425"/>
      <c r="BC109" s="425"/>
      <c r="BD109" s="425"/>
      <c r="BE109" s="425"/>
      <c r="BF109" s="425"/>
      <c r="BG109" s="425"/>
      <c r="BH109" s="425"/>
      <c r="BI109" s="425"/>
      <c r="BJ109" s="425"/>
      <c r="BK109" s="425"/>
      <c r="BL109" s="425"/>
      <c r="BM109" s="425"/>
      <c r="BN109" s="425"/>
      <c r="BO109" s="425"/>
      <c r="BP109" s="425"/>
    </row>
    <row r="110" spans="1:68" s="426" customFormat="1" ht="15.75" customHeight="1" x14ac:dyDescent="0.2">
      <c r="A110" s="419"/>
      <c r="B110" s="420"/>
      <c r="C110" s="445"/>
      <c r="D110" s="421"/>
      <c r="E110" s="433"/>
      <c r="F110" s="434"/>
      <c r="G110" s="435">
        <f>SUM(G111:G111)</f>
        <v>101935.73000000001</v>
      </c>
      <c r="H110" s="425"/>
      <c r="I110" s="425"/>
      <c r="J110" s="425"/>
      <c r="K110" s="425"/>
      <c r="L110" s="425"/>
      <c r="M110" s="425"/>
      <c r="N110" s="425"/>
      <c r="O110" s="425"/>
      <c r="P110" s="425"/>
      <c r="Q110" s="425"/>
      <c r="R110" s="425"/>
      <c r="S110" s="425"/>
      <c r="T110" s="425"/>
      <c r="U110" s="425"/>
      <c r="V110" s="425"/>
      <c r="W110" s="425"/>
      <c r="X110" s="425"/>
      <c r="Y110" s="425"/>
      <c r="Z110" s="425"/>
      <c r="AA110" s="425"/>
      <c r="AB110" s="425"/>
      <c r="AC110" s="425"/>
      <c r="AD110" s="425"/>
      <c r="AE110" s="425"/>
      <c r="AF110" s="425"/>
      <c r="AG110" s="425"/>
      <c r="AH110" s="425"/>
      <c r="AI110" s="425"/>
      <c r="AJ110" s="425"/>
      <c r="AK110" s="425"/>
      <c r="AL110" s="425"/>
      <c r="AM110" s="425"/>
      <c r="AN110" s="425"/>
      <c r="AO110" s="425"/>
      <c r="AP110" s="425"/>
      <c r="AQ110" s="425"/>
      <c r="AR110" s="425"/>
      <c r="AS110" s="425"/>
      <c r="AT110" s="425"/>
      <c r="AU110" s="425"/>
      <c r="AV110" s="425"/>
      <c r="AW110" s="425"/>
      <c r="AX110" s="425"/>
      <c r="AY110" s="425"/>
      <c r="AZ110" s="425"/>
      <c r="BA110" s="425"/>
      <c r="BB110" s="425"/>
      <c r="BC110" s="425"/>
      <c r="BD110" s="425"/>
      <c r="BE110" s="425"/>
      <c r="BF110" s="425"/>
      <c r="BG110" s="425"/>
      <c r="BH110" s="425"/>
      <c r="BI110" s="425"/>
      <c r="BJ110" s="425"/>
      <c r="BK110" s="425"/>
      <c r="BL110" s="425"/>
      <c r="BM110" s="425"/>
      <c r="BN110" s="425"/>
      <c r="BO110" s="425"/>
      <c r="BP110" s="425"/>
    </row>
    <row r="111" spans="1:68" s="426" customFormat="1" ht="15.75" customHeight="1" x14ac:dyDescent="0.2">
      <c r="A111" s="419"/>
      <c r="B111" s="420"/>
      <c r="C111" s="445"/>
      <c r="D111" s="421"/>
      <c r="E111" s="421" t="s">
        <v>98</v>
      </c>
      <c r="F111" s="438" t="s">
        <v>347</v>
      </c>
      <c r="G111" s="439">
        <f>16932+22200+42304.73+20499</f>
        <v>101935.73000000001</v>
      </c>
      <c r="H111" s="425"/>
      <c r="I111" s="425"/>
      <c r="J111" s="425"/>
      <c r="K111" s="425"/>
      <c r="L111" s="425"/>
      <c r="M111" s="425"/>
      <c r="N111" s="425"/>
      <c r="O111" s="425"/>
      <c r="P111" s="425"/>
      <c r="Q111" s="425"/>
      <c r="R111" s="425"/>
      <c r="S111" s="425"/>
      <c r="T111" s="425"/>
      <c r="U111" s="425"/>
      <c r="V111" s="425"/>
      <c r="W111" s="425"/>
      <c r="X111" s="425"/>
      <c r="Y111" s="425"/>
      <c r="Z111" s="425"/>
      <c r="AA111" s="425"/>
      <c r="AB111" s="425"/>
      <c r="AC111" s="425"/>
      <c r="AD111" s="425"/>
      <c r="AE111" s="425"/>
      <c r="AF111" s="425"/>
      <c r="AG111" s="425"/>
      <c r="AH111" s="425"/>
      <c r="AI111" s="425"/>
      <c r="AJ111" s="425"/>
      <c r="AK111" s="425"/>
      <c r="AL111" s="425"/>
      <c r="AM111" s="425"/>
      <c r="AN111" s="425"/>
      <c r="AO111" s="425"/>
      <c r="AP111" s="425"/>
      <c r="AQ111" s="425"/>
      <c r="AR111" s="425"/>
      <c r="AS111" s="425"/>
      <c r="AT111" s="425"/>
      <c r="AU111" s="425"/>
      <c r="AV111" s="425"/>
      <c r="AW111" s="425"/>
      <c r="AX111" s="425"/>
      <c r="AY111" s="425"/>
      <c r="AZ111" s="425"/>
      <c r="BA111" s="425"/>
      <c r="BB111" s="425"/>
      <c r="BC111" s="425"/>
      <c r="BD111" s="425"/>
      <c r="BE111" s="425"/>
      <c r="BF111" s="425"/>
      <c r="BG111" s="425"/>
      <c r="BH111" s="425"/>
      <c r="BI111" s="425"/>
      <c r="BJ111" s="425"/>
      <c r="BK111" s="425"/>
      <c r="BL111" s="425"/>
      <c r="BM111" s="425"/>
      <c r="BN111" s="425"/>
      <c r="BO111" s="425"/>
      <c r="BP111" s="425"/>
    </row>
    <row r="112" spans="1:68" s="426" customFormat="1" ht="11.25" customHeight="1" x14ac:dyDescent="0.2">
      <c r="A112" s="419"/>
      <c r="B112" s="420"/>
      <c r="C112" s="445"/>
      <c r="D112" s="421"/>
      <c r="E112" s="421"/>
      <c r="F112" s="438"/>
      <c r="G112" s="439"/>
      <c r="H112" s="425"/>
      <c r="I112" s="425"/>
      <c r="J112" s="425"/>
      <c r="K112" s="425"/>
      <c r="L112" s="425"/>
      <c r="M112" s="425"/>
      <c r="N112" s="425"/>
      <c r="O112" s="425"/>
      <c r="P112" s="425"/>
      <c r="Q112" s="425"/>
      <c r="R112" s="425"/>
      <c r="S112" s="425"/>
      <c r="T112" s="425"/>
      <c r="U112" s="425"/>
      <c r="V112" s="425"/>
      <c r="W112" s="425"/>
      <c r="X112" s="425"/>
      <c r="Y112" s="425"/>
      <c r="Z112" s="425"/>
      <c r="AA112" s="425"/>
      <c r="AB112" s="425"/>
      <c r="AC112" s="425"/>
      <c r="AD112" s="425"/>
      <c r="AE112" s="425"/>
      <c r="AF112" s="425"/>
      <c r="AG112" s="425"/>
      <c r="AH112" s="425"/>
      <c r="AI112" s="425"/>
      <c r="AJ112" s="425"/>
      <c r="AK112" s="425"/>
      <c r="AL112" s="425"/>
      <c r="AM112" s="425"/>
      <c r="AN112" s="425"/>
      <c r="AO112" s="425"/>
      <c r="AP112" s="425"/>
      <c r="AQ112" s="425"/>
      <c r="AR112" s="425"/>
      <c r="AS112" s="425"/>
      <c r="AT112" s="425"/>
      <c r="AU112" s="425"/>
      <c r="AV112" s="425"/>
      <c r="AW112" s="425"/>
      <c r="AX112" s="425"/>
      <c r="AY112" s="425"/>
      <c r="AZ112" s="425"/>
      <c r="BA112" s="425"/>
      <c r="BB112" s="425"/>
      <c r="BC112" s="425"/>
      <c r="BD112" s="425"/>
      <c r="BE112" s="425"/>
      <c r="BF112" s="425"/>
      <c r="BG112" s="425"/>
      <c r="BH112" s="425"/>
      <c r="BI112" s="425"/>
      <c r="BJ112" s="425"/>
      <c r="BK112" s="425"/>
      <c r="BL112" s="425"/>
      <c r="BM112" s="425"/>
      <c r="BN112" s="425"/>
      <c r="BO112" s="425"/>
      <c r="BP112" s="425"/>
    </row>
    <row r="113" spans="1:68" s="426" customFormat="1" ht="15.75" customHeight="1" x14ac:dyDescent="0.2">
      <c r="A113" s="419"/>
      <c r="B113" s="437" t="s">
        <v>120</v>
      </c>
      <c r="C113" s="421" t="s">
        <v>378</v>
      </c>
      <c r="D113" s="421" t="s">
        <v>383</v>
      </c>
      <c r="E113" s="429" t="s">
        <v>347</v>
      </c>
      <c r="F113" s="430" t="s">
        <v>347</v>
      </c>
      <c r="G113" s="431">
        <f>SUM(G115)</f>
        <v>3274</v>
      </c>
      <c r="H113" s="425"/>
      <c r="I113" s="425"/>
      <c r="J113" s="425"/>
      <c r="K113" s="425"/>
      <c r="L113" s="425"/>
      <c r="M113" s="425"/>
      <c r="N113" s="425"/>
      <c r="O113" s="425"/>
      <c r="P113" s="425"/>
      <c r="Q113" s="425"/>
      <c r="R113" s="425"/>
      <c r="S113" s="425"/>
      <c r="T113" s="425"/>
      <c r="U113" s="425"/>
      <c r="V113" s="425"/>
      <c r="W113" s="425"/>
      <c r="X113" s="425"/>
      <c r="Y113" s="425"/>
      <c r="Z113" s="425"/>
      <c r="AA113" s="425"/>
      <c r="AB113" s="425"/>
      <c r="AC113" s="425"/>
      <c r="AD113" s="425"/>
      <c r="AE113" s="425"/>
      <c r="AF113" s="425"/>
      <c r="AG113" s="425"/>
      <c r="AH113" s="425"/>
      <c r="AI113" s="425"/>
      <c r="AJ113" s="425"/>
      <c r="AK113" s="425"/>
      <c r="AL113" s="425"/>
      <c r="AM113" s="425"/>
      <c r="AN113" s="425"/>
      <c r="AO113" s="425"/>
      <c r="AP113" s="425"/>
      <c r="AQ113" s="425"/>
      <c r="AR113" s="425"/>
      <c r="AS113" s="425"/>
      <c r="AT113" s="425"/>
      <c r="AU113" s="425"/>
      <c r="AV113" s="425"/>
      <c r="AW113" s="425"/>
      <c r="AX113" s="425"/>
      <c r="AY113" s="425"/>
      <c r="AZ113" s="425"/>
      <c r="BA113" s="425"/>
      <c r="BB113" s="425"/>
      <c r="BC113" s="425"/>
      <c r="BD113" s="425"/>
      <c r="BE113" s="425"/>
      <c r="BF113" s="425"/>
      <c r="BG113" s="425"/>
      <c r="BH113" s="425"/>
      <c r="BI113" s="425"/>
      <c r="BJ113" s="425"/>
      <c r="BK113" s="425"/>
      <c r="BL113" s="425"/>
      <c r="BM113" s="425"/>
      <c r="BN113" s="425"/>
      <c r="BO113" s="425"/>
      <c r="BP113" s="425"/>
    </row>
    <row r="114" spans="1:68" s="426" customFormat="1" ht="15.75" customHeight="1" x14ac:dyDescent="0.2">
      <c r="A114" s="419"/>
      <c r="B114" s="420"/>
      <c r="C114" s="445"/>
      <c r="D114" s="421"/>
      <c r="E114" s="421"/>
      <c r="F114" s="438"/>
      <c r="G114" s="439"/>
      <c r="H114" s="425"/>
      <c r="I114" s="425"/>
      <c r="J114" s="425"/>
      <c r="K114" s="425"/>
      <c r="L114" s="425"/>
      <c r="M114" s="425"/>
      <c r="N114" s="425"/>
      <c r="O114" s="425"/>
      <c r="P114" s="425"/>
      <c r="Q114" s="425"/>
      <c r="R114" s="425"/>
      <c r="S114" s="425"/>
      <c r="T114" s="425"/>
      <c r="U114" s="425"/>
      <c r="V114" s="425"/>
      <c r="W114" s="425"/>
      <c r="X114" s="425"/>
      <c r="Y114" s="425"/>
      <c r="Z114" s="425"/>
      <c r="AA114" s="425"/>
      <c r="AB114" s="425"/>
      <c r="AC114" s="425"/>
      <c r="AD114" s="425"/>
      <c r="AE114" s="425"/>
      <c r="AF114" s="425"/>
      <c r="AG114" s="425"/>
      <c r="AH114" s="425"/>
      <c r="AI114" s="425"/>
      <c r="AJ114" s="425"/>
      <c r="AK114" s="425"/>
      <c r="AL114" s="425"/>
      <c r="AM114" s="425"/>
      <c r="AN114" s="425"/>
      <c r="AO114" s="425"/>
      <c r="AP114" s="425"/>
      <c r="AQ114" s="425"/>
      <c r="AR114" s="425"/>
      <c r="AS114" s="425"/>
      <c r="AT114" s="425"/>
      <c r="AU114" s="425"/>
      <c r="AV114" s="425"/>
      <c r="AW114" s="425"/>
      <c r="AX114" s="425"/>
      <c r="AY114" s="425"/>
      <c r="AZ114" s="425"/>
      <c r="BA114" s="425"/>
      <c r="BB114" s="425"/>
      <c r="BC114" s="425"/>
      <c r="BD114" s="425"/>
      <c r="BE114" s="425"/>
      <c r="BF114" s="425"/>
      <c r="BG114" s="425"/>
      <c r="BH114" s="425"/>
      <c r="BI114" s="425"/>
      <c r="BJ114" s="425"/>
      <c r="BK114" s="425"/>
      <c r="BL114" s="425"/>
      <c r="BM114" s="425"/>
      <c r="BN114" s="425"/>
      <c r="BO114" s="425"/>
      <c r="BP114" s="425"/>
    </row>
    <row r="115" spans="1:68" s="426" customFormat="1" ht="15.75" customHeight="1" x14ac:dyDescent="0.2">
      <c r="A115" s="419"/>
      <c r="B115" s="420"/>
      <c r="C115" s="445"/>
      <c r="D115" s="421"/>
      <c r="E115" s="433"/>
      <c r="F115" s="434"/>
      <c r="G115" s="435">
        <f>SUM(G116)</f>
        <v>3274</v>
      </c>
      <c r="H115" s="425"/>
      <c r="I115" s="425"/>
      <c r="J115" s="425"/>
      <c r="K115" s="425"/>
      <c r="L115" s="425"/>
      <c r="M115" s="425"/>
      <c r="N115" s="425"/>
      <c r="O115" s="425"/>
      <c r="P115" s="425"/>
      <c r="Q115" s="425"/>
      <c r="R115" s="425"/>
      <c r="S115" s="425"/>
      <c r="T115" s="425"/>
      <c r="U115" s="425"/>
      <c r="V115" s="425"/>
      <c r="W115" s="425"/>
      <c r="X115" s="425"/>
      <c r="Y115" s="425"/>
      <c r="Z115" s="425"/>
      <c r="AA115" s="425"/>
      <c r="AB115" s="425"/>
      <c r="AC115" s="425"/>
      <c r="AD115" s="425"/>
      <c r="AE115" s="425"/>
      <c r="AF115" s="425"/>
      <c r="AG115" s="425"/>
      <c r="AH115" s="425"/>
      <c r="AI115" s="425"/>
      <c r="AJ115" s="425"/>
      <c r="AK115" s="425"/>
      <c r="AL115" s="425"/>
      <c r="AM115" s="425"/>
      <c r="AN115" s="425"/>
      <c r="AO115" s="425"/>
      <c r="AP115" s="425"/>
      <c r="AQ115" s="425"/>
      <c r="AR115" s="425"/>
      <c r="AS115" s="425"/>
      <c r="AT115" s="425"/>
      <c r="AU115" s="425"/>
      <c r="AV115" s="425"/>
      <c r="AW115" s="425"/>
      <c r="AX115" s="425"/>
      <c r="AY115" s="425"/>
      <c r="AZ115" s="425"/>
      <c r="BA115" s="425"/>
      <c r="BB115" s="425"/>
      <c r="BC115" s="425"/>
      <c r="BD115" s="425"/>
      <c r="BE115" s="425"/>
      <c r="BF115" s="425"/>
      <c r="BG115" s="425"/>
      <c r="BH115" s="425"/>
      <c r="BI115" s="425"/>
      <c r="BJ115" s="425"/>
      <c r="BK115" s="425"/>
      <c r="BL115" s="425"/>
      <c r="BM115" s="425"/>
      <c r="BN115" s="425"/>
      <c r="BO115" s="425"/>
      <c r="BP115" s="425"/>
    </row>
    <row r="116" spans="1:68" s="426" customFormat="1" ht="15.75" customHeight="1" x14ac:dyDescent="0.2">
      <c r="A116" s="419"/>
      <c r="B116" s="420"/>
      <c r="C116" s="445"/>
      <c r="D116" s="421"/>
      <c r="E116" s="421" t="s">
        <v>101</v>
      </c>
      <c r="F116" s="438" t="s">
        <v>347</v>
      </c>
      <c r="G116" s="439">
        <f>924+1215+1135</f>
        <v>3274</v>
      </c>
      <c r="H116" s="425"/>
      <c r="I116" s="425"/>
      <c r="J116" s="425"/>
      <c r="K116" s="425"/>
      <c r="L116" s="425"/>
      <c r="M116" s="425"/>
      <c r="N116" s="425"/>
      <c r="O116" s="425"/>
      <c r="P116" s="425"/>
      <c r="Q116" s="425"/>
      <c r="R116" s="425"/>
      <c r="S116" s="425"/>
      <c r="T116" s="425"/>
      <c r="U116" s="425"/>
      <c r="V116" s="425"/>
      <c r="W116" s="425"/>
      <c r="X116" s="425"/>
      <c r="Y116" s="425"/>
      <c r="Z116" s="425"/>
      <c r="AA116" s="425"/>
      <c r="AB116" s="425"/>
      <c r="AC116" s="425"/>
      <c r="AD116" s="425"/>
      <c r="AE116" s="425"/>
      <c r="AF116" s="425"/>
      <c r="AG116" s="425"/>
      <c r="AH116" s="425"/>
      <c r="AI116" s="425"/>
      <c r="AJ116" s="425"/>
      <c r="AK116" s="425"/>
      <c r="AL116" s="425"/>
      <c r="AM116" s="425"/>
      <c r="AN116" s="425"/>
      <c r="AO116" s="425"/>
      <c r="AP116" s="425"/>
      <c r="AQ116" s="425"/>
      <c r="AR116" s="425"/>
      <c r="AS116" s="425"/>
      <c r="AT116" s="425"/>
      <c r="AU116" s="425"/>
      <c r="AV116" s="425"/>
      <c r="AW116" s="425"/>
      <c r="AX116" s="425"/>
      <c r="AY116" s="425"/>
      <c r="AZ116" s="425"/>
      <c r="BA116" s="425"/>
      <c r="BB116" s="425"/>
      <c r="BC116" s="425"/>
      <c r="BD116" s="425"/>
      <c r="BE116" s="425"/>
      <c r="BF116" s="425"/>
      <c r="BG116" s="425"/>
      <c r="BH116" s="425"/>
      <c r="BI116" s="425"/>
      <c r="BJ116" s="425"/>
      <c r="BK116" s="425"/>
      <c r="BL116" s="425"/>
      <c r="BM116" s="425"/>
      <c r="BN116" s="425"/>
      <c r="BO116" s="425"/>
      <c r="BP116" s="425"/>
    </row>
    <row r="117" spans="1:68" s="426" customFormat="1" ht="11.25" customHeight="1" x14ac:dyDescent="0.2">
      <c r="A117" s="419"/>
      <c r="B117" s="420"/>
      <c r="C117" s="445"/>
      <c r="D117" s="421"/>
      <c r="E117" s="422"/>
      <c r="F117" s="424"/>
      <c r="G117" s="443"/>
      <c r="H117" s="425"/>
      <c r="I117" s="425"/>
      <c r="J117" s="425"/>
      <c r="K117" s="425"/>
      <c r="L117" s="425"/>
      <c r="M117" s="425"/>
      <c r="N117" s="425"/>
      <c r="O117" s="425"/>
      <c r="P117" s="425"/>
      <c r="Q117" s="425"/>
      <c r="R117" s="425"/>
      <c r="S117" s="425"/>
      <c r="T117" s="425"/>
      <c r="U117" s="425"/>
      <c r="V117" s="425"/>
      <c r="W117" s="425"/>
      <c r="X117" s="425"/>
      <c r="Y117" s="425"/>
      <c r="Z117" s="425"/>
      <c r="AA117" s="425"/>
      <c r="AB117" s="425"/>
      <c r="AC117" s="425"/>
      <c r="AD117" s="425"/>
      <c r="AE117" s="425"/>
      <c r="AF117" s="425"/>
      <c r="AG117" s="425"/>
      <c r="AH117" s="425"/>
      <c r="AI117" s="425"/>
      <c r="AJ117" s="425"/>
      <c r="AK117" s="425"/>
      <c r="AL117" s="425"/>
      <c r="AM117" s="425"/>
      <c r="AN117" s="425"/>
      <c r="AO117" s="425"/>
      <c r="AP117" s="425"/>
      <c r="AQ117" s="425"/>
      <c r="AR117" s="425"/>
      <c r="AS117" s="425"/>
      <c r="AT117" s="425"/>
      <c r="AU117" s="425"/>
      <c r="AV117" s="425"/>
      <c r="AW117" s="425"/>
      <c r="AX117" s="425"/>
      <c r="AY117" s="425"/>
      <c r="AZ117" s="425"/>
      <c r="BA117" s="425"/>
      <c r="BB117" s="425"/>
      <c r="BC117" s="425"/>
      <c r="BD117" s="425"/>
      <c r="BE117" s="425"/>
      <c r="BF117" s="425"/>
      <c r="BG117" s="425"/>
      <c r="BH117" s="425"/>
      <c r="BI117" s="425"/>
      <c r="BJ117" s="425"/>
      <c r="BK117" s="425"/>
      <c r="BL117" s="425"/>
      <c r="BM117" s="425"/>
      <c r="BN117" s="425"/>
      <c r="BO117" s="425"/>
      <c r="BP117" s="425"/>
    </row>
    <row r="118" spans="1:68" s="426" customFormat="1" ht="15.75" customHeight="1" x14ac:dyDescent="0.2">
      <c r="A118" s="419"/>
      <c r="B118" s="437" t="s">
        <v>92</v>
      </c>
      <c r="C118" s="421" t="s">
        <v>378</v>
      </c>
      <c r="D118" s="421" t="s">
        <v>384</v>
      </c>
      <c r="E118" s="422" t="s">
        <v>347</v>
      </c>
      <c r="F118" s="424" t="s">
        <v>347</v>
      </c>
      <c r="G118" s="423">
        <f>SUM(G120)</f>
        <v>67773.02</v>
      </c>
      <c r="H118" s="425"/>
      <c r="I118" s="425"/>
      <c r="J118" s="425"/>
      <c r="K118" s="425"/>
      <c r="L118" s="425"/>
      <c r="M118" s="425"/>
      <c r="N118" s="425"/>
      <c r="O118" s="425"/>
      <c r="P118" s="425"/>
      <c r="Q118" s="425"/>
      <c r="R118" s="425"/>
      <c r="S118" s="425"/>
      <c r="T118" s="425"/>
      <c r="U118" s="425"/>
      <c r="V118" s="425"/>
      <c r="W118" s="425"/>
      <c r="X118" s="425"/>
      <c r="Y118" s="425"/>
      <c r="Z118" s="425"/>
      <c r="AA118" s="425"/>
      <c r="AB118" s="425"/>
      <c r="AC118" s="425"/>
      <c r="AD118" s="425"/>
      <c r="AE118" s="425"/>
      <c r="AF118" s="425"/>
      <c r="AG118" s="425"/>
      <c r="AH118" s="425"/>
      <c r="AI118" s="425"/>
      <c r="AJ118" s="425"/>
      <c r="AK118" s="425"/>
      <c r="AL118" s="425"/>
      <c r="AM118" s="425"/>
      <c r="AN118" s="425"/>
      <c r="AO118" s="425"/>
      <c r="AP118" s="425"/>
      <c r="AQ118" s="425"/>
      <c r="AR118" s="425"/>
      <c r="AS118" s="425"/>
      <c r="AT118" s="425"/>
      <c r="AU118" s="425"/>
      <c r="AV118" s="425"/>
      <c r="AW118" s="425"/>
      <c r="AX118" s="425"/>
      <c r="AY118" s="425"/>
      <c r="AZ118" s="425"/>
      <c r="BA118" s="425"/>
      <c r="BB118" s="425"/>
      <c r="BC118" s="425"/>
      <c r="BD118" s="425"/>
      <c r="BE118" s="425"/>
      <c r="BF118" s="425"/>
      <c r="BG118" s="425"/>
      <c r="BH118" s="425"/>
      <c r="BI118" s="425"/>
      <c r="BJ118" s="425"/>
      <c r="BK118" s="425"/>
      <c r="BL118" s="425"/>
      <c r="BM118" s="425"/>
      <c r="BN118" s="425"/>
      <c r="BO118" s="425"/>
      <c r="BP118" s="425"/>
    </row>
    <row r="119" spans="1:68" s="426" customFormat="1" ht="15.75" customHeight="1" x14ac:dyDescent="0.2">
      <c r="A119" s="419"/>
      <c r="B119" s="420"/>
      <c r="C119" s="445"/>
      <c r="D119" s="421"/>
      <c r="E119" s="421"/>
      <c r="F119" s="438"/>
      <c r="G119" s="439"/>
      <c r="H119" s="425"/>
      <c r="I119" s="425"/>
      <c r="J119" s="425"/>
      <c r="K119" s="425"/>
      <c r="L119" s="425"/>
      <c r="M119" s="425"/>
      <c r="N119" s="425"/>
      <c r="O119" s="425"/>
      <c r="P119" s="425"/>
      <c r="Q119" s="425"/>
      <c r="R119" s="425"/>
      <c r="S119" s="425"/>
      <c r="T119" s="425"/>
      <c r="U119" s="425"/>
      <c r="V119" s="425"/>
      <c r="W119" s="425"/>
      <c r="X119" s="425"/>
      <c r="Y119" s="425"/>
      <c r="Z119" s="425"/>
      <c r="AA119" s="425"/>
      <c r="AB119" s="425"/>
      <c r="AC119" s="425"/>
      <c r="AD119" s="425"/>
      <c r="AE119" s="425"/>
      <c r="AF119" s="425"/>
      <c r="AG119" s="425"/>
      <c r="AH119" s="425"/>
      <c r="AI119" s="425"/>
      <c r="AJ119" s="425"/>
      <c r="AK119" s="425"/>
      <c r="AL119" s="425"/>
      <c r="AM119" s="425"/>
      <c r="AN119" s="425"/>
      <c r="AO119" s="425"/>
      <c r="AP119" s="425"/>
      <c r="AQ119" s="425"/>
      <c r="AR119" s="425"/>
      <c r="AS119" s="425"/>
      <c r="AT119" s="425"/>
      <c r="AU119" s="425"/>
      <c r="AV119" s="425"/>
      <c r="AW119" s="425"/>
      <c r="AX119" s="425"/>
      <c r="AY119" s="425"/>
      <c r="AZ119" s="425"/>
      <c r="BA119" s="425"/>
      <c r="BB119" s="425"/>
      <c r="BC119" s="425"/>
      <c r="BD119" s="425"/>
      <c r="BE119" s="425"/>
      <c r="BF119" s="425"/>
      <c r="BG119" s="425"/>
      <c r="BH119" s="425"/>
      <c r="BI119" s="425"/>
      <c r="BJ119" s="425"/>
      <c r="BK119" s="425"/>
      <c r="BL119" s="425"/>
      <c r="BM119" s="425"/>
      <c r="BN119" s="425"/>
      <c r="BO119" s="425"/>
      <c r="BP119" s="425"/>
    </row>
    <row r="120" spans="1:68" s="426" customFormat="1" ht="15.75" customHeight="1" x14ac:dyDescent="0.2">
      <c r="A120" s="419"/>
      <c r="B120" s="420"/>
      <c r="C120" s="445"/>
      <c r="D120" s="421"/>
      <c r="E120" s="433"/>
      <c r="F120" s="434"/>
      <c r="G120" s="435">
        <f>SUM(G121:G121)</f>
        <v>67773.02</v>
      </c>
      <c r="H120" s="425"/>
      <c r="I120" s="425"/>
      <c r="J120" s="425"/>
      <c r="K120" s="425"/>
      <c r="L120" s="425"/>
      <c r="M120" s="425"/>
      <c r="N120" s="425"/>
      <c r="O120" s="425"/>
      <c r="P120" s="425"/>
      <c r="Q120" s="425"/>
      <c r="R120" s="425"/>
      <c r="S120" s="425"/>
      <c r="T120" s="425"/>
      <c r="U120" s="425"/>
      <c r="V120" s="425"/>
      <c r="W120" s="425"/>
      <c r="X120" s="425"/>
      <c r="Y120" s="425"/>
      <c r="Z120" s="425"/>
      <c r="AA120" s="425"/>
      <c r="AB120" s="425"/>
      <c r="AC120" s="425"/>
      <c r="AD120" s="425"/>
      <c r="AE120" s="425"/>
      <c r="AF120" s="425"/>
      <c r="AG120" s="425"/>
      <c r="AH120" s="425"/>
      <c r="AI120" s="425"/>
      <c r="AJ120" s="425"/>
      <c r="AK120" s="425"/>
      <c r="AL120" s="425"/>
      <c r="AM120" s="425"/>
      <c r="AN120" s="425"/>
      <c r="AO120" s="425"/>
      <c r="AP120" s="425"/>
      <c r="AQ120" s="425"/>
      <c r="AR120" s="425"/>
      <c r="AS120" s="425"/>
      <c r="AT120" s="425"/>
      <c r="AU120" s="425"/>
      <c r="AV120" s="425"/>
      <c r="AW120" s="425"/>
      <c r="AX120" s="425"/>
      <c r="AY120" s="425"/>
      <c r="AZ120" s="425"/>
      <c r="BA120" s="425"/>
      <c r="BB120" s="425"/>
      <c r="BC120" s="425"/>
      <c r="BD120" s="425"/>
      <c r="BE120" s="425"/>
      <c r="BF120" s="425"/>
      <c r="BG120" s="425"/>
      <c r="BH120" s="425"/>
      <c r="BI120" s="425"/>
      <c r="BJ120" s="425"/>
      <c r="BK120" s="425"/>
      <c r="BL120" s="425"/>
      <c r="BM120" s="425"/>
      <c r="BN120" s="425"/>
      <c r="BO120" s="425"/>
      <c r="BP120" s="425"/>
    </row>
    <row r="121" spans="1:68" s="426" customFormat="1" ht="15.75" customHeight="1" x14ac:dyDescent="0.2">
      <c r="A121" s="419"/>
      <c r="B121" s="420"/>
      <c r="C121" s="445"/>
      <c r="D121" s="421"/>
      <c r="E121" s="421" t="s">
        <v>98</v>
      </c>
      <c r="F121" s="438" t="s">
        <v>347</v>
      </c>
      <c r="G121" s="439">
        <f>18236+21454+8422.02+19661</f>
        <v>67773.02</v>
      </c>
      <c r="H121" s="425"/>
      <c r="I121" s="425"/>
      <c r="J121" s="425"/>
      <c r="K121" s="425"/>
      <c r="L121" s="425"/>
      <c r="M121" s="425"/>
      <c r="N121" s="425"/>
      <c r="O121" s="425"/>
      <c r="P121" s="425"/>
      <c r="Q121" s="425"/>
      <c r="R121" s="425"/>
      <c r="S121" s="425"/>
      <c r="T121" s="425"/>
      <c r="U121" s="425"/>
      <c r="V121" s="425"/>
      <c r="W121" s="425"/>
      <c r="X121" s="425"/>
      <c r="Y121" s="425"/>
      <c r="Z121" s="425"/>
      <c r="AA121" s="425"/>
      <c r="AB121" s="425"/>
      <c r="AC121" s="425"/>
      <c r="AD121" s="425"/>
      <c r="AE121" s="425"/>
      <c r="AF121" s="425"/>
      <c r="AG121" s="425"/>
      <c r="AH121" s="425"/>
      <c r="AI121" s="425"/>
      <c r="AJ121" s="425"/>
      <c r="AK121" s="425"/>
      <c r="AL121" s="425"/>
      <c r="AM121" s="425"/>
      <c r="AN121" s="425"/>
      <c r="AO121" s="425"/>
      <c r="AP121" s="425"/>
      <c r="AQ121" s="425"/>
      <c r="AR121" s="425"/>
      <c r="AS121" s="425"/>
      <c r="AT121" s="425"/>
      <c r="AU121" s="425"/>
      <c r="AV121" s="425"/>
      <c r="AW121" s="425"/>
      <c r="AX121" s="425"/>
      <c r="AY121" s="425"/>
      <c r="AZ121" s="425"/>
      <c r="BA121" s="425"/>
      <c r="BB121" s="425"/>
      <c r="BC121" s="425"/>
      <c r="BD121" s="425"/>
      <c r="BE121" s="425"/>
      <c r="BF121" s="425"/>
      <c r="BG121" s="425"/>
      <c r="BH121" s="425"/>
      <c r="BI121" s="425"/>
      <c r="BJ121" s="425"/>
      <c r="BK121" s="425"/>
      <c r="BL121" s="425"/>
      <c r="BM121" s="425"/>
      <c r="BN121" s="425"/>
      <c r="BO121" s="425"/>
      <c r="BP121" s="425"/>
    </row>
    <row r="122" spans="1:68" s="426" customFormat="1" ht="15.6" customHeight="1" x14ac:dyDescent="0.2">
      <c r="A122" s="419"/>
      <c r="B122" s="420"/>
      <c r="C122" s="445"/>
      <c r="D122" s="421"/>
      <c r="E122" s="421"/>
      <c r="F122" s="438"/>
      <c r="G122" s="439"/>
      <c r="H122" s="425"/>
      <c r="I122" s="425"/>
      <c r="J122" s="425"/>
      <c r="K122" s="425"/>
      <c r="L122" s="425"/>
      <c r="M122" s="425"/>
      <c r="N122" s="425"/>
      <c r="O122" s="425"/>
      <c r="P122" s="425"/>
      <c r="Q122" s="425"/>
      <c r="R122" s="425"/>
      <c r="S122" s="425"/>
      <c r="T122" s="425"/>
      <c r="U122" s="425"/>
      <c r="V122" s="425"/>
      <c r="W122" s="425"/>
      <c r="X122" s="425"/>
      <c r="Y122" s="425"/>
      <c r="Z122" s="425"/>
      <c r="AA122" s="425"/>
      <c r="AB122" s="425"/>
      <c r="AC122" s="425"/>
      <c r="AD122" s="425"/>
      <c r="AE122" s="425"/>
      <c r="AF122" s="425"/>
      <c r="AG122" s="425"/>
      <c r="AH122" s="425"/>
      <c r="AI122" s="425"/>
      <c r="AJ122" s="425"/>
      <c r="AK122" s="425"/>
      <c r="AL122" s="425"/>
      <c r="AM122" s="425"/>
      <c r="AN122" s="425"/>
      <c r="AO122" s="425"/>
      <c r="AP122" s="425"/>
      <c r="AQ122" s="425"/>
      <c r="AR122" s="425"/>
      <c r="AS122" s="425"/>
      <c r="AT122" s="425"/>
      <c r="AU122" s="425"/>
      <c r="AV122" s="425"/>
      <c r="AW122" s="425"/>
      <c r="AX122" s="425"/>
      <c r="AY122" s="425"/>
      <c r="AZ122" s="425"/>
      <c r="BA122" s="425"/>
      <c r="BB122" s="425"/>
      <c r="BC122" s="425"/>
      <c r="BD122" s="425"/>
      <c r="BE122" s="425"/>
      <c r="BF122" s="425"/>
      <c r="BG122" s="425"/>
      <c r="BH122" s="425"/>
      <c r="BI122" s="425"/>
      <c r="BJ122" s="425"/>
      <c r="BK122" s="425"/>
      <c r="BL122" s="425"/>
      <c r="BM122" s="425"/>
      <c r="BN122" s="425"/>
      <c r="BO122" s="425"/>
      <c r="BP122" s="425"/>
    </row>
    <row r="123" spans="1:68" s="426" customFormat="1" ht="18.75" customHeight="1" x14ac:dyDescent="0.2">
      <c r="A123" s="419"/>
      <c r="B123" s="437" t="s">
        <v>120</v>
      </c>
      <c r="C123" s="421" t="s">
        <v>378</v>
      </c>
      <c r="D123" s="421" t="s">
        <v>384</v>
      </c>
      <c r="E123" s="429" t="s">
        <v>347</v>
      </c>
      <c r="F123" s="430" t="s">
        <v>347</v>
      </c>
      <c r="G123" s="431">
        <f>SUM(G125)</f>
        <v>8845</v>
      </c>
      <c r="H123" s="425"/>
      <c r="I123" s="425"/>
      <c r="J123" s="425"/>
      <c r="K123" s="425"/>
      <c r="L123" s="425"/>
      <c r="M123" s="425"/>
      <c r="N123" s="425"/>
      <c r="O123" s="425"/>
      <c r="P123" s="425"/>
      <c r="Q123" s="425"/>
      <c r="R123" s="425"/>
      <c r="S123" s="425"/>
      <c r="T123" s="425"/>
      <c r="U123" s="425"/>
      <c r="V123" s="425"/>
      <c r="W123" s="425"/>
      <c r="X123" s="425"/>
      <c r="Y123" s="425"/>
      <c r="Z123" s="425"/>
      <c r="AA123" s="425"/>
      <c r="AB123" s="425"/>
      <c r="AC123" s="425"/>
      <c r="AD123" s="425"/>
      <c r="AE123" s="425"/>
      <c r="AF123" s="425"/>
      <c r="AG123" s="425"/>
      <c r="AH123" s="425"/>
      <c r="AI123" s="425"/>
      <c r="AJ123" s="425"/>
      <c r="AK123" s="425"/>
      <c r="AL123" s="425"/>
      <c r="AM123" s="425"/>
      <c r="AN123" s="425"/>
      <c r="AO123" s="425"/>
      <c r="AP123" s="425"/>
      <c r="AQ123" s="425"/>
      <c r="AR123" s="425"/>
      <c r="AS123" s="425"/>
      <c r="AT123" s="425"/>
      <c r="AU123" s="425"/>
      <c r="AV123" s="425"/>
      <c r="AW123" s="425"/>
      <c r="AX123" s="425"/>
      <c r="AY123" s="425"/>
      <c r="AZ123" s="425"/>
      <c r="BA123" s="425"/>
      <c r="BB123" s="425"/>
      <c r="BC123" s="425"/>
      <c r="BD123" s="425"/>
      <c r="BE123" s="425"/>
      <c r="BF123" s="425"/>
      <c r="BG123" s="425"/>
      <c r="BH123" s="425"/>
      <c r="BI123" s="425"/>
      <c r="BJ123" s="425"/>
      <c r="BK123" s="425"/>
      <c r="BL123" s="425"/>
      <c r="BM123" s="425"/>
      <c r="BN123" s="425"/>
      <c r="BO123" s="425"/>
      <c r="BP123" s="425"/>
    </row>
    <row r="124" spans="1:68" s="426" customFormat="1" ht="15.75" customHeight="1" x14ac:dyDescent="0.2">
      <c r="A124" s="419"/>
      <c r="B124" s="420"/>
      <c r="C124" s="445"/>
      <c r="D124" s="421"/>
      <c r="E124" s="421"/>
      <c r="F124" s="438"/>
      <c r="G124" s="439"/>
      <c r="H124" s="425"/>
      <c r="I124" s="425"/>
      <c r="J124" s="425"/>
      <c r="K124" s="425"/>
      <c r="L124" s="425"/>
      <c r="M124" s="425"/>
      <c r="N124" s="425"/>
      <c r="O124" s="425"/>
      <c r="P124" s="425"/>
      <c r="Q124" s="425"/>
      <c r="R124" s="425"/>
      <c r="S124" s="425"/>
      <c r="T124" s="425"/>
      <c r="U124" s="425"/>
      <c r="V124" s="425"/>
      <c r="W124" s="425"/>
      <c r="X124" s="425"/>
      <c r="Y124" s="425"/>
      <c r="Z124" s="425"/>
      <c r="AA124" s="425"/>
      <c r="AB124" s="425"/>
      <c r="AC124" s="425"/>
      <c r="AD124" s="425"/>
      <c r="AE124" s="425"/>
      <c r="AF124" s="425"/>
      <c r="AG124" s="425"/>
      <c r="AH124" s="425"/>
      <c r="AI124" s="425"/>
      <c r="AJ124" s="425"/>
      <c r="AK124" s="425"/>
      <c r="AL124" s="425"/>
      <c r="AM124" s="425"/>
      <c r="AN124" s="425"/>
      <c r="AO124" s="425"/>
      <c r="AP124" s="425"/>
      <c r="AQ124" s="425"/>
      <c r="AR124" s="425"/>
      <c r="AS124" s="425"/>
      <c r="AT124" s="425"/>
      <c r="AU124" s="425"/>
      <c r="AV124" s="425"/>
      <c r="AW124" s="425"/>
      <c r="AX124" s="425"/>
      <c r="AY124" s="425"/>
      <c r="AZ124" s="425"/>
      <c r="BA124" s="425"/>
      <c r="BB124" s="425"/>
      <c r="BC124" s="425"/>
      <c r="BD124" s="425"/>
      <c r="BE124" s="425"/>
      <c r="BF124" s="425"/>
      <c r="BG124" s="425"/>
      <c r="BH124" s="425"/>
      <c r="BI124" s="425"/>
      <c r="BJ124" s="425"/>
      <c r="BK124" s="425"/>
      <c r="BL124" s="425"/>
      <c r="BM124" s="425"/>
      <c r="BN124" s="425"/>
      <c r="BO124" s="425"/>
      <c r="BP124" s="425"/>
    </row>
    <row r="125" spans="1:68" s="426" customFormat="1" ht="15.75" customHeight="1" x14ac:dyDescent="0.2">
      <c r="A125" s="419"/>
      <c r="B125" s="420"/>
      <c r="C125" s="445"/>
      <c r="D125" s="421"/>
      <c r="E125" s="433"/>
      <c r="F125" s="434"/>
      <c r="G125" s="435">
        <f>SUM(G126)</f>
        <v>8845</v>
      </c>
      <c r="H125" s="425"/>
      <c r="I125" s="425"/>
      <c r="J125" s="425"/>
      <c r="K125" s="425"/>
      <c r="L125" s="425"/>
      <c r="M125" s="425"/>
      <c r="N125" s="425"/>
      <c r="O125" s="425"/>
      <c r="P125" s="425"/>
      <c r="Q125" s="425"/>
      <c r="R125" s="425"/>
      <c r="S125" s="425"/>
      <c r="T125" s="425"/>
      <c r="U125" s="425"/>
      <c r="V125" s="425"/>
      <c r="W125" s="425"/>
      <c r="X125" s="425"/>
      <c r="Y125" s="425"/>
      <c r="Z125" s="425"/>
      <c r="AA125" s="425"/>
      <c r="AB125" s="425"/>
      <c r="AC125" s="425"/>
      <c r="AD125" s="425"/>
      <c r="AE125" s="425"/>
      <c r="AF125" s="425"/>
      <c r="AG125" s="425"/>
      <c r="AH125" s="425"/>
      <c r="AI125" s="425"/>
      <c r="AJ125" s="425"/>
      <c r="AK125" s="425"/>
      <c r="AL125" s="425"/>
      <c r="AM125" s="425"/>
      <c r="AN125" s="425"/>
      <c r="AO125" s="425"/>
      <c r="AP125" s="425"/>
      <c r="AQ125" s="425"/>
      <c r="AR125" s="425"/>
      <c r="AS125" s="425"/>
      <c r="AT125" s="425"/>
      <c r="AU125" s="425"/>
      <c r="AV125" s="425"/>
      <c r="AW125" s="425"/>
      <c r="AX125" s="425"/>
      <c r="AY125" s="425"/>
      <c r="AZ125" s="425"/>
      <c r="BA125" s="425"/>
      <c r="BB125" s="425"/>
      <c r="BC125" s="425"/>
      <c r="BD125" s="425"/>
      <c r="BE125" s="425"/>
      <c r="BF125" s="425"/>
      <c r="BG125" s="425"/>
      <c r="BH125" s="425"/>
      <c r="BI125" s="425"/>
      <c r="BJ125" s="425"/>
      <c r="BK125" s="425"/>
      <c r="BL125" s="425"/>
      <c r="BM125" s="425"/>
      <c r="BN125" s="425"/>
      <c r="BO125" s="425"/>
      <c r="BP125" s="425"/>
    </row>
    <row r="126" spans="1:68" s="426" customFormat="1" ht="15.75" customHeight="1" x14ac:dyDescent="0.2">
      <c r="A126" s="419"/>
      <c r="B126" s="420"/>
      <c r="C126" s="445"/>
      <c r="D126" s="421"/>
      <c r="E126" s="421" t="s">
        <v>101</v>
      </c>
      <c r="F126" s="438" t="s">
        <v>347</v>
      </c>
      <c r="G126" s="439">
        <f>2470+3297+3078</f>
        <v>8845</v>
      </c>
      <c r="H126" s="425"/>
      <c r="I126" s="425"/>
      <c r="J126" s="425"/>
      <c r="K126" s="425"/>
      <c r="L126" s="425"/>
      <c r="M126" s="425"/>
      <c r="N126" s="425"/>
      <c r="O126" s="425"/>
      <c r="P126" s="425"/>
      <c r="Q126" s="425"/>
      <c r="R126" s="425"/>
      <c r="S126" s="425"/>
      <c r="T126" s="425"/>
      <c r="U126" s="425"/>
      <c r="V126" s="425"/>
      <c r="W126" s="425"/>
      <c r="X126" s="425"/>
      <c r="Y126" s="425"/>
      <c r="Z126" s="425"/>
      <c r="AA126" s="425"/>
      <c r="AB126" s="425"/>
      <c r="AC126" s="425"/>
      <c r="AD126" s="425"/>
      <c r="AE126" s="425"/>
      <c r="AF126" s="425"/>
      <c r="AG126" s="425"/>
      <c r="AH126" s="425"/>
      <c r="AI126" s="425"/>
      <c r="AJ126" s="425"/>
      <c r="AK126" s="425"/>
      <c r="AL126" s="425"/>
      <c r="AM126" s="425"/>
      <c r="AN126" s="425"/>
      <c r="AO126" s="425"/>
      <c r="AP126" s="425"/>
      <c r="AQ126" s="425"/>
      <c r="AR126" s="425"/>
      <c r="AS126" s="425"/>
      <c r="AT126" s="425"/>
      <c r="AU126" s="425"/>
      <c r="AV126" s="425"/>
      <c r="AW126" s="425"/>
      <c r="AX126" s="425"/>
      <c r="AY126" s="425"/>
      <c r="AZ126" s="425"/>
      <c r="BA126" s="425"/>
      <c r="BB126" s="425"/>
      <c r="BC126" s="425"/>
      <c r="BD126" s="425"/>
      <c r="BE126" s="425"/>
      <c r="BF126" s="425"/>
      <c r="BG126" s="425"/>
      <c r="BH126" s="425"/>
      <c r="BI126" s="425"/>
      <c r="BJ126" s="425"/>
      <c r="BK126" s="425"/>
      <c r="BL126" s="425"/>
      <c r="BM126" s="425"/>
      <c r="BN126" s="425"/>
      <c r="BO126" s="425"/>
      <c r="BP126" s="425"/>
    </row>
    <row r="127" spans="1:68" s="426" customFormat="1" ht="15.6" customHeight="1" x14ac:dyDescent="0.2">
      <c r="A127" s="419"/>
      <c r="B127" s="420"/>
      <c r="C127" s="445"/>
      <c r="D127" s="421"/>
      <c r="E127" s="422"/>
      <c r="F127" s="424"/>
      <c r="G127" s="443"/>
      <c r="H127" s="425"/>
      <c r="I127" s="425"/>
      <c r="J127" s="425"/>
      <c r="K127" s="425"/>
      <c r="L127" s="425"/>
      <c r="M127" s="425"/>
      <c r="N127" s="425"/>
      <c r="O127" s="425"/>
      <c r="P127" s="425"/>
      <c r="Q127" s="425"/>
      <c r="R127" s="425"/>
      <c r="S127" s="425"/>
      <c r="T127" s="425"/>
      <c r="U127" s="425"/>
      <c r="V127" s="425"/>
      <c r="W127" s="425"/>
      <c r="X127" s="425"/>
      <c r="Y127" s="425"/>
      <c r="Z127" s="425"/>
      <c r="AA127" s="425"/>
      <c r="AB127" s="425"/>
      <c r="AC127" s="425"/>
      <c r="AD127" s="425"/>
      <c r="AE127" s="425"/>
      <c r="AF127" s="425"/>
      <c r="AG127" s="425"/>
      <c r="AH127" s="425"/>
      <c r="AI127" s="425"/>
      <c r="AJ127" s="425"/>
      <c r="AK127" s="425"/>
      <c r="AL127" s="425"/>
      <c r="AM127" s="425"/>
      <c r="AN127" s="425"/>
      <c r="AO127" s="425"/>
      <c r="AP127" s="425"/>
      <c r="AQ127" s="425"/>
      <c r="AR127" s="425"/>
      <c r="AS127" s="425"/>
      <c r="AT127" s="425"/>
      <c r="AU127" s="425"/>
      <c r="AV127" s="425"/>
      <c r="AW127" s="425"/>
      <c r="AX127" s="425"/>
      <c r="AY127" s="425"/>
      <c r="AZ127" s="425"/>
      <c r="BA127" s="425"/>
      <c r="BB127" s="425"/>
      <c r="BC127" s="425"/>
      <c r="BD127" s="425"/>
      <c r="BE127" s="425"/>
      <c r="BF127" s="425"/>
      <c r="BG127" s="425"/>
      <c r="BH127" s="425"/>
      <c r="BI127" s="425"/>
      <c r="BJ127" s="425"/>
      <c r="BK127" s="425"/>
      <c r="BL127" s="425"/>
      <c r="BM127" s="425"/>
      <c r="BN127" s="425"/>
      <c r="BO127" s="425"/>
      <c r="BP127" s="425"/>
    </row>
    <row r="128" spans="1:68" s="426" customFormat="1" ht="18.75" customHeight="1" x14ac:dyDescent="0.2">
      <c r="A128" s="419"/>
      <c r="B128" s="437" t="s">
        <v>92</v>
      </c>
      <c r="C128" s="421" t="s">
        <v>378</v>
      </c>
      <c r="D128" s="421" t="s">
        <v>385</v>
      </c>
      <c r="E128" s="422" t="s">
        <v>347</v>
      </c>
      <c r="F128" s="424" t="s">
        <v>347</v>
      </c>
      <c r="G128" s="423">
        <f>SUM(G130)</f>
        <v>103380.18</v>
      </c>
      <c r="H128" s="425"/>
      <c r="I128" s="425"/>
      <c r="J128" s="425"/>
      <c r="K128" s="425"/>
      <c r="L128" s="425"/>
      <c r="M128" s="425"/>
      <c r="N128" s="425"/>
      <c r="O128" s="425"/>
      <c r="P128" s="425"/>
      <c r="Q128" s="425"/>
      <c r="R128" s="425"/>
      <c r="S128" s="425"/>
      <c r="T128" s="425"/>
      <c r="U128" s="425"/>
      <c r="V128" s="425"/>
      <c r="W128" s="425"/>
      <c r="X128" s="425"/>
      <c r="Y128" s="425"/>
      <c r="Z128" s="425"/>
      <c r="AA128" s="425"/>
      <c r="AB128" s="425"/>
      <c r="AC128" s="425"/>
      <c r="AD128" s="425"/>
      <c r="AE128" s="425"/>
      <c r="AF128" s="425"/>
      <c r="AG128" s="425"/>
      <c r="AH128" s="425"/>
      <c r="AI128" s="425"/>
      <c r="AJ128" s="425"/>
      <c r="AK128" s="425"/>
      <c r="AL128" s="425"/>
      <c r="AM128" s="425"/>
      <c r="AN128" s="425"/>
      <c r="AO128" s="425"/>
      <c r="AP128" s="425"/>
      <c r="AQ128" s="425"/>
      <c r="AR128" s="425"/>
      <c r="AS128" s="425"/>
      <c r="AT128" s="425"/>
      <c r="AU128" s="425"/>
      <c r="AV128" s="425"/>
      <c r="AW128" s="425"/>
      <c r="AX128" s="425"/>
      <c r="AY128" s="425"/>
      <c r="AZ128" s="425"/>
      <c r="BA128" s="425"/>
      <c r="BB128" s="425"/>
      <c r="BC128" s="425"/>
      <c r="BD128" s="425"/>
      <c r="BE128" s="425"/>
      <c r="BF128" s="425"/>
      <c r="BG128" s="425"/>
      <c r="BH128" s="425"/>
      <c r="BI128" s="425"/>
      <c r="BJ128" s="425"/>
      <c r="BK128" s="425"/>
      <c r="BL128" s="425"/>
      <c r="BM128" s="425"/>
      <c r="BN128" s="425"/>
      <c r="BO128" s="425"/>
      <c r="BP128" s="425"/>
    </row>
    <row r="129" spans="1:68" s="426" customFormat="1" ht="15.75" customHeight="1" x14ac:dyDescent="0.2">
      <c r="A129" s="419"/>
      <c r="B129" s="420"/>
      <c r="C129" s="445"/>
      <c r="D129" s="421"/>
      <c r="E129" s="421"/>
      <c r="F129" s="438"/>
      <c r="G129" s="439"/>
      <c r="H129" s="425"/>
      <c r="I129" s="425"/>
      <c r="J129" s="425"/>
      <c r="K129" s="425"/>
      <c r="L129" s="425"/>
      <c r="M129" s="425"/>
      <c r="N129" s="425"/>
      <c r="O129" s="425"/>
      <c r="P129" s="425"/>
      <c r="Q129" s="425"/>
      <c r="R129" s="425"/>
      <c r="S129" s="425"/>
      <c r="T129" s="425"/>
      <c r="U129" s="425"/>
      <c r="V129" s="425"/>
      <c r="W129" s="425"/>
      <c r="X129" s="425"/>
      <c r="Y129" s="425"/>
      <c r="Z129" s="425"/>
      <c r="AA129" s="425"/>
      <c r="AB129" s="425"/>
      <c r="AC129" s="425"/>
      <c r="AD129" s="425"/>
      <c r="AE129" s="425"/>
      <c r="AF129" s="425"/>
      <c r="AG129" s="425"/>
      <c r="AH129" s="425"/>
      <c r="AI129" s="425"/>
      <c r="AJ129" s="425"/>
      <c r="AK129" s="425"/>
      <c r="AL129" s="425"/>
      <c r="AM129" s="425"/>
      <c r="AN129" s="425"/>
      <c r="AO129" s="425"/>
      <c r="AP129" s="425"/>
      <c r="AQ129" s="425"/>
      <c r="AR129" s="425"/>
      <c r="AS129" s="425"/>
      <c r="AT129" s="425"/>
      <c r="AU129" s="425"/>
      <c r="AV129" s="425"/>
      <c r="AW129" s="425"/>
      <c r="AX129" s="425"/>
      <c r="AY129" s="425"/>
      <c r="AZ129" s="425"/>
      <c r="BA129" s="425"/>
      <c r="BB129" s="425"/>
      <c r="BC129" s="425"/>
      <c r="BD129" s="425"/>
      <c r="BE129" s="425"/>
      <c r="BF129" s="425"/>
      <c r="BG129" s="425"/>
      <c r="BH129" s="425"/>
      <c r="BI129" s="425"/>
      <c r="BJ129" s="425"/>
      <c r="BK129" s="425"/>
      <c r="BL129" s="425"/>
      <c r="BM129" s="425"/>
      <c r="BN129" s="425"/>
      <c r="BO129" s="425"/>
      <c r="BP129" s="425"/>
    </row>
    <row r="130" spans="1:68" s="426" customFormat="1" ht="15.75" customHeight="1" x14ac:dyDescent="0.2">
      <c r="A130" s="419"/>
      <c r="B130" s="420"/>
      <c r="C130" s="445"/>
      <c r="D130" s="421"/>
      <c r="E130" s="433"/>
      <c r="F130" s="434"/>
      <c r="G130" s="435">
        <f>SUM(G131:G131)</f>
        <v>103380.18</v>
      </c>
      <c r="H130" s="425"/>
      <c r="I130" s="425"/>
      <c r="J130" s="425"/>
      <c r="K130" s="425"/>
      <c r="L130" s="425"/>
      <c r="M130" s="425"/>
      <c r="N130" s="425"/>
      <c r="O130" s="425"/>
      <c r="P130" s="425"/>
      <c r="Q130" s="425"/>
      <c r="R130" s="425"/>
      <c r="S130" s="425"/>
      <c r="T130" s="425"/>
      <c r="U130" s="425"/>
      <c r="V130" s="425"/>
      <c r="W130" s="425"/>
      <c r="X130" s="425"/>
      <c r="Y130" s="425"/>
      <c r="Z130" s="425"/>
      <c r="AA130" s="425"/>
      <c r="AB130" s="425"/>
      <c r="AC130" s="425"/>
      <c r="AD130" s="425"/>
      <c r="AE130" s="425"/>
      <c r="AF130" s="425"/>
      <c r="AG130" s="425"/>
      <c r="AH130" s="425"/>
      <c r="AI130" s="425"/>
      <c r="AJ130" s="425"/>
      <c r="AK130" s="425"/>
      <c r="AL130" s="425"/>
      <c r="AM130" s="425"/>
      <c r="AN130" s="425"/>
      <c r="AO130" s="425"/>
      <c r="AP130" s="425"/>
      <c r="AQ130" s="425"/>
      <c r="AR130" s="425"/>
      <c r="AS130" s="425"/>
      <c r="AT130" s="425"/>
      <c r="AU130" s="425"/>
      <c r="AV130" s="425"/>
      <c r="AW130" s="425"/>
      <c r="AX130" s="425"/>
      <c r="AY130" s="425"/>
      <c r="AZ130" s="425"/>
      <c r="BA130" s="425"/>
      <c r="BB130" s="425"/>
      <c r="BC130" s="425"/>
      <c r="BD130" s="425"/>
      <c r="BE130" s="425"/>
      <c r="BF130" s="425"/>
      <c r="BG130" s="425"/>
      <c r="BH130" s="425"/>
      <c r="BI130" s="425"/>
      <c r="BJ130" s="425"/>
      <c r="BK130" s="425"/>
      <c r="BL130" s="425"/>
      <c r="BM130" s="425"/>
      <c r="BN130" s="425"/>
      <c r="BO130" s="425"/>
      <c r="BP130" s="425"/>
    </row>
    <row r="131" spans="1:68" s="426" customFormat="1" ht="15.75" customHeight="1" x14ac:dyDescent="0.2">
      <c r="A131" s="419"/>
      <c r="B131" s="420"/>
      <c r="C131" s="445"/>
      <c r="D131" s="421"/>
      <c r="E131" s="421" t="s">
        <v>98</v>
      </c>
      <c r="F131" s="438" t="s">
        <v>347</v>
      </c>
      <c r="G131" s="439">
        <f>20008+22412+40171.18+20789</f>
        <v>103380.18</v>
      </c>
      <c r="H131" s="425"/>
      <c r="I131" s="425"/>
      <c r="J131" s="425"/>
      <c r="K131" s="425"/>
      <c r="L131" s="425"/>
      <c r="M131" s="425"/>
      <c r="N131" s="425"/>
      <c r="O131" s="425"/>
      <c r="P131" s="425"/>
      <c r="Q131" s="425"/>
      <c r="R131" s="425"/>
      <c r="S131" s="425"/>
      <c r="T131" s="425"/>
      <c r="U131" s="425"/>
      <c r="V131" s="425"/>
      <c r="W131" s="425"/>
      <c r="X131" s="425"/>
      <c r="Y131" s="425"/>
      <c r="Z131" s="425"/>
      <c r="AA131" s="425"/>
      <c r="AB131" s="425"/>
      <c r="AC131" s="425"/>
      <c r="AD131" s="425"/>
      <c r="AE131" s="425"/>
      <c r="AF131" s="425"/>
      <c r="AG131" s="425"/>
      <c r="AH131" s="425"/>
      <c r="AI131" s="425"/>
      <c r="AJ131" s="425"/>
      <c r="AK131" s="425"/>
      <c r="AL131" s="425"/>
      <c r="AM131" s="425"/>
      <c r="AN131" s="425"/>
      <c r="AO131" s="425"/>
      <c r="AP131" s="425"/>
      <c r="AQ131" s="425"/>
      <c r="AR131" s="425"/>
      <c r="AS131" s="425"/>
      <c r="AT131" s="425"/>
      <c r="AU131" s="425"/>
      <c r="AV131" s="425"/>
      <c r="AW131" s="425"/>
      <c r="AX131" s="425"/>
      <c r="AY131" s="425"/>
      <c r="AZ131" s="425"/>
      <c r="BA131" s="425"/>
      <c r="BB131" s="425"/>
      <c r="BC131" s="425"/>
      <c r="BD131" s="425"/>
      <c r="BE131" s="425"/>
      <c r="BF131" s="425"/>
      <c r="BG131" s="425"/>
      <c r="BH131" s="425"/>
      <c r="BI131" s="425"/>
      <c r="BJ131" s="425"/>
      <c r="BK131" s="425"/>
      <c r="BL131" s="425"/>
      <c r="BM131" s="425"/>
      <c r="BN131" s="425"/>
      <c r="BO131" s="425"/>
      <c r="BP131" s="425"/>
    </row>
    <row r="132" spans="1:68" s="426" customFormat="1" ht="15.75" customHeight="1" x14ac:dyDescent="0.2">
      <c r="A132" s="440"/>
      <c r="B132" s="441"/>
      <c r="C132" s="442"/>
      <c r="D132" s="422"/>
      <c r="E132" s="422"/>
      <c r="F132" s="424"/>
      <c r="G132" s="443"/>
      <c r="H132" s="425"/>
      <c r="I132" s="425"/>
      <c r="J132" s="425"/>
      <c r="K132" s="425"/>
      <c r="L132" s="425"/>
      <c r="M132" s="425"/>
      <c r="N132" s="425"/>
      <c r="O132" s="425"/>
      <c r="P132" s="425"/>
      <c r="Q132" s="425"/>
      <c r="R132" s="425"/>
      <c r="S132" s="425"/>
      <c r="T132" s="425"/>
      <c r="U132" s="425"/>
      <c r="V132" s="425"/>
      <c r="W132" s="425"/>
      <c r="X132" s="425"/>
      <c r="Y132" s="425"/>
      <c r="Z132" s="425"/>
      <c r="AA132" s="425"/>
      <c r="AB132" s="425"/>
      <c r="AC132" s="425"/>
      <c r="AD132" s="425"/>
      <c r="AE132" s="425"/>
      <c r="AF132" s="425"/>
      <c r="AG132" s="425"/>
      <c r="AH132" s="425"/>
      <c r="AI132" s="425"/>
      <c r="AJ132" s="425"/>
      <c r="AK132" s="425"/>
      <c r="AL132" s="425"/>
      <c r="AM132" s="425"/>
      <c r="AN132" s="425"/>
      <c r="AO132" s="425"/>
      <c r="AP132" s="425"/>
      <c r="AQ132" s="425"/>
      <c r="AR132" s="425"/>
      <c r="AS132" s="425"/>
      <c r="AT132" s="425"/>
      <c r="AU132" s="425"/>
      <c r="AV132" s="425"/>
      <c r="AW132" s="425"/>
      <c r="AX132" s="425"/>
      <c r="AY132" s="425"/>
      <c r="AZ132" s="425"/>
      <c r="BA132" s="425"/>
      <c r="BB132" s="425"/>
      <c r="BC132" s="425"/>
      <c r="BD132" s="425"/>
      <c r="BE132" s="425"/>
      <c r="BF132" s="425"/>
      <c r="BG132" s="425"/>
      <c r="BH132" s="425"/>
      <c r="BI132" s="425"/>
      <c r="BJ132" s="425"/>
      <c r="BK132" s="425"/>
      <c r="BL132" s="425"/>
      <c r="BM132" s="425"/>
      <c r="BN132" s="425"/>
      <c r="BO132" s="425"/>
      <c r="BP132" s="425"/>
    </row>
    <row r="133" spans="1:68" s="426" customFormat="1" ht="20.25" customHeight="1" x14ac:dyDescent="0.2">
      <c r="A133" s="419"/>
      <c r="B133" s="437" t="s">
        <v>120</v>
      </c>
      <c r="C133" s="421" t="s">
        <v>378</v>
      </c>
      <c r="D133" s="421" t="s">
        <v>385</v>
      </c>
      <c r="E133" s="422" t="s">
        <v>347</v>
      </c>
      <c r="F133" s="424" t="s">
        <v>347</v>
      </c>
      <c r="G133" s="423">
        <f>SUM(G135)</f>
        <v>15306</v>
      </c>
      <c r="H133" s="425"/>
      <c r="I133" s="425"/>
      <c r="J133" s="425"/>
      <c r="K133" s="425"/>
      <c r="L133" s="425"/>
      <c r="M133" s="425"/>
      <c r="N133" s="425"/>
      <c r="O133" s="425"/>
      <c r="P133" s="425"/>
      <c r="Q133" s="425"/>
      <c r="R133" s="425"/>
      <c r="S133" s="425"/>
      <c r="T133" s="425"/>
      <c r="U133" s="425"/>
      <c r="V133" s="425"/>
      <c r="W133" s="425"/>
      <c r="X133" s="425"/>
      <c r="Y133" s="425"/>
      <c r="Z133" s="425"/>
      <c r="AA133" s="425"/>
      <c r="AB133" s="425"/>
      <c r="AC133" s="425"/>
      <c r="AD133" s="425"/>
      <c r="AE133" s="425"/>
      <c r="AF133" s="425"/>
      <c r="AG133" s="425"/>
      <c r="AH133" s="425"/>
      <c r="AI133" s="425"/>
      <c r="AJ133" s="425"/>
      <c r="AK133" s="425"/>
      <c r="AL133" s="425"/>
      <c r="AM133" s="425"/>
      <c r="AN133" s="425"/>
      <c r="AO133" s="425"/>
      <c r="AP133" s="425"/>
      <c r="AQ133" s="425"/>
      <c r="AR133" s="425"/>
      <c r="AS133" s="425"/>
      <c r="AT133" s="425"/>
      <c r="AU133" s="425"/>
      <c r="AV133" s="425"/>
      <c r="AW133" s="425"/>
      <c r="AX133" s="425"/>
      <c r="AY133" s="425"/>
      <c r="AZ133" s="425"/>
      <c r="BA133" s="425"/>
      <c r="BB133" s="425"/>
      <c r="BC133" s="425"/>
      <c r="BD133" s="425"/>
      <c r="BE133" s="425"/>
      <c r="BF133" s="425"/>
      <c r="BG133" s="425"/>
      <c r="BH133" s="425"/>
      <c r="BI133" s="425"/>
      <c r="BJ133" s="425"/>
      <c r="BK133" s="425"/>
      <c r="BL133" s="425"/>
      <c r="BM133" s="425"/>
      <c r="BN133" s="425"/>
      <c r="BO133" s="425"/>
      <c r="BP133" s="425"/>
    </row>
    <row r="134" spans="1:68" s="426" customFormat="1" ht="15.75" customHeight="1" x14ac:dyDescent="0.2">
      <c r="A134" s="419"/>
      <c r="B134" s="420"/>
      <c r="C134" s="445"/>
      <c r="D134" s="421"/>
      <c r="E134" s="421"/>
      <c r="F134" s="438"/>
      <c r="G134" s="439"/>
      <c r="H134" s="425"/>
      <c r="I134" s="425"/>
      <c r="J134" s="425"/>
      <c r="K134" s="425"/>
      <c r="L134" s="425"/>
      <c r="M134" s="425"/>
      <c r="N134" s="425"/>
      <c r="O134" s="425"/>
      <c r="P134" s="425"/>
      <c r="Q134" s="425"/>
      <c r="R134" s="425"/>
      <c r="S134" s="425"/>
      <c r="T134" s="425"/>
      <c r="U134" s="425"/>
      <c r="V134" s="425"/>
      <c r="W134" s="425"/>
      <c r="X134" s="425"/>
      <c r="Y134" s="425"/>
      <c r="Z134" s="425"/>
      <c r="AA134" s="425"/>
      <c r="AB134" s="425"/>
      <c r="AC134" s="425"/>
      <c r="AD134" s="425"/>
      <c r="AE134" s="425"/>
      <c r="AF134" s="425"/>
      <c r="AG134" s="425"/>
      <c r="AH134" s="425"/>
      <c r="AI134" s="425"/>
      <c r="AJ134" s="425"/>
      <c r="AK134" s="425"/>
      <c r="AL134" s="425"/>
      <c r="AM134" s="425"/>
      <c r="AN134" s="425"/>
      <c r="AO134" s="425"/>
      <c r="AP134" s="425"/>
      <c r="AQ134" s="425"/>
      <c r="AR134" s="425"/>
      <c r="AS134" s="425"/>
      <c r="AT134" s="425"/>
      <c r="AU134" s="425"/>
      <c r="AV134" s="425"/>
      <c r="AW134" s="425"/>
      <c r="AX134" s="425"/>
      <c r="AY134" s="425"/>
      <c r="AZ134" s="425"/>
      <c r="BA134" s="425"/>
      <c r="BB134" s="425"/>
      <c r="BC134" s="425"/>
      <c r="BD134" s="425"/>
      <c r="BE134" s="425"/>
      <c r="BF134" s="425"/>
      <c r="BG134" s="425"/>
      <c r="BH134" s="425"/>
      <c r="BI134" s="425"/>
      <c r="BJ134" s="425"/>
      <c r="BK134" s="425"/>
      <c r="BL134" s="425"/>
      <c r="BM134" s="425"/>
      <c r="BN134" s="425"/>
      <c r="BO134" s="425"/>
      <c r="BP134" s="425"/>
    </row>
    <row r="135" spans="1:68" s="426" customFormat="1" ht="15.75" customHeight="1" x14ac:dyDescent="0.2">
      <c r="A135" s="419"/>
      <c r="B135" s="420"/>
      <c r="C135" s="445"/>
      <c r="D135" s="421"/>
      <c r="E135" s="433"/>
      <c r="F135" s="434"/>
      <c r="G135" s="435">
        <f>SUM(G136)</f>
        <v>15306</v>
      </c>
      <c r="H135" s="425"/>
      <c r="I135" s="425"/>
      <c r="J135" s="425"/>
      <c r="K135" s="425"/>
      <c r="L135" s="425"/>
      <c r="M135" s="425"/>
      <c r="N135" s="425"/>
      <c r="O135" s="425"/>
      <c r="P135" s="425"/>
      <c r="Q135" s="425"/>
      <c r="R135" s="425"/>
      <c r="S135" s="425"/>
      <c r="T135" s="425"/>
      <c r="U135" s="425"/>
      <c r="V135" s="425"/>
      <c r="W135" s="425"/>
      <c r="X135" s="425"/>
      <c r="Y135" s="425"/>
      <c r="Z135" s="425"/>
      <c r="AA135" s="425"/>
      <c r="AB135" s="425"/>
      <c r="AC135" s="425"/>
      <c r="AD135" s="425"/>
      <c r="AE135" s="425"/>
      <c r="AF135" s="425"/>
      <c r="AG135" s="425"/>
      <c r="AH135" s="425"/>
      <c r="AI135" s="425"/>
      <c r="AJ135" s="425"/>
      <c r="AK135" s="425"/>
      <c r="AL135" s="425"/>
      <c r="AM135" s="425"/>
      <c r="AN135" s="425"/>
      <c r="AO135" s="425"/>
      <c r="AP135" s="425"/>
      <c r="AQ135" s="425"/>
      <c r="AR135" s="425"/>
      <c r="AS135" s="425"/>
      <c r="AT135" s="425"/>
      <c r="AU135" s="425"/>
      <c r="AV135" s="425"/>
      <c r="AW135" s="425"/>
      <c r="AX135" s="425"/>
      <c r="AY135" s="425"/>
      <c r="AZ135" s="425"/>
      <c r="BA135" s="425"/>
      <c r="BB135" s="425"/>
      <c r="BC135" s="425"/>
      <c r="BD135" s="425"/>
      <c r="BE135" s="425"/>
      <c r="BF135" s="425"/>
      <c r="BG135" s="425"/>
      <c r="BH135" s="425"/>
      <c r="BI135" s="425"/>
      <c r="BJ135" s="425"/>
      <c r="BK135" s="425"/>
      <c r="BL135" s="425"/>
      <c r="BM135" s="425"/>
      <c r="BN135" s="425"/>
      <c r="BO135" s="425"/>
      <c r="BP135" s="425"/>
    </row>
    <row r="136" spans="1:68" s="426" customFormat="1" ht="15.75" customHeight="1" x14ac:dyDescent="0.2">
      <c r="A136" s="419"/>
      <c r="B136" s="420"/>
      <c r="C136" s="445"/>
      <c r="D136" s="421"/>
      <c r="E136" s="421" t="s">
        <v>101</v>
      </c>
      <c r="F136" s="438" t="s">
        <v>347</v>
      </c>
      <c r="G136" s="439">
        <f>4326+5679+5301</f>
        <v>15306</v>
      </c>
      <c r="H136" s="425"/>
      <c r="I136" s="425"/>
      <c r="J136" s="425"/>
      <c r="K136" s="425"/>
      <c r="L136" s="425"/>
      <c r="M136" s="425"/>
      <c r="N136" s="425"/>
      <c r="O136" s="425"/>
      <c r="P136" s="425"/>
      <c r="Q136" s="425"/>
      <c r="R136" s="425"/>
      <c r="S136" s="425"/>
      <c r="T136" s="425"/>
      <c r="U136" s="425"/>
      <c r="V136" s="425"/>
      <c r="W136" s="425"/>
      <c r="X136" s="425"/>
      <c r="Y136" s="425"/>
      <c r="Z136" s="425"/>
      <c r="AA136" s="425"/>
      <c r="AB136" s="425"/>
      <c r="AC136" s="425"/>
      <c r="AD136" s="425"/>
      <c r="AE136" s="425"/>
      <c r="AF136" s="425"/>
      <c r="AG136" s="425"/>
      <c r="AH136" s="425"/>
      <c r="AI136" s="425"/>
      <c r="AJ136" s="425"/>
      <c r="AK136" s="425"/>
      <c r="AL136" s="425"/>
      <c r="AM136" s="425"/>
      <c r="AN136" s="425"/>
      <c r="AO136" s="425"/>
      <c r="AP136" s="425"/>
      <c r="AQ136" s="425"/>
      <c r="AR136" s="425"/>
      <c r="AS136" s="425"/>
      <c r="AT136" s="425"/>
      <c r="AU136" s="425"/>
      <c r="AV136" s="425"/>
      <c r="AW136" s="425"/>
      <c r="AX136" s="425"/>
      <c r="AY136" s="425"/>
      <c r="AZ136" s="425"/>
      <c r="BA136" s="425"/>
      <c r="BB136" s="425"/>
      <c r="BC136" s="425"/>
      <c r="BD136" s="425"/>
      <c r="BE136" s="425"/>
      <c r="BF136" s="425"/>
      <c r="BG136" s="425"/>
      <c r="BH136" s="425"/>
      <c r="BI136" s="425"/>
      <c r="BJ136" s="425"/>
      <c r="BK136" s="425"/>
      <c r="BL136" s="425"/>
      <c r="BM136" s="425"/>
      <c r="BN136" s="425"/>
      <c r="BO136" s="425"/>
      <c r="BP136" s="425"/>
    </row>
    <row r="137" spans="1:68" s="426" customFormat="1" ht="15.75" customHeight="1" x14ac:dyDescent="0.2">
      <c r="A137" s="419"/>
      <c r="B137" s="420"/>
      <c r="C137" s="445"/>
      <c r="D137" s="421"/>
      <c r="E137" s="422"/>
      <c r="F137" s="424"/>
      <c r="G137" s="443"/>
      <c r="H137" s="425"/>
      <c r="I137" s="425"/>
      <c r="J137" s="425"/>
      <c r="K137" s="425"/>
      <c r="L137" s="425"/>
      <c r="M137" s="425"/>
      <c r="N137" s="425"/>
      <c r="O137" s="425"/>
      <c r="P137" s="425"/>
      <c r="Q137" s="425"/>
      <c r="R137" s="425"/>
      <c r="S137" s="425"/>
      <c r="T137" s="425"/>
      <c r="U137" s="425"/>
      <c r="V137" s="425"/>
      <c r="W137" s="425"/>
      <c r="X137" s="425"/>
      <c r="Y137" s="425"/>
      <c r="Z137" s="425"/>
      <c r="AA137" s="425"/>
      <c r="AB137" s="425"/>
      <c r="AC137" s="425"/>
      <c r="AD137" s="425"/>
      <c r="AE137" s="425"/>
      <c r="AF137" s="425"/>
      <c r="AG137" s="425"/>
      <c r="AH137" s="425"/>
      <c r="AI137" s="425"/>
      <c r="AJ137" s="425"/>
      <c r="AK137" s="425"/>
      <c r="AL137" s="425"/>
      <c r="AM137" s="425"/>
      <c r="AN137" s="425"/>
      <c r="AO137" s="425"/>
      <c r="AP137" s="425"/>
      <c r="AQ137" s="425"/>
      <c r="AR137" s="425"/>
      <c r="AS137" s="425"/>
      <c r="AT137" s="425"/>
      <c r="AU137" s="425"/>
      <c r="AV137" s="425"/>
      <c r="AW137" s="425"/>
      <c r="AX137" s="425"/>
      <c r="AY137" s="425"/>
      <c r="AZ137" s="425"/>
      <c r="BA137" s="425"/>
      <c r="BB137" s="425"/>
      <c r="BC137" s="425"/>
      <c r="BD137" s="425"/>
      <c r="BE137" s="425"/>
      <c r="BF137" s="425"/>
      <c r="BG137" s="425"/>
      <c r="BH137" s="425"/>
      <c r="BI137" s="425"/>
      <c r="BJ137" s="425"/>
      <c r="BK137" s="425"/>
      <c r="BL137" s="425"/>
      <c r="BM137" s="425"/>
      <c r="BN137" s="425"/>
      <c r="BO137" s="425"/>
      <c r="BP137" s="425"/>
    </row>
    <row r="138" spans="1:68" s="426" customFormat="1" ht="15.75" customHeight="1" x14ac:dyDescent="0.2">
      <c r="A138" s="419"/>
      <c r="B138" s="437" t="s">
        <v>92</v>
      </c>
      <c r="C138" s="421" t="s">
        <v>378</v>
      </c>
      <c r="D138" s="421" t="s">
        <v>386</v>
      </c>
      <c r="E138" s="422" t="s">
        <v>347</v>
      </c>
      <c r="F138" s="424" t="s">
        <v>347</v>
      </c>
      <c r="G138" s="423">
        <f>SUM(G140)</f>
        <v>37169.82</v>
      </c>
      <c r="H138" s="425"/>
      <c r="I138" s="425"/>
      <c r="J138" s="425"/>
      <c r="K138" s="425"/>
      <c r="L138" s="425"/>
      <c r="M138" s="425"/>
      <c r="N138" s="425"/>
      <c r="O138" s="425"/>
      <c r="P138" s="425"/>
      <c r="Q138" s="425"/>
      <c r="R138" s="425"/>
      <c r="S138" s="425"/>
      <c r="T138" s="425"/>
      <c r="U138" s="425"/>
      <c r="V138" s="425"/>
      <c r="W138" s="425"/>
      <c r="X138" s="425"/>
      <c r="Y138" s="425"/>
      <c r="Z138" s="425"/>
      <c r="AA138" s="425"/>
      <c r="AB138" s="425"/>
      <c r="AC138" s="425"/>
      <c r="AD138" s="425"/>
      <c r="AE138" s="425"/>
      <c r="AF138" s="425"/>
      <c r="AG138" s="425"/>
      <c r="AH138" s="425"/>
      <c r="AI138" s="425"/>
      <c r="AJ138" s="425"/>
      <c r="AK138" s="425"/>
      <c r="AL138" s="425"/>
      <c r="AM138" s="425"/>
      <c r="AN138" s="425"/>
      <c r="AO138" s="425"/>
      <c r="AP138" s="425"/>
      <c r="AQ138" s="425"/>
      <c r="AR138" s="425"/>
      <c r="AS138" s="425"/>
      <c r="AT138" s="425"/>
      <c r="AU138" s="425"/>
      <c r="AV138" s="425"/>
      <c r="AW138" s="425"/>
      <c r="AX138" s="425"/>
      <c r="AY138" s="425"/>
      <c r="AZ138" s="425"/>
      <c r="BA138" s="425"/>
      <c r="BB138" s="425"/>
      <c r="BC138" s="425"/>
      <c r="BD138" s="425"/>
      <c r="BE138" s="425"/>
      <c r="BF138" s="425"/>
      <c r="BG138" s="425"/>
      <c r="BH138" s="425"/>
      <c r="BI138" s="425"/>
      <c r="BJ138" s="425"/>
      <c r="BK138" s="425"/>
      <c r="BL138" s="425"/>
      <c r="BM138" s="425"/>
      <c r="BN138" s="425"/>
      <c r="BO138" s="425"/>
      <c r="BP138" s="425"/>
    </row>
    <row r="139" spans="1:68" s="426" customFormat="1" ht="15.75" customHeight="1" x14ac:dyDescent="0.2">
      <c r="A139" s="419"/>
      <c r="B139" s="420"/>
      <c r="C139" s="445"/>
      <c r="D139" s="421"/>
      <c r="E139" s="421"/>
      <c r="F139" s="438"/>
      <c r="G139" s="439"/>
      <c r="H139" s="425"/>
      <c r="I139" s="425"/>
      <c r="J139" s="425"/>
      <c r="K139" s="425"/>
      <c r="L139" s="425"/>
      <c r="M139" s="425"/>
      <c r="N139" s="425"/>
      <c r="O139" s="425"/>
      <c r="P139" s="425"/>
      <c r="Q139" s="425"/>
      <c r="R139" s="425"/>
      <c r="S139" s="425"/>
      <c r="T139" s="425"/>
      <c r="U139" s="425"/>
      <c r="V139" s="425"/>
      <c r="W139" s="425"/>
      <c r="X139" s="425"/>
      <c r="Y139" s="425"/>
      <c r="Z139" s="425"/>
      <c r="AA139" s="425"/>
      <c r="AB139" s="425"/>
      <c r="AC139" s="425"/>
      <c r="AD139" s="425"/>
      <c r="AE139" s="425"/>
      <c r="AF139" s="425"/>
      <c r="AG139" s="425"/>
      <c r="AH139" s="425"/>
      <c r="AI139" s="425"/>
      <c r="AJ139" s="425"/>
      <c r="AK139" s="425"/>
      <c r="AL139" s="425"/>
      <c r="AM139" s="425"/>
      <c r="AN139" s="425"/>
      <c r="AO139" s="425"/>
      <c r="AP139" s="425"/>
      <c r="AQ139" s="425"/>
      <c r="AR139" s="425"/>
      <c r="AS139" s="425"/>
      <c r="AT139" s="425"/>
      <c r="AU139" s="425"/>
      <c r="AV139" s="425"/>
      <c r="AW139" s="425"/>
      <c r="AX139" s="425"/>
      <c r="AY139" s="425"/>
      <c r="AZ139" s="425"/>
      <c r="BA139" s="425"/>
      <c r="BB139" s="425"/>
      <c r="BC139" s="425"/>
      <c r="BD139" s="425"/>
      <c r="BE139" s="425"/>
      <c r="BF139" s="425"/>
      <c r="BG139" s="425"/>
      <c r="BH139" s="425"/>
      <c r="BI139" s="425"/>
      <c r="BJ139" s="425"/>
      <c r="BK139" s="425"/>
      <c r="BL139" s="425"/>
      <c r="BM139" s="425"/>
      <c r="BN139" s="425"/>
      <c r="BO139" s="425"/>
      <c r="BP139" s="425"/>
    </row>
    <row r="140" spans="1:68" s="426" customFormat="1" ht="15.75" customHeight="1" x14ac:dyDescent="0.2">
      <c r="A140" s="419"/>
      <c r="B140" s="420"/>
      <c r="C140" s="445"/>
      <c r="D140" s="421"/>
      <c r="E140" s="433"/>
      <c r="F140" s="434"/>
      <c r="G140" s="435">
        <f>SUM(G141:G141)</f>
        <v>37169.82</v>
      </c>
      <c r="H140" s="425"/>
      <c r="I140" s="425"/>
      <c r="J140" s="425"/>
      <c r="K140" s="425"/>
      <c r="L140" s="425"/>
      <c r="M140" s="425"/>
      <c r="N140" s="425"/>
      <c r="O140" s="425"/>
      <c r="P140" s="425"/>
      <c r="Q140" s="425"/>
      <c r="R140" s="425"/>
      <c r="S140" s="425"/>
      <c r="T140" s="425"/>
      <c r="U140" s="425"/>
      <c r="V140" s="425"/>
      <c r="W140" s="425"/>
      <c r="X140" s="425"/>
      <c r="Y140" s="425"/>
      <c r="Z140" s="425"/>
      <c r="AA140" s="425"/>
      <c r="AB140" s="425"/>
      <c r="AC140" s="425"/>
      <c r="AD140" s="425"/>
      <c r="AE140" s="425"/>
      <c r="AF140" s="425"/>
      <c r="AG140" s="425"/>
      <c r="AH140" s="425"/>
      <c r="AI140" s="425"/>
      <c r="AJ140" s="425"/>
      <c r="AK140" s="425"/>
      <c r="AL140" s="425"/>
      <c r="AM140" s="425"/>
      <c r="AN140" s="425"/>
      <c r="AO140" s="425"/>
      <c r="AP140" s="425"/>
      <c r="AQ140" s="425"/>
      <c r="AR140" s="425"/>
      <c r="AS140" s="425"/>
      <c r="AT140" s="425"/>
      <c r="AU140" s="425"/>
      <c r="AV140" s="425"/>
      <c r="AW140" s="425"/>
      <c r="AX140" s="425"/>
      <c r="AY140" s="425"/>
      <c r="AZ140" s="425"/>
      <c r="BA140" s="425"/>
      <c r="BB140" s="425"/>
      <c r="BC140" s="425"/>
      <c r="BD140" s="425"/>
      <c r="BE140" s="425"/>
      <c r="BF140" s="425"/>
      <c r="BG140" s="425"/>
      <c r="BH140" s="425"/>
      <c r="BI140" s="425"/>
      <c r="BJ140" s="425"/>
      <c r="BK140" s="425"/>
      <c r="BL140" s="425"/>
      <c r="BM140" s="425"/>
      <c r="BN140" s="425"/>
      <c r="BO140" s="425"/>
      <c r="BP140" s="425"/>
    </row>
    <row r="141" spans="1:68" s="426" customFormat="1" ht="15.75" customHeight="1" x14ac:dyDescent="0.2">
      <c r="A141" s="419"/>
      <c r="B141" s="420"/>
      <c r="C141" s="445"/>
      <c r="D141" s="421"/>
      <c r="E141" s="421" t="s">
        <v>98</v>
      </c>
      <c r="F141" s="438" t="s">
        <v>347</v>
      </c>
      <c r="G141" s="439">
        <f>4033+13996+6078.82+13062</f>
        <v>37169.82</v>
      </c>
      <c r="H141" s="425"/>
      <c r="I141" s="425"/>
      <c r="J141" s="425"/>
      <c r="K141" s="425"/>
      <c r="L141" s="425"/>
      <c r="M141" s="425"/>
      <c r="N141" s="425"/>
      <c r="O141" s="425"/>
      <c r="P141" s="425"/>
      <c r="Q141" s="425"/>
      <c r="R141" s="425"/>
      <c r="S141" s="425"/>
      <c r="T141" s="425"/>
      <c r="U141" s="425"/>
      <c r="V141" s="425"/>
      <c r="W141" s="425"/>
      <c r="X141" s="425"/>
      <c r="Y141" s="425"/>
      <c r="Z141" s="425"/>
      <c r="AA141" s="425"/>
      <c r="AB141" s="425"/>
      <c r="AC141" s="425"/>
      <c r="AD141" s="425"/>
      <c r="AE141" s="425"/>
      <c r="AF141" s="425"/>
      <c r="AG141" s="425"/>
      <c r="AH141" s="425"/>
      <c r="AI141" s="425"/>
      <c r="AJ141" s="425"/>
      <c r="AK141" s="425"/>
      <c r="AL141" s="425"/>
      <c r="AM141" s="425"/>
      <c r="AN141" s="425"/>
      <c r="AO141" s="425"/>
      <c r="AP141" s="425"/>
      <c r="AQ141" s="425"/>
      <c r="AR141" s="425"/>
      <c r="AS141" s="425"/>
      <c r="AT141" s="425"/>
      <c r="AU141" s="425"/>
      <c r="AV141" s="425"/>
      <c r="AW141" s="425"/>
      <c r="AX141" s="425"/>
      <c r="AY141" s="425"/>
      <c r="AZ141" s="425"/>
      <c r="BA141" s="425"/>
      <c r="BB141" s="425"/>
      <c r="BC141" s="425"/>
      <c r="BD141" s="425"/>
      <c r="BE141" s="425"/>
      <c r="BF141" s="425"/>
      <c r="BG141" s="425"/>
      <c r="BH141" s="425"/>
      <c r="BI141" s="425"/>
      <c r="BJ141" s="425"/>
      <c r="BK141" s="425"/>
      <c r="BL141" s="425"/>
      <c r="BM141" s="425"/>
      <c r="BN141" s="425"/>
      <c r="BO141" s="425"/>
      <c r="BP141" s="425"/>
    </row>
    <row r="142" spans="1:68" s="426" customFormat="1" ht="15.75" customHeight="1" x14ac:dyDescent="0.2">
      <c r="A142" s="419"/>
      <c r="B142" s="420"/>
      <c r="C142" s="445"/>
      <c r="D142" s="421"/>
      <c r="E142" s="422"/>
      <c r="F142" s="424"/>
      <c r="G142" s="443"/>
      <c r="H142" s="425"/>
      <c r="I142" s="425"/>
      <c r="J142" s="425"/>
      <c r="K142" s="425"/>
      <c r="L142" s="425"/>
      <c r="M142" s="425"/>
      <c r="N142" s="425"/>
      <c r="O142" s="425"/>
      <c r="P142" s="425"/>
      <c r="Q142" s="425"/>
      <c r="R142" s="425"/>
      <c r="S142" s="425"/>
      <c r="T142" s="425"/>
      <c r="U142" s="425"/>
      <c r="V142" s="425"/>
      <c r="W142" s="425"/>
      <c r="X142" s="425"/>
      <c r="Y142" s="425"/>
      <c r="Z142" s="425"/>
      <c r="AA142" s="425"/>
      <c r="AB142" s="425"/>
      <c r="AC142" s="425"/>
      <c r="AD142" s="425"/>
      <c r="AE142" s="425"/>
      <c r="AF142" s="425"/>
      <c r="AG142" s="425"/>
      <c r="AH142" s="425"/>
      <c r="AI142" s="425"/>
      <c r="AJ142" s="425"/>
      <c r="AK142" s="425"/>
      <c r="AL142" s="425"/>
      <c r="AM142" s="425"/>
      <c r="AN142" s="425"/>
      <c r="AO142" s="425"/>
      <c r="AP142" s="425"/>
      <c r="AQ142" s="425"/>
      <c r="AR142" s="425"/>
      <c r="AS142" s="425"/>
      <c r="AT142" s="425"/>
      <c r="AU142" s="425"/>
      <c r="AV142" s="425"/>
      <c r="AW142" s="425"/>
      <c r="AX142" s="425"/>
      <c r="AY142" s="425"/>
      <c r="AZ142" s="425"/>
      <c r="BA142" s="425"/>
      <c r="BB142" s="425"/>
      <c r="BC142" s="425"/>
      <c r="BD142" s="425"/>
      <c r="BE142" s="425"/>
      <c r="BF142" s="425"/>
      <c r="BG142" s="425"/>
      <c r="BH142" s="425"/>
      <c r="BI142" s="425"/>
      <c r="BJ142" s="425"/>
      <c r="BK142" s="425"/>
      <c r="BL142" s="425"/>
      <c r="BM142" s="425"/>
      <c r="BN142" s="425"/>
      <c r="BO142" s="425"/>
      <c r="BP142" s="425"/>
    </row>
    <row r="143" spans="1:68" s="426" customFormat="1" ht="15.75" customHeight="1" x14ac:dyDescent="0.2">
      <c r="A143" s="419"/>
      <c r="B143" s="437" t="s">
        <v>92</v>
      </c>
      <c r="C143" s="421" t="s">
        <v>378</v>
      </c>
      <c r="D143" s="421" t="s">
        <v>387</v>
      </c>
      <c r="E143" s="422" t="s">
        <v>347</v>
      </c>
      <c r="F143" s="424" t="s">
        <v>347</v>
      </c>
      <c r="G143" s="423">
        <f>SUM(G145)</f>
        <v>7353.42</v>
      </c>
      <c r="H143" s="425"/>
      <c r="I143" s="425"/>
      <c r="J143" s="425"/>
      <c r="K143" s="425"/>
      <c r="L143" s="425"/>
      <c r="M143" s="425"/>
      <c r="N143" s="425"/>
      <c r="O143" s="425"/>
      <c r="P143" s="425"/>
      <c r="Q143" s="425"/>
      <c r="R143" s="425"/>
      <c r="S143" s="425"/>
      <c r="T143" s="425"/>
      <c r="U143" s="425"/>
      <c r="V143" s="425"/>
      <c r="W143" s="425"/>
      <c r="X143" s="425"/>
      <c r="Y143" s="425"/>
      <c r="Z143" s="425"/>
      <c r="AA143" s="425"/>
      <c r="AB143" s="425"/>
      <c r="AC143" s="425"/>
      <c r="AD143" s="425"/>
      <c r="AE143" s="425"/>
      <c r="AF143" s="425"/>
      <c r="AG143" s="425"/>
      <c r="AH143" s="425"/>
      <c r="AI143" s="425"/>
      <c r="AJ143" s="425"/>
      <c r="AK143" s="425"/>
      <c r="AL143" s="425"/>
      <c r="AM143" s="425"/>
      <c r="AN143" s="425"/>
      <c r="AO143" s="425"/>
      <c r="AP143" s="425"/>
      <c r="AQ143" s="425"/>
      <c r="AR143" s="425"/>
      <c r="AS143" s="425"/>
      <c r="AT143" s="425"/>
      <c r="AU143" s="425"/>
      <c r="AV143" s="425"/>
      <c r="AW143" s="425"/>
      <c r="AX143" s="425"/>
      <c r="AY143" s="425"/>
      <c r="AZ143" s="425"/>
      <c r="BA143" s="425"/>
      <c r="BB143" s="425"/>
      <c r="BC143" s="425"/>
      <c r="BD143" s="425"/>
      <c r="BE143" s="425"/>
      <c r="BF143" s="425"/>
      <c r="BG143" s="425"/>
      <c r="BH143" s="425"/>
      <c r="BI143" s="425"/>
      <c r="BJ143" s="425"/>
      <c r="BK143" s="425"/>
      <c r="BL143" s="425"/>
      <c r="BM143" s="425"/>
      <c r="BN143" s="425"/>
      <c r="BO143" s="425"/>
      <c r="BP143" s="425"/>
    </row>
    <row r="144" spans="1:68" s="426" customFormat="1" ht="15.75" customHeight="1" x14ac:dyDescent="0.2">
      <c r="A144" s="419"/>
      <c r="B144" s="420"/>
      <c r="C144" s="445"/>
      <c r="D144" s="421"/>
      <c r="E144" s="421"/>
      <c r="F144" s="438"/>
      <c r="G144" s="439"/>
      <c r="H144" s="425"/>
      <c r="I144" s="425"/>
      <c r="J144" s="425"/>
      <c r="K144" s="425"/>
      <c r="L144" s="425"/>
      <c r="M144" s="425"/>
      <c r="N144" s="425"/>
      <c r="O144" s="425"/>
      <c r="P144" s="425"/>
      <c r="Q144" s="425"/>
      <c r="R144" s="425"/>
      <c r="S144" s="425"/>
      <c r="T144" s="425"/>
      <c r="U144" s="425"/>
      <c r="V144" s="425"/>
      <c r="W144" s="425"/>
      <c r="X144" s="425"/>
      <c r="Y144" s="425"/>
      <c r="Z144" s="425"/>
      <c r="AA144" s="425"/>
      <c r="AB144" s="425"/>
      <c r="AC144" s="425"/>
      <c r="AD144" s="425"/>
      <c r="AE144" s="425"/>
      <c r="AF144" s="425"/>
      <c r="AG144" s="425"/>
      <c r="AH144" s="425"/>
      <c r="AI144" s="425"/>
      <c r="AJ144" s="425"/>
      <c r="AK144" s="425"/>
      <c r="AL144" s="425"/>
      <c r="AM144" s="425"/>
      <c r="AN144" s="425"/>
      <c r="AO144" s="425"/>
      <c r="AP144" s="425"/>
      <c r="AQ144" s="425"/>
      <c r="AR144" s="425"/>
      <c r="AS144" s="425"/>
      <c r="AT144" s="425"/>
      <c r="AU144" s="425"/>
      <c r="AV144" s="425"/>
      <c r="AW144" s="425"/>
      <c r="AX144" s="425"/>
      <c r="AY144" s="425"/>
      <c r="AZ144" s="425"/>
      <c r="BA144" s="425"/>
      <c r="BB144" s="425"/>
      <c r="BC144" s="425"/>
      <c r="BD144" s="425"/>
      <c r="BE144" s="425"/>
      <c r="BF144" s="425"/>
      <c r="BG144" s="425"/>
      <c r="BH144" s="425"/>
      <c r="BI144" s="425"/>
      <c r="BJ144" s="425"/>
      <c r="BK144" s="425"/>
      <c r="BL144" s="425"/>
      <c r="BM144" s="425"/>
      <c r="BN144" s="425"/>
      <c r="BO144" s="425"/>
      <c r="BP144" s="425"/>
    </row>
    <row r="145" spans="1:68" s="426" customFormat="1" ht="15.75" customHeight="1" x14ac:dyDescent="0.2">
      <c r="A145" s="419"/>
      <c r="B145" s="420"/>
      <c r="C145" s="445"/>
      <c r="D145" s="421"/>
      <c r="E145" s="433"/>
      <c r="F145" s="434"/>
      <c r="G145" s="435">
        <f>SUM(G146:G146)</f>
        <v>7353.42</v>
      </c>
      <c r="H145" s="425"/>
      <c r="I145" s="425"/>
      <c r="J145" s="425"/>
      <c r="K145" s="425"/>
      <c r="L145" s="425"/>
      <c r="M145" s="425"/>
      <c r="N145" s="425"/>
      <c r="O145" s="425"/>
      <c r="P145" s="425"/>
      <c r="Q145" s="425"/>
      <c r="R145" s="425"/>
      <c r="S145" s="425"/>
      <c r="T145" s="425"/>
      <c r="U145" s="425"/>
      <c r="V145" s="425"/>
      <c r="W145" s="425"/>
      <c r="X145" s="425"/>
      <c r="Y145" s="425"/>
      <c r="Z145" s="425"/>
      <c r="AA145" s="425"/>
      <c r="AB145" s="425"/>
      <c r="AC145" s="425"/>
      <c r="AD145" s="425"/>
      <c r="AE145" s="425"/>
      <c r="AF145" s="425"/>
      <c r="AG145" s="425"/>
      <c r="AH145" s="425"/>
      <c r="AI145" s="425"/>
      <c r="AJ145" s="425"/>
      <c r="AK145" s="425"/>
      <c r="AL145" s="425"/>
      <c r="AM145" s="425"/>
      <c r="AN145" s="425"/>
      <c r="AO145" s="425"/>
      <c r="AP145" s="425"/>
      <c r="AQ145" s="425"/>
      <c r="AR145" s="425"/>
      <c r="AS145" s="425"/>
      <c r="AT145" s="425"/>
      <c r="AU145" s="425"/>
      <c r="AV145" s="425"/>
      <c r="AW145" s="425"/>
      <c r="AX145" s="425"/>
      <c r="AY145" s="425"/>
      <c r="AZ145" s="425"/>
      <c r="BA145" s="425"/>
      <c r="BB145" s="425"/>
      <c r="BC145" s="425"/>
      <c r="BD145" s="425"/>
      <c r="BE145" s="425"/>
      <c r="BF145" s="425"/>
      <c r="BG145" s="425"/>
      <c r="BH145" s="425"/>
      <c r="BI145" s="425"/>
      <c r="BJ145" s="425"/>
      <c r="BK145" s="425"/>
      <c r="BL145" s="425"/>
      <c r="BM145" s="425"/>
      <c r="BN145" s="425"/>
      <c r="BO145" s="425"/>
      <c r="BP145" s="425"/>
    </row>
    <row r="146" spans="1:68" s="426" customFormat="1" ht="15.75" customHeight="1" x14ac:dyDescent="0.2">
      <c r="A146" s="419"/>
      <c r="B146" s="420"/>
      <c r="C146" s="445"/>
      <c r="D146" s="421"/>
      <c r="E146" s="421" t="s">
        <v>98</v>
      </c>
      <c r="F146" s="438" t="s">
        <v>347</v>
      </c>
      <c r="G146" s="439">
        <f>1064+1394+3594.42+1301</f>
        <v>7353.42</v>
      </c>
      <c r="H146" s="425"/>
      <c r="I146" s="425"/>
      <c r="J146" s="425"/>
      <c r="K146" s="425"/>
      <c r="L146" s="425"/>
      <c r="M146" s="425"/>
      <c r="N146" s="425"/>
      <c r="O146" s="425"/>
      <c r="P146" s="425"/>
      <c r="Q146" s="425"/>
      <c r="R146" s="425"/>
      <c r="S146" s="425"/>
      <c r="T146" s="425"/>
      <c r="U146" s="425"/>
      <c r="V146" s="425"/>
      <c r="W146" s="425"/>
      <c r="X146" s="425"/>
      <c r="Y146" s="425"/>
      <c r="Z146" s="425"/>
      <c r="AA146" s="425"/>
      <c r="AB146" s="425"/>
      <c r="AC146" s="425"/>
      <c r="AD146" s="425"/>
      <c r="AE146" s="425"/>
      <c r="AF146" s="425"/>
      <c r="AG146" s="425"/>
      <c r="AH146" s="425"/>
      <c r="AI146" s="425"/>
      <c r="AJ146" s="425"/>
      <c r="AK146" s="425"/>
      <c r="AL146" s="425"/>
      <c r="AM146" s="425"/>
      <c r="AN146" s="425"/>
      <c r="AO146" s="425"/>
      <c r="AP146" s="425"/>
      <c r="AQ146" s="425"/>
      <c r="AR146" s="425"/>
      <c r="AS146" s="425"/>
      <c r="AT146" s="425"/>
      <c r="AU146" s="425"/>
      <c r="AV146" s="425"/>
      <c r="AW146" s="425"/>
      <c r="AX146" s="425"/>
      <c r="AY146" s="425"/>
      <c r="AZ146" s="425"/>
      <c r="BA146" s="425"/>
      <c r="BB146" s="425"/>
      <c r="BC146" s="425"/>
      <c r="BD146" s="425"/>
      <c r="BE146" s="425"/>
      <c r="BF146" s="425"/>
      <c r="BG146" s="425"/>
      <c r="BH146" s="425"/>
      <c r="BI146" s="425"/>
      <c r="BJ146" s="425"/>
      <c r="BK146" s="425"/>
      <c r="BL146" s="425"/>
      <c r="BM146" s="425"/>
      <c r="BN146" s="425"/>
      <c r="BO146" s="425"/>
      <c r="BP146" s="425"/>
    </row>
    <row r="147" spans="1:68" s="426" customFormat="1" ht="15.75" customHeight="1" x14ac:dyDescent="0.2">
      <c r="A147" s="419"/>
      <c r="B147" s="420"/>
      <c r="C147" s="445"/>
      <c r="D147" s="421"/>
      <c r="E147" s="422"/>
      <c r="F147" s="424"/>
      <c r="G147" s="443"/>
      <c r="H147" s="425"/>
      <c r="I147" s="425"/>
      <c r="J147" s="425"/>
      <c r="K147" s="425"/>
      <c r="L147" s="425"/>
      <c r="M147" s="425"/>
      <c r="N147" s="425"/>
      <c r="O147" s="425"/>
      <c r="P147" s="425"/>
      <c r="Q147" s="425"/>
      <c r="R147" s="425"/>
      <c r="S147" s="425"/>
      <c r="T147" s="425"/>
      <c r="U147" s="425"/>
      <c r="V147" s="425"/>
      <c r="W147" s="425"/>
      <c r="X147" s="425"/>
      <c r="Y147" s="425"/>
      <c r="Z147" s="425"/>
      <c r="AA147" s="425"/>
      <c r="AB147" s="425"/>
      <c r="AC147" s="425"/>
      <c r="AD147" s="425"/>
      <c r="AE147" s="425"/>
      <c r="AF147" s="425"/>
      <c r="AG147" s="425"/>
      <c r="AH147" s="425"/>
      <c r="AI147" s="425"/>
      <c r="AJ147" s="425"/>
      <c r="AK147" s="425"/>
      <c r="AL147" s="425"/>
      <c r="AM147" s="425"/>
      <c r="AN147" s="425"/>
      <c r="AO147" s="425"/>
      <c r="AP147" s="425"/>
      <c r="AQ147" s="425"/>
      <c r="AR147" s="425"/>
      <c r="AS147" s="425"/>
      <c r="AT147" s="425"/>
      <c r="AU147" s="425"/>
      <c r="AV147" s="425"/>
      <c r="AW147" s="425"/>
      <c r="AX147" s="425"/>
      <c r="AY147" s="425"/>
      <c r="AZ147" s="425"/>
      <c r="BA147" s="425"/>
      <c r="BB147" s="425"/>
      <c r="BC147" s="425"/>
      <c r="BD147" s="425"/>
      <c r="BE147" s="425"/>
      <c r="BF147" s="425"/>
      <c r="BG147" s="425"/>
      <c r="BH147" s="425"/>
      <c r="BI147" s="425"/>
      <c r="BJ147" s="425"/>
      <c r="BK147" s="425"/>
      <c r="BL147" s="425"/>
      <c r="BM147" s="425"/>
      <c r="BN147" s="425"/>
      <c r="BO147" s="425"/>
      <c r="BP147" s="425"/>
    </row>
    <row r="148" spans="1:68" s="426" customFormat="1" ht="15.75" customHeight="1" x14ac:dyDescent="0.2">
      <c r="A148" s="419"/>
      <c r="B148" s="437" t="s">
        <v>92</v>
      </c>
      <c r="C148" s="421" t="s">
        <v>388</v>
      </c>
      <c r="D148" s="421" t="s">
        <v>389</v>
      </c>
      <c r="E148" s="422" t="s">
        <v>347</v>
      </c>
      <c r="F148" s="424" t="s">
        <v>347</v>
      </c>
      <c r="G148" s="423">
        <f>SUM(G150)</f>
        <v>15977.720000000001</v>
      </c>
      <c r="H148" s="425"/>
      <c r="I148" s="425"/>
      <c r="J148" s="425"/>
      <c r="K148" s="425"/>
      <c r="L148" s="425"/>
      <c r="M148" s="425"/>
      <c r="N148" s="425"/>
      <c r="O148" s="425"/>
      <c r="P148" s="425"/>
      <c r="Q148" s="425"/>
      <c r="R148" s="425"/>
      <c r="S148" s="425"/>
      <c r="T148" s="425"/>
      <c r="U148" s="425"/>
      <c r="V148" s="425"/>
      <c r="W148" s="425"/>
      <c r="X148" s="425"/>
      <c r="Y148" s="425"/>
      <c r="Z148" s="425"/>
      <c r="AA148" s="425"/>
      <c r="AB148" s="425"/>
      <c r="AC148" s="425"/>
      <c r="AD148" s="425"/>
      <c r="AE148" s="425"/>
      <c r="AF148" s="425"/>
      <c r="AG148" s="425"/>
      <c r="AH148" s="425"/>
      <c r="AI148" s="425"/>
      <c r="AJ148" s="425"/>
      <c r="AK148" s="425"/>
      <c r="AL148" s="425"/>
      <c r="AM148" s="425"/>
      <c r="AN148" s="425"/>
      <c r="AO148" s="425"/>
      <c r="AP148" s="425"/>
      <c r="AQ148" s="425"/>
      <c r="AR148" s="425"/>
      <c r="AS148" s="425"/>
      <c r="AT148" s="425"/>
      <c r="AU148" s="425"/>
      <c r="AV148" s="425"/>
      <c r="AW148" s="425"/>
      <c r="AX148" s="425"/>
      <c r="AY148" s="425"/>
      <c r="AZ148" s="425"/>
      <c r="BA148" s="425"/>
      <c r="BB148" s="425"/>
      <c r="BC148" s="425"/>
      <c r="BD148" s="425"/>
      <c r="BE148" s="425"/>
      <c r="BF148" s="425"/>
      <c r="BG148" s="425"/>
      <c r="BH148" s="425"/>
      <c r="BI148" s="425"/>
      <c r="BJ148" s="425"/>
      <c r="BK148" s="425"/>
      <c r="BL148" s="425"/>
      <c r="BM148" s="425"/>
      <c r="BN148" s="425"/>
      <c r="BO148" s="425"/>
      <c r="BP148" s="425"/>
    </row>
    <row r="149" spans="1:68" s="426" customFormat="1" ht="15.75" customHeight="1" x14ac:dyDescent="0.2">
      <c r="A149" s="419"/>
      <c r="B149" s="420"/>
      <c r="C149" s="445"/>
      <c r="D149" s="421"/>
      <c r="E149" s="421"/>
      <c r="F149" s="438"/>
      <c r="G149" s="439"/>
      <c r="H149" s="425"/>
      <c r="I149" s="425"/>
      <c r="J149" s="425"/>
      <c r="K149" s="425"/>
      <c r="L149" s="425"/>
      <c r="M149" s="425"/>
      <c r="N149" s="425"/>
      <c r="O149" s="425"/>
      <c r="P149" s="425"/>
      <c r="Q149" s="425"/>
      <c r="R149" s="425"/>
      <c r="S149" s="425"/>
      <c r="T149" s="425"/>
      <c r="U149" s="425"/>
      <c r="V149" s="425"/>
      <c r="W149" s="425"/>
      <c r="X149" s="425"/>
      <c r="Y149" s="425"/>
      <c r="Z149" s="425"/>
      <c r="AA149" s="425"/>
      <c r="AB149" s="425"/>
      <c r="AC149" s="425"/>
      <c r="AD149" s="425"/>
      <c r="AE149" s="425"/>
      <c r="AF149" s="425"/>
      <c r="AG149" s="425"/>
      <c r="AH149" s="425"/>
      <c r="AI149" s="425"/>
      <c r="AJ149" s="425"/>
      <c r="AK149" s="425"/>
      <c r="AL149" s="425"/>
      <c r="AM149" s="425"/>
      <c r="AN149" s="425"/>
      <c r="AO149" s="425"/>
      <c r="AP149" s="425"/>
      <c r="AQ149" s="425"/>
      <c r="AR149" s="425"/>
      <c r="AS149" s="425"/>
      <c r="AT149" s="425"/>
      <c r="AU149" s="425"/>
      <c r="AV149" s="425"/>
      <c r="AW149" s="425"/>
      <c r="AX149" s="425"/>
      <c r="AY149" s="425"/>
      <c r="AZ149" s="425"/>
      <c r="BA149" s="425"/>
      <c r="BB149" s="425"/>
      <c r="BC149" s="425"/>
      <c r="BD149" s="425"/>
      <c r="BE149" s="425"/>
      <c r="BF149" s="425"/>
      <c r="BG149" s="425"/>
      <c r="BH149" s="425"/>
      <c r="BI149" s="425"/>
      <c r="BJ149" s="425"/>
      <c r="BK149" s="425"/>
      <c r="BL149" s="425"/>
      <c r="BM149" s="425"/>
      <c r="BN149" s="425"/>
      <c r="BO149" s="425"/>
      <c r="BP149" s="425"/>
    </row>
    <row r="150" spans="1:68" s="426" customFormat="1" ht="15.75" customHeight="1" x14ac:dyDescent="0.2">
      <c r="A150" s="419"/>
      <c r="B150" s="420"/>
      <c r="C150" s="445"/>
      <c r="D150" s="421"/>
      <c r="E150" s="433"/>
      <c r="F150" s="434"/>
      <c r="G150" s="435">
        <f>SUM(G151:G151)</f>
        <v>15977.720000000001</v>
      </c>
      <c r="H150" s="425"/>
      <c r="I150" s="425"/>
      <c r="J150" s="425"/>
      <c r="K150" s="425"/>
      <c r="L150" s="425"/>
      <c r="M150" s="425"/>
      <c r="N150" s="425"/>
      <c r="O150" s="425"/>
      <c r="P150" s="425"/>
      <c r="Q150" s="425"/>
      <c r="R150" s="425"/>
      <c r="S150" s="425"/>
      <c r="T150" s="425"/>
      <c r="U150" s="425"/>
      <c r="V150" s="425"/>
      <c r="W150" s="425"/>
      <c r="X150" s="425"/>
      <c r="Y150" s="425"/>
      <c r="Z150" s="425"/>
      <c r="AA150" s="425"/>
      <c r="AB150" s="425"/>
      <c r="AC150" s="425"/>
      <c r="AD150" s="425"/>
      <c r="AE150" s="425"/>
      <c r="AF150" s="425"/>
      <c r="AG150" s="425"/>
      <c r="AH150" s="425"/>
      <c r="AI150" s="425"/>
      <c r="AJ150" s="425"/>
      <c r="AK150" s="425"/>
      <c r="AL150" s="425"/>
      <c r="AM150" s="425"/>
      <c r="AN150" s="425"/>
      <c r="AO150" s="425"/>
      <c r="AP150" s="425"/>
      <c r="AQ150" s="425"/>
      <c r="AR150" s="425"/>
      <c r="AS150" s="425"/>
      <c r="AT150" s="425"/>
      <c r="AU150" s="425"/>
      <c r="AV150" s="425"/>
      <c r="AW150" s="425"/>
      <c r="AX150" s="425"/>
      <c r="AY150" s="425"/>
      <c r="AZ150" s="425"/>
      <c r="BA150" s="425"/>
      <c r="BB150" s="425"/>
      <c r="BC150" s="425"/>
      <c r="BD150" s="425"/>
      <c r="BE150" s="425"/>
      <c r="BF150" s="425"/>
      <c r="BG150" s="425"/>
      <c r="BH150" s="425"/>
      <c r="BI150" s="425"/>
      <c r="BJ150" s="425"/>
      <c r="BK150" s="425"/>
      <c r="BL150" s="425"/>
      <c r="BM150" s="425"/>
      <c r="BN150" s="425"/>
      <c r="BO150" s="425"/>
      <c r="BP150" s="425"/>
    </row>
    <row r="151" spans="1:68" s="426" customFormat="1" ht="15.75" customHeight="1" x14ac:dyDescent="0.2">
      <c r="A151" s="419"/>
      <c r="B151" s="420"/>
      <c r="C151" s="445"/>
      <c r="D151" s="421"/>
      <c r="E151" s="421" t="s">
        <v>98</v>
      </c>
      <c r="F151" s="438" t="s">
        <v>347</v>
      </c>
      <c r="G151" s="439">
        <f>3597+4288+4767.72+3325</f>
        <v>15977.720000000001</v>
      </c>
      <c r="H151" s="425"/>
      <c r="I151" s="425"/>
      <c r="J151" s="425"/>
      <c r="K151" s="425"/>
      <c r="L151" s="425"/>
      <c r="M151" s="425"/>
      <c r="N151" s="425"/>
      <c r="O151" s="425"/>
      <c r="P151" s="425"/>
      <c r="Q151" s="425"/>
      <c r="R151" s="425"/>
      <c r="S151" s="425"/>
      <c r="T151" s="425"/>
      <c r="U151" s="425"/>
      <c r="V151" s="425"/>
      <c r="W151" s="425"/>
      <c r="X151" s="425"/>
      <c r="Y151" s="425"/>
      <c r="Z151" s="425"/>
      <c r="AA151" s="425"/>
      <c r="AB151" s="425"/>
      <c r="AC151" s="425"/>
      <c r="AD151" s="425"/>
      <c r="AE151" s="425"/>
      <c r="AF151" s="425"/>
      <c r="AG151" s="425"/>
      <c r="AH151" s="425"/>
      <c r="AI151" s="425"/>
      <c r="AJ151" s="425"/>
      <c r="AK151" s="425"/>
      <c r="AL151" s="425"/>
      <c r="AM151" s="425"/>
      <c r="AN151" s="425"/>
      <c r="AO151" s="425"/>
      <c r="AP151" s="425"/>
      <c r="AQ151" s="425"/>
      <c r="AR151" s="425"/>
      <c r="AS151" s="425"/>
      <c r="AT151" s="425"/>
      <c r="AU151" s="425"/>
      <c r="AV151" s="425"/>
      <c r="AW151" s="425"/>
      <c r="AX151" s="425"/>
      <c r="AY151" s="425"/>
      <c r="AZ151" s="425"/>
      <c r="BA151" s="425"/>
      <c r="BB151" s="425"/>
      <c r="BC151" s="425"/>
      <c r="BD151" s="425"/>
      <c r="BE151" s="425"/>
      <c r="BF151" s="425"/>
      <c r="BG151" s="425"/>
      <c r="BH151" s="425"/>
      <c r="BI151" s="425"/>
      <c r="BJ151" s="425"/>
      <c r="BK151" s="425"/>
      <c r="BL151" s="425"/>
      <c r="BM151" s="425"/>
      <c r="BN151" s="425"/>
      <c r="BO151" s="425"/>
      <c r="BP151" s="425"/>
    </row>
    <row r="152" spans="1:68" s="426" customFormat="1" ht="15.75" customHeight="1" x14ac:dyDescent="0.2">
      <c r="A152" s="419"/>
      <c r="B152" s="420"/>
      <c r="C152" s="445"/>
      <c r="D152" s="421"/>
      <c r="E152" s="422"/>
      <c r="F152" s="424"/>
      <c r="G152" s="443"/>
      <c r="H152" s="425"/>
      <c r="I152" s="425"/>
      <c r="J152" s="425"/>
      <c r="K152" s="425"/>
      <c r="L152" s="425"/>
      <c r="M152" s="425"/>
      <c r="N152" s="425"/>
      <c r="O152" s="425"/>
      <c r="P152" s="425"/>
      <c r="Q152" s="425"/>
      <c r="R152" s="425"/>
      <c r="S152" s="425"/>
      <c r="T152" s="425"/>
      <c r="U152" s="425"/>
      <c r="V152" s="425"/>
      <c r="W152" s="425"/>
      <c r="X152" s="425"/>
      <c r="Y152" s="425"/>
      <c r="Z152" s="425"/>
      <c r="AA152" s="425"/>
      <c r="AB152" s="425"/>
      <c r="AC152" s="425"/>
      <c r="AD152" s="425"/>
      <c r="AE152" s="425"/>
      <c r="AF152" s="425"/>
      <c r="AG152" s="425"/>
      <c r="AH152" s="425"/>
      <c r="AI152" s="425"/>
      <c r="AJ152" s="425"/>
      <c r="AK152" s="425"/>
      <c r="AL152" s="425"/>
      <c r="AM152" s="425"/>
      <c r="AN152" s="425"/>
      <c r="AO152" s="425"/>
      <c r="AP152" s="425"/>
      <c r="AQ152" s="425"/>
      <c r="AR152" s="425"/>
      <c r="AS152" s="425"/>
      <c r="AT152" s="425"/>
      <c r="AU152" s="425"/>
      <c r="AV152" s="425"/>
      <c r="AW152" s="425"/>
      <c r="AX152" s="425"/>
      <c r="AY152" s="425"/>
      <c r="AZ152" s="425"/>
      <c r="BA152" s="425"/>
      <c r="BB152" s="425"/>
      <c r="BC152" s="425"/>
      <c r="BD152" s="425"/>
      <c r="BE152" s="425"/>
      <c r="BF152" s="425"/>
      <c r="BG152" s="425"/>
      <c r="BH152" s="425"/>
      <c r="BI152" s="425"/>
      <c r="BJ152" s="425"/>
      <c r="BK152" s="425"/>
      <c r="BL152" s="425"/>
      <c r="BM152" s="425"/>
      <c r="BN152" s="425"/>
      <c r="BO152" s="425"/>
      <c r="BP152" s="425"/>
    </row>
    <row r="153" spans="1:68" s="426" customFormat="1" ht="15.75" customHeight="1" x14ac:dyDescent="0.2">
      <c r="A153" s="419"/>
      <c r="B153" s="437" t="s">
        <v>92</v>
      </c>
      <c r="C153" s="421" t="s">
        <v>388</v>
      </c>
      <c r="D153" s="421" t="s">
        <v>390</v>
      </c>
      <c r="E153" s="422" t="s">
        <v>347</v>
      </c>
      <c r="F153" s="424" t="s">
        <v>347</v>
      </c>
      <c r="G153" s="423">
        <f>SUM(G155)</f>
        <v>30135.35</v>
      </c>
      <c r="H153" s="425"/>
      <c r="I153" s="425"/>
      <c r="J153" s="425"/>
      <c r="K153" s="425"/>
      <c r="L153" s="425"/>
      <c r="M153" s="425"/>
      <c r="N153" s="425"/>
      <c r="O153" s="425"/>
      <c r="P153" s="425"/>
      <c r="Q153" s="425"/>
      <c r="R153" s="425"/>
      <c r="S153" s="425"/>
      <c r="T153" s="425"/>
      <c r="U153" s="425"/>
      <c r="V153" s="425"/>
      <c r="W153" s="425"/>
      <c r="X153" s="425"/>
      <c r="Y153" s="425"/>
      <c r="Z153" s="425"/>
      <c r="AA153" s="425"/>
      <c r="AB153" s="425"/>
      <c r="AC153" s="425"/>
      <c r="AD153" s="425"/>
      <c r="AE153" s="425"/>
      <c r="AF153" s="425"/>
      <c r="AG153" s="425"/>
      <c r="AH153" s="425"/>
      <c r="AI153" s="425"/>
      <c r="AJ153" s="425"/>
      <c r="AK153" s="425"/>
      <c r="AL153" s="425"/>
      <c r="AM153" s="425"/>
      <c r="AN153" s="425"/>
      <c r="AO153" s="425"/>
      <c r="AP153" s="425"/>
      <c r="AQ153" s="425"/>
      <c r="AR153" s="425"/>
      <c r="AS153" s="425"/>
      <c r="AT153" s="425"/>
      <c r="AU153" s="425"/>
      <c r="AV153" s="425"/>
      <c r="AW153" s="425"/>
      <c r="AX153" s="425"/>
      <c r="AY153" s="425"/>
      <c r="AZ153" s="425"/>
      <c r="BA153" s="425"/>
      <c r="BB153" s="425"/>
      <c r="BC153" s="425"/>
      <c r="BD153" s="425"/>
      <c r="BE153" s="425"/>
      <c r="BF153" s="425"/>
      <c r="BG153" s="425"/>
      <c r="BH153" s="425"/>
      <c r="BI153" s="425"/>
      <c r="BJ153" s="425"/>
      <c r="BK153" s="425"/>
      <c r="BL153" s="425"/>
      <c r="BM153" s="425"/>
      <c r="BN153" s="425"/>
      <c r="BO153" s="425"/>
      <c r="BP153" s="425"/>
    </row>
    <row r="154" spans="1:68" s="426" customFormat="1" ht="15.75" customHeight="1" x14ac:dyDescent="0.2">
      <c r="A154" s="419"/>
      <c r="B154" s="420"/>
      <c r="C154" s="445"/>
      <c r="D154" s="421"/>
      <c r="E154" s="421"/>
      <c r="F154" s="438"/>
      <c r="G154" s="439"/>
      <c r="H154" s="425"/>
      <c r="I154" s="425"/>
      <c r="J154" s="425"/>
      <c r="K154" s="425"/>
      <c r="L154" s="425"/>
      <c r="M154" s="425"/>
      <c r="N154" s="425"/>
      <c r="O154" s="425"/>
      <c r="P154" s="425"/>
      <c r="Q154" s="425"/>
      <c r="R154" s="425"/>
      <c r="S154" s="425"/>
      <c r="T154" s="425"/>
      <c r="U154" s="425"/>
      <c r="V154" s="425"/>
      <c r="W154" s="425"/>
      <c r="X154" s="425"/>
      <c r="Y154" s="425"/>
      <c r="Z154" s="425"/>
      <c r="AA154" s="425"/>
      <c r="AB154" s="425"/>
      <c r="AC154" s="425"/>
      <c r="AD154" s="425"/>
      <c r="AE154" s="425"/>
      <c r="AF154" s="425"/>
      <c r="AG154" s="425"/>
      <c r="AH154" s="425"/>
      <c r="AI154" s="425"/>
      <c r="AJ154" s="425"/>
      <c r="AK154" s="425"/>
      <c r="AL154" s="425"/>
      <c r="AM154" s="425"/>
      <c r="AN154" s="425"/>
      <c r="AO154" s="425"/>
      <c r="AP154" s="425"/>
      <c r="AQ154" s="425"/>
      <c r="AR154" s="425"/>
      <c r="AS154" s="425"/>
      <c r="AT154" s="425"/>
      <c r="AU154" s="425"/>
      <c r="AV154" s="425"/>
      <c r="AW154" s="425"/>
      <c r="AX154" s="425"/>
      <c r="AY154" s="425"/>
      <c r="AZ154" s="425"/>
      <c r="BA154" s="425"/>
      <c r="BB154" s="425"/>
      <c r="BC154" s="425"/>
      <c r="BD154" s="425"/>
      <c r="BE154" s="425"/>
      <c r="BF154" s="425"/>
      <c r="BG154" s="425"/>
      <c r="BH154" s="425"/>
      <c r="BI154" s="425"/>
      <c r="BJ154" s="425"/>
      <c r="BK154" s="425"/>
      <c r="BL154" s="425"/>
      <c r="BM154" s="425"/>
      <c r="BN154" s="425"/>
      <c r="BO154" s="425"/>
      <c r="BP154" s="425"/>
    </row>
    <row r="155" spans="1:68" s="426" customFormat="1" ht="15.75" customHeight="1" x14ac:dyDescent="0.2">
      <c r="A155" s="419"/>
      <c r="B155" s="420"/>
      <c r="C155" s="445"/>
      <c r="D155" s="421"/>
      <c r="E155" s="433"/>
      <c r="F155" s="434"/>
      <c r="G155" s="435">
        <f>SUM(G156:G156)</f>
        <v>30135.35</v>
      </c>
      <c r="H155" s="425"/>
      <c r="I155" s="425"/>
      <c r="J155" s="425"/>
      <c r="K155" s="425"/>
      <c r="L155" s="425"/>
      <c r="M155" s="425"/>
      <c r="N155" s="425"/>
      <c r="O155" s="425"/>
      <c r="P155" s="425"/>
      <c r="Q155" s="425"/>
      <c r="R155" s="425"/>
      <c r="S155" s="425"/>
      <c r="T155" s="425"/>
      <c r="U155" s="425"/>
      <c r="V155" s="425"/>
      <c r="W155" s="425"/>
      <c r="X155" s="425"/>
      <c r="Y155" s="425"/>
      <c r="Z155" s="425"/>
      <c r="AA155" s="425"/>
      <c r="AB155" s="425"/>
      <c r="AC155" s="425"/>
      <c r="AD155" s="425"/>
      <c r="AE155" s="425"/>
      <c r="AF155" s="425"/>
      <c r="AG155" s="425"/>
      <c r="AH155" s="425"/>
      <c r="AI155" s="425"/>
      <c r="AJ155" s="425"/>
      <c r="AK155" s="425"/>
      <c r="AL155" s="425"/>
      <c r="AM155" s="425"/>
      <c r="AN155" s="425"/>
      <c r="AO155" s="425"/>
      <c r="AP155" s="425"/>
      <c r="AQ155" s="425"/>
      <c r="AR155" s="425"/>
      <c r="AS155" s="425"/>
      <c r="AT155" s="425"/>
      <c r="AU155" s="425"/>
      <c r="AV155" s="425"/>
      <c r="AW155" s="425"/>
      <c r="AX155" s="425"/>
      <c r="AY155" s="425"/>
      <c r="AZ155" s="425"/>
      <c r="BA155" s="425"/>
      <c r="BB155" s="425"/>
      <c r="BC155" s="425"/>
      <c r="BD155" s="425"/>
      <c r="BE155" s="425"/>
      <c r="BF155" s="425"/>
      <c r="BG155" s="425"/>
      <c r="BH155" s="425"/>
      <c r="BI155" s="425"/>
      <c r="BJ155" s="425"/>
      <c r="BK155" s="425"/>
      <c r="BL155" s="425"/>
      <c r="BM155" s="425"/>
      <c r="BN155" s="425"/>
      <c r="BO155" s="425"/>
      <c r="BP155" s="425"/>
    </row>
    <row r="156" spans="1:68" s="426" customFormat="1" ht="15.75" customHeight="1" x14ac:dyDescent="0.2">
      <c r="A156" s="419"/>
      <c r="B156" s="420"/>
      <c r="C156" s="445"/>
      <c r="D156" s="421"/>
      <c r="E156" s="421" t="s">
        <v>98</v>
      </c>
      <c r="F156" s="438" t="s">
        <v>347</v>
      </c>
      <c r="G156" s="439">
        <f>6086+7919+8742.35+7388</f>
        <v>30135.35</v>
      </c>
      <c r="H156" s="425"/>
      <c r="I156" s="425"/>
      <c r="J156" s="425"/>
      <c r="K156" s="425"/>
      <c r="L156" s="425"/>
      <c r="M156" s="425"/>
      <c r="N156" s="425"/>
      <c r="O156" s="425"/>
      <c r="P156" s="425"/>
      <c r="Q156" s="425"/>
      <c r="R156" s="425"/>
      <c r="S156" s="425"/>
      <c r="T156" s="425"/>
      <c r="U156" s="425"/>
      <c r="V156" s="425"/>
      <c r="W156" s="425"/>
      <c r="X156" s="425"/>
      <c r="Y156" s="425"/>
      <c r="Z156" s="425"/>
      <c r="AA156" s="425"/>
      <c r="AB156" s="425"/>
      <c r="AC156" s="425"/>
      <c r="AD156" s="425"/>
      <c r="AE156" s="425"/>
      <c r="AF156" s="425"/>
      <c r="AG156" s="425"/>
      <c r="AH156" s="425"/>
      <c r="AI156" s="425"/>
      <c r="AJ156" s="425"/>
      <c r="AK156" s="425"/>
      <c r="AL156" s="425"/>
      <c r="AM156" s="425"/>
      <c r="AN156" s="425"/>
      <c r="AO156" s="425"/>
      <c r="AP156" s="425"/>
      <c r="AQ156" s="425"/>
      <c r="AR156" s="425"/>
      <c r="AS156" s="425"/>
      <c r="AT156" s="425"/>
      <c r="AU156" s="425"/>
      <c r="AV156" s="425"/>
      <c r="AW156" s="425"/>
      <c r="AX156" s="425"/>
      <c r="AY156" s="425"/>
      <c r="AZ156" s="425"/>
      <c r="BA156" s="425"/>
      <c r="BB156" s="425"/>
      <c r="BC156" s="425"/>
      <c r="BD156" s="425"/>
      <c r="BE156" s="425"/>
      <c r="BF156" s="425"/>
      <c r="BG156" s="425"/>
      <c r="BH156" s="425"/>
      <c r="BI156" s="425"/>
      <c r="BJ156" s="425"/>
      <c r="BK156" s="425"/>
      <c r="BL156" s="425"/>
      <c r="BM156" s="425"/>
      <c r="BN156" s="425"/>
      <c r="BO156" s="425"/>
      <c r="BP156" s="425"/>
    </row>
    <row r="157" spans="1:68" s="426" customFormat="1" ht="15.75" customHeight="1" x14ac:dyDescent="0.2">
      <c r="A157" s="440"/>
      <c r="B157" s="441"/>
      <c r="C157" s="442"/>
      <c r="D157" s="422"/>
      <c r="E157" s="422"/>
      <c r="F157" s="424"/>
      <c r="G157" s="443"/>
      <c r="H157" s="425"/>
      <c r="I157" s="425"/>
      <c r="J157" s="425"/>
      <c r="K157" s="425"/>
      <c r="L157" s="425"/>
      <c r="M157" s="425"/>
      <c r="N157" s="425"/>
      <c r="O157" s="425"/>
      <c r="P157" s="425"/>
      <c r="Q157" s="425"/>
      <c r="R157" s="425"/>
      <c r="S157" s="425"/>
      <c r="T157" s="425"/>
      <c r="U157" s="425"/>
      <c r="V157" s="425"/>
      <c r="W157" s="425"/>
      <c r="X157" s="425"/>
      <c r="Y157" s="425"/>
      <c r="Z157" s="425"/>
      <c r="AA157" s="425"/>
      <c r="AB157" s="425"/>
      <c r="AC157" s="425"/>
      <c r="AD157" s="425"/>
      <c r="AE157" s="425"/>
      <c r="AF157" s="425"/>
      <c r="AG157" s="425"/>
      <c r="AH157" s="425"/>
      <c r="AI157" s="425"/>
      <c r="AJ157" s="425"/>
      <c r="AK157" s="425"/>
      <c r="AL157" s="425"/>
      <c r="AM157" s="425"/>
      <c r="AN157" s="425"/>
      <c r="AO157" s="425"/>
      <c r="AP157" s="425"/>
      <c r="AQ157" s="425"/>
      <c r="AR157" s="425"/>
      <c r="AS157" s="425"/>
      <c r="AT157" s="425"/>
      <c r="AU157" s="425"/>
      <c r="AV157" s="425"/>
      <c r="AW157" s="425"/>
      <c r="AX157" s="425"/>
      <c r="AY157" s="425"/>
      <c r="AZ157" s="425"/>
      <c r="BA157" s="425"/>
      <c r="BB157" s="425"/>
      <c r="BC157" s="425"/>
      <c r="BD157" s="425"/>
      <c r="BE157" s="425"/>
      <c r="BF157" s="425"/>
      <c r="BG157" s="425"/>
      <c r="BH157" s="425"/>
      <c r="BI157" s="425"/>
      <c r="BJ157" s="425"/>
      <c r="BK157" s="425"/>
      <c r="BL157" s="425"/>
      <c r="BM157" s="425"/>
      <c r="BN157" s="425"/>
      <c r="BO157" s="425"/>
      <c r="BP157" s="425"/>
    </row>
    <row r="158" spans="1:68" s="426" customFormat="1" ht="15.75" customHeight="1" x14ac:dyDescent="0.2">
      <c r="A158" s="419"/>
      <c r="B158" s="420"/>
      <c r="C158" s="421"/>
      <c r="D158" s="421"/>
      <c r="E158" s="422" t="s">
        <v>33</v>
      </c>
      <c r="F158" s="423">
        <f>85.52+10.46+270.69</f>
        <v>366.66999999999996</v>
      </c>
      <c r="G158" s="424" t="s">
        <v>347</v>
      </c>
      <c r="H158" s="425"/>
      <c r="I158" s="425"/>
      <c r="J158" s="425"/>
      <c r="K158" s="425"/>
      <c r="L158" s="425"/>
      <c r="M158" s="425"/>
      <c r="N158" s="425"/>
      <c r="O158" s="425"/>
      <c r="P158" s="425"/>
      <c r="Q158" s="425"/>
      <c r="R158" s="425"/>
      <c r="S158" s="425"/>
      <c r="T158" s="425"/>
      <c r="U158" s="425"/>
      <c r="V158" s="425"/>
      <c r="W158" s="425"/>
      <c r="X158" s="425"/>
      <c r="Y158" s="425"/>
      <c r="Z158" s="425"/>
      <c r="AA158" s="425"/>
      <c r="AB158" s="425"/>
      <c r="AC158" s="425"/>
      <c r="AD158" s="425"/>
      <c r="AE158" s="425"/>
      <c r="AF158" s="425"/>
      <c r="AG158" s="425"/>
      <c r="AH158" s="425"/>
      <c r="AI158" s="425"/>
      <c r="AJ158" s="425"/>
      <c r="AK158" s="425"/>
      <c r="AL158" s="425"/>
      <c r="AM158" s="425"/>
      <c r="AN158" s="425"/>
      <c r="AO158" s="425"/>
      <c r="AP158" s="425"/>
      <c r="AQ158" s="425"/>
      <c r="AR158" s="425"/>
      <c r="AS158" s="425"/>
      <c r="AT158" s="425"/>
      <c r="AU158" s="425"/>
      <c r="AV158" s="425"/>
      <c r="AW158" s="425"/>
      <c r="AX158" s="425"/>
      <c r="AY158" s="425"/>
      <c r="AZ158" s="425"/>
      <c r="BA158" s="425"/>
      <c r="BB158" s="425"/>
      <c r="BC158" s="425"/>
      <c r="BD158" s="425"/>
      <c r="BE158" s="425"/>
      <c r="BF158" s="425"/>
      <c r="BG158" s="425"/>
      <c r="BH158" s="425"/>
      <c r="BI158" s="425"/>
      <c r="BJ158" s="425"/>
      <c r="BK158" s="425"/>
      <c r="BL158" s="425"/>
      <c r="BM158" s="425"/>
      <c r="BN158" s="425"/>
      <c r="BO158" s="425"/>
      <c r="BP158" s="425"/>
    </row>
    <row r="159" spans="1:68" s="426" customFormat="1" ht="51.75" customHeight="1" x14ac:dyDescent="0.2">
      <c r="A159" s="427" t="s">
        <v>337</v>
      </c>
      <c r="B159" s="444" t="s">
        <v>391</v>
      </c>
      <c r="C159" s="421" t="s">
        <v>392</v>
      </c>
      <c r="D159" s="421" t="s">
        <v>393</v>
      </c>
      <c r="E159" s="429" t="s">
        <v>347</v>
      </c>
      <c r="F159" s="430" t="s">
        <v>347</v>
      </c>
      <c r="G159" s="453">
        <f>SUM(G161)</f>
        <v>270.69</v>
      </c>
      <c r="H159" s="425"/>
      <c r="I159" s="425"/>
      <c r="J159" s="425"/>
      <c r="K159" s="425"/>
      <c r="L159" s="425"/>
      <c r="M159" s="425"/>
      <c r="N159" s="425"/>
      <c r="O159" s="425"/>
      <c r="P159" s="425"/>
      <c r="Q159" s="425"/>
      <c r="R159" s="425"/>
      <c r="S159" s="425"/>
      <c r="T159" s="425"/>
      <c r="U159" s="425"/>
      <c r="V159" s="425"/>
      <c r="W159" s="425"/>
      <c r="X159" s="425"/>
      <c r="Y159" s="425"/>
      <c r="Z159" s="425"/>
      <c r="AA159" s="425"/>
      <c r="AB159" s="425"/>
      <c r="AC159" s="425"/>
      <c r="AD159" s="425"/>
      <c r="AE159" s="425"/>
      <c r="AF159" s="425"/>
      <c r="AG159" s="425"/>
      <c r="AH159" s="425"/>
      <c r="AI159" s="425"/>
      <c r="AJ159" s="425"/>
      <c r="AK159" s="425"/>
      <c r="AL159" s="425"/>
      <c r="AM159" s="425"/>
      <c r="AN159" s="425"/>
      <c r="AO159" s="425"/>
      <c r="AP159" s="425"/>
      <c r="AQ159" s="425"/>
      <c r="AR159" s="425"/>
      <c r="AS159" s="425"/>
      <c r="AT159" s="425"/>
      <c r="AU159" s="425"/>
      <c r="AV159" s="425"/>
      <c r="AW159" s="425"/>
      <c r="AX159" s="425"/>
      <c r="AY159" s="425"/>
      <c r="AZ159" s="425"/>
      <c r="BA159" s="425"/>
      <c r="BB159" s="425"/>
      <c r="BC159" s="425"/>
      <c r="BD159" s="425"/>
      <c r="BE159" s="425"/>
      <c r="BF159" s="425"/>
      <c r="BG159" s="425"/>
      <c r="BH159" s="425"/>
      <c r="BI159" s="425"/>
      <c r="BJ159" s="425"/>
      <c r="BK159" s="425"/>
      <c r="BL159" s="425"/>
      <c r="BM159" s="425"/>
      <c r="BN159" s="425"/>
      <c r="BO159" s="425"/>
      <c r="BP159" s="425"/>
    </row>
    <row r="160" spans="1:68" s="426" customFormat="1" ht="15.75" customHeight="1" x14ac:dyDescent="0.2">
      <c r="A160" s="427"/>
      <c r="B160" s="432"/>
      <c r="C160" s="433"/>
      <c r="D160" s="433"/>
      <c r="E160" s="433"/>
      <c r="F160" s="434"/>
      <c r="G160" s="435"/>
      <c r="H160" s="425"/>
      <c r="I160" s="425"/>
      <c r="J160" s="425"/>
      <c r="K160" s="425"/>
      <c r="L160" s="425"/>
      <c r="M160" s="425"/>
      <c r="N160" s="425"/>
      <c r="O160" s="425"/>
      <c r="P160" s="425"/>
      <c r="Q160" s="425"/>
      <c r="R160" s="425"/>
      <c r="S160" s="425"/>
      <c r="T160" s="425"/>
      <c r="U160" s="425"/>
      <c r="V160" s="425"/>
      <c r="W160" s="425"/>
      <c r="X160" s="425"/>
      <c r="Y160" s="425"/>
      <c r="Z160" s="425"/>
      <c r="AA160" s="425"/>
      <c r="AB160" s="425"/>
      <c r="AC160" s="425"/>
      <c r="AD160" s="425"/>
      <c r="AE160" s="425"/>
      <c r="AF160" s="425"/>
      <c r="AG160" s="425"/>
      <c r="AH160" s="425"/>
      <c r="AI160" s="425"/>
      <c r="AJ160" s="425"/>
      <c r="AK160" s="425"/>
      <c r="AL160" s="425"/>
      <c r="AM160" s="425"/>
      <c r="AN160" s="425"/>
      <c r="AO160" s="425"/>
      <c r="AP160" s="425"/>
      <c r="AQ160" s="425"/>
      <c r="AR160" s="425"/>
      <c r="AS160" s="425"/>
      <c r="AT160" s="425"/>
      <c r="AU160" s="425"/>
      <c r="AV160" s="425"/>
      <c r="AW160" s="425"/>
      <c r="AX160" s="425"/>
      <c r="AY160" s="425"/>
      <c r="AZ160" s="425"/>
      <c r="BA160" s="425"/>
      <c r="BB160" s="425"/>
      <c r="BC160" s="425"/>
      <c r="BD160" s="425"/>
      <c r="BE160" s="425"/>
      <c r="BF160" s="425"/>
      <c r="BG160" s="425"/>
      <c r="BH160" s="425"/>
      <c r="BI160" s="425"/>
      <c r="BJ160" s="425"/>
      <c r="BK160" s="425"/>
      <c r="BL160" s="425"/>
      <c r="BM160" s="425"/>
      <c r="BN160" s="425"/>
      <c r="BO160" s="425"/>
      <c r="BP160" s="425"/>
    </row>
    <row r="161" spans="1:16131" s="426" customFormat="1" ht="15.75" customHeight="1" x14ac:dyDescent="0.2">
      <c r="A161" s="427"/>
      <c r="B161" s="437" t="s">
        <v>394</v>
      </c>
      <c r="C161" s="433"/>
      <c r="D161" s="433"/>
      <c r="E161" s="433"/>
      <c r="F161" s="434"/>
      <c r="G161" s="435">
        <f>SUM(G162:G163)</f>
        <v>270.69</v>
      </c>
      <c r="H161" s="425"/>
      <c r="I161" s="425"/>
      <c r="J161" s="425"/>
      <c r="K161" s="425"/>
      <c r="L161" s="425"/>
      <c r="M161" s="425"/>
      <c r="N161" s="425"/>
      <c r="O161" s="425"/>
      <c r="P161" s="425"/>
      <c r="Q161" s="425"/>
      <c r="R161" s="425"/>
      <c r="S161" s="425"/>
      <c r="T161" s="425"/>
      <c r="U161" s="425"/>
      <c r="V161" s="425"/>
      <c r="W161" s="425"/>
      <c r="X161" s="425"/>
      <c r="Y161" s="425"/>
      <c r="Z161" s="425"/>
      <c r="AA161" s="425"/>
      <c r="AB161" s="425"/>
      <c r="AC161" s="425"/>
      <c r="AD161" s="425"/>
      <c r="AE161" s="425"/>
      <c r="AF161" s="425"/>
      <c r="AG161" s="425"/>
      <c r="AH161" s="425"/>
      <c r="AI161" s="425"/>
      <c r="AJ161" s="425"/>
      <c r="AK161" s="425"/>
      <c r="AL161" s="425"/>
      <c r="AM161" s="425"/>
      <c r="AN161" s="425"/>
      <c r="AO161" s="425"/>
      <c r="AP161" s="425"/>
      <c r="AQ161" s="425"/>
      <c r="AR161" s="425"/>
      <c r="AS161" s="425"/>
      <c r="AT161" s="425"/>
      <c r="AU161" s="425"/>
      <c r="AV161" s="425"/>
      <c r="AW161" s="425"/>
      <c r="AX161" s="425"/>
      <c r="AY161" s="425"/>
      <c r="AZ161" s="425"/>
      <c r="BA161" s="425"/>
      <c r="BB161" s="425"/>
      <c r="BC161" s="425"/>
      <c r="BD161" s="425"/>
      <c r="BE161" s="425"/>
      <c r="BF161" s="425"/>
      <c r="BG161" s="425"/>
      <c r="BH161" s="425"/>
      <c r="BI161" s="425"/>
      <c r="BJ161" s="425"/>
      <c r="BK161" s="425"/>
      <c r="BL161" s="425"/>
      <c r="BM161" s="425"/>
      <c r="BN161" s="425"/>
      <c r="BO161" s="425"/>
      <c r="BP161" s="425"/>
    </row>
    <row r="162" spans="1:16131" s="426" customFormat="1" ht="15.75" customHeight="1" x14ac:dyDescent="0.2">
      <c r="A162" s="427"/>
      <c r="B162" s="437"/>
      <c r="C162" s="454"/>
      <c r="D162" s="433"/>
      <c r="E162" s="421" t="s">
        <v>355</v>
      </c>
      <c r="F162" s="438" t="s">
        <v>347</v>
      </c>
      <c r="G162" s="439">
        <f>226.25</f>
        <v>226.25</v>
      </c>
      <c r="H162" s="425"/>
      <c r="I162" s="425"/>
      <c r="J162" s="425"/>
      <c r="K162" s="425"/>
      <c r="L162" s="425"/>
      <c r="M162" s="425"/>
      <c r="N162" s="425"/>
      <c r="O162" s="425"/>
      <c r="P162" s="425"/>
      <c r="Q162" s="425"/>
      <c r="R162" s="425"/>
      <c r="S162" s="425"/>
      <c r="T162" s="425"/>
      <c r="U162" s="425"/>
      <c r="V162" s="425"/>
      <c r="W162" s="425"/>
      <c r="X162" s="425"/>
      <c r="Y162" s="425"/>
      <c r="Z162" s="425"/>
      <c r="AA162" s="425"/>
      <c r="AB162" s="425"/>
      <c r="AC162" s="425"/>
      <c r="AD162" s="425"/>
      <c r="AE162" s="425"/>
      <c r="AF162" s="425"/>
      <c r="AG162" s="425"/>
      <c r="AH162" s="425"/>
      <c r="AI162" s="425"/>
      <c r="AJ162" s="425"/>
      <c r="AK162" s="425"/>
      <c r="AL162" s="425"/>
      <c r="AM162" s="425"/>
      <c r="AN162" s="425"/>
      <c r="AO162" s="425"/>
      <c r="AP162" s="425"/>
      <c r="AQ162" s="425"/>
      <c r="AR162" s="425"/>
      <c r="AS162" s="425"/>
      <c r="AT162" s="425"/>
      <c r="AU162" s="425"/>
      <c r="AV162" s="425"/>
      <c r="AW162" s="425"/>
      <c r="AX162" s="425"/>
      <c r="AY162" s="425"/>
      <c r="AZ162" s="425"/>
      <c r="BA162" s="425"/>
      <c r="BB162" s="425"/>
      <c r="BC162" s="425"/>
      <c r="BD162" s="425"/>
      <c r="BE162" s="425"/>
      <c r="BF162" s="425"/>
      <c r="BG162" s="425"/>
      <c r="BH162" s="425"/>
      <c r="BI162" s="425"/>
      <c r="BJ162" s="425"/>
      <c r="BK162" s="425"/>
      <c r="BL162" s="425"/>
      <c r="BM162" s="425"/>
      <c r="BN162" s="425"/>
      <c r="BO162" s="425"/>
      <c r="BP162" s="425"/>
    </row>
    <row r="163" spans="1:16131" s="426" customFormat="1" ht="15.75" customHeight="1" x14ac:dyDescent="0.2">
      <c r="A163" s="427"/>
      <c r="B163" s="437"/>
      <c r="C163" s="454"/>
      <c r="D163" s="433"/>
      <c r="E163" s="421" t="s">
        <v>356</v>
      </c>
      <c r="F163" s="438" t="s">
        <v>347</v>
      </c>
      <c r="G163" s="439">
        <f>44.44</f>
        <v>44.44</v>
      </c>
      <c r="H163" s="425"/>
      <c r="I163" s="425"/>
      <c r="J163" s="425"/>
      <c r="K163" s="425"/>
      <c r="L163" s="425"/>
      <c r="M163" s="425"/>
      <c r="N163" s="425"/>
      <c r="O163" s="425"/>
      <c r="P163" s="425"/>
      <c r="Q163" s="425"/>
      <c r="R163" s="425"/>
      <c r="S163" s="425"/>
      <c r="T163" s="425"/>
      <c r="U163" s="425"/>
      <c r="V163" s="425"/>
      <c r="W163" s="425"/>
      <c r="X163" s="425"/>
      <c r="Y163" s="425"/>
      <c r="Z163" s="425"/>
      <c r="AA163" s="425"/>
      <c r="AB163" s="425"/>
      <c r="AC163" s="425"/>
      <c r="AD163" s="425"/>
      <c r="AE163" s="425"/>
      <c r="AF163" s="425"/>
      <c r="AG163" s="425"/>
      <c r="AH163" s="425"/>
      <c r="AI163" s="425"/>
      <c r="AJ163" s="425"/>
      <c r="AK163" s="425"/>
      <c r="AL163" s="425"/>
      <c r="AM163" s="425"/>
      <c r="AN163" s="425"/>
      <c r="AO163" s="425"/>
      <c r="AP163" s="425"/>
      <c r="AQ163" s="425"/>
      <c r="AR163" s="425"/>
      <c r="AS163" s="425"/>
      <c r="AT163" s="425"/>
      <c r="AU163" s="425"/>
      <c r="AV163" s="425"/>
      <c r="AW163" s="425"/>
      <c r="AX163" s="425"/>
      <c r="AY163" s="425"/>
      <c r="AZ163" s="425"/>
      <c r="BA163" s="425"/>
      <c r="BB163" s="425"/>
      <c r="BC163" s="425"/>
      <c r="BD163" s="425"/>
      <c r="BE163" s="425"/>
      <c r="BF163" s="425"/>
      <c r="BG163" s="425"/>
      <c r="BH163" s="425"/>
      <c r="BI163" s="425"/>
      <c r="BJ163" s="425"/>
      <c r="BK163" s="425"/>
      <c r="BL163" s="425"/>
      <c r="BM163" s="425"/>
      <c r="BN163" s="425"/>
      <c r="BO163" s="425"/>
      <c r="BP163" s="425"/>
    </row>
    <row r="164" spans="1:16131" s="426" customFormat="1" ht="10.5" customHeight="1" x14ac:dyDescent="0.2">
      <c r="A164" s="440"/>
      <c r="B164" s="441"/>
      <c r="C164" s="442"/>
      <c r="D164" s="422"/>
      <c r="E164" s="422"/>
      <c r="F164" s="424"/>
      <c r="G164" s="443"/>
      <c r="H164" s="425"/>
      <c r="I164" s="425"/>
      <c r="J164" s="425"/>
      <c r="K164" s="425"/>
      <c r="L164" s="425"/>
      <c r="M164" s="425"/>
      <c r="N164" s="425"/>
      <c r="O164" s="425"/>
      <c r="P164" s="425"/>
      <c r="Q164" s="425"/>
      <c r="R164" s="425"/>
      <c r="S164" s="425"/>
      <c r="T164" s="425"/>
      <c r="U164" s="425"/>
      <c r="V164" s="425"/>
      <c r="W164" s="425"/>
      <c r="X164" s="425"/>
      <c r="Y164" s="425"/>
      <c r="Z164" s="425"/>
      <c r="AA164" s="425"/>
      <c r="AB164" s="425"/>
      <c r="AC164" s="425"/>
      <c r="AD164" s="425"/>
      <c r="AE164" s="425"/>
      <c r="AF164" s="425"/>
      <c r="AG164" s="425"/>
      <c r="AH164" s="425"/>
      <c r="AI164" s="425"/>
      <c r="AJ164" s="425"/>
      <c r="AK164" s="425"/>
      <c r="AL164" s="425"/>
      <c r="AM164" s="425"/>
      <c r="AN164" s="425"/>
      <c r="AO164" s="425"/>
      <c r="AP164" s="425"/>
      <c r="AQ164" s="425"/>
      <c r="AR164" s="425"/>
      <c r="AS164" s="425"/>
      <c r="AT164" s="425"/>
      <c r="AU164" s="425"/>
      <c r="AV164" s="425"/>
      <c r="AW164" s="425"/>
      <c r="AX164" s="425"/>
      <c r="AY164" s="425"/>
      <c r="AZ164" s="425"/>
      <c r="BA164" s="425"/>
      <c r="BB164" s="425"/>
      <c r="BC164" s="425"/>
      <c r="BD164" s="425"/>
      <c r="BE164" s="425"/>
      <c r="BF164" s="425"/>
      <c r="BG164" s="425"/>
      <c r="BH164" s="425"/>
      <c r="BI164" s="425"/>
      <c r="BJ164" s="425"/>
      <c r="BK164" s="425"/>
      <c r="BL164" s="425"/>
      <c r="BM164" s="425"/>
      <c r="BN164" s="425"/>
      <c r="BO164" s="425"/>
      <c r="BP164" s="425"/>
    </row>
    <row r="165" spans="1:16131" s="461" customFormat="1" ht="27" customHeight="1" x14ac:dyDescent="0.2">
      <c r="A165" s="455"/>
      <c r="B165" s="456" t="s">
        <v>200</v>
      </c>
      <c r="C165" s="457"/>
      <c r="D165" s="458"/>
      <c r="E165" s="459"/>
      <c r="F165" s="459">
        <f>SUM(F12,F18,F26,F34,F42,F52,F60,F66,F75,F158)</f>
        <v>1529136.67</v>
      </c>
      <c r="G165" s="459">
        <f>SUM(G13,G19,G27,G35,G43,G53,G61,G67,G76,G159)</f>
        <v>1964555.0599999998</v>
      </c>
      <c r="H165" s="460"/>
      <c r="I165" s="460"/>
      <c r="J165" s="460"/>
      <c r="K165" s="460"/>
      <c r="L165" s="460"/>
      <c r="M165" s="460"/>
      <c r="N165" s="460"/>
      <c r="O165" s="460"/>
      <c r="P165" s="460"/>
      <c r="Q165" s="460"/>
      <c r="R165" s="460"/>
      <c r="S165" s="460"/>
      <c r="T165" s="460"/>
      <c r="U165" s="460"/>
      <c r="V165" s="460"/>
      <c r="W165" s="460"/>
      <c r="X165" s="460"/>
      <c r="Y165" s="460"/>
      <c r="Z165" s="460"/>
      <c r="AA165" s="460"/>
      <c r="AB165" s="460"/>
      <c r="AC165" s="460"/>
      <c r="AD165" s="460"/>
      <c r="AE165" s="460"/>
      <c r="AF165" s="460"/>
      <c r="AG165" s="460"/>
      <c r="AH165" s="460"/>
      <c r="AI165" s="460"/>
      <c r="AJ165" s="460"/>
      <c r="AK165" s="460"/>
      <c r="AL165" s="460"/>
      <c r="AM165" s="460"/>
      <c r="AN165" s="460"/>
      <c r="AO165" s="460"/>
      <c r="AP165" s="460"/>
      <c r="AQ165" s="460"/>
      <c r="AR165" s="460"/>
      <c r="AS165" s="460"/>
      <c r="AT165" s="460"/>
      <c r="AU165" s="460"/>
      <c r="AV165" s="460"/>
      <c r="AW165" s="460"/>
      <c r="AX165" s="460"/>
      <c r="AY165" s="460"/>
      <c r="AZ165" s="460"/>
      <c r="BA165" s="460"/>
      <c r="BB165" s="460"/>
      <c r="BC165" s="460"/>
      <c r="BD165" s="460"/>
      <c r="BE165" s="460"/>
      <c r="BF165" s="460"/>
      <c r="BG165" s="460"/>
      <c r="BH165" s="460"/>
      <c r="BI165" s="460"/>
      <c r="BJ165" s="460"/>
      <c r="BK165" s="460"/>
      <c r="BL165" s="460"/>
      <c r="BM165" s="460"/>
      <c r="BN165" s="460"/>
      <c r="BO165" s="460"/>
      <c r="BP165" s="460"/>
    </row>
    <row r="167" spans="1:16131" customFormat="1" x14ac:dyDescent="0.25">
      <c r="A167" s="462"/>
      <c r="B167" s="367"/>
      <c r="C167" s="367"/>
      <c r="D167" s="367"/>
      <c r="E167" s="367"/>
      <c r="BU167" s="367"/>
      <c r="BV167" s="367"/>
      <c r="BW167" s="367"/>
      <c r="BX167" s="367"/>
      <c r="BY167" s="367"/>
      <c r="BZ167" s="367"/>
      <c r="CA167" s="367"/>
      <c r="CB167" s="367"/>
      <c r="CC167" s="367"/>
      <c r="CD167" s="367"/>
      <c r="CE167" s="367"/>
      <c r="CF167" s="367"/>
      <c r="CG167" s="367"/>
      <c r="CH167" s="367"/>
      <c r="CI167" s="367"/>
      <c r="CJ167" s="367"/>
      <c r="CK167" s="367"/>
      <c r="CL167" s="367"/>
      <c r="CM167" s="367"/>
      <c r="CN167" s="367"/>
      <c r="CO167" s="367"/>
      <c r="CP167" s="367"/>
      <c r="CQ167" s="367"/>
      <c r="CR167" s="367"/>
      <c r="CS167" s="367"/>
      <c r="CT167" s="367"/>
      <c r="CU167" s="367"/>
      <c r="CV167" s="367"/>
      <c r="CW167" s="367"/>
      <c r="CX167" s="367"/>
      <c r="CY167" s="367"/>
      <c r="CZ167" s="367"/>
      <c r="DA167" s="367"/>
      <c r="DB167" s="367"/>
      <c r="DC167" s="367"/>
      <c r="DD167" s="367"/>
      <c r="DE167" s="367"/>
      <c r="DF167" s="367"/>
      <c r="DG167" s="367"/>
      <c r="DH167" s="367"/>
      <c r="DI167" s="367"/>
      <c r="DJ167" s="367"/>
      <c r="DK167" s="367"/>
      <c r="DL167" s="367"/>
      <c r="DM167" s="367"/>
      <c r="DN167" s="367"/>
      <c r="DO167" s="367"/>
      <c r="DP167" s="367"/>
      <c r="DQ167" s="367"/>
      <c r="DR167" s="367"/>
      <c r="DS167" s="367"/>
      <c r="DT167" s="367"/>
      <c r="DU167" s="367"/>
      <c r="DV167" s="367"/>
      <c r="DW167" s="367"/>
      <c r="DX167" s="367"/>
      <c r="DY167" s="367"/>
      <c r="DZ167" s="367"/>
      <c r="EA167" s="367"/>
      <c r="EB167" s="367"/>
      <c r="EC167" s="367"/>
      <c r="ED167" s="367"/>
      <c r="EE167" s="367"/>
      <c r="EF167" s="367"/>
      <c r="EG167" s="367"/>
      <c r="EH167" s="367"/>
      <c r="EI167" s="367"/>
      <c r="EJ167" s="367"/>
      <c r="EK167" s="367"/>
      <c r="EL167" s="367"/>
      <c r="EM167" s="367"/>
      <c r="EN167" s="367"/>
      <c r="EO167" s="367"/>
      <c r="EP167" s="367"/>
      <c r="EQ167" s="367"/>
      <c r="ER167" s="367"/>
      <c r="ES167" s="367"/>
      <c r="ET167" s="367"/>
      <c r="EU167" s="367"/>
      <c r="EV167" s="367"/>
      <c r="EW167" s="367"/>
      <c r="EX167" s="367"/>
      <c r="EY167" s="367"/>
      <c r="EZ167" s="367"/>
      <c r="FA167" s="367"/>
      <c r="FB167" s="367"/>
      <c r="FC167" s="367"/>
      <c r="FD167" s="367"/>
      <c r="FE167" s="367"/>
      <c r="FF167" s="367"/>
      <c r="FG167" s="367"/>
      <c r="FH167" s="367"/>
      <c r="FI167" s="367"/>
      <c r="FJ167" s="367"/>
      <c r="FK167" s="367"/>
      <c r="FL167" s="367"/>
      <c r="FM167" s="367"/>
      <c r="FN167" s="367"/>
      <c r="FO167" s="367"/>
      <c r="FP167" s="367"/>
      <c r="FQ167" s="367"/>
      <c r="FR167" s="367"/>
      <c r="FS167" s="367"/>
      <c r="FT167" s="367"/>
      <c r="FU167" s="367"/>
      <c r="FV167" s="367"/>
      <c r="FW167" s="367"/>
      <c r="FX167" s="367"/>
      <c r="FY167" s="367"/>
      <c r="FZ167" s="367"/>
      <c r="GA167" s="367"/>
      <c r="GB167" s="367"/>
      <c r="GC167" s="367"/>
      <c r="GD167" s="367"/>
      <c r="GE167" s="367"/>
      <c r="GF167" s="367"/>
      <c r="GG167" s="367"/>
      <c r="GH167" s="367"/>
      <c r="GI167" s="367"/>
      <c r="GJ167" s="367"/>
      <c r="GK167" s="367"/>
      <c r="GL167" s="367"/>
      <c r="GM167" s="367"/>
      <c r="GN167" s="367"/>
      <c r="GO167" s="367"/>
      <c r="GP167" s="367"/>
      <c r="GQ167" s="367"/>
      <c r="GR167" s="367"/>
      <c r="GS167" s="367"/>
      <c r="GT167" s="367"/>
      <c r="GU167" s="367"/>
      <c r="GV167" s="367"/>
      <c r="GW167" s="367"/>
      <c r="GX167" s="367"/>
      <c r="GY167" s="367"/>
      <c r="GZ167" s="367"/>
      <c r="HA167" s="367"/>
      <c r="HB167" s="367"/>
      <c r="HC167" s="367"/>
      <c r="HD167" s="367"/>
      <c r="HE167" s="367"/>
      <c r="HF167" s="367"/>
      <c r="HG167" s="367"/>
      <c r="HH167" s="367"/>
      <c r="HI167" s="367"/>
      <c r="HJ167" s="367"/>
      <c r="HK167" s="367"/>
      <c r="HL167" s="367"/>
      <c r="HM167" s="367"/>
      <c r="HN167" s="367"/>
      <c r="HO167" s="367"/>
      <c r="HP167" s="367"/>
      <c r="HQ167" s="367"/>
      <c r="HR167" s="367"/>
      <c r="HS167" s="367"/>
      <c r="HT167" s="367"/>
      <c r="HU167" s="367"/>
      <c r="HV167" s="367"/>
      <c r="HW167" s="367"/>
      <c r="HX167" s="367"/>
      <c r="HY167" s="367"/>
      <c r="HZ167" s="367"/>
      <c r="IA167" s="367"/>
      <c r="IB167" s="367"/>
      <c r="IC167" s="367"/>
      <c r="ID167" s="367"/>
      <c r="IE167" s="367"/>
      <c r="IF167" s="367"/>
      <c r="IG167" s="367"/>
      <c r="IH167" s="367"/>
      <c r="II167" s="367"/>
      <c r="IJ167" s="367"/>
      <c r="IK167" s="367"/>
      <c r="IL167" s="367"/>
      <c r="IM167" s="367"/>
      <c r="IN167" s="367"/>
      <c r="IO167" s="367"/>
      <c r="IP167" s="367"/>
      <c r="IQ167" s="367"/>
      <c r="IR167" s="367"/>
      <c r="IS167" s="367"/>
      <c r="IT167" s="367"/>
      <c r="IU167" s="367"/>
      <c r="IV167" s="367"/>
      <c r="IW167" s="367"/>
      <c r="IX167" s="367"/>
      <c r="IY167" s="367"/>
      <c r="IZ167" s="367"/>
      <c r="JA167" s="367"/>
      <c r="JB167" s="367"/>
      <c r="JC167" s="367"/>
      <c r="JD167" s="367"/>
      <c r="JE167" s="367"/>
      <c r="JF167" s="367"/>
      <c r="JG167" s="367"/>
      <c r="JH167" s="367"/>
      <c r="JI167" s="367"/>
      <c r="JJ167" s="367"/>
      <c r="JK167" s="367"/>
      <c r="JL167" s="367"/>
      <c r="JM167" s="367"/>
      <c r="JN167" s="367"/>
      <c r="JO167" s="367"/>
      <c r="JP167" s="367"/>
      <c r="JQ167" s="367"/>
      <c r="JR167" s="367"/>
      <c r="JS167" s="367"/>
      <c r="JT167" s="367"/>
      <c r="JU167" s="367"/>
      <c r="JV167" s="367"/>
      <c r="JW167" s="367"/>
      <c r="JX167" s="367"/>
      <c r="JY167" s="367"/>
      <c r="JZ167" s="367"/>
      <c r="KA167" s="367"/>
      <c r="KB167" s="367"/>
      <c r="KC167" s="367"/>
      <c r="KD167" s="367"/>
      <c r="KE167" s="367"/>
      <c r="KF167" s="367"/>
      <c r="KG167" s="367"/>
      <c r="KH167" s="367"/>
      <c r="KI167" s="367"/>
      <c r="KJ167" s="367"/>
      <c r="KK167" s="367"/>
      <c r="KL167" s="367"/>
      <c r="KM167" s="367"/>
      <c r="KN167" s="367"/>
      <c r="KO167" s="367"/>
      <c r="KP167" s="367"/>
      <c r="KQ167" s="367"/>
      <c r="KR167" s="367"/>
      <c r="KS167" s="367"/>
      <c r="KT167" s="367"/>
      <c r="KU167" s="367"/>
      <c r="KV167" s="367"/>
      <c r="KW167" s="367"/>
      <c r="KX167" s="367"/>
      <c r="KY167" s="367"/>
      <c r="KZ167" s="367"/>
      <c r="LA167" s="367"/>
      <c r="LB167" s="367"/>
      <c r="LC167" s="367"/>
      <c r="LD167" s="367"/>
      <c r="LE167" s="367"/>
      <c r="LF167" s="367"/>
      <c r="LG167" s="367"/>
      <c r="LH167" s="367"/>
      <c r="LI167" s="367"/>
      <c r="LJ167" s="367"/>
      <c r="LK167" s="367"/>
      <c r="LL167" s="367"/>
      <c r="LM167" s="367"/>
      <c r="LN167" s="367"/>
      <c r="LO167" s="367"/>
      <c r="LP167" s="367"/>
      <c r="LQ167" s="367"/>
      <c r="LR167" s="367"/>
      <c r="LS167" s="367"/>
      <c r="LT167" s="367"/>
      <c r="LU167" s="367"/>
      <c r="LV167" s="367"/>
      <c r="LW167" s="367"/>
      <c r="LX167" s="367"/>
      <c r="LY167" s="367"/>
      <c r="LZ167" s="367"/>
      <c r="MA167" s="367"/>
      <c r="MB167" s="367"/>
      <c r="MC167" s="367"/>
      <c r="MD167" s="367"/>
      <c r="ME167" s="367"/>
      <c r="MF167" s="367"/>
      <c r="MG167" s="367"/>
      <c r="MH167" s="367"/>
      <c r="MI167" s="367"/>
      <c r="MJ167" s="367"/>
      <c r="MK167" s="367"/>
      <c r="ML167" s="367"/>
      <c r="MM167" s="367"/>
      <c r="MN167" s="367"/>
      <c r="MO167" s="367"/>
      <c r="MP167" s="367"/>
      <c r="MQ167" s="367"/>
      <c r="MR167" s="367"/>
      <c r="MS167" s="367"/>
      <c r="MT167" s="367"/>
      <c r="MU167" s="367"/>
      <c r="MV167" s="367"/>
      <c r="MW167" s="367"/>
      <c r="MX167" s="367"/>
      <c r="MY167" s="367"/>
      <c r="MZ167" s="367"/>
      <c r="NA167" s="367"/>
      <c r="NB167" s="367"/>
      <c r="NC167" s="367"/>
      <c r="ND167" s="367"/>
      <c r="NE167" s="367"/>
      <c r="NF167" s="367"/>
      <c r="NG167" s="367"/>
      <c r="NH167" s="367"/>
      <c r="NI167" s="367"/>
      <c r="NJ167" s="367"/>
      <c r="NK167" s="367"/>
      <c r="NL167" s="367"/>
      <c r="NM167" s="367"/>
      <c r="NN167" s="367"/>
      <c r="NO167" s="367"/>
      <c r="NP167" s="367"/>
      <c r="NQ167" s="367"/>
      <c r="NR167" s="367"/>
      <c r="NS167" s="367"/>
      <c r="NT167" s="367"/>
      <c r="NU167" s="367"/>
      <c r="NV167" s="367"/>
      <c r="NW167" s="367"/>
      <c r="NX167" s="367"/>
      <c r="NY167" s="367"/>
      <c r="NZ167" s="367"/>
      <c r="OA167" s="367"/>
      <c r="OB167" s="367"/>
      <c r="OC167" s="367"/>
      <c r="OD167" s="367"/>
      <c r="OE167" s="367"/>
      <c r="OF167" s="367"/>
      <c r="OG167" s="367"/>
      <c r="OH167" s="367"/>
      <c r="OI167" s="367"/>
      <c r="OJ167" s="367"/>
      <c r="OK167" s="367"/>
      <c r="OL167" s="367"/>
      <c r="OM167" s="367"/>
      <c r="ON167" s="367"/>
      <c r="OO167" s="367"/>
      <c r="OP167" s="367"/>
      <c r="OQ167" s="367"/>
      <c r="OR167" s="367"/>
      <c r="OS167" s="367"/>
      <c r="OT167" s="367"/>
      <c r="OU167" s="367"/>
      <c r="OV167" s="367"/>
      <c r="OW167" s="367"/>
      <c r="OX167" s="367"/>
      <c r="OY167" s="367"/>
      <c r="OZ167" s="367"/>
      <c r="PA167" s="367"/>
      <c r="PB167" s="367"/>
      <c r="PC167" s="367"/>
      <c r="PD167" s="367"/>
      <c r="PE167" s="367"/>
      <c r="PF167" s="367"/>
      <c r="PG167" s="367"/>
      <c r="PH167" s="367"/>
      <c r="PI167" s="367"/>
      <c r="PJ167" s="367"/>
      <c r="PK167" s="367"/>
      <c r="PL167" s="367"/>
      <c r="PM167" s="367"/>
      <c r="PN167" s="367"/>
      <c r="PO167" s="367"/>
      <c r="PP167" s="367"/>
      <c r="PQ167" s="367"/>
      <c r="PR167" s="367"/>
      <c r="PS167" s="367"/>
      <c r="PT167" s="367"/>
      <c r="PU167" s="367"/>
      <c r="PV167" s="367"/>
      <c r="PW167" s="367"/>
      <c r="PX167" s="367"/>
      <c r="PY167" s="367"/>
      <c r="PZ167" s="367"/>
      <c r="QA167" s="367"/>
      <c r="QB167" s="367"/>
      <c r="QC167" s="367"/>
      <c r="QD167" s="367"/>
      <c r="QE167" s="367"/>
      <c r="QF167" s="367"/>
      <c r="QG167" s="367"/>
      <c r="QH167" s="367"/>
      <c r="QI167" s="367"/>
      <c r="QJ167" s="367"/>
      <c r="QK167" s="367"/>
      <c r="QL167" s="367"/>
      <c r="QM167" s="367"/>
      <c r="QN167" s="367"/>
      <c r="QO167" s="367"/>
      <c r="QP167" s="367"/>
      <c r="QQ167" s="367"/>
      <c r="QR167" s="367"/>
      <c r="QS167" s="367"/>
      <c r="QT167" s="367"/>
      <c r="QU167" s="367"/>
      <c r="QV167" s="367"/>
      <c r="QW167" s="367"/>
      <c r="QX167" s="367"/>
      <c r="QY167" s="367"/>
      <c r="QZ167" s="367"/>
      <c r="RA167" s="367"/>
      <c r="RB167" s="367"/>
      <c r="RC167" s="367"/>
      <c r="RD167" s="367"/>
      <c r="RE167" s="367"/>
      <c r="RF167" s="367"/>
      <c r="RG167" s="367"/>
      <c r="RH167" s="367"/>
      <c r="RI167" s="367"/>
      <c r="RJ167" s="367"/>
      <c r="RK167" s="367"/>
      <c r="RL167" s="367"/>
      <c r="RM167" s="367"/>
      <c r="RN167" s="367"/>
      <c r="RO167" s="367"/>
      <c r="RP167" s="367"/>
      <c r="RQ167" s="367"/>
      <c r="RR167" s="367"/>
      <c r="RS167" s="367"/>
      <c r="RT167" s="367"/>
      <c r="RU167" s="367"/>
      <c r="RV167" s="367"/>
      <c r="RW167" s="367"/>
      <c r="RX167" s="367"/>
      <c r="RY167" s="367"/>
      <c r="RZ167" s="367"/>
      <c r="SA167" s="367"/>
      <c r="SB167" s="367"/>
      <c r="SC167" s="367"/>
      <c r="SD167" s="367"/>
      <c r="SE167" s="367"/>
      <c r="SF167" s="367"/>
      <c r="SG167" s="367"/>
      <c r="SH167" s="367"/>
      <c r="SI167" s="367"/>
      <c r="SJ167" s="367"/>
      <c r="SK167" s="367"/>
      <c r="SL167" s="367"/>
      <c r="SM167" s="367"/>
      <c r="SN167" s="367"/>
      <c r="SO167" s="367"/>
      <c r="SP167" s="367"/>
      <c r="SQ167" s="367"/>
      <c r="SR167" s="367"/>
      <c r="SS167" s="367"/>
      <c r="ST167" s="367"/>
      <c r="SU167" s="367"/>
      <c r="SV167" s="367"/>
      <c r="SW167" s="367"/>
      <c r="SX167" s="367"/>
      <c r="SY167" s="367"/>
      <c r="SZ167" s="367"/>
      <c r="TA167" s="367"/>
      <c r="TB167" s="367"/>
      <c r="TC167" s="367"/>
      <c r="TD167" s="367"/>
      <c r="TE167" s="367"/>
      <c r="TF167" s="367"/>
      <c r="TG167" s="367"/>
      <c r="TH167" s="367"/>
      <c r="TI167" s="367"/>
      <c r="TJ167" s="367"/>
      <c r="TK167" s="367"/>
      <c r="TL167" s="367"/>
      <c r="TM167" s="367"/>
      <c r="TN167" s="367"/>
      <c r="TO167" s="367"/>
      <c r="TP167" s="367"/>
      <c r="TQ167" s="367"/>
      <c r="TR167" s="367"/>
      <c r="TS167" s="367"/>
      <c r="TT167" s="367"/>
      <c r="TU167" s="367"/>
      <c r="TV167" s="367"/>
      <c r="TW167" s="367"/>
      <c r="TX167" s="367"/>
      <c r="TY167" s="367"/>
      <c r="TZ167" s="367"/>
      <c r="UA167" s="367"/>
      <c r="UB167" s="367"/>
      <c r="UC167" s="367"/>
      <c r="UD167" s="367"/>
      <c r="UE167" s="367"/>
      <c r="UF167" s="367"/>
      <c r="UG167" s="367"/>
      <c r="UH167" s="367"/>
      <c r="UI167" s="367"/>
      <c r="UJ167" s="367"/>
      <c r="UK167" s="367"/>
      <c r="UL167" s="367"/>
      <c r="UM167" s="367"/>
      <c r="UN167" s="367"/>
      <c r="UO167" s="367"/>
      <c r="UP167" s="367"/>
      <c r="UQ167" s="367"/>
      <c r="UR167" s="367"/>
      <c r="US167" s="367"/>
      <c r="UT167" s="367"/>
      <c r="UU167" s="367"/>
      <c r="UV167" s="367"/>
      <c r="UW167" s="367"/>
      <c r="UX167" s="367"/>
      <c r="UY167" s="367"/>
      <c r="UZ167" s="367"/>
      <c r="VA167" s="367"/>
      <c r="VB167" s="367"/>
      <c r="VC167" s="367"/>
      <c r="VD167" s="367"/>
      <c r="VE167" s="367"/>
      <c r="VF167" s="367"/>
      <c r="VG167" s="367"/>
      <c r="VH167" s="367"/>
      <c r="VI167" s="367"/>
      <c r="VJ167" s="367"/>
      <c r="VK167" s="367"/>
      <c r="VL167" s="367"/>
      <c r="VM167" s="367"/>
      <c r="VN167" s="367"/>
      <c r="VO167" s="367"/>
      <c r="VP167" s="367"/>
      <c r="VQ167" s="367"/>
      <c r="VR167" s="367"/>
      <c r="VS167" s="367"/>
      <c r="VT167" s="367"/>
      <c r="VU167" s="367"/>
      <c r="VV167" s="367"/>
      <c r="VW167" s="367"/>
      <c r="VX167" s="367"/>
      <c r="VY167" s="367"/>
      <c r="VZ167" s="367"/>
      <c r="WA167" s="367"/>
      <c r="WB167" s="367"/>
      <c r="WC167" s="367"/>
      <c r="WD167" s="367"/>
      <c r="WE167" s="367"/>
      <c r="WF167" s="367"/>
      <c r="WG167" s="367"/>
      <c r="WH167" s="367"/>
      <c r="WI167" s="367"/>
      <c r="WJ167" s="367"/>
      <c r="WK167" s="367"/>
      <c r="WL167" s="367"/>
      <c r="WM167" s="367"/>
      <c r="WN167" s="367"/>
      <c r="WO167" s="367"/>
      <c r="WP167" s="367"/>
      <c r="WQ167" s="367"/>
      <c r="WR167" s="367"/>
      <c r="WS167" s="367"/>
      <c r="WT167" s="367"/>
      <c r="WU167" s="367"/>
      <c r="WV167" s="367"/>
      <c r="WW167" s="367"/>
      <c r="WX167" s="367"/>
      <c r="WY167" s="367"/>
      <c r="WZ167" s="367"/>
      <c r="XA167" s="367"/>
      <c r="XB167" s="367"/>
      <c r="XC167" s="367"/>
      <c r="XD167" s="367"/>
      <c r="XE167" s="367"/>
      <c r="XF167" s="367"/>
      <c r="XG167" s="367"/>
      <c r="XH167" s="367"/>
      <c r="XI167" s="367"/>
      <c r="XJ167" s="367"/>
      <c r="XK167" s="367"/>
      <c r="XL167" s="367"/>
      <c r="XM167" s="367"/>
      <c r="XN167" s="367"/>
      <c r="XO167" s="367"/>
      <c r="XP167" s="367"/>
      <c r="XQ167" s="367"/>
      <c r="XR167" s="367"/>
      <c r="XS167" s="367"/>
      <c r="XT167" s="367"/>
      <c r="XU167" s="367"/>
      <c r="XV167" s="367"/>
      <c r="XW167" s="367"/>
      <c r="XX167" s="367"/>
      <c r="XY167" s="367"/>
      <c r="XZ167" s="367"/>
      <c r="YA167" s="367"/>
      <c r="YB167" s="367"/>
      <c r="YC167" s="367"/>
      <c r="YD167" s="367"/>
      <c r="YE167" s="367"/>
      <c r="YF167" s="367"/>
      <c r="YG167" s="367"/>
      <c r="YH167" s="367"/>
      <c r="YI167" s="367"/>
      <c r="YJ167" s="367"/>
      <c r="YK167" s="367"/>
      <c r="YL167" s="367"/>
      <c r="YM167" s="367"/>
      <c r="YN167" s="367"/>
      <c r="YO167" s="367"/>
      <c r="YP167" s="367"/>
      <c r="YQ167" s="367"/>
      <c r="YR167" s="367"/>
      <c r="YS167" s="367"/>
      <c r="YT167" s="367"/>
      <c r="YU167" s="367"/>
      <c r="YV167" s="367"/>
      <c r="YW167" s="367"/>
      <c r="YX167" s="367"/>
      <c r="YY167" s="367"/>
      <c r="YZ167" s="367"/>
      <c r="ZA167" s="367"/>
      <c r="ZB167" s="367"/>
      <c r="ZC167" s="367"/>
      <c r="ZD167" s="367"/>
      <c r="ZE167" s="367"/>
      <c r="ZF167" s="367"/>
      <c r="ZG167" s="367"/>
      <c r="ZH167" s="367"/>
      <c r="ZI167" s="367"/>
      <c r="ZJ167" s="367"/>
      <c r="ZK167" s="367"/>
      <c r="ZL167" s="367"/>
      <c r="ZM167" s="367"/>
      <c r="ZN167" s="367"/>
      <c r="ZO167" s="367"/>
      <c r="ZP167" s="367"/>
      <c r="ZQ167" s="367"/>
      <c r="ZR167" s="367"/>
      <c r="ZS167" s="367"/>
      <c r="ZT167" s="367"/>
      <c r="ZU167" s="367"/>
      <c r="ZV167" s="367"/>
      <c r="ZW167" s="367"/>
      <c r="ZX167" s="367"/>
      <c r="ZY167" s="367"/>
      <c r="ZZ167" s="367"/>
      <c r="AAA167" s="367"/>
      <c r="AAB167" s="367"/>
      <c r="AAC167" s="367"/>
      <c r="AAD167" s="367"/>
      <c r="AAE167" s="367"/>
      <c r="AAF167" s="367"/>
      <c r="AAG167" s="367"/>
      <c r="AAH167" s="367"/>
      <c r="AAI167" s="367"/>
      <c r="AAJ167" s="367"/>
      <c r="AAK167" s="367"/>
      <c r="AAL167" s="367"/>
      <c r="AAM167" s="367"/>
      <c r="AAN167" s="367"/>
      <c r="AAO167" s="367"/>
      <c r="AAP167" s="367"/>
      <c r="AAQ167" s="367"/>
      <c r="AAR167" s="367"/>
      <c r="AAS167" s="367"/>
      <c r="AAT167" s="367"/>
      <c r="AAU167" s="367"/>
      <c r="AAV167" s="367"/>
      <c r="AAW167" s="367"/>
      <c r="AAX167" s="367"/>
      <c r="AAY167" s="367"/>
      <c r="AAZ167" s="367"/>
      <c r="ABA167" s="367"/>
      <c r="ABB167" s="367"/>
      <c r="ABC167" s="367"/>
      <c r="ABD167" s="367"/>
      <c r="ABE167" s="367"/>
      <c r="ABF167" s="367"/>
      <c r="ABG167" s="367"/>
      <c r="ABH167" s="367"/>
      <c r="ABI167" s="367"/>
      <c r="ABJ167" s="367"/>
      <c r="ABK167" s="367"/>
      <c r="ABL167" s="367"/>
      <c r="ABM167" s="367"/>
      <c r="ABN167" s="367"/>
      <c r="ABO167" s="367"/>
      <c r="ABP167" s="367"/>
      <c r="ABQ167" s="367"/>
      <c r="ABR167" s="367"/>
      <c r="ABS167" s="367"/>
      <c r="ABT167" s="367"/>
      <c r="ABU167" s="367"/>
      <c r="ABV167" s="367"/>
      <c r="ABW167" s="367"/>
      <c r="ABX167" s="367"/>
      <c r="ABY167" s="367"/>
      <c r="ABZ167" s="367"/>
      <c r="ACA167" s="367"/>
      <c r="ACB167" s="367"/>
      <c r="ACC167" s="367"/>
      <c r="ACD167" s="367"/>
      <c r="ACE167" s="367"/>
      <c r="ACF167" s="367"/>
      <c r="ACG167" s="367"/>
      <c r="ACH167" s="367"/>
      <c r="ACI167" s="367"/>
      <c r="ACJ167" s="367"/>
      <c r="ACK167" s="367"/>
      <c r="ACL167" s="367"/>
      <c r="ACM167" s="367"/>
      <c r="ACN167" s="367"/>
      <c r="ACO167" s="367"/>
      <c r="ACP167" s="367"/>
      <c r="ACQ167" s="367"/>
      <c r="ACR167" s="367"/>
      <c r="ACS167" s="367"/>
      <c r="ACT167" s="367"/>
      <c r="ACU167" s="367"/>
      <c r="ACV167" s="367"/>
      <c r="ACW167" s="367"/>
      <c r="ACX167" s="367"/>
      <c r="ACY167" s="367"/>
      <c r="ACZ167" s="367"/>
      <c r="ADA167" s="367"/>
      <c r="ADB167" s="367"/>
      <c r="ADC167" s="367"/>
      <c r="ADD167" s="367"/>
      <c r="ADE167" s="367"/>
      <c r="ADF167" s="367"/>
      <c r="ADG167" s="367"/>
      <c r="ADH167" s="367"/>
      <c r="ADI167" s="367"/>
      <c r="ADJ167" s="367"/>
      <c r="ADK167" s="367"/>
      <c r="ADL167" s="367"/>
      <c r="ADM167" s="367"/>
      <c r="ADN167" s="367"/>
      <c r="ADO167" s="367"/>
      <c r="ADP167" s="367"/>
      <c r="ADQ167" s="367"/>
      <c r="ADR167" s="367"/>
      <c r="ADS167" s="367"/>
      <c r="ADT167" s="367"/>
      <c r="ADU167" s="367"/>
      <c r="ADV167" s="367"/>
      <c r="ADW167" s="367"/>
      <c r="ADX167" s="367"/>
      <c r="ADY167" s="367"/>
      <c r="ADZ167" s="367"/>
      <c r="AEA167" s="367"/>
      <c r="AEB167" s="367"/>
      <c r="AEC167" s="367"/>
      <c r="AED167" s="367"/>
      <c r="AEE167" s="367"/>
      <c r="AEF167" s="367"/>
      <c r="AEG167" s="367"/>
      <c r="AEH167" s="367"/>
      <c r="AEI167" s="367"/>
      <c r="AEJ167" s="367"/>
      <c r="AEK167" s="367"/>
      <c r="AEL167" s="367"/>
      <c r="AEM167" s="367"/>
      <c r="AEN167" s="367"/>
      <c r="AEO167" s="367"/>
      <c r="AEP167" s="367"/>
      <c r="AEQ167" s="367"/>
      <c r="AER167" s="367"/>
      <c r="AES167" s="367"/>
      <c r="AET167" s="367"/>
      <c r="AEU167" s="367"/>
      <c r="AEV167" s="367"/>
      <c r="AEW167" s="367"/>
      <c r="AEX167" s="367"/>
      <c r="AEY167" s="367"/>
      <c r="AEZ167" s="367"/>
      <c r="AFA167" s="367"/>
      <c r="AFB167" s="367"/>
      <c r="AFC167" s="367"/>
      <c r="AFD167" s="367"/>
      <c r="AFE167" s="367"/>
      <c r="AFF167" s="367"/>
      <c r="AFG167" s="367"/>
      <c r="AFH167" s="367"/>
      <c r="AFI167" s="367"/>
      <c r="AFJ167" s="367"/>
      <c r="AFK167" s="367"/>
      <c r="AFL167" s="367"/>
      <c r="AFM167" s="367"/>
      <c r="AFN167" s="367"/>
      <c r="AFO167" s="367"/>
      <c r="AFP167" s="367"/>
      <c r="AFQ167" s="367"/>
      <c r="AFR167" s="367"/>
      <c r="AFS167" s="367"/>
      <c r="AFT167" s="367"/>
      <c r="AFU167" s="367"/>
      <c r="AFV167" s="367"/>
      <c r="AFW167" s="367"/>
      <c r="AFX167" s="367"/>
      <c r="AFY167" s="367"/>
      <c r="AFZ167" s="367"/>
      <c r="AGA167" s="367"/>
      <c r="AGB167" s="367"/>
      <c r="AGC167" s="367"/>
      <c r="AGD167" s="367"/>
      <c r="AGE167" s="367"/>
      <c r="AGF167" s="367"/>
      <c r="AGG167" s="367"/>
      <c r="AGH167" s="367"/>
      <c r="AGI167" s="367"/>
      <c r="AGJ167" s="367"/>
      <c r="AGK167" s="367"/>
      <c r="AGL167" s="367"/>
      <c r="AGM167" s="367"/>
      <c r="AGN167" s="367"/>
      <c r="AGO167" s="367"/>
      <c r="AGP167" s="367"/>
      <c r="AGQ167" s="367"/>
      <c r="AGR167" s="367"/>
      <c r="AGS167" s="367"/>
      <c r="AGT167" s="367"/>
      <c r="AGU167" s="367"/>
      <c r="AGV167" s="367"/>
      <c r="AGW167" s="367"/>
      <c r="AGX167" s="367"/>
      <c r="AGY167" s="367"/>
      <c r="AGZ167" s="367"/>
      <c r="AHA167" s="367"/>
      <c r="AHB167" s="367"/>
      <c r="AHC167" s="367"/>
      <c r="AHD167" s="367"/>
      <c r="AHE167" s="367"/>
      <c r="AHF167" s="367"/>
      <c r="AHG167" s="367"/>
      <c r="AHH167" s="367"/>
      <c r="AHI167" s="367"/>
      <c r="AHJ167" s="367"/>
      <c r="AHK167" s="367"/>
      <c r="AHL167" s="367"/>
      <c r="AHM167" s="367"/>
      <c r="AHN167" s="367"/>
      <c r="AHO167" s="367"/>
      <c r="AHP167" s="367"/>
      <c r="AHQ167" s="367"/>
      <c r="AHR167" s="367"/>
      <c r="AHS167" s="367"/>
      <c r="AHT167" s="367"/>
      <c r="AHU167" s="367"/>
      <c r="AHV167" s="367"/>
      <c r="AHW167" s="367"/>
      <c r="AHX167" s="367"/>
      <c r="AHY167" s="367"/>
      <c r="AHZ167" s="367"/>
      <c r="AIA167" s="367"/>
      <c r="AIB167" s="367"/>
      <c r="AIC167" s="367"/>
      <c r="AID167" s="367"/>
      <c r="AIE167" s="367"/>
      <c r="AIF167" s="367"/>
      <c r="AIG167" s="367"/>
      <c r="AIH167" s="367"/>
      <c r="AII167" s="367"/>
      <c r="AIJ167" s="367"/>
      <c r="AIK167" s="367"/>
      <c r="AIL167" s="367"/>
      <c r="AIM167" s="367"/>
      <c r="AIN167" s="367"/>
      <c r="AIO167" s="367"/>
      <c r="AIP167" s="367"/>
      <c r="AIQ167" s="367"/>
      <c r="AIR167" s="367"/>
      <c r="AIS167" s="367"/>
      <c r="AIT167" s="367"/>
      <c r="AIU167" s="367"/>
      <c r="AIV167" s="367"/>
      <c r="AIW167" s="367"/>
      <c r="AIX167" s="367"/>
      <c r="AIY167" s="367"/>
      <c r="AIZ167" s="367"/>
      <c r="AJA167" s="367"/>
      <c r="AJB167" s="367"/>
      <c r="AJC167" s="367"/>
      <c r="AJD167" s="367"/>
      <c r="AJE167" s="367"/>
      <c r="AJF167" s="367"/>
      <c r="AJG167" s="367"/>
      <c r="AJH167" s="367"/>
      <c r="AJI167" s="367"/>
      <c r="AJJ167" s="367"/>
      <c r="AJK167" s="367"/>
      <c r="AJL167" s="367"/>
      <c r="AJM167" s="367"/>
      <c r="AJN167" s="367"/>
      <c r="AJO167" s="367"/>
      <c r="AJP167" s="367"/>
      <c r="AJQ167" s="367"/>
      <c r="AJR167" s="367"/>
      <c r="AJS167" s="367"/>
      <c r="AJT167" s="367"/>
      <c r="AJU167" s="367"/>
      <c r="AJV167" s="367"/>
      <c r="AJW167" s="367"/>
      <c r="AJX167" s="367"/>
      <c r="AJY167" s="367"/>
      <c r="AJZ167" s="367"/>
      <c r="AKA167" s="367"/>
      <c r="AKB167" s="367"/>
      <c r="AKC167" s="367"/>
      <c r="AKD167" s="367"/>
      <c r="AKE167" s="367"/>
      <c r="AKF167" s="367"/>
      <c r="AKG167" s="367"/>
      <c r="AKH167" s="367"/>
      <c r="AKI167" s="367"/>
      <c r="AKJ167" s="367"/>
      <c r="AKK167" s="367"/>
      <c r="AKL167" s="367"/>
      <c r="AKM167" s="367"/>
      <c r="AKN167" s="367"/>
      <c r="AKO167" s="367"/>
      <c r="AKP167" s="367"/>
      <c r="AKQ167" s="367"/>
      <c r="AKR167" s="367"/>
      <c r="AKS167" s="367"/>
      <c r="AKT167" s="367"/>
      <c r="AKU167" s="367"/>
      <c r="AKV167" s="367"/>
      <c r="AKW167" s="367"/>
      <c r="AKX167" s="367"/>
      <c r="AKY167" s="367"/>
      <c r="AKZ167" s="367"/>
      <c r="ALA167" s="367"/>
      <c r="ALB167" s="367"/>
      <c r="ALC167" s="367"/>
      <c r="ALD167" s="367"/>
      <c r="ALE167" s="367"/>
      <c r="ALF167" s="367"/>
      <c r="ALG167" s="367"/>
      <c r="ALH167" s="367"/>
      <c r="ALI167" s="367"/>
      <c r="ALJ167" s="367"/>
      <c r="ALK167" s="367"/>
      <c r="ALL167" s="367"/>
      <c r="ALM167" s="367"/>
      <c r="ALN167" s="367"/>
      <c r="ALO167" s="367"/>
      <c r="ALP167" s="367"/>
      <c r="ALQ167" s="367"/>
      <c r="ALR167" s="367"/>
      <c r="ALS167" s="367"/>
      <c r="ALT167" s="367"/>
      <c r="ALU167" s="367"/>
      <c r="ALV167" s="367"/>
      <c r="ALW167" s="367"/>
      <c r="ALX167" s="367"/>
      <c r="ALY167" s="367"/>
      <c r="ALZ167" s="367"/>
      <c r="AMA167" s="367"/>
      <c r="AMB167" s="367"/>
      <c r="AMC167" s="367"/>
      <c r="AMD167" s="367"/>
      <c r="AME167" s="367"/>
      <c r="AMF167" s="367"/>
      <c r="AMG167" s="367"/>
      <c r="AMH167" s="367"/>
      <c r="AMI167" s="367"/>
      <c r="AMJ167" s="367"/>
      <c r="AMK167" s="367"/>
      <c r="AML167" s="367"/>
      <c r="AMM167" s="367"/>
      <c r="AMN167" s="367"/>
      <c r="AMO167" s="367"/>
      <c r="AMP167" s="367"/>
      <c r="AMQ167" s="367"/>
      <c r="AMR167" s="367"/>
      <c r="AMS167" s="367"/>
      <c r="AMT167" s="367"/>
      <c r="AMU167" s="367"/>
      <c r="AMV167" s="367"/>
      <c r="AMW167" s="367"/>
      <c r="AMX167" s="367"/>
      <c r="AMY167" s="367"/>
      <c r="AMZ167" s="367"/>
      <c r="ANA167" s="367"/>
      <c r="ANB167" s="367"/>
      <c r="ANC167" s="367"/>
      <c r="AND167" s="367"/>
      <c r="ANE167" s="367"/>
      <c r="ANF167" s="367"/>
      <c r="ANG167" s="367"/>
      <c r="ANH167" s="367"/>
      <c r="ANI167" s="367"/>
      <c r="ANJ167" s="367"/>
      <c r="ANK167" s="367"/>
      <c r="ANL167" s="367"/>
      <c r="ANM167" s="367"/>
      <c r="ANN167" s="367"/>
      <c r="ANO167" s="367"/>
      <c r="ANP167" s="367"/>
      <c r="ANQ167" s="367"/>
      <c r="ANR167" s="367"/>
      <c r="ANS167" s="367"/>
      <c r="ANT167" s="367"/>
      <c r="ANU167" s="367"/>
      <c r="ANV167" s="367"/>
      <c r="ANW167" s="367"/>
      <c r="ANX167" s="367"/>
      <c r="ANY167" s="367"/>
      <c r="ANZ167" s="367"/>
      <c r="AOA167" s="367"/>
      <c r="AOB167" s="367"/>
      <c r="AOC167" s="367"/>
      <c r="AOD167" s="367"/>
      <c r="AOE167" s="367"/>
      <c r="AOF167" s="367"/>
      <c r="AOG167" s="367"/>
      <c r="AOH167" s="367"/>
      <c r="AOI167" s="367"/>
      <c r="AOJ167" s="367"/>
      <c r="AOK167" s="367"/>
      <c r="AOL167" s="367"/>
      <c r="AOM167" s="367"/>
      <c r="AON167" s="367"/>
      <c r="AOO167" s="367"/>
      <c r="AOP167" s="367"/>
      <c r="AOQ167" s="367"/>
      <c r="AOR167" s="367"/>
      <c r="AOS167" s="367"/>
      <c r="AOT167" s="367"/>
      <c r="AOU167" s="367"/>
      <c r="AOV167" s="367"/>
      <c r="AOW167" s="367"/>
      <c r="AOX167" s="367"/>
      <c r="AOY167" s="367"/>
      <c r="AOZ167" s="367"/>
      <c r="APA167" s="367"/>
      <c r="APB167" s="367"/>
      <c r="APC167" s="367"/>
      <c r="APD167" s="367"/>
      <c r="APE167" s="367"/>
      <c r="APF167" s="367"/>
      <c r="APG167" s="367"/>
      <c r="APH167" s="367"/>
      <c r="API167" s="367"/>
      <c r="APJ167" s="367"/>
      <c r="APK167" s="367"/>
      <c r="APL167" s="367"/>
      <c r="APM167" s="367"/>
      <c r="APN167" s="367"/>
      <c r="APO167" s="367"/>
      <c r="APP167" s="367"/>
      <c r="APQ167" s="367"/>
      <c r="APR167" s="367"/>
      <c r="APS167" s="367"/>
      <c r="APT167" s="367"/>
      <c r="APU167" s="367"/>
      <c r="APV167" s="367"/>
      <c r="APW167" s="367"/>
      <c r="APX167" s="367"/>
      <c r="APY167" s="367"/>
      <c r="APZ167" s="367"/>
      <c r="AQA167" s="367"/>
      <c r="AQB167" s="367"/>
      <c r="AQC167" s="367"/>
      <c r="AQD167" s="367"/>
      <c r="AQE167" s="367"/>
      <c r="AQF167" s="367"/>
      <c r="AQG167" s="367"/>
      <c r="AQH167" s="367"/>
      <c r="AQI167" s="367"/>
      <c r="AQJ167" s="367"/>
      <c r="AQK167" s="367"/>
      <c r="AQL167" s="367"/>
      <c r="AQM167" s="367"/>
      <c r="AQN167" s="367"/>
      <c r="AQO167" s="367"/>
      <c r="AQP167" s="367"/>
      <c r="AQQ167" s="367"/>
      <c r="AQR167" s="367"/>
      <c r="AQS167" s="367"/>
      <c r="AQT167" s="367"/>
      <c r="AQU167" s="367"/>
      <c r="AQV167" s="367"/>
      <c r="AQW167" s="367"/>
      <c r="AQX167" s="367"/>
      <c r="AQY167" s="367"/>
      <c r="AQZ167" s="367"/>
      <c r="ARA167" s="367"/>
      <c r="ARB167" s="367"/>
      <c r="ARC167" s="367"/>
      <c r="ARD167" s="367"/>
      <c r="ARE167" s="367"/>
      <c r="ARF167" s="367"/>
      <c r="ARG167" s="367"/>
      <c r="ARH167" s="367"/>
      <c r="ARI167" s="367"/>
      <c r="ARJ167" s="367"/>
      <c r="ARK167" s="367"/>
      <c r="ARL167" s="367"/>
      <c r="ARM167" s="367"/>
      <c r="ARN167" s="367"/>
      <c r="ARO167" s="367"/>
      <c r="ARP167" s="367"/>
      <c r="ARQ167" s="367"/>
      <c r="ARR167" s="367"/>
      <c r="ARS167" s="367"/>
      <c r="ART167" s="367"/>
      <c r="ARU167" s="367"/>
      <c r="ARV167" s="367"/>
      <c r="ARW167" s="367"/>
      <c r="ARX167" s="367"/>
      <c r="ARY167" s="367"/>
      <c r="ARZ167" s="367"/>
      <c r="ASA167" s="367"/>
      <c r="ASB167" s="367"/>
      <c r="ASC167" s="367"/>
      <c r="ASD167" s="367"/>
      <c r="ASE167" s="367"/>
      <c r="ASF167" s="367"/>
      <c r="ASG167" s="367"/>
      <c r="ASH167" s="367"/>
      <c r="ASI167" s="367"/>
      <c r="ASJ167" s="367"/>
      <c r="ASK167" s="367"/>
      <c r="ASL167" s="367"/>
      <c r="ASM167" s="367"/>
      <c r="ASN167" s="367"/>
      <c r="ASO167" s="367"/>
      <c r="ASP167" s="367"/>
      <c r="ASQ167" s="367"/>
      <c r="ASR167" s="367"/>
      <c r="ASS167" s="367"/>
      <c r="AST167" s="367"/>
      <c r="ASU167" s="367"/>
      <c r="ASV167" s="367"/>
      <c r="ASW167" s="367"/>
      <c r="ASX167" s="367"/>
      <c r="ASY167" s="367"/>
      <c r="ASZ167" s="367"/>
      <c r="ATA167" s="367"/>
      <c r="ATB167" s="367"/>
      <c r="ATC167" s="367"/>
      <c r="ATD167" s="367"/>
      <c r="ATE167" s="367"/>
      <c r="ATF167" s="367"/>
      <c r="ATG167" s="367"/>
      <c r="ATH167" s="367"/>
      <c r="ATI167" s="367"/>
      <c r="ATJ167" s="367"/>
      <c r="ATK167" s="367"/>
      <c r="ATL167" s="367"/>
      <c r="ATM167" s="367"/>
      <c r="ATN167" s="367"/>
      <c r="ATO167" s="367"/>
      <c r="ATP167" s="367"/>
      <c r="ATQ167" s="367"/>
      <c r="ATR167" s="367"/>
      <c r="ATS167" s="367"/>
      <c r="ATT167" s="367"/>
      <c r="ATU167" s="367"/>
      <c r="ATV167" s="367"/>
      <c r="ATW167" s="367"/>
      <c r="ATX167" s="367"/>
      <c r="ATY167" s="367"/>
      <c r="ATZ167" s="367"/>
      <c r="AUA167" s="367"/>
      <c r="AUB167" s="367"/>
      <c r="AUC167" s="367"/>
      <c r="AUD167" s="367"/>
      <c r="AUE167" s="367"/>
      <c r="AUF167" s="367"/>
      <c r="AUG167" s="367"/>
      <c r="AUH167" s="367"/>
      <c r="AUI167" s="367"/>
      <c r="AUJ167" s="367"/>
      <c r="AUK167" s="367"/>
      <c r="AUL167" s="367"/>
      <c r="AUM167" s="367"/>
      <c r="AUN167" s="367"/>
      <c r="AUO167" s="367"/>
      <c r="AUP167" s="367"/>
      <c r="AUQ167" s="367"/>
      <c r="AUR167" s="367"/>
      <c r="AUS167" s="367"/>
      <c r="AUT167" s="367"/>
      <c r="AUU167" s="367"/>
      <c r="AUV167" s="367"/>
      <c r="AUW167" s="367"/>
      <c r="AUX167" s="367"/>
      <c r="AUY167" s="367"/>
      <c r="AUZ167" s="367"/>
      <c r="AVA167" s="367"/>
      <c r="AVB167" s="367"/>
      <c r="AVC167" s="367"/>
      <c r="AVD167" s="367"/>
      <c r="AVE167" s="367"/>
      <c r="AVF167" s="367"/>
      <c r="AVG167" s="367"/>
      <c r="AVH167" s="367"/>
      <c r="AVI167" s="367"/>
      <c r="AVJ167" s="367"/>
      <c r="AVK167" s="367"/>
      <c r="AVL167" s="367"/>
      <c r="AVM167" s="367"/>
      <c r="AVN167" s="367"/>
      <c r="AVO167" s="367"/>
      <c r="AVP167" s="367"/>
      <c r="AVQ167" s="367"/>
      <c r="AVR167" s="367"/>
      <c r="AVS167" s="367"/>
      <c r="AVT167" s="367"/>
      <c r="AVU167" s="367"/>
      <c r="AVV167" s="367"/>
      <c r="AVW167" s="367"/>
      <c r="AVX167" s="367"/>
      <c r="AVY167" s="367"/>
      <c r="AVZ167" s="367"/>
      <c r="AWA167" s="367"/>
      <c r="AWB167" s="367"/>
      <c r="AWC167" s="367"/>
      <c r="AWD167" s="367"/>
      <c r="AWE167" s="367"/>
      <c r="AWF167" s="367"/>
      <c r="AWG167" s="367"/>
      <c r="AWH167" s="367"/>
      <c r="AWI167" s="367"/>
      <c r="AWJ167" s="367"/>
      <c r="AWK167" s="367"/>
      <c r="AWL167" s="367"/>
      <c r="AWM167" s="367"/>
      <c r="AWN167" s="367"/>
      <c r="AWO167" s="367"/>
      <c r="AWP167" s="367"/>
      <c r="AWQ167" s="367"/>
      <c r="AWR167" s="367"/>
      <c r="AWS167" s="367"/>
      <c r="AWT167" s="367"/>
      <c r="AWU167" s="367"/>
      <c r="AWV167" s="367"/>
      <c r="AWW167" s="367"/>
      <c r="AWX167" s="367"/>
      <c r="AWY167" s="367"/>
      <c r="AWZ167" s="367"/>
      <c r="AXA167" s="367"/>
      <c r="AXB167" s="367"/>
      <c r="AXC167" s="367"/>
      <c r="AXD167" s="367"/>
      <c r="AXE167" s="367"/>
      <c r="AXF167" s="367"/>
      <c r="AXG167" s="367"/>
      <c r="AXH167" s="367"/>
      <c r="AXI167" s="367"/>
      <c r="AXJ167" s="367"/>
      <c r="AXK167" s="367"/>
      <c r="AXL167" s="367"/>
      <c r="AXM167" s="367"/>
      <c r="AXN167" s="367"/>
      <c r="AXO167" s="367"/>
      <c r="AXP167" s="367"/>
      <c r="AXQ167" s="367"/>
      <c r="AXR167" s="367"/>
      <c r="AXS167" s="367"/>
      <c r="AXT167" s="367"/>
      <c r="AXU167" s="367"/>
      <c r="AXV167" s="367"/>
      <c r="AXW167" s="367"/>
      <c r="AXX167" s="367"/>
      <c r="AXY167" s="367"/>
      <c r="AXZ167" s="367"/>
      <c r="AYA167" s="367"/>
      <c r="AYB167" s="367"/>
      <c r="AYC167" s="367"/>
      <c r="AYD167" s="367"/>
      <c r="AYE167" s="367"/>
      <c r="AYF167" s="367"/>
      <c r="AYG167" s="367"/>
      <c r="AYH167" s="367"/>
      <c r="AYI167" s="367"/>
      <c r="AYJ167" s="367"/>
      <c r="AYK167" s="367"/>
      <c r="AYL167" s="367"/>
      <c r="AYM167" s="367"/>
      <c r="AYN167" s="367"/>
      <c r="AYO167" s="367"/>
      <c r="AYP167" s="367"/>
      <c r="AYQ167" s="367"/>
      <c r="AYR167" s="367"/>
      <c r="AYS167" s="367"/>
      <c r="AYT167" s="367"/>
      <c r="AYU167" s="367"/>
      <c r="AYV167" s="367"/>
      <c r="AYW167" s="367"/>
      <c r="AYX167" s="367"/>
      <c r="AYY167" s="367"/>
      <c r="AYZ167" s="367"/>
      <c r="AZA167" s="367"/>
      <c r="AZB167" s="367"/>
      <c r="AZC167" s="367"/>
      <c r="AZD167" s="367"/>
      <c r="AZE167" s="367"/>
      <c r="AZF167" s="367"/>
      <c r="AZG167" s="367"/>
      <c r="AZH167" s="367"/>
      <c r="AZI167" s="367"/>
      <c r="AZJ167" s="367"/>
      <c r="AZK167" s="367"/>
      <c r="AZL167" s="367"/>
      <c r="AZM167" s="367"/>
      <c r="AZN167" s="367"/>
      <c r="AZO167" s="367"/>
      <c r="AZP167" s="367"/>
      <c r="AZQ167" s="367"/>
      <c r="AZR167" s="367"/>
      <c r="AZS167" s="367"/>
      <c r="AZT167" s="367"/>
      <c r="AZU167" s="367"/>
      <c r="AZV167" s="367"/>
      <c r="AZW167" s="367"/>
      <c r="AZX167" s="367"/>
      <c r="AZY167" s="367"/>
      <c r="AZZ167" s="367"/>
      <c r="BAA167" s="367"/>
      <c r="BAB167" s="367"/>
      <c r="BAC167" s="367"/>
      <c r="BAD167" s="367"/>
      <c r="BAE167" s="367"/>
      <c r="BAF167" s="367"/>
      <c r="BAG167" s="367"/>
      <c r="BAH167" s="367"/>
      <c r="BAI167" s="367"/>
      <c r="BAJ167" s="367"/>
      <c r="BAK167" s="367"/>
      <c r="BAL167" s="367"/>
      <c r="BAM167" s="367"/>
      <c r="BAN167" s="367"/>
      <c r="BAO167" s="367"/>
      <c r="BAP167" s="367"/>
      <c r="BAQ167" s="367"/>
      <c r="BAR167" s="367"/>
      <c r="BAS167" s="367"/>
      <c r="BAT167" s="367"/>
      <c r="BAU167" s="367"/>
      <c r="BAV167" s="367"/>
      <c r="BAW167" s="367"/>
      <c r="BAX167" s="367"/>
      <c r="BAY167" s="367"/>
      <c r="BAZ167" s="367"/>
      <c r="BBA167" s="367"/>
      <c r="BBB167" s="367"/>
      <c r="BBC167" s="367"/>
      <c r="BBD167" s="367"/>
      <c r="BBE167" s="367"/>
      <c r="BBF167" s="367"/>
      <c r="BBG167" s="367"/>
      <c r="BBH167" s="367"/>
      <c r="BBI167" s="367"/>
      <c r="BBJ167" s="367"/>
      <c r="BBK167" s="367"/>
      <c r="BBL167" s="367"/>
      <c r="BBM167" s="367"/>
      <c r="BBN167" s="367"/>
      <c r="BBO167" s="367"/>
      <c r="BBP167" s="367"/>
      <c r="BBQ167" s="367"/>
      <c r="BBR167" s="367"/>
      <c r="BBS167" s="367"/>
      <c r="BBT167" s="367"/>
      <c r="BBU167" s="367"/>
      <c r="BBV167" s="367"/>
      <c r="BBW167" s="367"/>
      <c r="BBX167" s="367"/>
      <c r="BBY167" s="367"/>
      <c r="BBZ167" s="367"/>
      <c r="BCA167" s="367"/>
      <c r="BCB167" s="367"/>
      <c r="BCC167" s="367"/>
      <c r="BCD167" s="367"/>
      <c r="BCE167" s="367"/>
      <c r="BCF167" s="367"/>
      <c r="BCG167" s="367"/>
      <c r="BCH167" s="367"/>
      <c r="BCI167" s="367"/>
      <c r="BCJ167" s="367"/>
      <c r="BCK167" s="367"/>
      <c r="BCL167" s="367"/>
      <c r="BCM167" s="367"/>
      <c r="BCN167" s="367"/>
      <c r="BCO167" s="367"/>
      <c r="BCP167" s="367"/>
      <c r="BCQ167" s="367"/>
      <c r="BCR167" s="367"/>
      <c r="BCS167" s="367"/>
      <c r="BCT167" s="367"/>
      <c r="BCU167" s="367"/>
      <c r="BCV167" s="367"/>
      <c r="BCW167" s="367"/>
      <c r="BCX167" s="367"/>
      <c r="BCY167" s="367"/>
      <c r="BCZ167" s="367"/>
      <c r="BDA167" s="367"/>
      <c r="BDB167" s="367"/>
      <c r="BDC167" s="367"/>
      <c r="BDD167" s="367"/>
      <c r="BDE167" s="367"/>
      <c r="BDF167" s="367"/>
      <c r="BDG167" s="367"/>
      <c r="BDH167" s="367"/>
      <c r="BDI167" s="367"/>
      <c r="BDJ167" s="367"/>
      <c r="BDK167" s="367"/>
      <c r="BDL167" s="367"/>
      <c r="BDM167" s="367"/>
      <c r="BDN167" s="367"/>
      <c r="BDO167" s="367"/>
      <c r="BDP167" s="367"/>
      <c r="BDQ167" s="367"/>
      <c r="BDR167" s="367"/>
      <c r="BDS167" s="367"/>
      <c r="BDT167" s="367"/>
      <c r="BDU167" s="367"/>
      <c r="BDV167" s="367"/>
      <c r="BDW167" s="367"/>
      <c r="BDX167" s="367"/>
      <c r="BDY167" s="367"/>
      <c r="BDZ167" s="367"/>
      <c r="BEA167" s="367"/>
      <c r="BEB167" s="367"/>
      <c r="BEC167" s="367"/>
      <c r="BED167" s="367"/>
      <c r="BEE167" s="367"/>
      <c r="BEF167" s="367"/>
      <c r="BEG167" s="367"/>
      <c r="BEH167" s="367"/>
      <c r="BEI167" s="367"/>
      <c r="BEJ167" s="367"/>
      <c r="BEK167" s="367"/>
      <c r="BEL167" s="367"/>
      <c r="BEM167" s="367"/>
      <c r="BEN167" s="367"/>
      <c r="BEO167" s="367"/>
      <c r="BEP167" s="367"/>
      <c r="BEQ167" s="367"/>
      <c r="BER167" s="367"/>
      <c r="BES167" s="367"/>
      <c r="BET167" s="367"/>
      <c r="BEU167" s="367"/>
      <c r="BEV167" s="367"/>
      <c r="BEW167" s="367"/>
      <c r="BEX167" s="367"/>
      <c r="BEY167" s="367"/>
      <c r="BEZ167" s="367"/>
      <c r="BFA167" s="367"/>
      <c r="BFB167" s="367"/>
      <c r="BFC167" s="367"/>
      <c r="BFD167" s="367"/>
      <c r="BFE167" s="367"/>
      <c r="BFF167" s="367"/>
      <c r="BFG167" s="367"/>
      <c r="BFH167" s="367"/>
      <c r="BFI167" s="367"/>
      <c r="BFJ167" s="367"/>
      <c r="BFK167" s="367"/>
      <c r="BFL167" s="367"/>
      <c r="BFM167" s="367"/>
      <c r="BFN167" s="367"/>
      <c r="BFO167" s="367"/>
      <c r="BFP167" s="367"/>
      <c r="BFQ167" s="367"/>
      <c r="BFR167" s="367"/>
      <c r="BFS167" s="367"/>
      <c r="BFT167" s="367"/>
      <c r="BFU167" s="367"/>
      <c r="BFV167" s="367"/>
      <c r="BFW167" s="367"/>
      <c r="BFX167" s="367"/>
      <c r="BFY167" s="367"/>
      <c r="BFZ167" s="367"/>
      <c r="BGA167" s="367"/>
      <c r="BGB167" s="367"/>
      <c r="BGC167" s="367"/>
      <c r="BGD167" s="367"/>
      <c r="BGE167" s="367"/>
      <c r="BGF167" s="367"/>
      <c r="BGG167" s="367"/>
      <c r="BGH167" s="367"/>
      <c r="BGI167" s="367"/>
      <c r="BGJ167" s="367"/>
      <c r="BGK167" s="367"/>
      <c r="BGL167" s="367"/>
      <c r="BGM167" s="367"/>
      <c r="BGN167" s="367"/>
      <c r="BGO167" s="367"/>
      <c r="BGP167" s="367"/>
      <c r="BGQ167" s="367"/>
      <c r="BGR167" s="367"/>
      <c r="BGS167" s="367"/>
      <c r="BGT167" s="367"/>
      <c r="BGU167" s="367"/>
      <c r="BGV167" s="367"/>
      <c r="BGW167" s="367"/>
      <c r="BGX167" s="367"/>
      <c r="BGY167" s="367"/>
      <c r="BGZ167" s="367"/>
      <c r="BHA167" s="367"/>
      <c r="BHB167" s="367"/>
      <c r="BHC167" s="367"/>
      <c r="BHD167" s="367"/>
      <c r="BHE167" s="367"/>
      <c r="BHF167" s="367"/>
      <c r="BHG167" s="367"/>
      <c r="BHH167" s="367"/>
      <c r="BHI167" s="367"/>
      <c r="BHJ167" s="367"/>
      <c r="BHK167" s="367"/>
      <c r="BHL167" s="367"/>
      <c r="BHM167" s="367"/>
      <c r="BHN167" s="367"/>
      <c r="BHO167" s="367"/>
      <c r="BHP167" s="367"/>
      <c r="BHQ167" s="367"/>
      <c r="BHR167" s="367"/>
      <c r="BHS167" s="367"/>
      <c r="BHT167" s="367"/>
      <c r="BHU167" s="367"/>
      <c r="BHV167" s="367"/>
      <c r="BHW167" s="367"/>
      <c r="BHX167" s="367"/>
      <c r="BHY167" s="367"/>
      <c r="BHZ167" s="367"/>
      <c r="BIA167" s="367"/>
      <c r="BIB167" s="367"/>
      <c r="BIC167" s="367"/>
      <c r="BID167" s="367"/>
      <c r="BIE167" s="367"/>
      <c r="BIF167" s="367"/>
      <c r="BIG167" s="367"/>
      <c r="BIH167" s="367"/>
      <c r="BII167" s="367"/>
      <c r="BIJ167" s="367"/>
      <c r="BIK167" s="367"/>
      <c r="BIL167" s="367"/>
      <c r="BIM167" s="367"/>
      <c r="BIN167" s="367"/>
      <c r="BIO167" s="367"/>
      <c r="BIP167" s="367"/>
      <c r="BIQ167" s="367"/>
      <c r="BIR167" s="367"/>
      <c r="BIS167" s="367"/>
      <c r="BIT167" s="367"/>
      <c r="BIU167" s="367"/>
      <c r="BIV167" s="367"/>
      <c r="BIW167" s="367"/>
      <c r="BIX167" s="367"/>
      <c r="BIY167" s="367"/>
      <c r="BIZ167" s="367"/>
      <c r="BJA167" s="367"/>
      <c r="BJB167" s="367"/>
      <c r="BJC167" s="367"/>
      <c r="BJD167" s="367"/>
      <c r="BJE167" s="367"/>
      <c r="BJF167" s="367"/>
      <c r="BJG167" s="367"/>
      <c r="BJH167" s="367"/>
      <c r="BJI167" s="367"/>
      <c r="BJJ167" s="367"/>
      <c r="BJK167" s="367"/>
      <c r="BJL167" s="367"/>
      <c r="BJM167" s="367"/>
      <c r="BJN167" s="367"/>
      <c r="BJO167" s="367"/>
      <c r="BJP167" s="367"/>
      <c r="BJQ167" s="367"/>
      <c r="BJR167" s="367"/>
      <c r="BJS167" s="367"/>
      <c r="BJT167" s="367"/>
      <c r="BJU167" s="367"/>
      <c r="BJV167" s="367"/>
      <c r="BJW167" s="367"/>
      <c r="BJX167" s="367"/>
      <c r="BJY167" s="367"/>
      <c r="BJZ167" s="367"/>
      <c r="BKA167" s="367"/>
      <c r="BKB167" s="367"/>
      <c r="BKC167" s="367"/>
      <c r="BKD167" s="367"/>
      <c r="BKE167" s="367"/>
      <c r="BKF167" s="367"/>
      <c r="BKG167" s="367"/>
      <c r="BKH167" s="367"/>
      <c r="BKI167" s="367"/>
      <c r="BKJ167" s="367"/>
      <c r="BKK167" s="367"/>
      <c r="BKL167" s="367"/>
      <c r="BKM167" s="367"/>
      <c r="BKN167" s="367"/>
      <c r="BKO167" s="367"/>
      <c r="BKP167" s="367"/>
      <c r="BKQ167" s="367"/>
      <c r="BKR167" s="367"/>
      <c r="BKS167" s="367"/>
      <c r="BKT167" s="367"/>
      <c r="BKU167" s="367"/>
      <c r="BKV167" s="367"/>
      <c r="BKW167" s="367"/>
      <c r="BKX167" s="367"/>
      <c r="BKY167" s="367"/>
      <c r="BKZ167" s="367"/>
      <c r="BLA167" s="367"/>
      <c r="BLB167" s="367"/>
      <c r="BLC167" s="367"/>
      <c r="BLD167" s="367"/>
      <c r="BLE167" s="367"/>
      <c r="BLF167" s="367"/>
      <c r="BLG167" s="367"/>
      <c r="BLH167" s="367"/>
      <c r="BLI167" s="367"/>
      <c r="BLJ167" s="367"/>
      <c r="BLK167" s="367"/>
      <c r="BLL167" s="367"/>
      <c r="BLM167" s="367"/>
      <c r="BLN167" s="367"/>
      <c r="BLO167" s="367"/>
      <c r="BLP167" s="367"/>
      <c r="BLQ167" s="367"/>
      <c r="BLR167" s="367"/>
      <c r="BLS167" s="367"/>
      <c r="BLT167" s="367"/>
      <c r="BLU167" s="367"/>
      <c r="BLV167" s="367"/>
      <c r="BLW167" s="367"/>
      <c r="BLX167" s="367"/>
      <c r="BLY167" s="367"/>
      <c r="BLZ167" s="367"/>
      <c r="BMA167" s="367"/>
      <c r="BMB167" s="367"/>
      <c r="BMC167" s="367"/>
      <c r="BMD167" s="367"/>
      <c r="BME167" s="367"/>
      <c r="BMF167" s="367"/>
      <c r="BMG167" s="367"/>
      <c r="BMH167" s="367"/>
      <c r="BMI167" s="367"/>
      <c r="BMJ167" s="367"/>
      <c r="BMK167" s="367"/>
      <c r="BML167" s="367"/>
      <c r="BMM167" s="367"/>
      <c r="BMN167" s="367"/>
      <c r="BMO167" s="367"/>
      <c r="BMP167" s="367"/>
      <c r="BMQ167" s="367"/>
      <c r="BMR167" s="367"/>
      <c r="BMS167" s="367"/>
      <c r="BMT167" s="367"/>
      <c r="BMU167" s="367"/>
      <c r="BMV167" s="367"/>
      <c r="BMW167" s="367"/>
      <c r="BMX167" s="367"/>
      <c r="BMY167" s="367"/>
      <c r="BMZ167" s="367"/>
      <c r="BNA167" s="367"/>
      <c r="BNB167" s="367"/>
      <c r="BNC167" s="367"/>
      <c r="BND167" s="367"/>
      <c r="BNE167" s="367"/>
      <c r="BNF167" s="367"/>
      <c r="BNG167" s="367"/>
      <c r="BNH167" s="367"/>
      <c r="BNI167" s="367"/>
      <c r="BNJ167" s="367"/>
      <c r="BNK167" s="367"/>
      <c r="BNL167" s="367"/>
      <c r="BNM167" s="367"/>
      <c r="BNN167" s="367"/>
      <c r="BNO167" s="367"/>
      <c r="BNP167" s="367"/>
      <c r="BNQ167" s="367"/>
      <c r="BNR167" s="367"/>
      <c r="BNS167" s="367"/>
      <c r="BNT167" s="367"/>
      <c r="BNU167" s="367"/>
      <c r="BNV167" s="367"/>
      <c r="BNW167" s="367"/>
      <c r="BNX167" s="367"/>
      <c r="BNY167" s="367"/>
      <c r="BNZ167" s="367"/>
      <c r="BOA167" s="367"/>
      <c r="BOB167" s="367"/>
      <c r="BOC167" s="367"/>
      <c r="BOD167" s="367"/>
      <c r="BOE167" s="367"/>
      <c r="BOF167" s="367"/>
      <c r="BOG167" s="367"/>
      <c r="BOH167" s="367"/>
      <c r="BOI167" s="367"/>
      <c r="BOJ167" s="367"/>
      <c r="BOK167" s="367"/>
      <c r="BOL167" s="367"/>
      <c r="BOM167" s="367"/>
      <c r="BON167" s="367"/>
      <c r="BOO167" s="367"/>
      <c r="BOP167" s="367"/>
      <c r="BOQ167" s="367"/>
      <c r="BOR167" s="367"/>
      <c r="BOS167" s="367"/>
      <c r="BOT167" s="367"/>
      <c r="BOU167" s="367"/>
      <c r="BOV167" s="367"/>
      <c r="BOW167" s="367"/>
      <c r="BOX167" s="367"/>
      <c r="BOY167" s="367"/>
      <c r="BOZ167" s="367"/>
      <c r="BPA167" s="367"/>
      <c r="BPB167" s="367"/>
      <c r="BPC167" s="367"/>
      <c r="BPD167" s="367"/>
      <c r="BPE167" s="367"/>
      <c r="BPF167" s="367"/>
      <c r="BPG167" s="367"/>
      <c r="BPH167" s="367"/>
      <c r="BPI167" s="367"/>
      <c r="BPJ167" s="367"/>
      <c r="BPK167" s="367"/>
      <c r="BPL167" s="367"/>
      <c r="BPM167" s="367"/>
      <c r="BPN167" s="367"/>
      <c r="BPO167" s="367"/>
      <c r="BPP167" s="367"/>
      <c r="BPQ167" s="367"/>
      <c r="BPR167" s="367"/>
      <c r="BPS167" s="367"/>
      <c r="BPT167" s="367"/>
      <c r="BPU167" s="367"/>
      <c r="BPV167" s="367"/>
      <c r="BPW167" s="367"/>
      <c r="BPX167" s="367"/>
      <c r="BPY167" s="367"/>
      <c r="BPZ167" s="367"/>
      <c r="BQA167" s="367"/>
      <c r="BQB167" s="367"/>
      <c r="BQC167" s="367"/>
      <c r="BQD167" s="367"/>
      <c r="BQE167" s="367"/>
      <c r="BQF167" s="367"/>
      <c r="BQG167" s="367"/>
      <c r="BQH167" s="367"/>
      <c r="BQI167" s="367"/>
      <c r="BQJ167" s="367"/>
      <c r="BQK167" s="367"/>
      <c r="BQL167" s="367"/>
      <c r="BQM167" s="367"/>
      <c r="BQN167" s="367"/>
      <c r="BQO167" s="367"/>
      <c r="BQP167" s="367"/>
      <c r="BQQ167" s="367"/>
      <c r="BQR167" s="367"/>
      <c r="BQS167" s="367"/>
      <c r="BQT167" s="367"/>
      <c r="BQU167" s="367"/>
      <c r="BQV167" s="367"/>
      <c r="BQW167" s="367"/>
      <c r="BQX167" s="367"/>
      <c r="BQY167" s="367"/>
      <c r="BQZ167" s="367"/>
      <c r="BRA167" s="367"/>
      <c r="BRB167" s="367"/>
      <c r="BRC167" s="367"/>
      <c r="BRD167" s="367"/>
      <c r="BRE167" s="367"/>
      <c r="BRF167" s="367"/>
      <c r="BRG167" s="367"/>
      <c r="BRH167" s="367"/>
      <c r="BRI167" s="367"/>
      <c r="BRJ167" s="367"/>
      <c r="BRK167" s="367"/>
      <c r="BRL167" s="367"/>
      <c r="BRM167" s="367"/>
      <c r="BRN167" s="367"/>
      <c r="BRO167" s="367"/>
      <c r="BRP167" s="367"/>
      <c r="BRQ167" s="367"/>
      <c r="BRR167" s="367"/>
      <c r="BRS167" s="367"/>
      <c r="BRT167" s="367"/>
      <c r="BRU167" s="367"/>
      <c r="BRV167" s="367"/>
      <c r="BRW167" s="367"/>
      <c r="BRX167" s="367"/>
      <c r="BRY167" s="367"/>
      <c r="BRZ167" s="367"/>
      <c r="BSA167" s="367"/>
      <c r="BSB167" s="367"/>
      <c r="BSC167" s="367"/>
      <c r="BSD167" s="367"/>
      <c r="BSE167" s="367"/>
      <c r="BSF167" s="367"/>
      <c r="BSG167" s="367"/>
      <c r="BSH167" s="367"/>
      <c r="BSI167" s="367"/>
      <c r="BSJ167" s="367"/>
      <c r="BSK167" s="367"/>
      <c r="BSL167" s="367"/>
      <c r="BSM167" s="367"/>
      <c r="BSN167" s="367"/>
      <c r="BSO167" s="367"/>
      <c r="BSP167" s="367"/>
      <c r="BSQ167" s="367"/>
      <c r="BSR167" s="367"/>
      <c r="BSS167" s="367"/>
      <c r="BST167" s="367"/>
      <c r="BSU167" s="367"/>
      <c r="BSV167" s="367"/>
      <c r="BSW167" s="367"/>
      <c r="BSX167" s="367"/>
      <c r="BSY167" s="367"/>
      <c r="BSZ167" s="367"/>
      <c r="BTA167" s="367"/>
      <c r="BTB167" s="367"/>
      <c r="BTC167" s="367"/>
      <c r="BTD167" s="367"/>
      <c r="BTE167" s="367"/>
      <c r="BTF167" s="367"/>
      <c r="BTG167" s="367"/>
      <c r="BTH167" s="367"/>
      <c r="BTI167" s="367"/>
      <c r="BTJ167" s="367"/>
      <c r="BTK167" s="367"/>
      <c r="BTL167" s="367"/>
      <c r="BTM167" s="367"/>
      <c r="BTN167" s="367"/>
      <c r="BTO167" s="367"/>
      <c r="BTP167" s="367"/>
      <c r="BTQ167" s="367"/>
      <c r="BTR167" s="367"/>
      <c r="BTS167" s="367"/>
      <c r="BTT167" s="367"/>
      <c r="BTU167" s="367"/>
      <c r="BTV167" s="367"/>
      <c r="BTW167" s="367"/>
      <c r="BTX167" s="367"/>
      <c r="BTY167" s="367"/>
      <c r="BTZ167" s="367"/>
      <c r="BUA167" s="367"/>
      <c r="BUB167" s="367"/>
      <c r="BUC167" s="367"/>
      <c r="BUD167" s="367"/>
      <c r="BUE167" s="367"/>
      <c r="BUF167" s="367"/>
      <c r="BUG167" s="367"/>
      <c r="BUH167" s="367"/>
      <c r="BUI167" s="367"/>
      <c r="BUJ167" s="367"/>
      <c r="BUK167" s="367"/>
      <c r="BUL167" s="367"/>
      <c r="BUM167" s="367"/>
      <c r="BUN167" s="367"/>
      <c r="BUO167" s="367"/>
      <c r="BUP167" s="367"/>
      <c r="BUQ167" s="367"/>
      <c r="BUR167" s="367"/>
      <c r="BUS167" s="367"/>
      <c r="BUT167" s="367"/>
      <c r="BUU167" s="367"/>
      <c r="BUV167" s="367"/>
      <c r="BUW167" s="367"/>
      <c r="BUX167" s="367"/>
      <c r="BUY167" s="367"/>
      <c r="BUZ167" s="367"/>
      <c r="BVA167" s="367"/>
      <c r="BVB167" s="367"/>
      <c r="BVC167" s="367"/>
      <c r="BVD167" s="367"/>
      <c r="BVE167" s="367"/>
      <c r="BVF167" s="367"/>
      <c r="BVG167" s="367"/>
      <c r="BVH167" s="367"/>
      <c r="BVI167" s="367"/>
      <c r="BVJ167" s="367"/>
      <c r="BVK167" s="367"/>
      <c r="BVL167" s="367"/>
      <c r="BVM167" s="367"/>
      <c r="BVN167" s="367"/>
      <c r="BVO167" s="367"/>
      <c r="BVP167" s="367"/>
      <c r="BVQ167" s="367"/>
      <c r="BVR167" s="367"/>
      <c r="BVS167" s="367"/>
      <c r="BVT167" s="367"/>
      <c r="BVU167" s="367"/>
      <c r="BVV167" s="367"/>
      <c r="BVW167" s="367"/>
      <c r="BVX167" s="367"/>
      <c r="BVY167" s="367"/>
      <c r="BVZ167" s="367"/>
      <c r="BWA167" s="367"/>
      <c r="BWB167" s="367"/>
      <c r="BWC167" s="367"/>
      <c r="BWD167" s="367"/>
      <c r="BWE167" s="367"/>
      <c r="BWF167" s="367"/>
      <c r="BWG167" s="367"/>
      <c r="BWH167" s="367"/>
      <c r="BWI167" s="367"/>
      <c r="BWJ167" s="367"/>
      <c r="BWK167" s="367"/>
      <c r="BWL167" s="367"/>
      <c r="BWM167" s="367"/>
      <c r="BWN167" s="367"/>
      <c r="BWO167" s="367"/>
      <c r="BWP167" s="367"/>
      <c r="BWQ167" s="367"/>
      <c r="BWR167" s="367"/>
      <c r="BWS167" s="367"/>
      <c r="BWT167" s="367"/>
      <c r="BWU167" s="367"/>
      <c r="BWV167" s="367"/>
      <c r="BWW167" s="367"/>
      <c r="BWX167" s="367"/>
      <c r="BWY167" s="367"/>
      <c r="BWZ167" s="367"/>
      <c r="BXA167" s="367"/>
      <c r="BXB167" s="367"/>
      <c r="BXC167" s="367"/>
      <c r="BXD167" s="367"/>
      <c r="BXE167" s="367"/>
      <c r="BXF167" s="367"/>
      <c r="BXG167" s="367"/>
      <c r="BXH167" s="367"/>
      <c r="BXI167" s="367"/>
      <c r="BXJ167" s="367"/>
      <c r="BXK167" s="367"/>
      <c r="BXL167" s="367"/>
      <c r="BXM167" s="367"/>
      <c r="BXN167" s="367"/>
      <c r="BXO167" s="367"/>
      <c r="BXP167" s="367"/>
      <c r="BXQ167" s="367"/>
      <c r="BXR167" s="367"/>
      <c r="BXS167" s="367"/>
      <c r="BXT167" s="367"/>
      <c r="BXU167" s="367"/>
      <c r="BXV167" s="367"/>
      <c r="BXW167" s="367"/>
      <c r="BXX167" s="367"/>
      <c r="BXY167" s="367"/>
      <c r="BXZ167" s="367"/>
      <c r="BYA167" s="367"/>
      <c r="BYB167" s="367"/>
      <c r="BYC167" s="367"/>
      <c r="BYD167" s="367"/>
      <c r="BYE167" s="367"/>
      <c r="BYF167" s="367"/>
      <c r="BYG167" s="367"/>
      <c r="BYH167" s="367"/>
      <c r="BYI167" s="367"/>
      <c r="BYJ167" s="367"/>
      <c r="BYK167" s="367"/>
      <c r="BYL167" s="367"/>
      <c r="BYM167" s="367"/>
      <c r="BYN167" s="367"/>
      <c r="BYO167" s="367"/>
      <c r="BYP167" s="367"/>
      <c r="BYQ167" s="367"/>
      <c r="BYR167" s="367"/>
      <c r="BYS167" s="367"/>
      <c r="BYT167" s="367"/>
      <c r="BYU167" s="367"/>
      <c r="BYV167" s="367"/>
      <c r="BYW167" s="367"/>
      <c r="BYX167" s="367"/>
      <c r="BYY167" s="367"/>
      <c r="BYZ167" s="367"/>
      <c r="BZA167" s="367"/>
      <c r="BZB167" s="367"/>
      <c r="BZC167" s="367"/>
      <c r="BZD167" s="367"/>
      <c r="BZE167" s="367"/>
      <c r="BZF167" s="367"/>
      <c r="BZG167" s="367"/>
      <c r="BZH167" s="367"/>
      <c r="BZI167" s="367"/>
      <c r="BZJ167" s="367"/>
      <c r="BZK167" s="367"/>
      <c r="BZL167" s="367"/>
      <c r="BZM167" s="367"/>
      <c r="BZN167" s="367"/>
      <c r="BZO167" s="367"/>
      <c r="BZP167" s="367"/>
      <c r="BZQ167" s="367"/>
      <c r="BZR167" s="367"/>
      <c r="BZS167" s="367"/>
      <c r="BZT167" s="367"/>
      <c r="BZU167" s="367"/>
      <c r="BZV167" s="367"/>
      <c r="BZW167" s="367"/>
      <c r="BZX167" s="367"/>
      <c r="BZY167" s="367"/>
      <c r="BZZ167" s="367"/>
      <c r="CAA167" s="367"/>
      <c r="CAB167" s="367"/>
      <c r="CAC167" s="367"/>
      <c r="CAD167" s="367"/>
      <c r="CAE167" s="367"/>
      <c r="CAF167" s="367"/>
      <c r="CAG167" s="367"/>
      <c r="CAH167" s="367"/>
      <c r="CAI167" s="367"/>
      <c r="CAJ167" s="367"/>
      <c r="CAK167" s="367"/>
      <c r="CAL167" s="367"/>
      <c r="CAM167" s="367"/>
      <c r="CAN167" s="367"/>
      <c r="CAO167" s="367"/>
      <c r="CAP167" s="367"/>
      <c r="CAQ167" s="367"/>
      <c r="CAR167" s="367"/>
      <c r="CAS167" s="367"/>
      <c r="CAT167" s="367"/>
      <c r="CAU167" s="367"/>
      <c r="CAV167" s="367"/>
      <c r="CAW167" s="367"/>
      <c r="CAX167" s="367"/>
      <c r="CAY167" s="367"/>
      <c r="CAZ167" s="367"/>
      <c r="CBA167" s="367"/>
      <c r="CBB167" s="367"/>
      <c r="CBC167" s="367"/>
      <c r="CBD167" s="367"/>
      <c r="CBE167" s="367"/>
      <c r="CBF167" s="367"/>
      <c r="CBG167" s="367"/>
      <c r="CBH167" s="367"/>
      <c r="CBI167" s="367"/>
      <c r="CBJ167" s="367"/>
      <c r="CBK167" s="367"/>
      <c r="CBL167" s="367"/>
      <c r="CBM167" s="367"/>
      <c r="CBN167" s="367"/>
      <c r="CBO167" s="367"/>
      <c r="CBP167" s="367"/>
      <c r="CBQ167" s="367"/>
      <c r="CBR167" s="367"/>
      <c r="CBS167" s="367"/>
      <c r="CBT167" s="367"/>
      <c r="CBU167" s="367"/>
      <c r="CBV167" s="367"/>
      <c r="CBW167" s="367"/>
      <c r="CBX167" s="367"/>
      <c r="CBY167" s="367"/>
      <c r="CBZ167" s="367"/>
      <c r="CCA167" s="367"/>
      <c r="CCB167" s="367"/>
      <c r="CCC167" s="367"/>
      <c r="CCD167" s="367"/>
      <c r="CCE167" s="367"/>
      <c r="CCF167" s="367"/>
      <c r="CCG167" s="367"/>
      <c r="CCH167" s="367"/>
      <c r="CCI167" s="367"/>
      <c r="CCJ167" s="367"/>
      <c r="CCK167" s="367"/>
      <c r="CCL167" s="367"/>
      <c r="CCM167" s="367"/>
      <c r="CCN167" s="367"/>
      <c r="CCO167" s="367"/>
      <c r="CCP167" s="367"/>
      <c r="CCQ167" s="367"/>
      <c r="CCR167" s="367"/>
      <c r="CCS167" s="367"/>
      <c r="CCT167" s="367"/>
      <c r="CCU167" s="367"/>
      <c r="CCV167" s="367"/>
      <c r="CCW167" s="367"/>
      <c r="CCX167" s="367"/>
      <c r="CCY167" s="367"/>
      <c r="CCZ167" s="367"/>
      <c r="CDA167" s="367"/>
      <c r="CDB167" s="367"/>
      <c r="CDC167" s="367"/>
      <c r="CDD167" s="367"/>
      <c r="CDE167" s="367"/>
      <c r="CDF167" s="367"/>
      <c r="CDG167" s="367"/>
      <c r="CDH167" s="367"/>
      <c r="CDI167" s="367"/>
      <c r="CDJ167" s="367"/>
      <c r="CDK167" s="367"/>
      <c r="CDL167" s="367"/>
      <c r="CDM167" s="367"/>
      <c r="CDN167" s="367"/>
      <c r="CDO167" s="367"/>
      <c r="CDP167" s="367"/>
      <c r="CDQ167" s="367"/>
      <c r="CDR167" s="367"/>
      <c r="CDS167" s="367"/>
      <c r="CDT167" s="367"/>
      <c r="CDU167" s="367"/>
      <c r="CDV167" s="367"/>
      <c r="CDW167" s="367"/>
      <c r="CDX167" s="367"/>
      <c r="CDY167" s="367"/>
      <c r="CDZ167" s="367"/>
      <c r="CEA167" s="367"/>
      <c r="CEB167" s="367"/>
      <c r="CEC167" s="367"/>
      <c r="CED167" s="367"/>
      <c r="CEE167" s="367"/>
      <c r="CEF167" s="367"/>
      <c r="CEG167" s="367"/>
      <c r="CEH167" s="367"/>
      <c r="CEI167" s="367"/>
      <c r="CEJ167" s="367"/>
      <c r="CEK167" s="367"/>
      <c r="CEL167" s="367"/>
      <c r="CEM167" s="367"/>
      <c r="CEN167" s="367"/>
      <c r="CEO167" s="367"/>
      <c r="CEP167" s="367"/>
      <c r="CEQ167" s="367"/>
      <c r="CER167" s="367"/>
      <c r="CES167" s="367"/>
      <c r="CET167" s="367"/>
      <c r="CEU167" s="367"/>
      <c r="CEV167" s="367"/>
      <c r="CEW167" s="367"/>
      <c r="CEX167" s="367"/>
      <c r="CEY167" s="367"/>
      <c r="CEZ167" s="367"/>
      <c r="CFA167" s="367"/>
      <c r="CFB167" s="367"/>
      <c r="CFC167" s="367"/>
      <c r="CFD167" s="367"/>
      <c r="CFE167" s="367"/>
      <c r="CFF167" s="367"/>
      <c r="CFG167" s="367"/>
      <c r="CFH167" s="367"/>
      <c r="CFI167" s="367"/>
      <c r="CFJ167" s="367"/>
      <c r="CFK167" s="367"/>
      <c r="CFL167" s="367"/>
      <c r="CFM167" s="367"/>
      <c r="CFN167" s="367"/>
      <c r="CFO167" s="367"/>
      <c r="CFP167" s="367"/>
      <c r="CFQ167" s="367"/>
      <c r="CFR167" s="367"/>
      <c r="CFS167" s="367"/>
      <c r="CFT167" s="367"/>
      <c r="CFU167" s="367"/>
      <c r="CFV167" s="367"/>
      <c r="CFW167" s="367"/>
      <c r="CFX167" s="367"/>
      <c r="CFY167" s="367"/>
      <c r="CFZ167" s="367"/>
      <c r="CGA167" s="367"/>
      <c r="CGB167" s="367"/>
      <c r="CGC167" s="367"/>
      <c r="CGD167" s="367"/>
      <c r="CGE167" s="367"/>
      <c r="CGF167" s="367"/>
      <c r="CGG167" s="367"/>
      <c r="CGH167" s="367"/>
      <c r="CGI167" s="367"/>
      <c r="CGJ167" s="367"/>
      <c r="CGK167" s="367"/>
      <c r="CGL167" s="367"/>
      <c r="CGM167" s="367"/>
      <c r="CGN167" s="367"/>
      <c r="CGO167" s="367"/>
      <c r="CGP167" s="367"/>
      <c r="CGQ167" s="367"/>
      <c r="CGR167" s="367"/>
      <c r="CGS167" s="367"/>
      <c r="CGT167" s="367"/>
      <c r="CGU167" s="367"/>
      <c r="CGV167" s="367"/>
      <c r="CGW167" s="367"/>
      <c r="CGX167" s="367"/>
      <c r="CGY167" s="367"/>
      <c r="CGZ167" s="367"/>
      <c r="CHA167" s="367"/>
      <c r="CHB167" s="367"/>
      <c r="CHC167" s="367"/>
      <c r="CHD167" s="367"/>
      <c r="CHE167" s="367"/>
      <c r="CHF167" s="367"/>
      <c r="CHG167" s="367"/>
      <c r="CHH167" s="367"/>
      <c r="CHI167" s="367"/>
      <c r="CHJ167" s="367"/>
      <c r="CHK167" s="367"/>
      <c r="CHL167" s="367"/>
      <c r="CHM167" s="367"/>
      <c r="CHN167" s="367"/>
      <c r="CHO167" s="367"/>
      <c r="CHP167" s="367"/>
      <c r="CHQ167" s="367"/>
      <c r="CHR167" s="367"/>
      <c r="CHS167" s="367"/>
      <c r="CHT167" s="367"/>
      <c r="CHU167" s="367"/>
      <c r="CHV167" s="367"/>
      <c r="CHW167" s="367"/>
      <c r="CHX167" s="367"/>
      <c r="CHY167" s="367"/>
      <c r="CHZ167" s="367"/>
      <c r="CIA167" s="367"/>
      <c r="CIB167" s="367"/>
      <c r="CIC167" s="367"/>
      <c r="CID167" s="367"/>
      <c r="CIE167" s="367"/>
      <c r="CIF167" s="367"/>
      <c r="CIG167" s="367"/>
      <c r="CIH167" s="367"/>
      <c r="CII167" s="367"/>
      <c r="CIJ167" s="367"/>
      <c r="CIK167" s="367"/>
      <c r="CIL167" s="367"/>
      <c r="CIM167" s="367"/>
      <c r="CIN167" s="367"/>
      <c r="CIO167" s="367"/>
      <c r="CIP167" s="367"/>
      <c r="CIQ167" s="367"/>
      <c r="CIR167" s="367"/>
      <c r="CIS167" s="367"/>
      <c r="CIT167" s="367"/>
      <c r="CIU167" s="367"/>
      <c r="CIV167" s="367"/>
      <c r="CIW167" s="367"/>
      <c r="CIX167" s="367"/>
      <c r="CIY167" s="367"/>
      <c r="CIZ167" s="367"/>
      <c r="CJA167" s="367"/>
      <c r="CJB167" s="367"/>
      <c r="CJC167" s="367"/>
      <c r="CJD167" s="367"/>
      <c r="CJE167" s="367"/>
      <c r="CJF167" s="367"/>
      <c r="CJG167" s="367"/>
      <c r="CJH167" s="367"/>
      <c r="CJI167" s="367"/>
      <c r="CJJ167" s="367"/>
      <c r="CJK167" s="367"/>
      <c r="CJL167" s="367"/>
      <c r="CJM167" s="367"/>
      <c r="CJN167" s="367"/>
      <c r="CJO167" s="367"/>
      <c r="CJP167" s="367"/>
      <c r="CJQ167" s="367"/>
      <c r="CJR167" s="367"/>
      <c r="CJS167" s="367"/>
      <c r="CJT167" s="367"/>
      <c r="CJU167" s="367"/>
      <c r="CJV167" s="367"/>
      <c r="CJW167" s="367"/>
      <c r="CJX167" s="367"/>
      <c r="CJY167" s="367"/>
      <c r="CJZ167" s="367"/>
      <c r="CKA167" s="367"/>
      <c r="CKB167" s="367"/>
      <c r="CKC167" s="367"/>
      <c r="CKD167" s="367"/>
      <c r="CKE167" s="367"/>
      <c r="CKF167" s="367"/>
      <c r="CKG167" s="367"/>
      <c r="CKH167" s="367"/>
      <c r="CKI167" s="367"/>
      <c r="CKJ167" s="367"/>
      <c r="CKK167" s="367"/>
      <c r="CKL167" s="367"/>
      <c r="CKM167" s="367"/>
      <c r="CKN167" s="367"/>
      <c r="CKO167" s="367"/>
      <c r="CKP167" s="367"/>
      <c r="CKQ167" s="367"/>
      <c r="CKR167" s="367"/>
      <c r="CKS167" s="367"/>
      <c r="CKT167" s="367"/>
      <c r="CKU167" s="367"/>
      <c r="CKV167" s="367"/>
      <c r="CKW167" s="367"/>
      <c r="CKX167" s="367"/>
      <c r="CKY167" s="367"/>
      <c r="CKZ167" s="367"/>
      <c r="CLA167" s="367"/>
      <c r="CLB167" s="367"/>
      <c r="CLC167" s="367"/>
      <c r="CLD167" s="367"/>
      <c r="CLE167" s="367"/>
      <c r="CLF167" s="367"/>
      <c r="CLG167" s="367"/>
      <c r="CLH167" s="367"/>
      <c r="CLI167" s="367"/>
      <c r="CLJ167" s="367"/>
      <c r="CLK167" s="367"/>
      <c r="CLL167" s="367"/>
      <c r="CLM167" s="367"/>
      <c r="CLN167" s="367"/>
      <c r="CLO167" s="367"/>
      <c r="CLP167" s="367"/>
      <c r="CLQ167" s="367"/>
      <c r="CLR167" s="367"/>
      <c r="CLS167" s="367"/>
      <c r="CLT167" s="367"/>
      <c r="CLU167" s="367"/>
      <c r="CLV167" s="367"/>
      <c r="CLW167" s="367"/>
      <c r="CLX167" s="367"/>
      <c r="CLY167" s="367"/>
      <c r="CLZ167" s="367"/>
      <c r="CMA167" s="367"/>
      <c r="CMB167" s="367"/>
      <c r="CMC167" s="367"/>
      <c r="CMD167" s="367"/>
      <c r="CME167" s="367"/>
      <c r="CMF167" s="367"/>
      <c r="CMG167" s="367"/>
      <c r="CMH167" s="367"/>
      <c r="CMI167" s="367"/>
      <c r="CMJ167" s="367"/>
      <c r="CMK167" s="367"/>
      <c r="CML167" s="367"/>
      <c r="CMM167" s="367"/>
      <c r="CMN167" s="367"/>
      <c r="CMO167" s="367"/>
      <c r="CMP167" s="367"/>
      <c r="CMQ167" s="367"/>
      <c r="CMR167" s="367"/>
      <c r="CMS167" s="367"/>
      <c r="CMT167" s="367"/>
      <c r="CMU167" s="367"/>
      <c r="CMV167" s="367"/>
      <c r="CMW167" s="367"/>
      <c r="CMX167" s="367"/>
      <c r="CMY167" s="367"/>
      <c r="CMZ167" s="367"/>
      <c r="CNA167" s="367"/>
      <c r="CNB167" s="367"/>
      <c r="CNC167" s="367"/>
      <c r="CND167" s="367"/>
      <c r="CNE167" s="367"/>
      <c r="CNF167" s="367"/>
      <c r="CNG167" s="367"/>
      <c r="CNH167" s="367"/>
      <c r="CNI167" s="367"/>
      <c r="CNJ167" s="367"/>
      <c r="CNK167" s="367"/>
      <c r="CNL167" s="367"/>
      <c r="CNM167" s="367"/>
      <c r="CNN167" s="367"/>
      <c r="CNO167" s="367"/>
      <c r="CNP167" s="367"/>
      <c r="CNQ167" s="367"/>
      <c r="CNR167" s="367"/>
      <c r="CNS167" s="367"/>
      <c r="CNT167" s="367"/>
      <c r="CNU167" s="367"/>
      <c r="CNV167" s="367"/>
      <c r="CNW167" s="367"/>
      <c r="CNX167" s="367"/>
      <c r="CNY167" s="367"/>
      <c r="CNZ167" s="367"/>
      <c r="COA167" s="367"/>
      <c r="COB167" s="367"/>
      <c r="COC167" s="367"/>
      <c r="COD167" s="367"/>
      <c r="COE167" s="367"/>
      <c r="COF167" s="367"/>
      <c r="COG167" s="367"/>
      <c r="COH167" s="367"/>
      <c r="COI167" s="367"/>
      <c r="COJ167" s="367"/>
      <c r="COK167" s="367"/>
      <c r="COL167" s="367"/>
      <c r="COM167" s="367"/>
      <c r="CON167" s="367"/>
      <c r="COO167" s="367"/>
      <c r="COP167" s="367"/>
      <c r="COQ167" s="367"/>
      <c r="COR167" s="367"/>
      <c r="COS167" s="367"/>
      <c r="COT167" s="367"/>
      <c r="COU167" s="367"/>
      <c r="COV167" s="367"/>
      <c r="COW167" s="367"/>
      <c r="COX167" s="367"/>
      <c r="COY167" s="367"/>
      <c r="COZ167" s="367"/>
      <c r="CPA167" s="367"/>
      <c r="CPB167" s="367"/>
      <c r="CPC167" s="367"/>
      <c r="CPD167" s="367"/>
      <c r="CPE167" s="367"/>
      <c r="CPF167" s="367"/>
      <c r="CPG167" s="367"/>
      <c r="CPH167" s="367"/>
      <c r="CPI167" s="367"/>
      <c r="CPJ167" s="367"/>
      <c r="CPK167" s="367"/>
      <c r="CPL167" s="367"/>
      <c r="CPM167" s="367"/>
      <c r="CPN167" s="367"/>
      <c r="CPO167" s="367"/>
      <c r="CPP167" s="367"/>
      <c r="CPQ167" s="367"/>
      <c r="CPR167" s="367"/>
      <c r="CPS167" s="367"/>
      <c r="CPT167" s="367"/>
      <c r="CPU167" s="367"/>
      <c r="CPV167" s="367"/>
      <c r="CPW167" s="367"/>
      <c r="CPX167" s="367"/>
      <c r="CPY167" s="367"/>
      <c r="CPZ167" s="367"/>
      <c r="CQA167" s="367"/>
      <c r="CQB167" s="367"/>
      <c r="CQC167" s="367"/>
      <c r="CQD167" s="367"/>
      <c r="CQE167" s="367"/>
      <c r="CQF167" s="367"/>
      <c r="CQG167" s="367"/>
      <c r="CQH167" s="367"/>
      <c r="CQI167" s="367"/>
      <c r="CQJ167" s="367"/>
      <c r="CQK167" s="367"/>
      <c r="CQL167" s="367"/>
      <c r="CQM167" s="367"/>
      <c r="CQN167" s="367"/>
      <c r="CQO167" s="367"/>
      <c r="CQP167" s="367"/>
      <c r="CQQ167" s="367"/>
      <c r="CQR167" s="367"/>
      <c r="CQS167" s="367"/>
      <c r="CQT167" s="367"/>
      <c r="CQU167" s="367"/>
      <c r="CQV167" s="367"/>
      <c r="CQW167" s="367"/>
      <c r="CQX167" s="367"/>
      <c r="CQY167" s="367"/>
      <c r="CQZ167" s="367"/>
      <c r="CRA167" s="367"/>
      <c r="CRB167" s="367"/>
      <c r="CRC167" s="367"/>
      <c r="CRD167" s="367"/>
      <c r="CRE167" s="367"/>
      <c r="CRF167" s="367"/>
      <c r="CRG167" s="367"/>
      <c r="CRH167" s="367"/>
      <c r="CRI167" s="367"/>
      <c r="CRJ167" s="367"/>
      <c r="CRK167" s="367"/>
      <c r="CRL167" s="367"/>
      <c r="CRM167" s="367"/>
      <c r="CRN167" s="367"/>
      <c r="CRO167" s="367"/>
      <c r="CRP167" s="367"/>
      <c r="CRQ167" s="367"/>
      <c r="CRR167" s="367"/>
      <c r="CRS167" s="367"/>
      <c r="CRT167" s="367"/>
      <c r="CRU167" s="367"/>
      <c r="CRV167" s="367"/>
      <c r="CRW167" s="367"/>
      <c r="CRX167" s="367"/>
      <c r="CRY167" s="367"/>
      <c r="CRZ167" s="367"/>
      <c r="CSA167" s="367"/>
      <c r="CSB167" s="367"/>
      <c r="CSC167" s="367"/>
      <c r="CSD167" s="367"/>
      <c r="CSE167" s="367"/>
      <c r="CSF167" s="367"/>
      <c r="CSG167" s="367"/>
      <c r="CSH167" s="367"/>
      <c r="CSI167" s="367"/>
      <c r="CSJ167" s="367"/>
      <c r="CSK167" s="367"/>
      <c r="CSL167" s="367"/>
      <c r="CSM167" s="367"/>
      <c r="CSN167" s="367"/>
      <c r="CSO167" s="367"/>
      <c r="CSP167" s="367"/>
      <c r="CSQ167" s="367"/>
      <c r="CSR167" s="367"/>
      <c r="CSS167" s="367"/>
      <c r="CST167" s="367"/>
      <c r="CSU167" s="367"/>
      <c r="CSV167" s="367"/>
      <c r="CSW167" s="367"/>
      <c r="CSX167" s="367"/>
      <c r="CSY167" s="367"/>
      <c r="CSZ167" s="367"/>
      <c r="CTA167" s="367"/>
      <c r="CTB167" s="367"/>
      <c r="CTC167" s="367"/>
      <c r="CTD167" s="367"/>
      <c r="CTE167" s="367"/>
      <c r="CTF167" s="367"/>
      <c r="CTG167" s="367"/>
      <c r="CTH167" s="367"/>
      <c r="CTI167" s="367"/>
      <c r="CTJ167" s="367"/>
      <c r="CTK167" s="367"/>
      <c r="CTL167" s="367"/>
      <c r="CTM167" s="367"/>
      <c r="CTN167" s="367"/>
      <c r="CTO167" s="367"/>
      <c r="CTP167" s="367"/>
      <c r="CTQ167" s="367"/>
      <c r="CTR167" s="367"/>
      <c r="CTS167" s="367"/>
      <c r="CTT167" s="367"/>
      <c r="CTU167" s="367"/>
      <c r="CTV167" s="367"/>
      <c r="CTW167" s="367"/>
      <c r="CTX167" s="367"/>
      <c r="CTY167" s="367"/>
      <c r="CTZ167" s="367"/>
      <c r="CUA167" s="367"/>
      <c r="CUB167" s="367"/>
      <c r="CUC167" s="367"/>
      <c r="CUD167" s="367"/>
      <c r="CUE167" s="367"/>
      <c r="CUF167" s="367"/>
      <c r="CUG167" s="367"/>
      <c r="CUH167" s="367"/>
      <c r="CUI167" s="367"/>
      <c r="CUJ167" s="367"/>
      <c r="CUK167" s="367"/>
      <c r="CUL167" s="367"/>
      <c r="CUM167" s="367"/>
      <c r="CUN167" s="367"/>
      <c r="CUO167" s="367"/>
      <c r="CUP167" s="367"/>
      <c r="CUQ167" s="367"/>
      <c r="CUR167" s="367"/>
      <c r="CUS167" s="367"/>
      <c r="CUT167" s="367"/>
      <c r="CUU167" s="367"/>
      <c r="CUV167" s="367"/>
      <c r="CUW167" s="367"/>
      <c r="CUX167" s="367"/>
      <c r="CUY167" s="367"/>
      <c r="CUZ167" s="367"/>
      <c r="CVA167" s="367"/>
      <c r="CVB167" s="367"/>
      <c r="CVC167" s="367"/>
      <c r="CVD167" s="367"/>
      <c r="CVE167" s="367"/>
      <c r="CVF167" s="367"/>
      <c r="CVG167" s="367"/>
      <c r="CVH167" s="367"/>
      <c r="CVI167" s="367"/>
      <c r="CVJ167" s="367"/>
      <c r="CVK167" s="367"/>
      <c r="CVL167" s="367"/>
      <c r="CVM167" s="367"/>
      <c r="CVN167" s="367"/>
      <c r="CVO167" s="367"/>
      <c r="CVP167" s="367"/>
      <c r="CVQ167" s="367"/>
      <c r="CVR167" s="367"/>
      <c r="CVS167" s="367"/>
      <c r="CVT167" s="367"/>
      <c r="CVU167" s="367"/>
      <c r="CVV167" s="367"/>
      <c r="CVW167" s="367"/>
      <c r="CVX167" s="367"/>
      <c r="CVY167" s="367"/>
      <c r="CVZ167" s="367"/>
      <c r="CWA167" s="367"/>
      <c r="CWB167" s="367"/>
      <c r="CWC167" s="367"/>
      <c r="CWD167" s="367"/>
      <c r="CWE167" s="367"/>
      <c r="CWF167" s="367"/>
      <c r="CWG167" s="367"/>
      <c r="CWH167" s="367"/>
      <c r="CWI167" s="367"/>
      <c r="CWJ167" s="367"/>
      <c r="CWK167" s="367"/>
      <c r="CWL167" s="367"/>
      <c r="CWM167" s="367"/>
      <c r="CWN167" s="367"/>
      <c r="CWO167" s="367"/>
      <c r="CWP167" s="367"/>
      <c r="CWQ167" s="367"/>
      <c r="CWR167" s="367"/>
      <c r="CWS167" s="367"/>
      <c r="CWT167" s="367"/>
      <c r="CWU167" s="367"/>
      <c r="CWV167" s="367"/>
      <c r="CWW167" s="367"/>
      <c r="CWX167" s="367"/>
      <c r="CWY167" s="367"/>
      <c r="CWZ167" s="367"/>
      <c r="CXA167" s="367"/>
      <c r="CXB167" s="367"/>
      <c r="CXC167" s="367"/>
      <c r="CXD167" s="367"/>
      <c r="CXE167" s="367"/>
      <c r="CXF167" s="367"/>
      <c r="CXG167" s="367"/>
      <c r="CXH167" s="367"/>
      <c r="CXI167" s="367"/>
      <c r="CXJ167" s="367"/>
      <c r="CXK167" s="367"/>
      <c r="CXL167" s="367"/>
      <c r="CXM167" s="367"/>
      <c r="CXN167" s="367"/>
      <c r="CXO167" s="367"/>
      <c r="CXP167" s="367"/>
      <c r="CXQ167" s="367"/>
      <c r="CXR167" s="367"/>
      <c r="CXS167" s="367"/>
      <c r="CXT167" s="367"/>
      <c r="CXU167" s="367"/>
      <c r="CXV167" s="367"/>
      <c r="CXW167" s="367"/>
      <c r="CXX167" s="367"/>
      <c r="CXY167" s="367"/>
      <c r="CXZ167" s="367"/>
      <c r="CYA167" s="367"/>
      <c r="CYB167" s="367"/>
      <c r="CYC167" s="367"/>
      <c r="CYD167" s="367"/>
      <c r="CYE167" s="367"/>
      <c r="CYF167" s="367"/>
      <c r="CYG167" s="367"/>
      <c r="CYH167" s="367"/>
      <c r="CYI167" s="367"/>
      <c r="CYJ167" s="367"/>
      <c r="CYK167" s="367"/>
      <c r="CYL167" s="367"/>
      <c r="CYM167" s="367"/>
      <c r="CYN167" s="367"/>
      <c r="CYO167" s="367"/>
      <c r="CYP167" s="367"/>
      <c r="CYQ167" s="367"/>
      <c r="CYR167" s="367"/>
      <c r="CYS167" s="367"/>
      <c r="CYT167" s="367"/>
      <c r="CYU167" s="367"/>
      <c r="CYV167" s="367"/>
      <c r="CYW167" s="367"/>
      <c r="CYX167" s="367"/>
      <c r="CYY167" s="367"/>
      <c r="CYZ167" s="367"/>
      <c r="CZA167" s="367"/>
      <c r="CZB167" s="367"/>
      <c r="CZC167" s="367"/>
      <c r="CZD167" s="367"/>
      <c r="CZE167" s="367"/>
      <c r="CZF167" s="367"/>
      <c r="CZG167" s="367"/>
      <c r="CZH167" s="367"/>
      <c r="CZI167" s="367"/>
      <c r="CZJ167" s="367"/>
      <c r="CZK167" s="367"/>
      <c r="CZL167" s="367"/>
      <c r="CZM167" s="367"/>
      <c r="CZN167" s="367"/>
      <c r="CZO167" s="367"/>
      <c r="CZP167" s="367"/>
      <c r="CZQ167" s="367"/>
      <c r="CZR167" s="367"/>
      <c r="CZS167" s="367"/>
      <c r="CZT167" s="367"/>
      <c r="CZU167" s="367"/>
      <c r="CZV167" s="367"/>
      <c r="CZW167" s="367"/>
      <c r="CZX167" s="367"/>
      <c r="CZY167" s="367"/>
      <c r="CZZ167" s="367"/>
      <c r="DAA167" s="367"/>
      <c r="DAB167" s="367"/>
      <c r="DAC167" s="367"/>
      <c r="DAD167" s="367"/>
      <c r="DAE167" s="367"/>
      <c r="DAF167" s="367"/>
      <c r="DAG167" s="367"/>
      <c r="DAH167" s="367"/>
      <c r="DAI167" s="367"/>
      <c r="DAJ167" s="367"/>
      <c r="DAK167" s="367"/>
      <c r="DAL167" s="367"/>
      <c r="DAM167" s="367"/>
      <c r="DAN167" s="367"/>
      <c r="DAO167" s="367"/>
      <c r="DAP167" s="367"/>
      <c r="DAQ167" s="367"/>
      <c r="DAR167" s="367"/>
      <c r="DAS167" s="367"/>
      <c r="DAT167" s="367"/>
      <c r="DAU167" s="367"/>
      <c r="DAV167" s="367"/>
      <c r="DAW167" s="367"/>
      <c r="DAX167" s="367"/>
      <c r="DAY167" s="367"/>
      <c r="DAZ167" s="367"/>
      <c r="DBA167" s="367"/>
      <c r="DBB167" s="367"/>
      <c r="DBC167" s="367"/>
      <c r="DBD167" s="367"/>
      <c r="DBE167" s="367"/>
      <c r="DBF167" s="367"/>
      <c r="DBG167" s="367"/>
      <c r="DBH167" s="367"/>
      <c r="DBI167" s="367"/>
      <c r="DBJ167" s="367"/>
      <c r="DBK167" s="367"/>
      <c r="DBL167" s="367"/>
      <c r="DBM167" s="367"/>
      <c r="DBN167" s="367"/>
      <c r="DBO167" s="367"/>
      <c r="DBP167" s="367"/>
      <c r="DBQ167" s="367"/>
      <c r="DBR167" s="367"/>
      <c r="DBS167" s="367"/>
      <c r="DBT167" s="367"/>
      <c r="DBU167" s="367"/>
      <c r="DBV167" s="367"/>
      <c r="DBW167" s="367"/>
      <c r="DBX167" s="367"/>
      <c r="DBY167" s="367"/>
      <c r="DBZ167" s="367"/>
      <c r="DCA167" s="367"/>
      <c r="DCB167" s="367"/>
      <c r="DCC167" s="367"/>
      <c r="DCD167" s="367"/>
      <c r="DCE167" s="367"/>
      <c r="DCF167" s="367"/>
      <c r="DCG167" s="367"/>
      <c r="DCH167" s="367"/>
      <c r="DCI167" s="367"/>
      <c r="DCJ167" s="367"/>
      <c r="DCK167" s="367"/>
      <c r="DCL167" s="367"/>
      <c r="DCM167" s="367"/>
      <c r="DCN167" s="367"/>
      <c r="DCO167" s="367"/>
      <c r="DCP167" s="367"/>
      <c r="DCQ167" s="367"/>
      <c r="DCR167" s="367"/>
      <c r="DCS167" s="367"/>
      <c r="DCT167" s="367"/>
      <c r="DCU167" s="367"/>
      <c r="DCV167" s="367"/>
      <c r="DCW167" s="367"/>
      <c r="DCX167" s="367"/>
      <c r="DCY167" s="367"/>
      <c r="DCZ167" s="367"/>
      <c r="DDA167" s="367"/>
      <c r="DDB167" s="367"/>
      <c r="DDC167" s="367"/>
      <c r="DDD167" s="367"/>
      <c r="DDE167" s="367"/>
      <c r="DDF167" s="367"/>
      <c r="DDG167" s="367"/>
      <c r="DDH167" s="367"/>
      <c r="DDI167" s="367"/>
      <c r="DDJ167" s="367"/>
      <c r="DDK167" s="367"/>
      <c r="DDL167" s="367"/>
      <c r="DDM167" s="367"/>
      <c r="DDN167" s="367"/>
      <c r="DDO167" s="367"/>
      <c r="DDP167" s="367"/>
      <c r="DDQ167" s="367"/>
      <c r="DDR167" s="367"/>
      <c r="DDS167" s="367"/>
      <c r="DDT167" s="367"/>
      <c r="DDU167" s="367"/>
      <c r="DDV167" s="367"/>
      <c r="DDW167" s="367"/>
      <c r="DDX167" s="367"/>
      <c r="DDY167" s="367"/>
      <c r="DDZ167" s="367"/>
      <c r="DEA167" s="367"/>
      <c r="DEB167" s="367"/>
      <c r="DEC167" s="367"/>
      <c r="DED167" s="367"/>
      <c r="DEE167" s="367"/>
      <c r="DEF167" s="367"/>
      <c r="DEG167" s="367"/>
      <c r="DEH167" s="367"/>
      <c r="DEI167" s="367"/>
      <c r="DEJ167" s="367"/>
      <c r="DEK167" s="367"/>
      <c r="DEL167" s="367"/>
      <c r="DEM167" s="367"/>
      <c r="DEN167" s="367"/>
      <c r="DEO167" s="367"/>
      <c r="DEP167" s="367"/>
      <c r="DEQ167" s="367"/>
      <c r="DER167" s="367"/>
      <c r="DES167" s="367"/>
      <c r="DET167" s="367"/>
      <c r="DEU167" s="367"/>
      <c r="DEV167" s="367"/>
      <c r="DEW167" s="367"/>
      <c r="DEX167" s="367"/>
      <c r="DEY167" s="367"/>
      <c r="DEZ167" s="367"/>
      <c r="DFA167" s="367"/>
      <c r="DFB167" s="367"/>
      <c r="DFC167" s="367"/>
      <c r="DFD167" s="367"/>
      <c r="DFE167" s="367"/>
      <c r="DFF167" s="367"/>
      <c r="DFG167" s="367"/>
      <c r="DFH167" s="367"/>
      <c r="DFI167" s="367"/>
      <c r="DFJ167" s="367"/>
      <c r="DFK167" s="367"/>
      <c r="DFL167" s="367"/>
      <c r="DFM167" s="367"/>
      <c r="DFN167" s="367"/>
      <c r="DFO167" s="367"/>
      <c r="DFP167" s="367"/>
      <c r="DFQ167" s="367"/>
      <c r="DFR167" s="367"/>
      <c r="DFS167" s="367"/>
      <c r="DFT167" s="367"/>
      <c r="DFU167" s="367"/>
      <c r="DFV167" s="367"/>
      <c r="DFW167" s="367"/>
      <c r="DFX167" s="367"/>
      <c r="DFY167" s="367"/>
      <c r="DFZ167" s="367"/>
      <c r="DGA167" s="367"/>
      <c r="DGB167" s="367"/>
      <c r="DGC167" s="367"/>
      <c r="DGD167" s="367"/>
      <c r="DGE167" s="367"/>
      <c r="DGF167" s="367"/>
      <c r="DGG167" s="367"/>
      <c r="DGH167" s="367"/>
      <c r="DGI167" s="367"/>
      <c r="DGJ167" s="367"/>
      <c r="DGK167" s="367"/>
      <c r="DGL167" s="367"/>
      <c r="DGM167" s="367"/>
      <c r="DGN167" s="367"/>
      <c r="DGO167" s="367"/>
      <c r="DGP167" s="367"/>
      <c r="DGQ167" s="367"/>
      <c r="DGR167" s="367"/>
      <c r="DGS167" s="367"/>
      <c r="DGT167" s="367"/>
      <c r="DGU167" s="367"/>
      <c r="DGV167" s="367"/>
      <c r="DGW167" s="367"/>
      <c r="DGX167" s="367"/>
      <c r="DGY167" s="367"/>
      <c r="DGZ167" s="367"/>
      <c r="DHA167" s="367"/>
      <c r="DHB167" s="367"/>
      <c r="DHC167" s="367"/>
      <c r="DHD167" s="367"/>
      <c r="DHE167" s="367"/>
      <c r="DHF167" s="367"/>
      <c r="DHG167" s="367"/>
      <c r="DHH167" s="367"/>
      <c r="DHI167" s="367"/>
      <c r="DHJ167" s="367"/>
      <c r="DHK167" s="367"/>
      <c r="DHL167" s="367"/>
      <c r="DHM167" s="367"/>
      <c r="DHN167" s="367"/>
      <c r="DHO167" s="367"/>
      <c r="DHP167" s="367"/>
      <c r="DHQ167" s="367"/>
      <c r="DHR167" s="367"/>
      <c r="DHS167" s="367"/>
      <c r="DHT167" s="367"/>
      <c r="DHU167" s="367"/>
      <c r="DHV167" s="367"/>
      <c r="DHW167" s="367"/>
      <c r="DHX167" s="367"/>
      <c r="DHY167" s="367"/>
      <c r="DHZ167" s="367"/>
      <c r="DIA167" s="367"/>
      <c r="DIB167" s="367"/>
      <c r="DIC167" s="367"/>
      <c r="DID167" s="367"/>
      <c r="DIE167" s="367"/>
      <c r="DIF167" s="367"/>
      <c r="DIG167" s="367"/>
      <c r="DIH167" s="367"/>
      <c r="DII167" s="367"/>
      <c r="DIJ167" s="367"/>
      <c r="DIK167" s="367"/>
      <c r="DIL167" s="367"/>
      <c r="DIM167" s="367"/>
      <c r="DIN167" s="367"/>
      <c r="DIO167" s="367"/>
      <c r="DIP167" s="367"/>
      <c r="DIQ167" s="367"/>
      <c r="DIR167" s="367"/>
      <c r="DIS167" s="367"/>
      <c r="DIT167" s="367"/>
      <c r="DIU167" s="367"/>
      <c r="DIV167" s="367"/>
      <c r="DIW167" s="367"/>
      <c r="DIX167" s="367"/>
      <c r="DIY167" s="367"/>
      <c r="DIZ167" s="367"/>
      <c r="DJA167" s="367"/>
      <c r="DJB167" s="367"/>
      <c r="DJC167" s="367"/>
      <c r="DJD167" s="367"/>
      <c r="DJE167" s="367"/>
      <c r="DJF167" s="367"/>
      <c r="DJG167" s="367"/>
      <c r="DJH167" s="367"/>
      <c r="DJI167" s="367"/>
      <c r="DJJ167" s="367"/>
      <c r="DJK167" s="367"/>
      <c r="DJL167" s="367"/>
      <c r="DJM167" s="367"/>
      <c r="DJN167" s="367"/>
      <c r="DJO167" s="367"/>
      <c r="DJP167" s="367"/>
      <c r="DJQ167" s="367"/>
      <c r="DJR167" s="367"/>
      <c r="DJS167" s="367"/>
      <c r="DJT167" s="367"/>
      <c r="DJU167" s="367"/>
      <c r="DJV167" s="367"/>
      <c r="DJW167" s="367"/>
      <c r="DJX167" s="367"/>
      <c r="DJY167" s="367"/>
      <c r="DJZ167" s="367"/>
      <c r="DKA167" s="367"/>
      <c r="DKB167" s="367"/>
      <c r="DKC167" s="367"/>
      <c r="DKD167" s="367"/>
      <c r="DKE167" s="367"/>
      <c r="DKF167" s="367"/>
      <c r="DKG167" s="367"/>
      <c r="DKH167" s="367"/>
      <c r="DKI167" s="367"/>
      <c r="DKJ167" s="367"/>
      <c r="DKK167" s="367"/>
      <c r="DKL167" s="367"/>
      <c r="DKM167" s="367"/>
      <c r="DKN167" s="367"/>
      <c r="DKO167" s="367"/>
      <c r="DKP167" s="367"/>
      <c r="DKQ167" s="367"/>
      <c r="DKR167" s="367"/>
      <c r="DKS167" s="367"/>
      <c r="DKT167" s="367"/>
      <c r="DKU167" s="367"/>
      <c r="DKV167" s="367"/>
      <c r="DKW167" s="367"/>
      <c r="DKX167" s="367"/>
      <c r="DKY167" s="367"/>
      <c r="DKZ167" s="367"/>
      <c r="DLA167" s="367"/>
      <c r="DLB167" s="367"/>
      <c r="DLC167" s="367"/>
      <c r="DLD167" s="367"/>
      <c r="DLE167" s="367"/>
      <c r="DLF167" s="367"/>
      <c r="DLG167" s="367"/>
      <c r="DLH167" s="367"/>
      <c r="DLI167" s="367"/>
      <c r="DLJ167" s="367"/>
      <c r="DLK167" s="367"/>
      <c r="DLL167" s="367"/>
      <c r="DLM167" s="367"/>
      <c r="DLN167" s="367"/>
      <c r="DLO167" s="367"/>
      <c r="DLP167" s="367"/>
      <c r="DLQ167" s="367"/>
      <c r="DLR167" s="367"/>
      <c r="DLS167" s="367"/>
      <c r="DLT167" s="367"/>
      <c r="DLU167" s="367"/>
      <c r="DLV167" s="367"/>
      <c r="DLW167" s="367"/>
      <c r="DLX167" s="367"/>
      <c r="DLY167" s="367"/>
      <c r="DLZ167" s="367"/>
      <c r="DMA167" s="367"/>
      <c r="DMB167" s="367"/>
      <c r="DMC167" s="367"/>
      <c r="DMD167" s="367"/>
      <c r="DME167" s="367"/>
      <c r="DMF167" s="367"/>
      <c r="DMG167" s="367"/>
      <c r="DMH167" s="367"/>
      <c r="DMI167" s="367"/>
      <c r="DMJ167" s="367"/>
      <c r="DMK167" s="367"/>
      <c r="DML167" s="367"/>
      <c r="DMM167" s="367"/>
      <c r="DMN167" s="367"/>
      <c r="DMO167" s="367"/>
      <c r="DMP167" s="367"/>
      <c r="DMQ167" s="367"/>
      <c r="DMR167" s="367"/>
      <c r="DMS167" s="367"/>
      <c r="DMT167" s="367"/>
      <c r="DMU167" s="367"/>
      <c r="DMV167" s="367"/>
      <c r="DMW167" s="367"/>
      <c r="DMX167" s="367"/>
      <c r="DMY167" s="367"/>
      <c r="DMZ167" s="367"/>
      <c r="DNA167" s="367"/>
      <c r="DNB167" s="367"/>
      <c r="DNC167" s="367"/>
      <c r="DND167" s="367"/>
      <c r="DNE167" s="367"/>
      <c r="DNF167" s="367"/>
      <c r="DNG167" s="367"/>
      <c r="DNH167" s="367"/>
      <c r="DNI167" s="367"/>
      <c r="DNJ167" s="367"/>
      <c r="DNK167" s="367"/>
      <c r="DNL167" s="367"/>
      <c r="DNM167" s="367"/>
      <c r="DNN167" s="367"/>
      <c r="DNO167" s="367"/>
      <c r="DNP167" s="367"/>
      <c r="DNQ167" s="367"/>
      <c r="DNR167" s="367"/>
      <c r="DNS167" s="367"/>
      <c r="DNT167" s="367"/>
      <c r="DNU167" s="367"/>
      <c r="DNV167" s="367"/>
      <c r="DNW167" s="367"/>
      <c r="DNX167" s="367"/>
      <c r="DNY167" s="367"/>
      <c r="DNZ167" s="367"/>
      <c r="DOA167" s="367"/>
      <c r="DOB167" s="367"/>
      <c r="DOC167" s="367"/>
      <c r="DOD167" s="367"/>
      <c r="DOE167" s="367"/>
      <c r="DOF167" s="367"/>
      <c r="DOG167" s="367"/>
      <c r="DOH167" s="367"/>
      <c r="DOI167" s="367"/>
      <c r="DOJ167" s="367"/>
      <c r="DOK167" s="367"/>
      <c r="DOL167" s="367"/>
      <c r="DOM167" s="367"/>
      <c r="DON167" s="367"/>
      <c r="DOO167" s="367"/>
      <c r="DOP167" s="367"/>
      <c r="DOQ167" s="367"/>
      <c r="DOR167" s="367"/>
      <c r="DOS167" s="367"/>
      <c r="DOT167" s="367"/>
      <c r="DOU167" s="367"/>
      <c r="DOV167" s="367"/>
      <c r="DOW167" s="367"/>
      <c r="DOX167" s="367"/>
      <c r="DOY167" s="367"/>
      <c r="DOZ167" s="367"/>
      <c r="DPA167" s="367"/>
      <c r="DPB167" s="367"/>
      <c r="DPC167" s="367"/>
      <c r="DPD167" s="367"/>
      <c r="DPE167" s="367"/>
      <c r="DPF167" s="367"/>
      <c r="DPG167" s="367"/>
      <c r="DPH167" s="367"/>
      <c r="DPI167" s="367"/>
      <c r="DPJ167" s="367"/>
      <c r="DPK167" s="367"/>
      <c r="DPL167" s="367"/>
      <c r="DPM167" s="367"/>
      <c r="DPN167" s="367"/>
      <c r="DPO167" s="367"/>
      <c r="DPP167" s="367"/>
      <c r="DPQ167" s="367"/>
      <c r="DPR167" s="367"/>
      <c r="DPS167" s="367"/>
      <c r="DPT167" s="367"/>
      <c r="DPU167" s="367"/>
      <c r="DPV167" s="367"/>
      <c r="DPW167" s="367"/>
      <c r="DPX167" s="367"/>
      <c r="DPY167" s="367"/>
      <c r="DPZ167" s="367"/>
      <c r="DQA167" s="367"/>
      <c r="DQB167" s="367"/>
      <c r="DQC167" s="367"/>
      <c r="DQD167" s="367"/>
      <c r="DQE167" s="367"/>
      <c r="DQF167" s="367"/>
      <c r="DQG167" s="367"/>
      <c r="DQH167" s="367"/>
      <c r="DQI167" s="367"/>
      <c r="DQJ167" s="367"/>
      <c r="DQK167" s="367"/>
      <c r="DQL167" s="367"/>
      <c r="DQM167" s="367"/>
      <c r="DQN167" s="367"/>
      <c r="DQO167" s="367"/>
      <c r="DQP167" s="367"/>
      <c r="DQQ167" s="367"/>
      <c r="DQR167" s="367"/>
      <c r="DQS167" s="367"/>
      <c r="DQT167" s="367"/>
      <c r="DQU167" s="367"/>
      <c r="DQV167" s="367"/>
      <c r="DQW167" s="367"/>
      <c r="DQX167" s="367"/>
      <c r="DQY167" s="367"/>
      <c r="DQZ167" s="367"/>
      <c r="DRA167" s="367"/>
      <c r="DRB167" s="367"/>
      <c r="DRC167" s="367"/>
      <c r="DRD167" s="367"/>
      <c r="DRE167" s="367"/>
      <c r="DRF167" s="367"/>
      <c r="DRG167" s="367"/>
      <c r="DRH167" s="367"/>
      <c r="DRI167" s="367"/>
      <c r="DRJ167" s="367"/>
      <c r="DRK167" s="367"/>
      <c r="DRL167" s="367"/>
      <c r="DRM167" s="367"/>
      <c r="DRN167" s="367"/>
      <c r="DRO167" s="367"/>
      <c r="DRP167" s="367"/>
      <c r="DRQ167" s="367"/>
      <c r="DRR167" s="367"/>
      <c r="DRS167" s="367"/>
      <c r="DRT167" s="367"/>
      <c r="DRU167" s="367"/>
      <c r="DRV167" s="367"/>
      <c r="DRW167" s="367"/>
      <c r="DRX167" s="367"/>
      <c r="DRY167" s="367"/>
      <c r="DRZ167" s="367"/>
      <c r="DSA167" s="367"/>
      <c r="DSB167" s="367"/>
      <c r="DSC167" s="367"/>
      <c r="DSD167" s="367"/>
      <c r="DSE167" s="367"/>
      <c r="DSF167" s="367"/>
      <c r="DSG167" s="367"/>
      <c r="DSH167" s="367"/>
      <c r="DSI167" s="367"/>
      <c r="DSJ167" s="367"/>
      <c r="DSK167" s="367"/>
      <c r="DSL167" s="367"/>
      <c r="DSM167" s="367"/>
      <c r="DSN167" s="367"/>
      <c r="DSO167" s="367"/>
      <c r="DSP167" s="367"/>
      <c r="DSQ167" s="367"/>
      <c r="DSR167" s="367"/>
      <c r="DSS167" s="367"/>
      <c r="DST167" s="367"/>
      <c r="DSU167" s="367"/>
      <c r="DSV167" s="367"/>
      <c r="DSW167" s="367"/>
      <c r="DSX167" s="367"/>
      <c r="DSY167" s="367"/>
      <c r="DSZ167" s="367"/>
      <c r="DTA167" s="367"/>
      <c r="DTB167" s="367"/>
      <c r="DTC167" s="367"/>
      <c r="DTD167" s="367"/>
      <c r="DTE167" s="367"/>
      <c r="DTF167" s="367"/>
      <c r="DTG167" s="367"/>
      <c r="DTH167" s="367"/>
      <c r="DTI167" s="367"/>
      <c r="DTJ167" s="367"/>
      <c r="DTK167" s="367"/>
      <c r="DTL167" s="367"/>
      <c r="DTM167" s="367"/>
      <c r="DTN167" s="367"/>
      <c r="DTO167" s="367"/>
      <c r="DTP167" s="367"/>
      <c r="DTQ167" s="367"/>
      <c r="DTR167" s="367"/>
      <c r="DTS167" s="367"/>
      <c r="DTT167" s="367"/>
      <c r="DTU167" s="367"/>
      <c r="DTV167" s="367"/>
      <c r="DTW167" s="367"/>
      <c r="DTX167" s="367"/>
      <c r="DTY167" s="367"/>
      <c r="DTZ167" s="367"/>
      <c r="DUA167" s="367"/>
      <c r="DUB167" s="367"/>
      <c r="DUC167" s="367"/>
      <c r="DUD167" s="367"/>
      <c r="DUE167" s="367"/>
      <c r="DUF167" s="367"/>
      <c r="DUG167" s="367"/>
      <c r="DUH167" s="367"/>
      <c r="DUI167" s="367"/>
      <c r="DUJ167" s="367"/>
      <c r="DUK167" s="367"/>
      <c r="DUL167" s="367"/>
      <c r="DUM167" s="367"/>
      <c r="DUN167" s="367"/>
      <c r="DUO167" s="367"/>
      <c r="DUP167" s="367"/>
      <c r="DUQ167" s="367"/>
      <c r="DUR167" s="367"/>
      <c r="DUS167" s="367"/>
      <c r="DUT167" s="367"/>
      <c r="DUU167" s="367"/>
      <c r="DUV167" s="367"/>
      <c r="DUW167" s="367"/>
      <c r="DUX167" s="367"/>
      <c r="DUY167" s="367"/>
      <c r="DUZ167" s="367"/>
      <c r="DVA167" s="367"/>
      <c r="DVB167" s="367"/>
      <c r="DVC167" s="367"/>
      <c r="DVD167" s="367"/>
      <c r="DVE167" s="367"/>
      <c r="DVF167" s="367"/>
      <c r="DVG167" s="367"/>
      <c r="DVH167" s="367"/>
      <c r="DVI167" s="367"/>
      <c r="DVJ167" s="367"/>
      <c r="DVK167" s="367"/>
      <c r="DVL167" s="367"/>
      <c r="DVM167" s="367"/>
      <c r="DVN167" s="367"/>
      <c r="DVO167" s="367"/>
      <c r="DVP167" s="367"/>
      <c r="DVQ167" s="367"/>
      <c r="DVR167" s="367"/>
      <c r="DVS167" s="367"/>
      <c r="DVT167" s="367"/>
      <c r="DVU167" s="367"/>
      <c r="DVV167" s="367"/>
      <c r="DVW167" s="367"/>
      <c r="DVX167" s="367"/>
      <c r="DVY167" s="367"/>
      <c r="DVZ167" s="367"/>
      <c r="DWA167" s="367"/>
      <c r="DWB167" s="367"/>
      <c r="DWC167" s="367"/>
      <c r="DWD167" s="367"/>
      <c r="DWE167" s="367"/>
      <c r="DWF167" s="367"/>
      <c r="DWG167" s="367"/>
      <c r="DWH167" s="367"/>
      <c r="DWI167" s="367"/>
      <c r="DWJ167" s="367"/>
      <c r="DWK167" s="367"/>
      <c r="DWL167" s="367"/>
      <c r="DWM167" s="367"/>
      <c r="DWN167" s="367"/>
      <c r="DWO167" s="367"/>
      <c r="DWP167" s="367"/>
      <c r="DWQ167" s="367"/>
      <c r="DWR167" s="367"/>
      <c r="DWS167" s="367"/>
      <c r="DWT167" s="367"/>
      <c r="DWU167" s="367"/>
      <c r="DWV167" s="367"/>
      <c r="DWW167" s="367"/>
      <c r="DWX167" s="367"/>
      <c r="DWY167" s="367"/>
      <c r="DWZ167" s="367"/>
      <c r="DXA167" s="367"/>
      <c r="DXB167" s="367"/>
      <c r="DXC167" s="367"/>
      <c r="DXD167" s="367"/>
      <c r="DXE167" s="367"/>
      <c r="DXF167" s="367"/>
      <c r="DXG167" s="367"/>
      <c r="DXH167" s="367"/>
      <c r="DXI167" s="367"/>
      <c r="DXJ167" s="367"/>
      <c r="DXK167" s="367"/>
      <c r="DXL167" s="367"/>
      <c r="DXM167" s="367"/>
      <c r="DXN167" s="367"/>
      <c r="DXO167" s="367"/>
      <c r="DXP167" s="367"/>
      <c r="DXQ167" s="367"/>
      <c r="DXR167" s="367"/>
      <c r="DXS167" s="367"/>
      <c r="DXT167" s="367"/>
      <c r="DXU167" s="367"/>
      <c r="DXV167" s="367"/>
      <c r="DXW167" s="367"/>
      <c r="DXX167" s="367"/>
      <c r="DXY167" s="367"/>
      <c r="DXZ167" s="367"/>
      <c r="DYA167" s="367"/>
      <c r="DYB167" s="367"/>
      <c r="DYC167" s="367"/>
      <c r="DYD167" s="367"/>
      <c r="DYE167" s="367"/>
      <c r="DYF167" s="367"/>
      <c r="DYG167" s="367"/>
      <c r="DYH167" s="367"/>
      <c r="DYI167" s="367"/>
      <c r="DYJ167" s="367"/>
      <c r="DYK167" s="367"/>
      <c r="DYL167" s="367"/>
      <c r="DYM167" s="367"/>
      <c r="DYN167" s="367"/>
      <c r="DYO167" s="367"/>
      <c r="DYP167" s="367"/>
      <c r="DYQ167" s="367"/>
      <c r="DYR167" s="367"/>
      <c r="DYS167" s="367"/>
      <c r="DYT167" s="367"/>
      <c r="DYU167" s="367"/>
      <c r="DYV167" s="367"/>
      <c r="DYW167" s="367"/>
      <c r="DYX167" s="367"/>
      <c r="DYY167" s="367"/>
      <c r="DYZ167" s="367"/>
      <c r="DZA167" s="367"/>
      <c r="DZB167" s="367"/>
      <c r="DZC167" s="367"/>
      <c r="DZD167" s="367"/>
      <c r="DZE167" s="367"/>
      <c r="DZF167" s="367"/>
      <c r="DZG167" s="367"/>
      <c r="DZH167" s="367"/>
      <c r="DZI167" s="367"/>
      <c r="DZJ167" s="367"/>
      <c r="DZK167" s="367"/>
      <c r="DZL167" s="367"/>
      <c r="DZM167" s="367"/>
      <c r="DZN167" s="367"/>
      <c r="DZO167" s="367"/>
      <c r="DZP167" s="367"/>
      <c r="DZQ167" s="367"/>
      <c r="DZR167" s="367"/>
      <c r="DZS167" s="367"/>
      <c r="DZT167" s="367"/>
      <c r="DZU167" s="367"/>
      <c r="DZV167" s="367"/>
      <c r="DZW167" s="367"/>
      <c r="DZX167" s="367"/>
      <c r="DZY167" s="367"/>
      <c r="DZZ167" s="367"/>
      <c r="EAA167" s="367"/>
      <c r="EAB167" s="367"/>
      <c r="EAC167" s="367"/>
      <c r="EAD167" s="367"/>
      <c r="EAE167" s="367"/>
      <c r="EAF167" s="367"/>
      <c r="EAG167" s="367"/>
      <c r="EAH167" s="367"/>
      <c r="EAI167" s="367"/>
      <c r="EAJ167" s="367"/>
      <c r="EAK167" s="367"/>
      <c r="EAL167" s="367"/>
      <c r="EAM167" s="367"/>
      <c r="EAN167" s="367"/>
      <c r="EAO167" s="367"/>
      <c r="EAP167" s="367"/>
      <c r="EAQ167" s="367"/>
      <c r="EAR167" s="367"/>
      <c r="EAS167" s="367"/>
      <c r="EAT167" s="367"/>
      <c r="EAU167" s="367"/>
      <c r="EAV167" s="367"/>
      <c r="EAW167" s="367"/>
      <c r="EAX167" s="367"/>
      <c r="EAY167" s="367"/>
      <c r="EAZ167" s="367"/>
      <c r="EBA167" s="367"/>
      <c r="EBB167" s="367"/>
      <c r="EBC167" s="367"/>
      <c r="EBD167" s="367"/>
      <c r="EBE167" s="367"/>
      <c r="EBF167" s="367"/>
      <c r="EBG167" s="367"/>
      <c r="EBH167" s="367"/>
      <c r="EBI167" s="367"/>
      <c r="EBJ167" s="367"/>
      <c r="EBK167" s="367"/>
      <c r="EBL167" s="367"/>
      <c r="EBM167" s="367"/>
      <c r="EBN167" s="367"/>
      <c r="EBO167" s="367"/>
      <c r="EBP167" s="367"/>
      <c r="EBQ167" s="367"/>
      <c r="EBR167" s="367"/>
      <c r="EBS167" s="367"/>
      <c r="EBT167" s="367"/>
      <c r="EBU167" s="367"/>
      <c r="EBV167" s="367"/>
      <c r="EBW167" s="367"/>
      <c r="EBX167" s="367"/>
      <c r="EBY167" s="367"/>
      <c r="EBZ167" s="367"/>
      <c r="ECA167" s="367"/>
      <c r="ECB167" s="367"/>
      <c r="ECC167" s="367"/>
      <c r="ECD167" s="367"/>
      <c r="ECE167" s="367"/>
      <c r="ECF167" s="367"/>
      <c r="ECG167" s="367"/>
      <c r="ECH167" s="367"/>
      <c r="ECI167" s="367"/>
      <c r="ECJ167" s="367"/>
      <c r="ECK167" s="367"/>
      <c r="ECL167" s="367"/>
      <c r="ECM167" s="367"/>
      <c r="ECN167" s="367"/>
      <c r="ECO167" s="367"/>
      <c r="ECP167" s="367"/>
      <c r="ECQ167" s="367"/>
      <c r="ECR167" s="367"/>
      <c r="ECS167" s="367"/>
      <c r="ECT167" s="367"/>
      <c r="ECU167" s="367"/>
      <c r="ECV167" s="367"/>
      <c r="ECW167" s="367"/>
      <c r="ECX167" s="367"/>
      <c r="ECY167" s="367"/>
      <c r="ECZ167" s="367"/>
      <c r="EDA167" s="367"/>
      <c r="EDB167" s="367"/>
      <c r="EDC167" s="367"/>
      <c r="EDD167" s="367"/>
      <c r="EDE167" s="367"/>
      <c r="EDF167" s="367"/>
      <c r="EDG167" s="367"/>
      <c r="EDH167" s="367"/>
      <c r="EDI167" s="367"/>
      <c r="EDJ167" s="367"/>
      <c r="EDK167" s="367"/>
      <c r="EDL167" s="367"/>
      <c r="EDM167" s="367"/>
      <c r="EDN167" s="367"/>
      <c r="EDO167" s="367"/>
      <c r="EDP167" s="367"/>
      <c r="EDQ167" s="367"/>
      <c r="EDR167" s="367"/>
      <c r="EDS167" s="367"/>
      <c r="EDT167" s="367"/>
      <c r="EDU167" s="367"/>
      <c r="EDV167" s="367"/>
      <c r="EDW167" s="367"/>
      <c r="EDX167" s="367"/>
      <c r="EDY167" s="367"/>
      <c r="EDZ167" s="367"/>
      <c r="EEA167" s="367"/>
      <c r="EEB167" s="367"/>
      <c r="EEC167" s="367"/>
      <c r="EED167" s="367"/>
      <c r="EEE167" s="367"/>
      <c r="EEF167" s="367"/>
      <c r="EEG167" s="367"/>
      <c r="EEH167" s="367"/>
      <c r="EEI167" s="367"/>
      <c r="EEJ167" s="367"/>
      <c r="EEK167" s="367"/>
      <c r="EEL167" s="367"/>
      <c r="EEM167" s="367"/>
      <c r="EEN167" s="367"/>
      <c r="EEO167" s="367"/>
      <c r="EEP167" s="367"/>
      <c r="EEQ167" s="367"/>
      <c r="EER167" s="367"/>
      <c r="EES167" s="367"/>
      <c r="EET167" s="367"/>
      <c r="EEU167" s="367"/>
      <c r="EEV167" s="367"/>
      <c r="EEW167" s="367"/>
      <c r="EEX167" s="367"/>
      <c r="EEY167" s="367"/>
      <c r="EEZ167" s="367"/>
      <c r="EFA167" s="367"/>
      <c r="EFB167" s="367"/>
      <c r="EFC167" s="367"/>
      <c r="EFD167" s="367"/>
      <c r="EFE167" s="367"/>
      <c r="EFF167" s="367"/>
      <c r="EFG167" s="367"/>
      <c r="EFH167" s="367"/>
      <c r="EFI167" s="367"/>
      <c r="EFJ167" s="367"/>
      <c r="EFK167" s="367"/>
      <c r="EFL167" s="367"/>
      <c r="EFM167" s="367"/>
      <c r="EFN167" s="367"/>
      <c r="EFO167" s="367"/>
      <c r="EFP167" s="367"/>
      <c r="EFQ167" s="367"/>
      <c r="EFR167" s="367"/>
      <c r="EFS167" s="367"/>
      <c r="EFT167" s="367"/>
      <c r="EFU167" s="367"/>
      <c r="EFV167" s="367"/>
      <c r="EFW167" s="367"/>
      <c r="EFX167" s="367"/>
      <c r="EFY167" s="367"/>
      <c r="EFZ167" s="367"/>
      <c r="EGA167" s="367"/>
      <c r="EGB167" s="367"/>
      <c r="EGC167" s="367"/>
      <c r="EGD167" s="367"/>
      <c r="EGE167" s="367"/>
      <c r="EGF167" s="367"/>
      <c r="EGG167" s="367"/>
      <c r="EGH167" s="367"/>
      <c r="EGI167" s="367"/>
      <c r="EGJ167" s="367"/>
      <c r="EGK167" s="367"/>
      <c r="EGL167" s="367"/>
      <c r="EGM167" s="367"/>
      <c r="EGN167" s="367"/>
      <c r="EGO167" s="367"/>
      <c r="EGP167" s="367"/>
      <c r="EGQ167" s="367"/>
      <c r="EGR167" s="367"/>
      <c r="EGS167" s="367"/>
      <c r="EGT167" s="367"/>
      <c r="EGU167" s="367"/>
      <c r="EGV167" s="367"/>
      <c r="EGW167" s="367"/>
      <c r="EGX167" s="367"/>
      <c r="EGY167" s="367"/>
      <c r="EGZ167" s="367"/>
      <c r="EHA167" s="367"/>
      <c r="EHB167" s="367"/>
      <c r="EHC167" s="367"/>
      <c r="EHD167" s="367"/>
      <c r="EHE167" s="367"/>
      <c r="EHF167" s="367"/>
      <c r="EHG167" s="367"/>
      <c r="EHH167" s="367"/>
      <c r="EHI167" s="367"/>
      <c r="EHJ167" s="367"/>
      <c r="EHK167" s="367"/>
      <c r="EHL167" s="367"/>
      <c r="EHM167" s="367"/>
      <c r="EHN167" s="367"/>
      <c r="EHO167" s="367"/>
      <c r="EHP167" s="367"/>
      <c r="EHQ167" s="367"/>
      <c r="EHR167" s="367"/>
      <c r="EHS167" s="367"/>
      <c r="EHT167" s="367"/>
      <c r="EHU167" s="367"/>
      <c r="EHV167" s="367"/>
      <c r="EHW167" s="367"/>
      <c r="EHX167" s="367"/>
      <c r="EHY167" s="367"/>
      <c r="EHZ167" s="367"/>
      <c r="EIA167" s="367"/>
      <c r="EIB167" s="367"/>
      <c r="EIC167" s="367"/>
      <c r="EID167" s="367"/>
      <c r="EIE167" s="367"/>
      <c r="EIF167" s="367"/>
      <c r="EIG167" s="367"/>
      <c r="EIH167" s="367"/>
      <c r="EII167" s="367"/>
      <c r="EIJ167" s="367"/>
      <c r="EIK167" s="367"/>
      <c r="EIL167" s="367"/>
      <c r="EIM167" s="367"/>
      <c r="EIN167" s="367"/>
      <c r="EIO167" s="367"/>
      <c r="EIP167" s="367"/>
      <c r="EIQ167" s="367"/>
      <c r="EIR167" s="367"/>
      <c r="EIS167" s="367"/>
      <c r="EIT167" s="367"/>
      <c r="EIU167" s="367"/>
      <c r="EIV167" s="367"/>
      <c r="EIW167" s="367"/>
      <c r="EIX167" s="367"/>
      <c r="EIY167" s="367"/>
      <c r="EIZ167" s="367"/>
      <c r="EJA167" s="367"/>
      <c r="EJB167" s="367"/>
      <c r="EJC167" s="367"/>
      <c r="EJD167" s="367"/>
      <c r="EJE167" s="367"/>
      <c r="EJF167" s="367"/>
      <c r="EJG167" s="367"/>
      <c r="EJH167" s="367"/>
      <c r="EJI167" s="367"/>
      <c r="EJJ167" s="367"/>
      <c r="EJK167" s="367"/>
      <c r="EJL167" s="367"/>
      <c r="EJM167" s="367"/>
      <c r="EJN167" s="367"/>
      <c r="EJO167" s="367"/>
      <c r="EJP167" s="367"/>
      <c r="EJQ167" s="367"/>
      <c r="EJR167" s="367"/>
      <c r="EJS167" s="367"/>
      <c r="EJT167" s="367"/>
      <c r="EJU167" s="367"/>
      <c r="EJV167" s="367"/>
      <c r="EJW167" s="367"/>
      <c r="EJX167" s="367"/>
      <c r="EJY167" s="367"/>
      <c r="EJZ167" s="367"/>
      <c r="EKA167" s="367"/>
      <c r="EKB167" s="367"/>
      <c r="EKC167" s="367"/>
      <c r="EKD167" s="367"/>
      <c r="EKE167" s="367"/>
      <c r="EKF167" s="367"/>
      <c r="EKG167" s="367"/>
      <c r="EKH167" s="367"/>
      <c r="EKI167" s="367"/>
      <c r="EKJ167" s="367"/>
      <c r="EKK167" s="367"/>
      <c r="EKL167" s="367"/>
      <c r="EKM167" s="367"/>
      <c r="EKN167" s="367"/>
      <c r="EKO167" s="367"/>
      <c r="EKP167" s="367"/>
      <c r="EKQ167" s="367"/>
      <c r="EKR167" s="367"/>
      <c r="EKS167" s="367"/>
      <c r="EKT167" s="367"/>
      <c r="EKU167" s="367"/>
      <c r="EKV167" s="367"/>
      <c r="EKW167" s="367"/>
      <c r="EKX167" s="367"/>
      <c r="EKY167" s="367"/>
      <c r="EKZ167" s="367"/>
      <c r="ELA167" s="367"/>
      <c r="ELB167" s="367"/>
      <c r="ELC167" s="367"/>
      <c r="ELD167" s="367"/>
      <c r="ELE167" s="367"/>
      <c r="ELF167" s="367"/>
      <c r="ELG167" s="367"/>
      <c r="ELH167" s="367"/>
      <c r="ELI167" s="367"/>
      <c r="ELJ167" s="367"/>
      <c r="ELK167" s="367"/>
      <c r="ELL167" s="367"/>
      <c r="ELM167" s="367"/>
      <c r="ELN167" s="367"/>
      <c r="ELO167" s="367"/>
      <c r="ELP167" s="367"/>
      <c r="ELQ167" s="367"/>
      <c r="ELR167" s="367"/>
      <c r="ELS167" s="367"/>
      <c r="ELT167" s="367"/>
      <c r="ELU167" s="367"/>
      <c r="ELV167" s="367"/>
      <c r="ELW167" s="367"/>
      <c r="ELX167" s="367"/>
      <c r="ELY167" s="367"/>
      <c r="ELZ167" s="367"/>
      <c r="EMA167" s="367"/>
      <c r="EMB167" s="367"/>
      <c r="EMC167" s="367"/>
      <c r="EMD167" s="367"/>
      <c r="EME167" s="367"/>
      <c r="EMF167" s="367"/>
      <c r="EMG167" s="367"/>
      <c r="EMH167" s="367"/>
      <c r="EMI167" s="367"/>
      <c r="EMJ167" s="367"/>
      <c r="EMK167" s="367"/>
      <c r="EML167" s="367"/>
      <c r="EMM167" s="367"/>
      <c r="EMN167" s="367"/>
      <c r="EMO167" s="367"/>
      <c r="EMP167" s="367"/>
      <c r="EMQ167" s="367"/>
      <c r="EMR167" s="367"/>
      <c r="EMS167" s="367"/>
      <c r="EMT167" s="367"/>
      <c r="EMU167" s="367"/>
      <c r="EMV167" s="367"/>
      <c r="EMW167" s="367"/>
      <c r="EMX167" s="367"/>
      <c r="EMY167" s="367"/>
      <c r="EMZ167" s="367"/>
      <c r="ENA167" s="367"/>
      <c r="ENB167" s="367"/>
      <c r="ENC167" s="367"/>
      <c r="END167" s="367"/>
      <c r="ENE167" s="367"/>
      <c r="ENF167" s="367"/>
      <c r="ENG167" s="367"/>
      <c r="ENH167" s="367"/>
      <c r="ENI167" s="367"/>
      <c r="ENJ167" s="367"/>
      <c r="ENK167" s="367"/>
      <c r="ENL167" s="367"/>
      <c r="ENM167" s="367"/>
      <c r="ENN167" s="367"/>
      <c r="ENO167" s="367"/>
      <c r="ENP167" s="367"/>
      <c r="ENQ167" s="367"/>
      <c r="ENR167" s="367"/>
      <c r="ENS167" s="367"/>
      <c r="ENT167" s="367"/>
      <c r="ENU167" s="367"/>
      <c r="ENV167" s="367"/>
      <c r="ENW167" s="367"/>
      <c r="ENX167" s="367"/>
      <c r="ENY167" s="367"/>
      <c r="ENZ167" s="367"/>
      <c r="EOA167" s="367"/>
      <c r="EOB167" s="367"/>
      <c r="EOC167" s="367"/>
      <c r="EOD167" s="367"/>
      <c r="EOE167" s="367"/>
      <c r="EOF167" s="367"/>
      <c r="EOG167" s="367"/>
      <c r="EOH167" s="367"/>
      <c r="EOI167" s="367"/>
      <c r="EOJ167" s="367"/>
      <c r="EOK167" s="367"/>
      <c r="EOL167" s="367"/>
      <c r="EOM167" s="367"/>
      <c r="EON167" s="367"/>
      <c r="EOO167" s="367"/>
      <c r="EOP167" s="367"/>
      <c r="EOQ167" s="367"/>
      <c r="EOR167" s="367"/>
      <c r="EOS167" s="367"/>
      <c r="EOT167" s="367"/>
      <c r="EOU167" s="367"/>
      <c r="EOV167" s="367"/>
      <c r="EOW167" s="367"/>
      <c r="EOX167" s="367"/>
      <c r="EOY167" s="367"/>
      <c r="EOZ167" s="367"/>
      <c r="EPA167" s="367"/>
      <c r="EPB167" s="367"/>
      <c r="EPC167" s="367"/>
      <c r="EPD167" s="367"/>
      <c r="EPE167" s="367"/>
      <c r="EPF167" s="367"/>
      <c r="EPG167" s="367"/>
      <c r="EPH167" s="367"/>
      <c r="EPI167" s="367"/>
      <c r="EPJ167" s="367"/>
      <c r="EPK167" s="367"/>
      <c r="EPL167" s="367"/>
      <c r="EPM167" s="367"/>
      <c r="EPN167" s="367"/>
      <c r="EPO167" s="367"/>
      <c r="EPP167" s="367"/>
      <c r="EPQ167" s="367"/>
      <c r="EPR167" s="367"/>
      <c r="EPS167" s="367"/>
      <c r="EPT167" s="367"/>
      <c r="EPU167" s="367"/>
      <c r="EPV167" s="367"/>
      <c r="EPW167" s="367"/>
      <c r="EPX167" s="367"/>
      <c r="EPY167" s="367"/>
      <c r="EPZ167" s="367"/>
      <c r="EQA167" s="367"/>
      <c r="EQB167" s="367"/>
      <c r="EQC167" s="367"/>
      <c r="EQD167" s="367"/>
      <c r="EQE167" s="367"/>
      <c r="EQF167" s="367"/>
      <c r="EQG167" s="367"/>
      <c r="EQH167" s="367"/>
      <c r="EQI167" s="367"/>
      <c r="EQJ167" s="367"/>
      <c r="EQK167" s="367"/>
      <c r="EQL167" s="367"/>
      <c r="EQM167" s="367"/>
      <c r="EQN167" s="367"/>
      <c r="EQO167" s="367"/>
      <c r="EQP167" s="367"/>
      <c r="EQQ167" s="367"/>
      <c r="EQR167" s="367"/>
      <c r="EQS167" s="367"/>
      <c r="EQT167" s="367"/>
      <c r="EQU167" s="367"/>
      <c r="EQV167" s="367"/>
      <c r="EQW167" s="367"/>
      <c r="EQX167" s="367"/>
      <c r="EQY167" s="367"/>
      <c r="EQZ167" s="367"/>
      <c r="ERA167" s="367"/>
      <c r="ERB167" s="367"/>
      <c r="ERC167" s="367"/>
      <c r="ERD167" s="367"/>
      <c r="ERE167" s="367"/>
      <c r="ERF167" s="367"/>
      <c r="ERG167" s="367"/>
      <c r="ERH167" s="367"/>
      <c r="ERI167" s="367"/>
      <c r="ERJ167" s="367"/>
      <c r="ERK167" s="367"/>
      <c r="ERL167" s="367"/>
      <c r="ERM167" s="367"/>
      <c r="ERN167" s="367"/>
      <c r="ERO167" s="367"/>
      <c r="ERP167" s="367"/>
      <c r="ERQ167" s="367"/>
      <c r="ERR167" s="367"/>
      <c r="ERS167" s="367"/>
      <c r="ERT167" s="367"/>
      <c r="ERU167" s="367"/>
      <c r="ERV167" s="367"/>
      <c r="ERW167" s="367"/>
      <c r="ERX167" s="367"/>
      <c r="ERY167" s="367"/>
      <c r="ERZ167" s="367"/>
      <c r="ESA167" s="367"/>
      <c r="ESB167" s="367"/>
      <c r="ESC167" s="367"/>
      <c r="ESD167" s="367"/>
      <c r="ESE167" s="367"/>
      <c r="ESF167" s="367"/>
      <c r="ESG167" s="367"/>
      <c r="ESH167" s="367"/>
      <c r="ESI167" s="367"/>
      <c r="ESJ167" s="367"/>
      <c r="ESK167" s="367"/>
      <c r="ESL167" s="367"/>
      <c r="ESM167" s="367"/>
      <c r="ESN167" s="367"/>
      <c r="ESO167" s="367"/>
      <c r="ESP167" s="367"/>
      <c r="ESQ167" s="367"/>
      <c r="ESR167" s="367"/>
      <c r="ESS167" s="367"/>
      <c r="EST167" s="367"/>
      <c r="ESU167" s="367"/>
      <c r="ESV167" s="367"/>
      <c r="ESW167" s="367"/>
      <c r="ESX167" s="367"/>
      <c r="ESY167" s="367"/>
      <c r="ESZ167" s="367"/>
      <c r="ETA167" s="367"/>
      <c r="ETB167" s="367"/>
      <c r="ETC167" s="367"/>
      <c r="ETD167" s="367"/>
      <c r="ETE167" s="367"/>
      <c r="ETF167" s="367"/>
      <c r="ETG167" s="367"/>
      <c r="ETH167" s="367"/>
      <c r="ETI167" s="367"/>
      <c r="ETJ167" s="367"/>
      <c r="ETK167" s="367"/>
      <c r="ETL167" s="367"/>
      <c r="ETM167" s="367"/>
      <c r="ETN167" s="367"/>
      <c r="ETO167" s="367"/>
      <c r="ETP167" s="367"/>
      <c r="ETQ167" s="367"/>
      <c r="ETR167" s="367"/>
      <c r="ETS167" s="367"/>
      <c r="ETT167" s="367"/>
      <c r="ETU167" s="367"/>
      <c r="ETV167" s="367"/>
      <c r="ETW167" s="367"/>
      <c r="ETX167" s="367"/>
      <c r="ETY167" s="367"/>
      <c r="ETZ167" s="367"/>
      <c r="EUA167" s="367"/>
      <c r="EUB167" s="367"/>
      <c r="EUC167" s="367"/>
      <c r="EUD167" s="367"/>
      <c r="EUE167" s="367"/>
      <c r="EUF167" s="367"/>
      <c r="EUG167" s="367"/>
      <c r="EUH167" s="367"/>
      <c r="EUI167" s="367"/>
      <c r="EUJ167" s="367"/>
      <c r="EUK167" s="367"/>
      <c r="EUL167" s="367"/>
      <c r="EUM167" s="367"/>
      <c r="EUN167" s="367"/>
      <c r="EUO167" s="367"/>
      <c r="EUP167" s="367"/>
      <c r="EUQ167" s="367"/>
      <c r="EUR167" s="367"/>
      <c r="EUS167" s="367"/>
      <c r="EUT167" s="367"/>
      <c r="EUU167" s="367"/>
      <c r="EUV167" s="367"/>
      <c r="EUW167" s="367"/>
      <c r="EUX167" s="367"/>
      <c r="EUY167" s="367"/>
      <c r="EUZ167" s="367"/>
      <c r="EVA167" s="367"/>
      <c r="EVB167" s="367"/>
      <c r="EVC167" s="367"/>
      <c r="EVD167" s="367"/>
      <c r="EVE167" s="367"/>
      <c r="EVF167" s="367"/>
      <c r="EVG167" s="367"/>
      <c r="EVH167" s="367"/>
      <c r="EVI167" s="367"/>
      <c r="EVJ167" s="367"/>
      <c r="EVK167" s="367"/>
      <c r="EVL167" s="367"/>
      <c r="EVM167" s="367"/>
      <c r="EVN167" s="367"/>
      <c r="EVO167" s="367"/>
      <c r="EVP167" s="367"/>
      <c r="EVQ167" s="367"/>
      <c r="EVR167" s="367"/>
      <c r="EVS167" s="367"/>
      <c r="EVT167" s="367"/>
      <c r="EVU167" s="367"/>
      <c r="EVV167" s="367"/>
      <c r="EVW167" s="367"/>
      <c r="EVX167" s="367"/>
      <c r="EVY167" s="367"/>
      <c r="EVZ167" s="367"/>
      <c r="EWA167" s="367"/>
      <c r="EWB167" s="367"/>
      <c r="EWC167" s="367"/>
      <c r="EWD167" s="367"/>
      <c r="EWE167" s="367"/>
      <c r="EWF167" s="367"/>
      <c r="EWG167" s="367"/>
      <c r="EWH167" s="367"/>
      <c r="EWI167" s="367"/>
      <c r="EWJ167" s="367"/>
      <c r="EWK167" s="367"/>
      <c r="EWL167" s="367"/>
      <c r="EWM167" s="367"/>
      <c r="EWN167" s="367"/>
      <c r="EWO167" s="367"/>
      <c r="EWP167" s="367"/>
      <c r="EWQ167" s="367"/>
      <c r="EWR167" s="367"/>
      <c r="EWS167" s="367"/>
      <c r="EWT167" s="367"/>
      <c r="EWU167" s="367"/>
      <c r="EWV167" s="367"/>
      <c r="EWW167" s="367"/>
      <c r="EWX167" s="367"/>
      <c r="EWY167" s="367"/>
      <c r="EWZ167" s="367"/>
      <c r="EXA167" s="367"/>
      <c r="EXB167" s="367"/>
      <c r="EXC167" s="367"/>
      <c r="EXD167" s="367"/>
      <c r="EXE167" s="367"/>
      <c r="EXF167" s="367"/>
      <c r="EXG167" s="367"/>
      <c r="EXH167" s="367"/>
      <c r="EXI167" s="367"/>
      <c r="EXJ167" s="367"/>
      <c r="EXK167" s="367"/>
      <c r="EXL167" s="367"/>
      <c r="EXM167" s="367"/>
      <c r="EXN167" s="367"/>
      <c r="EXO167" s="367"/>
      <c r="EXP167" s="367"/>
      <c r="EXQ167" s="367"/>
      <c r="EXR167" s="367"/>
      <c r="EXS167" s="367"/>
      <c r="EXT167" s="367"/>
      <c r="EXU167" s="367"/>
      <c r="EXV167" s="367"/>
      <c r="EXW167" s="367"/>
      <c r="EXX167" s="367"/>
      <c r="EXY167" s="367"/>
      <c r="EXZ167" s="367"/>
      <c r="EYA167" s="367"/>
      <c r="EYB167" s="367"/>
      <c r="EYC167" s="367"/>
      <c r="EYD167" s="367"/>
      <c r="EYE167" s="367"/>
      <c r="EYF167" s="367"/>
      <c r="EYG167" s="367"/>
      <c r="EYH167" s="367"/>
      <c r="EYI167" s="367"/>
      <c r="EYJ167" s="367"/>
      <c r="EYK167" s="367"/>
      <c r="EYL167" s="367"/>
      <c r="EYM167" s="367"/>
      <c r="EYN167" s="367"/>
      <c r="EYO167" s="367"/>
      <c r="EYP167" s="367"/>
      <c r="EYQ167" s="367"/>
      <c r="EYR167" s="367"/>
      <c r="EYS167" s="367"/>
      <c r="EYT167" s="367"/>
      <c r="EYU167" s="367"/>
      <c r="EYV167" s="367"/>
      <c r="EYW167" s="367"/>
      <c r="EYX167" s="367"/>
      <c r="EYY167" s="367"/>
      <c r="EYZ167" s="367"/>
      <c r="EZA167" s="367"/>
      <c r="EZB167" s="367"/>
      <c r="EZC167" s="367"/>
      <c r="EZD167" s="367"/>
      <c r="EZE167" s="367"/>
      <c r="EZF167" s="367"/>
      <c r="EZG167" s="367"/>
      <c r="EZH167" s="367"/>
      <c r="EZI167" s="367"/>
      <c r="EZJ167" s="367"/>
      <c r="EZK167" s="367"/>
      <c r="EZL167" s="367"/>
      <c r="EZM167" s="367"/>
      <c r="EZN167" s="367"/>
      <c r="EZO167" s="367"/>
      <c r="EZP167" s="367"/>
      <c r="EZQ167" s="367"/>
      <c r="EZR167" s="367"/>
      <c r="EZS167" s="367"/>
      <c r="EZT167" s="367"/>
      <c r="EZU167" s="367"/>
      <c r="EZV167" s="367"/>
      <c r="EZW167" s="367"/>
      <c r="EZX167" s="367"/>
      <c r="EZY167" s="367"/>
      <c r="EZZ167" s="367"/>
      <c r="FAA167" s="367"/>
      <c r="FAB167" s="367"/>
      <c r="FAC167" s="367"/>
      <c r="FAD167" s="367"/>
      <c r="FAE167" s="367"/>
      <c r="FAF167" s="367"/>
      <c r="FAG167" s="367"/>
      <c r="FAH167" s="367"/>
      <c r="FAI167" s="367"/>
      <c r="FAJ167" s="367"/>
      <c r="FAK167" s="367"/>
      <c r="FAL167" s="367"/>
      <c r="FAM167" s="367"/>
      <c r="FAN167" s="367"/>
      <c r="FAO167" s="367"/>
      <c r="FAP167" s="367"/>
      <c r="FAQ167" s="367"/>
      <c r="FAR167" s="367"/>
      <c r="FAS167" s="367"/>
      <c r="FAT167" s="367"/>
      <c r="FAU167" s="367"/>
      <c r="FAV167" s="367"/>
      <c r="FAW167" s="367"/>
      <c r="FAX167" s="367"/>
      <c r="FAY167" s="367"/>
      <c r="FAZ167" s="367"/>
      <c r="FBA167" s="367"/>
      <c r="FBB167" s="367"/>
      <c r="FBC167" s="367"/>
      <c r="FBD167" s="367"/>
      <c r="FBE167" s="367"/>
      <c r="FBF167" s="367"/>
      <c r="FBG167" s="367"/>
      <c r="FBH167" s="367"/>
      <c r="FBI167" s="367"/>
      <c r="FBJ167" s="367"/>
      <c r="FBK167" s="367"/>
      <c r="FBL167" s="367"/>
      <c r="FBM167" s="367"/>
      <c r="FBN167" s="367"/>
      <c r="FBO167" s="367"/>
      <c r="FBP167" s="367"/>
      <c r="FBQ167" s="367"/>
      <c r="FBR167" s="367"/>
      <c r="FBS167" s="367"/>
      <c r="FBT167" s="367"/>
      <c r="FBU167" s="367"/>
      <c r="FBV167" s="367"/>
      <c r="FBW167" s="367"/>
      <c r="FBX167" s="367"/>
      <c r="FBY167" s="367"/>
      <c r="FBZ167" s="367"/>
      <c r="FCA167" s="367"/>
      <c r="FCB167" s="367"/>
      <c r="FCC167" s="367"/>
      <c r="FCD167" s="367"/>
      <c r="FCE167" s="367"/>
      <c r="FCF167" s="367"/>
      <c r="FCG167" s="367"/>
      <c r="FCH167" s="367"/>
      <c r="FCI167" s="367"/>
      <c r="FCJ167" s="367"/>
      <c r="FCK167" s="367"/>
      <c r="FCL167" s="367"/>
      <c r="FCM167" s="367"/>
      <c r="FCN167" s="367"/>
      <c r="FCO167" s="367"/>
      <c r="FCP167" s="367"/>
      <c r="FCQ167" s="367"/>
      <c r="FCR167" s="367"/>
      <c r="FCS167" s="367"/>
      <c r="FCT167" s="367"/>
      <c r="FCU167" s="367"/>
      <c r="FCV167" s="367"/>
      <c r="FCW167" s="367"/>
      <c r="FCX167" s="367"/>
      <c r="FCY167" s="367"/>
      <c r="FCZ167" s="367"/>
      <c r="FDA167" s="367"/>
      <c r="FDB167" s="367"/>
      <c r="FDC167" s="367"/>
      <c r="FDD167" s="367"/>
      <c r="FDE167" s="367"/>
      <c r="FDF167" s="367"/>
      <c r="FDG167" s="367"/>
      <c r="FDH167" s="367"/>
      <c r="FDI167" s="367"/>
      <c r="FDJ167" s="367"/>
      <c r="FDK167" s="367"/>
      <c r="FDL167" s="367"/>
      <c r="FDM167" s="367"/>
      <c r="FDN167" s="367"/>
      <c r="FDO167" s="367"/>
      <c r="FDP167" s="367"/>
      <c r="FDQ167" s="367"/>
      <c r="FDR167" s="367"/>
      <c r="FDS167" s="367"/>
      <c r="FDT167" s="367"/>
      <c r="FDU167" s="367"/>
      <c r="FDV167" s="367"/>
      <c r="FDW167" s="367"/>
      <c r="FDX167" s="367"/>
      <c r="FDY167" s="367"/>
      <c r="FDZ167" s="367"/>
      <c r="FEA167" s="367"/>
      <c r="FEB167" s="367"/>
      <c r="FEC167" s="367"/>
      <c r="FED167" s="367"/>
      <c r="FEE167" s="367"/>
      <c r="FEF167" s="367"/>
      <c r="FEG167" s="367"/>
      <c r="FEH167" s="367"/>
      <c r="FEI167" s="367"/>
      <c r="FEJ167" s="367"/>
      <c r="FEK167" s="367"/>
      <c r="FEL167" s="367"/>
      <c r="FEM167" s="367"/>
      <c r="FEN167" s="367"/>
      <c r="FEO167" s="367"/>
      <c r="FEP167" s="367"/>
      <c r="FEQ167" s="367"/>
      <c r="FER167" s="367"/>
      <c r="FES167" s="367"/>
      <c r="FET167" s="367"/>
      <c r="FEU167" s="367"/>
      <c r="FEV167" s="367"/>
      <c r="FEW167" s="367"/>
      <c r="FEX167" s="367"/>
      <c r="FEY167" s="367"/>
      <c r="FEZ167" s="367"/>
      <c r="FFA167" s="367"/>
      <c r="FFB167" s="367"/>
      <c r="FFC167" s="367"/>
      <c r="FFD167" s="367"/>
      <c r="FFE167" s="367"/>
      <c r="FFF167" s="367"/>
      <c r="FFG167" s="367"/>
      <c r="FFH167" s="367"/>
      <c r="FFI167" s="367"/>
      <c r="FFJ167" s="367"/>
      <c r="FFK167" s="367"/>
      <c r="FFL167" s="367"/>
      <c r="FFM167" s="367"/>
      <c r="FFN167" s="367"/>
      <c r="FFO167" s="367"/>
      <c r="FFP167" s="367"/>
      <c r="FFQ167" s="367"/>
      <c r="FFR167" s="367"/>
      <c r="FFS167" s="367"/>
      <c r="FFT167" s="367"/>
      <c r="FFU167" s="367"/>
      <c r="FFV167" s="367"/>
      <c r="FFW167" s="367"/>
      <c r="FFX167" s="367"/>
      <c r="FFY167" s="367"/>
      <c r="FFZ167" s="367"/>
      <c r="FGA167" s="367"/>
      <c r="FGB167" s="367"/>
      <c r="FGC167" s="367"/>
      <c r="FGD167" s="367"/>
      <c r="FGE167" s="367"/>
      <c r="FGF167" s="367"/>
      <c r="FGG167" s="367"/>
      <c r="FGH167" s="367"/>
      <c r="FGI167" s="367"/>
      <c r="FGJ167" s="367"/>
      <c r="FGK167" s="367"/>
      <c r="FGL167" s="367"/>
      <c r="FGM167" s="367"/>
      <c r="FGN167" s="367"/>
      <c r="FGO167" s="367"/>
      <c r="FGP167" s="367"/>
      <c r="FGQ167" s="367"/>
      <c r="FGR167" s="367"/>
      <c r="FGS167" s="367"/>
      <c r="FGT167" s="367"/>
      <c r="FGU167" s="367"/>
      <c r="FGV167" s="367"/>
      <c r="FGW167" s="367"/>
      <c r="FGX167" s="367"/>
      <c r="FGY167" s="367"/>
      <c r="FGZ167" s="367"/>
      <c r="FHA167" s="367"/>
      <c r="FHB167" s="367"/>
      <c r="FHC167" s="367"/>
      <c r="FHD167" s="367"/>
      <c r="FHE167" s="367"/>
      <c r="FHF167" s="367"/>
      <c r="FHG167" s="367"/>
      <c r="FHH167" s="367"/>
      <c r="FHI167" s="367"/>
      <c r="FHJ167" s="367"/>
      <c r="FHK167" s="367"/>
      <c r="FHL167" s="367"/>
      <c r="FHM167" s="367"/>
      <c r="FHN167" s="367"/>
      <c r="FHO167" s="367"/>
      <c r="FHP167" s="367"/>
      <c r="FHQ167" s="367"/>
      <c r="FHR167" s="367"/>
      <c r="FHS167" s="367"/>
      <c r="FHT167" s="367"/>
      <c r="FHU167" s="367"/>
      <c r="FHV167" s="367"/>
      <c r="FHW167" s="367"/>
      <c r="FHX167" s="367"/>
      <c r="FHY167" s="367"/>
      <c r="FHZ167" s="367"/>
      <c r="FIA167" s="367"/>
      <c r="FIB167" s="367"/>
      <c r="FIC167" s="367"/>
      <c r="FID167" s="367"/>
      <c r="FIE167" s="367"/>
      <c r="FIF167" s="367"/>
      <c r="FIG167" s="367"/>
      <c r="FIH167" s="367"/>
      <c r="FII167" s="367"/>
      <c r="FIJ167" s="367"/>
      <c r="FIK167" s="367"/>
      <c r="FIL167" s="367"/>
      <c r="FIM167" s="367"/>
      <c r="FIN167" s="367"/>
      <c r="FIO167" s="367"/>
      <c r="FIP167" s="367"/>
      <c r="FIQ167" s="367"/>
      <c r="FIR167" s="367"/>
      <c r="FIS167" s="367"/>
      <c r="FIT167" s="367"/>
      <c r="FIU167" s="367"/>
      <c r="FIV167" s="367"/>
      <c r="FIW167" s="367"/>
      <c r="FIX167" s="367"/>
      <c r="FIY167" s="367"/>
      <c r="FIZ167" s="367"/>
      <c r="FJA167" s="367"/>
      <c r="FJB167" s="367"/>
      <c r="FJC167" s="367"/>
      <c r="FJD167" s="367"/>
      <c r="FJE167" s="367"/>
      <c r="FJF167" s="367"/>
      <c r="FJG167" s="367"/>
      <c r="FJH167" s="367"/>
      <c r="FJI167" s="367"/>
      <c r="FJJ167" s="367"/>
      <c r="FJK167" s="367"/>
      <c r="FJL167" s="367"/>
      <c r="FJM167" s="367"/>
      <c r="FJN167" s="367"/>
      <c r="FJO167" s="367"/>
      <c r="FJP167" s="367"/>
      <c r="FJQ167" s="367"/>
      <c r="FJR167" s="367"/>
      <c r="FJS167" s="367"/>
      <c r="FJT167" s="367"/>
      <c r="FJU167" s="367"/>
      <c r="FJV167" s="367"/>
      <c r="FJW167" s="367"/>
      <c r="FJX167" s="367"/>
      <c r="FJY167" s="367"/>
      <c r="FJZ167" s="367"/>
      <c r="FKA167" s="367"/>
      <c r="FKB167" s="367"/>
      <c r="FKC167" s="367"/>
      <c r="FKD167" s="367"/>
      <c r="FKE167" s="367"/>
      <c r="FKF167" s="367"/>
      <c r="FKG167" s="367"/>
      <c r="FKH167" s="367"/>
      <c r="FKI167" s="367"/>
      <c r="FKJ167" s="367"/>
      <c r="FKK167" s="367"/>
      <c r="FKL167" s="367"/>
      <c r="FKM167" s="367"/>
      <c r="FKN167" s="367"/>
      <c r="FKO167" s="367"/>
      <c r="FKP167" s="367"/>
      <c r="FKQ167" s="367"/>
      <c r="FKR167" s="367"/>
      <c r="FKS167" s="367"/>
      <c r="FKT167" s="367"/>
      <c r="FKU167" s="367"/>
      <c r="FKV167" s="367"/>
      <c r="FKW167" s="367"/>
      <c r="FKX167" s="367"/>
      <c r="FKY167" s="367"/>
      <c r="FKZ167" s="367"/>
      <c r="FLA167" s="367"/>
      <c r="FLB167" s="367"/>
      <c r="FLC167" s="367"/>
      <c r="FLD167" s="367"/>
      <c r="FLE167" s="367"/>
      <c r="FLF167" s="367"/>
      <c r="FLG167" s="367"/>
      <c r="FLH167" s="367"/>
      <c r="FLI167" s="367"/>
      <c r="FLJ167" s="367"/>
      <c r="FLK167" s="367"/>
      <c r="FLL167" s="367"/>
      <c r="FLM167" s="367"/>
      <c r="FLN167" s="367"/>
      <c r="FLO167" s="367"/>
      <c r="FLP167" s="367"/>
      <c r="FLQ167" s="367"/>
      <c r="FLR167" s="367"/>
      <c r="FLS167" s="367"/>
      <c r="FLT167" s="367"/>
      <c r="FLU167" s="367"/>
      <c r="FLV167" s="367"/>
      <c r="FLW167" s="367"/>
      <c r="FLX167" s="367"/>
      <c r="FLY167" s="367"/>
      <c r="FLZ167" s="367"/>
      <c r="FMA167" s="367"/>
      <c r="FMB167" s="367"/>
      <c r="FMC167" s="367"/>
      <c r="FMD167" s="367"/>
      <c r="FME167" s="367"/>
      <c r="FMF167" s="367"/>
      <c r="FMG167" s="367"/>
      <c r="FMH167" s="367"/>
      <c r="FMI167" s="367"/>
      <c r="FMJ167" s="367"/>
      <c r="FMK167" s="367"/>
      <c r="FML167" s="367"/>
      <c r="FMM167" s="367"/>
      <c r="FMN167" s="367"/>
      <c r="FMO167" s="367"/>
      <c r="FMP167" s="367"/>
      <c r="FMQ167" s="367"/>
      <c r="FMR167" s="367"/>
      <c r="FMS167" s="367"/>
      <c r="FMT167" s="367"/>
      <c r="FMU167" s="367"/>
      <c r="FMV167" s="367"/>
      <c r="FMW167" s="367"/>
      <c r="FMX167" s="367"/>
      <c r="FMY167" s="367"/>
      <c r="FMZ167" s="367"/>
      <c r="FNA167" s="367"/>
      <c r="FNB167" s="367"/>
      <c r="FNC167" s="367"/>
      <c r="FND167" s="367"/>
      <c r="FNE167" s="367"/>
      <c r="FNF167" s="367"/>
      <c r="FNG167" s="367"/>
      <c r="FNH167" s="367"/>
      <c r="FNI167" s="367"/>
      <c r="FNJ167" s="367"/>
      <c r="FNK167" s="367"/>
      <c r="FNL167" s="367"/>
      <c r="FNM167" s="367"/>
      <c r="FNN167" s="367"/>
      <c r="FNO167" s="367"/>
      <c r="FNP167" s="367"/>
      <c r="FNQ167" s="367"/>
      <c r="FNR167" s="367"/>
      <c r="FNS167" s="367"/>
      <c r="FNT167" s="367"/>
      <c r="FNU167" s="367"/>
      <c r="FNV167" s="367"/>
      <c r="FNW167" s="367"/>
      <c r="FNX167" s="367"/>
      <c r="FNY167" s="367"/>
      <c r="FNZ167" s="367"/>
      <c r="FOA167" s="367"/>
      <c r="FOB167" s="367"/>
      <c r="FOC167" s="367"/>
      <c r="FOD167" s="367"/>
      <c r="FOE167" s="367"/>
      <c r="FOF167" s="367"/>
      <c r="FOG167" s="367"/>
      <c r="FOH167" s="367"/>
      <c r="FOI167" s="367"/>
      <c r="FOJ167" s="367"/>
      <c r="FOK167" s="367"/>
      <c r="FOL167" s="367"/>
      <c r="FOM167" s="367"/>
      <c r="FON167" s="367"/>
      <c r="FOO167" s="367"/>
      <c r="FOP167" s="367"/>
      <c r="FOQ167" s="367"/>
      <c r="FOR167" s="367"/>
      <c r="FOS167" s="367"/>
      <c r="FOT167" s="367"/>
      <c r="FOU167" s="367"/>
      <c r="FOV167" s="367"/>
      <c r="FOW167" s="367"/>
      <c r="FOX167" s="367"/>
      <c r="FOY167" s="367"/>
      <c r="FOZ167" s="367"/>
      <c r="FPA167" s="367"/>
      <c r="FPB167" s="367"/>
      <c r="FPC167" s="367"/>
      <c r="FPD167" s="367"/>
      <c r="FPE167" s="367"/>
      <c r="FPF167" s="367"/>
      <c r="FPG167" s="367"/>
      <c r="FPH167" s="367"/>
      <c r="FPI167" s="367"/>
      <c r="FPJ167" s="367"/>
      <c r="FPK167" s="367"/>
      <c r="FPL167" s="367"/>
      <c r="FPM167" s="367"/>
      <c r="FPN167" s="367"/>
      <c r="FPO167" s="367"/>
      <c r="FPP167" s="367"/>
      <c r="FPQ167" s="367"/>
      <c r="FPR167" s="367"/>
      <c r="FPS167" s="367"/>
      <c r="FPT167" s="367"/>
      <c r="FPU167" s="367"/>
      <c r="FPV167" s="367"/>
      <c r="FPW167" s="367"/>
      <c r="FPX167" s="367"/>
      <c r="FPY167" s="367"/>
      <c r="FPZ167" s="367"/>
      <c r="FQA167" s="367"/>
      <c r="FQB167" s="367"/>
      <c r="FQC167" s="367"/>
      <c r="FQD167" s="367"/>
      <c r="FQE167" s="367"/>
      <c r="FQF167" s="367"/>
      <c r="FQG167" s="367"/>
      <c r="FQH167" s="367"/>
      <c r="FQI167" s="367"/>
      <c r="FQJ167" s="367"/>
      <c r="FQK167" s="367"/>
      <c r="FQL167" s="367"/>
      <c r="FQM167" s="367"/>
      <c r="FQN167" s="367"/>
      <c r="FQO167" s="367"/>
      <c r="FQP167" s="367"/>
      <c r="FQQ167" s="367"/>
      <c r="FQR167" s="367"/>
      <c r="FQS167" s="367"/>
      <c r="FQT167" s="367"/>
      <c r="FQU167" s="367"/>
      <c r="FQV167" s="367"/>
      <c r="FQW167" s="367"/>
      <c r="FQX167" s="367"/>
      <c r="FQY167" s="367"/>
      <c r="FQZ167" s="367"/>
      <c r="FRA167" s="367"/>
      <c r="FRB167" s="367"/>
      <c r="FRC167" s="367"/>
      <c r="FRD167" s="367"/>
      <c r="FRE167" s="367"/>
      <c r="FRF167" s="367"/>
      <c r="FRG167" s="367"/>
      <c r="FRH167" s="367"/>
      <c r="FRI167" s="367"/>
      <c r="FRJ167" s="367"/>
      <c r="FRK167" s="367"/>
      <c r="FRL167" s="367"/>
      <c r="FRM167" s="367"/>
      <c r="FRN167" s="367"/>
      <c r="FRO167" s="367"/>
      <c r="FRP167" s="367"/>
      <c r="FRQ167" s="367"/>
      <c r="FRR167" s="367"/>
      <c r="FRS167" s="367"/>
      <c r="FRT167" s="367"/>
      <c r="FRU167" s="367"/>
      <c r="FRV167" s="367"/>
      <c r="FRW167" s="367"/>
      <c r="FRX167" s="367"/>
      <c r="FRY167" s="367"/>
      <c r="FRZ167" s="367"/>
      <c r="FSA167" s="367"/>
      <c r="FSB167" s="367"/>
      <c r="FSC167" s="367"/>
      <c r="FSD167" s="367"/>
      <c r="FSE167" s="367"/>
      <c r="FSF167" s="367"/>
      <c r="FSG167" s="367"/>
      <c r="FSH167" s="367"/>
      <c r="FSI167" s="367"/>
      <c r="FSJ167" s="367"/>
      <c r="FSK167" s="367"/>
      <c r="FSL167" s="367"/>
      <c r="FSM167" s="367"/>
      <c r="FSN167" s="367"/>
      <c r="FSO167" s="367"/>
      <c r="FSP167" s="367"/>
      <c r="FSQ167" s="367"/>
      <c r="FSR167" s="367"/>
      <c r="FSS167" s="367"/>
      <c r="FST167" s="367"/>
      <c r="FSU167" s="367"/>
      <c r="FSV167" s="367"/>
      <c r="FSW167" s="367"/>
      <c r="FSX167" s="367"/>
      <c r="FSY167" s="367"/>
      <c r="FSZ167" s="367"/>
      <c r="FTA167" s="367"/>
      <c r="FTB167" s="367"/>
      <c r="FTC167" s="367"/>
      <c r="FTD167" s="367"/>
      <c r="FTE167" s="367"/>
      <c r="FTF167" s="367"/>
      <c r="FTG167" s="367"/>
      <c r="FTH167" s="367"/>
      <c r="FTI167" s="367"/>
      <c r="FTJ167" s="367"/>
      <c r="FTK167" s="367"/>
      <c r="FTL167" s="367"/>
      <c r="FTM167" s="367"/>
      <c r="FTN167" s="367"/>
      <c r="FTO167" s="367"/>
      <c r="FTP167" s="367"/>
      <c r="FTQ167" s="367"/>
      <c r="FTR167" s="367"/>
      <c r="FTS167" s="367"/>
      <c r="FTT167" s="367"/>
      <c r="FTU167" s="367"/>
      <c r="FTV167" s="367"/>
      <c r="FTW167" s="367"/>
      <c r="FTX167" s="367"/>
      <c r="FTY167" s="367"/>
      <c r="FTZ167" s="367"/>
      <c r="FUA167" s="367"/>
      <c r="FUB167" s="367"/>
      <c r="FUC167" s="367"/>
      <c r="FUD167" s="367"/>
      <c r="FUE167" s="367"/>
      <c r="FUF167" s="367"/>
      <c r="FUG167" s="367"/>
      <c r="FUH167" s="367"/>
      <c r="FUI167" s="367"/>
      <c r="FUJ167" s="367"/>
      <c r="FUK167" s="367"/>
      <c r="FUL167" s="367"/>
      <c r="FUM167" s="367"/>
      <c r="FUN167" s="367"/>
      <c r="FUO167" s="367"/>
      <c r="FUP167" s="367"/>
      <c r="FUQ167" s="367"/>
      <c r="FUR167" s="367"/>
      <c r="FUS167" s="367"/>
      <c r="FUT167" s="367"/>
      <c r="FUU167" s="367"/>
      <c r="FUV167" s="367"/>
      <c r="FUW167" s="367"/>
      <c r="FUX167" s="367"/>
      <c r="FUY167" s="367"/>
      <c r="FUZ167" s="367"/>
      <c r="FVA167" s="367"/>
      <c r="FVB167" s="367"/>
      <c r="FVC167" s="367"/>
      <c r="FVD167" s="367"/>
      <c r="FVE167" s="367"/>
      <c r="FVF167" s="367"/>
      <c r="FVG167" s="367"/>
      <c r="FVH167" s="367"/>
      <c r="FVI167" s="367"/>
      <c r="FVJ167" s="367"/>
      <c r="FVK167" s="367"/>
      <c r="FVL167" s="367"/>
      <c r="FVM167" s="367"/>
      <c r="FVN167" s="367"/>
      <c r="FVO167" s="367"/>
      <c r="FVP167" s="367"/>
      <c r="FVQ167" s="367"/>
      <c r="FVR167" s="367"/>
      <c r="FVS167" s="367"/>
      <c r="FVT167" s="367"/>
      <c r="FVU167" s="367"/>
      <c r="FVV167" s="367"/>
      <c r="FVW167" s="367"/>
      <c r="FVX167" s="367"/>
      <c r="FVY167" s="367"/>
      <c r="FVZ167" s="367"/>
      <c r="FWA167" s="367"/>
      <c r="FWB167" s="367"/>
      <c r="FWC167" s="367"/>
      <c r="FWD167" s="367"/>
      <c r="FWE167" s="367"/>
      <c r="FWF167" s="367"/>
      <c r="FWG167" s="367"/>
      <c r="FWH167" s="367"/>
      <c r="FWI167" s="367"/>
      <c r="FWJ167" s="367"/>
      <c r="FWK167" s="367"/>
      <c r="FWL167" s="367"/>
      <c r="FWM167" s="367"/>
      <c r="FWN167" s="367"/>
      <c r="FWO167" s="367"/>
      <c r="FWP167" s="367"/>
      <c r="FWQ167" s="367"/>
      <c r="FWR167" s="367"/>
      <c r="FWS167" s="367"/>
      <c r="FWT167" s="367"/>
      <c r="FWU167" s="367"/>
      <c r="FWV167" s="367"/>
      <c r="FWW167" s="367"/>
      <c r="FWX167" s="367"/>
      <c r="FWY167" s="367"/>
      <c r="FWZ167" s="367"/>
      <c r="FXA167" s="367"/>
      <c r="FXB167" s="367"/>
      <c r="FXC167" s="367"/>
      <c r="FXD167" s="367"/>
      <c r="FXE167" s="367"/>
      <c r="FXF167" s="367"/>
      <c r="FXG167" s="367"/>
      <c r="FXH167" s="367"/>
      <c r="FXI167" s="367"/>
      <c r="FXJ167" s="367"/>
      <c r="FXK167" s="367"/>
      <c r="FXL167" s="367"/>
      <c r="FXM167" s="367"/>
      <c r="FXN167" s="367"/>
      <c r="FXO167" s="367"/>
      <c r="FXP167" s="367"/>
      <c r="FXQ167" s="367"/>
      <c r="FXR167" s="367"/>
      <c r="FXS167" s="367"/>
      <c r="FXT167" s="367"/>
      <c r="FXU167" s="367"/>
      <c r="FXV167" s="367"/>
      <c r="FXW167" s="367"/>
      <c r="FXX167" s="367"/>
      <c r="FXY167" s="367"/>
      <c r="FXZ167" s="367"/>
      <c r="FYA167" s="367"/>
      <c r="FYB167" s="367"/>
      <c r="FYC167" s="367"/>
      <c r="FYD167" s="367"/>
      <c r="FYE167" s="367"/>
      <c r="FYF167" s="367"/>
      <c r="FYG167" s="367"/>
      <c r="FYH167" s="367"/>
      <c r="FYI167" s="367"/>
      <c r="FYJ167" s="367"/>
      <c r="FYK167" s="367"/>
      <c r="FYL167" s="367"/>
      <c r="FYM167" s="367"/>
      <c r="FYN167" s="367"/>
      <c r="FYO167" s="367"/>
      <c r="FYP167" s="367"/>
      <c r="FYQ167" s="367"/>
      <c r="FYR167" s="367"/>
      <c r="FYS167" s="367"/>
      <c r="FYT167" s="367"/>
      <c r="FYU167" s="367"/>
      <c r="FYV167" s="367"/>
      <c r="FYW167" s="367"/>
      <c r="FYX167" s="367"/>
      <c r="FYY167" s="367"/>
      <c r="FYZ167" s="367"/>
      <c r="FZA167" s="367"/>
      <c r="FZB167" s="367"/>
      <c r="FZC167" s="367"/>
      <c r="FZD167" s="367"/>
      <c r="FZE167" s="367"/>
      <c r="FZF167" s="367"/>
      <c r="FZG167" s="367"/>
      <c r="FZH167" s="367"/>
      <c r="FZI167" s="367"/>
      <c r="FZJ167" s="367"/>
      <c r="FZK167" s="367"/>
      <c r="FZL167" s="367"/>
      <c r="FZM167" s="367"/>
      <c r="FZN167" s="367"/>
      <c r="FZO167" s="367"/>
      <c r="FZP167" s="367"/>
      <c r="FZQ167" s="367"/>
      <c r="FZR167" s="367"/>
      <c r="FZS167" s="367"/>
      <c r="FZT167" s="367"/>
      <c r="FZU167" s="367"/>
      <c r="FZV167" s="367"/>
      <c r="FZW167" s="367"/>
      <c r="FZX167" s="367"/>
      <c r="FZY167" s="367"/>
      <c r="FZZ167" s="367"/>
      <c r="GAA167" s="367"/>
      <c r="GAB167" s="367"/>
      <c r="GAC167" s="367"/>
      <c r="GAD167" s="367"/>
      <c r="GAE167" s="367"/>
      <c r="GAF167" s="367"/>
      <c r="GAG167" s="367"/>
      <c r="GAH167" s="367"/>
      <c r="GAI167" s="367"/>
      <c r="GAJ167" s="367"/>
      <c r="GAK167" s="367"/>
      <c r="GAL167" s="367"/>
      <c r="GAM167" s="367"/>
      <c r="GAN167" s="367"/>
      <c r="GAO167" s="367"/>
      <c r="GAP167" s="367"/>
      <c r="GAQ167" s="367"/>
      <c r="GAR167" s="367"/>
      <c r="GAS167" s="367"/>
      <c r="GAT167" s="367"/>
      <c r="GAU167" s="367"/>
      <c r="GAV167" s="367"/>
      <c r="GAW167" s="367"/>
      <c r="GAX167" s="367"/>
      <c r="GAY167" s="367"/>
      <c r="GAZ167" s="367"/>
      <c r="GBA167" s="367"/>
      <c r="GBB167" s="367"/>
      <c r="GBC167" s="367"/>
      <c r="GBD167" s="367"/>
      <c r="GBE167" s="367"/>
      <c r="GBF167" s="367"/>
      <c r="GBG167" s="367"/>
      <c r="GBH167" s="367"/>
      <c r="GBI167" s="367"/>
      <c r="GBJ167" s="367"/>
      <c r="GBK167" s="367"/>
      <c r="GBL167" s="367"/>
      <c r="GBM167" s="367"/>
      <c r="GBN167" s="367"/>
      <c r="GBO167" s="367"/>
      <c r="GBP167" s="367"/>
      <c r="GBQ167" s="367"/>
      <c r="GBR167" s="367"/>
      <c r="GBS167" s="367"/>
      <c r="GBT167" s="367"/>
      <c r="GBU167" s="367"/>
      <c r="GBV167" s="367"/>
      <c r="GBW167" s="367"/>
      <c r="GBX167" s="367"/>
      <c r="GBY167" s="367"/>
      <c r="GBZ167" s="367"/>
      <c r="GCA167" s="367"/>
      <c r="GCB167" s="367"/>
      <c r="GCC167" s="367"/>
      <c r="GCD167" s="367"/>
      <c r="GCE167" s="367"/>
      <c r="GCF167" s="367"/>
      <c r="GCG167" s="367"/>
      <c r="GCH167" s="367"/>
      <c r="GCI167" s="367"/>
      <c r="GCJ167" s="367"/>
      <c r="GCK167" s="367"/>
      <c r="GCL167" s="367"/>
      <c r="GCM167" s="367"/>
      <c r="GCN167" s="367"/>
      <c r="GCO167" s="367"/>
      <c r="GCP167" s="367"/>
      <c r="GCQ167" s="367"/>
      <c r="GCR167" s="367"/>
      <c r="GCS167" s="367"/>
      <c r="GCT167" s="367"/>
      <c r="GCU167" s="367"/>
      <c r="GCV167" s="367"/>
      <c r="GCW167" s="367"/>
      <c r="GCX167" s="367"/>
      <c r="GCY167" s="367"/>
      <c r="GCZ167" s="367"/>
      <c r="GDA167" s="367"/>
      <c r="GDB167" s="367"/>
      <c r="GDC167" s="367"/>
      <c r="GDD167" s="367"/>
      <c r="GDE167" s="367"/>
      <c r="GDF167" s="367"/>
      <c r="GDG167" s="367"/>
      <c r="GDH167" s="367"/>
      <c r="GDI167" s="367"/>
      <c r="GDJ167" s="367"/>
      <c r="GDK167" s="367"/>
      <c r="GDL167" s="367"/>
      <c r="GDM167" s="367"/>
      <c r="GDN167" s="367"/>
      <c r="GDO167" s="367"/>
      <c r="GDP167" s="367"/>
      <c r="GDQ167" s="367"/>
      <c r="GDR167" s="367"/>
      <c r="GDS167" s="367"/>
      <c r="GDT167" s="367"/>
      <c r="GDU167" s="367"/>
      <c r="GDV167" s="367"/>
      <c r="GDW167" s="367"/>
      <c r="GDX167" s="367"/>
      <c r="GDY167" s="367"/>
      <c r="GDZ167" s="367"/>
      <c r="GEA167" s="367"/>
      <c r="GEB167" s="367"/>
      <c r="GEC167" s="367"/>
      <c r="GED167" s="367"/>
      <c r="GEE167" s="367"/>
      <c r="GEF167" s="367"/>
      <c r="GEG167" s="367"/>
      <c r="GEH167" s="367"/>
      <c r="GEI167" s="367"/>
      <c r="GEJ167" s="367"/>
      <c r="GEK167" s="367"/>
      <c r="GEL167" s="367"/>
      <c r="GEM167" s="367"/>
      <c r="GEN167" s="367"/>
      <c r="GEO167" s="367"/>
      <c r="GEP167" s="367"/>
      <c r="GEQ167" s="367"/>
      <c r="GER167" s="367"/>
      <c r="GES167" s="367"/>
      <c r="GET167" s="367"/>
      <c r="GEU167" s="367"/>
      <c r="GEV167" s="367"/>
      <c r="GEW167" s="367"/>
      <c r="GEX167" s="367"/>
      <c r="GEY167" s="367"/>
      <c r="GEZ167" s="367"/>
      <c r="GFA167" s="367"/>
      <c r="GFB167" s="367"/>
      <c r="GFC167" s="367"/>
      <c r="GFD167" s="367"/>
      <c r="GFE167" s="367"/>
      <c r="GFF167" s="367"/>
      <c r="GFG167" s="367"/>
      <c r="GFH167" s="367"/>
      <c r="GFI167" s="367"/>
      <c r="GFJ167" s="367"/>
      <c r="GFK167" s="367"/>
      <c r="GFL167" s="367"/>
      <c r="GFM167" s="367"/>
      <c r="GFN167" s="367"/>
      <c r="GFO167" s="367"/>
      <c r="GFP167" s="367"/>
      <c r="GFQ167" s="367"/>
      <c r="GFR167" s="367"/>
      <c r="GFS167" s="367"/>
      <c r="GFT167" s="367"/>
      <c r="GFU167" s="367"/>
      <c r="GFV167" s="367"/>
      <c r="GFW167" s="367"/>
      <c r="GFX167" s="367"/>
      <c r="GFY167" s="367"/>
      <c r="GFZ167" s="367"/>
      <c r="GGA167" s="367"/>
      <c r="GGB167" s="367"/>
      <c r="GGC167" s="367"/>
      <c r="GGD167" s="367"/>
      <c r="GGE167" s="367"/>
      <c r="GGF167" s="367"/>
      <c r="GGG167" s="367"/>
      <c r="GGH167" s="367"/>
      <c r="GGI167" s="367"/>
      <c r="GGJ167" s="367"/>
      <c r="GGK167" s="367"/>
      <c r="GGL167" s="367"/>
      <c r="GGM167" s="367"/>
      <c r="GGN167" s="367"/>
      <c r="GGO167" s="367"/>
      <c r="GGP167" s="367"/>
      <c r="GGQ167" s="367"/>
      <c r="GGR167" s="367"/>
      <c r="GGS167" s="367"/>
      <c r="GGT167" s="367"/>
      <c r="GGU167" s="367"/>
      <c r="GGV167" s="367"/>
      <c r="GGW167" s="367"/>
      <c r="GGX167" s="367"/>
      <c r="GGY167" s="367"/>
      <c r="GGZ167" s="367"/>
      <c r="GHA167" s="367"/>
      <c r="GHB167" s="367"/>
      <c r="GHC167" s="367"/>
      <c r="GHD167" s="367"/>
      <c r="GHE167" s="367"/>
      <c r="GHF167" s="367"/>
      <c r="GHG167" s="367"/>
      <c r="GHH167" s="367"/>
      <c r="GHI167" s="367"/>
      <c r="GHJ167" s="367"/>
      <c r="GHK167" s="367"/>
      <c r="GHL167" s="367"/>
      <c r="GHM167" s="367"/>
      <c r="GHN167" s="367"/>
      <c r="GHO167" s="367"/>
      <c r="GHP167" s="367"/>
      <c r="GHQ167" s="367"/>
      <c r="GHR167" s="367"/>
      <c r="GHS167" s="367"/>
      <c r="GHT167" s="367"/>
      <c r="GHU167" s="367"/>
      <c r="GHV167" s="367"/>
      <c r="GHW167" s="367"/>
      <c r="GHX167" s="367"/>
      <c r="GHY167" s="367"/>
      <c r="GHZ167" s="367"/>
      <c r="GIA167" s="367"/>
      <c r="GIB167" s="367"/>
      <c r="GIC167" s="367"/>
      <c r="GID167" s="367"/>
      <c r="GIE167" s="367"/>
      <c r="GIF167" s="367"/>
      <c r="GIG167" s="367"/>
      <c r="GIH167" s="367"/>
      <c r="GII167" s="367"/>
      <c r="GIJ167" s="367"/>
      <c r="GIK167" s="367"/>
      <c r="GIL167" s="367"/>
      <c r="GIM167" s="367"/>
      <c r="GIN167" s="367"/>
      <c r="GIO167" s="367"/>
      <c r="GIP167" s="367"/>
      <c r="GIQ167" s="367"/>
      <c r="GIR167" s="367"/>
      <c r="GIS167" s="367"/>
      <c r="GIT167" s="367"/>
      <c r="GIU167" s="367"/>
      <c r="GIV167" s="367"/>
      <c r="GIW167" s="367"/>
      <c r="GIX167" s="367"/>
      <c r="GIY167" s="367"/>
      <c r="GIZ167" s="367"/>
      <c r="GJA167" s="367"/>
      <c r="GJB167" s="367"/>
      <c r="GJC167" s="367"/>
      <c r="GJD167" s="367"/>
      <c r="GJE167" s="367"/>
      <c r="GJF167" s="367"/>
      <c r="GJG167" s="367"/>
      <c r="GJH167" s="367"/>
      <c r="GJI167" s="367"/>
      <c r="GJJ167" s="367"/>
      <c r="GJK167" s="367"/>
      <c r="GJL167" s="367"/>
      <c r="GJM167" s="367"/>
      <c r="GJN167" s="367"/>
      <c r="GJO167" s="367"/>
      <c r="GJP167" s="367"/>
      <c r="GJQ167" s="367"/>
      <c r="GJR167" s="367"/>
      <c r="GJS167" s="367"/>
      <c r="GJT167" s="367"/>
      <c r="GJU167" s="367"/>
      <c r="GJV167" s="367"/>
      <c r="GJW167" s="367"/>
      <c r="GJX167" s="367"/>
      <c r="GJY167" s="367"/>
      <c r="GJZ167" s="367"/>
      <c r="GKA167" s="367"/>
      <c r="GKB167" s="367"/>
      <c r="GKC167" s="367"/>
      <c r="GKD167" s="367"/>
      <c r="GKE167" s="367"/>
      <c r="GKF167" s="367"/>
      <c r="GKG167" s="367"/>
      <c r="GKH167" s="367"/>
      <c r="GKI167" s="367"/>
      <c r="GKJ167" s="367"/>
      <c r="GKK167" s="367"/>
      <c r="GKL167" s="367"/>
      <c r="GKM167" s="367"/>
      <c r="GKN167" s="367"/>
      <c r="GKO167" s="367"/>
      <c r="GKP167" s="367"/>
      <c r="GKQ167" s="367"/>
      <c r="GKR167" s="367"/>
      <c r="GKS167" s="367"/>
      <c r="GKT167" s="367"/>
      <c r="GKU167" s="367"/>
      <c r="GKV167" s="367"/>
      <c r="GKW167" s="367"/>
      <c r="GKX167" s="367"/>
      <c r="GKY167" s="367"/>
      <c r="GKZ167" s="367"/>
      <c r="GLA167" s="367"/>
      <c r="GLB167" s="367"/>
      <c r="GLC167" s="367"/>
      <c r="GLD167" s="367"/>
      <c r="GLE167" s="367"/>
      <c r="GLF167" s="367"/>
      <c r="GLG167" s="367"/>
      <c r="GLH167" s="367"/>
      <c r="GLI167" s="367"/>
      <c r="GLJ167" s="367"/>
      <c r="GLK167" s="367"/>
      <c r="GLL167" s="367"/>
      <c r="GLM167" s="367"/>
      <c r="GLN167" s="367"/>
      <c r="GLO167" s="367"/>
      <c r="GLP167" s="367"/>
      <c r="GLQ167" s="367"/>
      <c r="GLR167" s="367"/>
      <c r="GLS167" s="367"/>
      <c r="GLT167" s="367"/>
      <c r="GLU167" s="367"/>
      <c r="GLV167" s="367"/>
      <c r="GLW167" s="367"/>
      <c r="GLX167" s="367"/>
      <c r="GLY167" s="367"/>
      <c r="GLZ167" s="367"/>
      <c r="GMA167" s="367"/>
      <c r="GMB167" s="367"/>
      <c r="GMC167" s="367"/>
      <c r="GMD167" s="367"/>
      <c r="GME167" s="367"/>
      <c r="GMF167" s="367"/>
      <c r="GMG167" s="367"/>
      <c r="GMH167" s="367"/>
      <c r="GMI167" s="367"/>
      <c r="GMJ167" s="367"/>
      <c r="GMK167" s="367"/>
      <c r="GML167" s="367"/>
      <c r="GMM167" s="367"/>
      <c r="GMN167" s="367"/>
      <c r="GMO167" s="367"/>
      <c r="GMP167" s="367"/>
      <c r="GMQ167" s="367"/>
      <c r="GMR167" s="367"/>
      <c r="GMS167" s="367"/>
      <c r="GMT167" s="367"/>
      <c r="GMU167" s="367"/>
      <c r="GMV167" s="367"/>
      <c r="GMW167" s="367"/>
      <c r="GMX167" s="367"/>
      <c r="GMY167" s="367"/>
      <c r="GMZ167" s="367"/>
      <c r="GNA167" s="367"/>
      <c r="GNB167" s="367"/>
      <c r="GNC167" s="367"/>
      <c r="GND167" s="367"/>
      <c r="GNE167" s="367"/>
      <c r="GNF167" s="367"/>
      <c r="GNG167" s="367"/>
      <c r="GNH167" s="367"/>
      <c r="GNI167" s="367"/>
      <c r="GNJ167" s="367"/>
      <c r="GNK167" s="367"/>
      <c r="GNL167" s="367"/>
      <c r="GNM167" s="367"/>
      <c r="GNN167" s="367"/>
      <c r="GNO167" s="367"/>
      <c r="GNP167" s="367"/>
      <c r="GNQ167" s="367"/>
      <c r="GNR167" s="367"/>
      <c r="GNS167" s="367"/>
      <c r="GNT167" s="367"/>
      <c r="GNU167" s="367"/>
      <c r="GNV167" s="367"/>
      <c r="GNW167" s="367"/>
      <c r="GNX167" s="367"/>
      <c r="GNY167" s="367"/>
      <c r="GNZ167" s="367"/>
      <c r="GOA167" s="367"/>
      <c r="GOB167" s="367"/>
      <c r="GOC167" s="367"/>
      <c r="GOD167" s="367"/>
      <c r="GOE167" s="367"/>
      <c r="GOF167" s="367"/>
      <c r="GOG167" s="367"/>
      <c r="GOH167" s="367"/>
      <c r="GOI167" s="367"/>
      <c r="GOJ167" s="367"/>
      <c r="GOK167" s="367"/>
      <c r="GOL167" s="367"/>
      <c r="GOM167" s="367"/>
      <c r="GON167" s="367"/>
      <c r="GOO167" s="367"/>
      <c r="GOP167" s="367"/>
      <c r="GOQ167" s="367"/>
      <c r="GOR167" s="367"/>
      <c r="GOS167" s="367"/>
      <c r="GOT167" s="367"/>
      <c r="GOU167" s="367"/>
      <c r="GOV167" s="367"/>
      <c r="GOW167" s="367"/>
      <c r="GOX167" s="367"/>
      <c r="GOY167" s="367"/>
      <c r="GOZ167" s="367"/>
      <c r="GPA167" s="367"/>
      <c r="GPB167" s="367"/>
      <c r="GPC167" s="367"/>
      <c r="GPD167" s="367"/>
      <c r="GPE167" s="367"/>
      <c r="GPF167" s="367"/>
      <c r="GPG167" s="367"/>
      <c r="GPH167" s="367"/>
      <c r="GPI167" s="367"/>
      <c r="GPJ167" s="367"/>
      <c r="GPK167" s="367"/>
      <c r="GPL167" s="367"/>
      <c r="GPM167" s="367"/>
      <c r="GPN167" s="367"/>
      <c r="GPO167" s="367"/>
      <c r="GPP167" s="367"/>
      <c r="GPQ167" s="367"/>
      <c r="GPR167" s="367"/>
      <c r="GPS167" s="367"/>
      <c r="GPT167" s="367"/>
      <c r="GPU167" s="367"/>
      <c r="GPV167" s="367"/>
      <c r="GPW167" s="367"/>
      <c r="GPX167" s="367"/>
      <c r="GPY167" s="367"/>
      <c r="GPZ167" s="367"/>
      <c r="GQA167" s="367"/>
      <c r="GQB167" s="367"/>
      <c r="GQC167" s="367"/>
      <c r="GQD167" s="367"/>
      <c r="GQE167" s="367"/>
      <c r="GQF167" s="367"/>
      <c r="GQG167" s="367"/>
      <c r="GQH167" s="367"/>
      <c r="GQI167" s="367"/>
      <c r="GQJ167" s="367"/>
      <c r="GQK167" s="367"/>
      <c r="GQL167" s="367"/>
      <c r="GQM167" s="367"/>
      <c r="GQN167" s="367"/>
      <c r="GQO167" s="367"/>
      <c r="GQP167" s="367"/>
      <c r="GQQ167" s="367"/>
      <c r="GQR167" s="367"/>
      <c r="GQS167" s="367"/>
      <c r="GQT167" s="367"/>
      <c r="GQU167" s="367"/>
      <c r="GQV167" s="367"/>
      <c r="GQW167" s="367"/>
      <c r="GQX167" s="367"/>
      <c r="GQY167" s="367"/>
      <c r="GQZ167" s="367"/>
      <c r="GRA167" s="367"/>
      <c r="GRB167" s="367"/>
      <c r="GRC167" s="367"/>
      <c r="GRD167" s="367"/>
      <c r="GRE167" s="367"/>
      <c r="GRF167" s="367"/>
      <c r="GRG167" s="367"/>
      <c r="GRH167" s="367"/>
      <c r="GRI167" s="367"/>
      <c r="GRJ167" s="367"/>
      <c r="GRK167" s="367"/>
      <c r="GRL167" s="367"/>
      <c r="GRM167" s="367"/>
      <c r="GRN167" s="367"/>
      <c r="GRO167" s="367"/>
      <c r="GRP167" s="367"/>
      <c r="GRQ167" s="367"/>
      <c r="GRR167" s="367"/>
      <c r="GRS167" s="367"/>
      <c r="GRT167" s="367"/>
      <c r="GRU167" s="367"/>
      <c r="GRV167" s="367"/>
      <c r="GRW167" s="367"/>
      <c r="GRX167" s="367"/>
      <c r="GRY167" s="367"/>
      <c r="GRZ167" s="367"/>
      <c r="GSA167" s="367"/>
      <c r="GSB167" s="367"/>
      <c r="GSC167" s="367"/>
      <c r="GSD167" s="367"/>
      <c r="GSE167" s="367"/>
      <c r="GSF167" s="367"/>
      <c r="GSG167" s="367"/>
      <c r="GSH167" s="367"/>
      <c r="GSI167" s="367"/>
      <c r="GSJ167" s="367"/>
      <c r="GSK167" s="367"/>
      <c r="GSL167" s="367"/>
      <c r="GSM167" s="367"/>
      <c r="GSN167" s="367"/>
      <c r="GSO167" s="367"/>
      <c r="GSP167" s="367"/>
      <c r="GSQ167" s="367"/>
      <c r="GSR167" s="367"/>
      <c r="GSS167" s="367"/>
      <c r="GST167" s="367"/>
      <c r="GSU167" s="367"/>
      <c r="GSV167" s="367"/>
      <c r="GSW167" s="367"/>
      <c r="GSX167" s="367"/>
      <c r="GSY167" s="367"/>
      <c r="GSZ167" s="367"/>
      <c r="GTA167" s="367"/>
      <c r="GTB167" s="367"/>
      <c r="GTC167" s="367"/>
      <c r="GTD167" s="367"/>
      <c r="GTE167" s="367"/>
      <c r="GTF167" s="367"/>
      <c r="GTG167" s="367"/>
      <c r="GTH167" s="367"/>
      <c r="GTI167" s="367"/>
      <c r="GTJ167" s="367"/>
      <c r="GTK167" s="367"/>
      <c r="GTL167" s="367"/>
      <c r="GTM167" s="367"/>
      <c r="GTN167" s="367"/>
      <c r="GTO167" s="367"/>
      <c r="GTP167" s="367"/>
      <c r="GTQ167" s="367"/>
      <c r="GTR167" s="367"/>
      <c r="GTS167" s="367"/>
      <c r="GTT167" s="367"/>
      <c r="GTU167" s="367"/>
      <c r="GTV167" s="367"/>
      <c r="GTW167" s="367"/>
      <c r="GTX167" s="367"/>
      <c r="GTY167" s="367"/>
      <c r="GTZ167" s="367"/>
      <c r="GUA167" s="367"/>
      <c r="GUB167" s="367"/>
      <c r="GUC167" s="367"/>
      <c r="GUD167" s="367"/>
      <c r="GUE167" s="367"/>
      <c r="GUF167" s="367"/>
      <c r="GUG167" s="367"/>
      <c r="GUH167" s="367"/>
      <c r="GUI167" s="367"/>
      <c r="GUJ167" s="367"/>
      <c r="GUK167" s="367"/>
      <c r="GUL167" s="367"/>
      <c r="GUM167" s="367"/>
      <c r="GUN167" s="367"/>
      <c r="GUO167" s="367"/>
      <c r="GUP167" s="367"/>
      <c r="GUQ167" s="367"/>
      <c r="GUR167" s="367"/>
      <c r="GUS167" s="367"/>
      <c r="GUT167" s="367"/>
      <c r="GUU167" s="367"/>
      <c r="GUV167" s="367"/>
      <c r="GUW167" s="367"/>
      <c r="GUX167" s="367"/>
      <c r="GUY167" s="367"/>
      <c r="GUZ167" s="367"/>
      <c r="GVA167" s="367"/>
      <c r="GVB167" s="367"/>
      <c r="GVC167" s="367"/>
      <c r="GVD167" s="367"/>
      <c r="GVE167" s="367"/>
      <c r="GVF167" s="367"/>
      <c r="GVG167" s="367"/>
      <c r="GVH167" s="367"/>
      <c r="GVI167" s="367"/>
      <c r="GVJ167" s="367"/>
      <c r="GVK167" s="367"/>
      <c r="GVL167" s="367"/>
      <c r="GVM167" s="367"/>
      <c r="GVN167" s="367"/>
      <c r="GVO167" s="367"/>
      <c r="GVP167" s="367"/>
      <c r="GVQ167" s="367"/>
      <c r="GVR167" s="367"/>
      <c r="GVS167" s="367"/>
      <c r="GVT167" s="367"/>
      <c r="GVU167" s="367"/>
      <c r="GVV167" s="367"/>
      <c r="GVW167" s="367"/>
      <c r="GVX167" s="367"/>
      <c r="GVY167" s="367"/>
      <c r="GVZ167" s="367"/>
      <c r="GWA167" s="367"/>
      <c r="GWB167" s="367"/>
      <c r="GWC167" s="367"/>
      <c r="GWD167" s="367"/>
      <c r="GWE167" s="367"/>
      <c r="GWF167" s="367"/>
      <c r="GWG167" s="367"/>
      <c r="GWH167" s="367"/>
      <c r="GWI167" s="367"/>
      <c r="GWJ167" s="367"/>
      <c r="GWK167" s="367"/>
      <c r="GWL167" s="367"/>
      <c r="GWM167" s="367"/>
      <c r="GWN167" s="367"/>
      <c r="GWO167" s="367"/>
      <c r="GWP167" s="367"/>
      <c r="GWQ167" s="367"/>
      <c r="GWR167" s="367"/>
      <c r="GWS167" s="367"/>
      <c r="GWT167" s="367"/>
      <c r="GWU167" s="367"/>
      <c r="GWV167" s="367"/>
      <c r="GWW167" s="367"/>
      <c r="GWX167" s="367"/>
      <c r="GWY167" s="367"/>
      <c r="GWZ167" s="367"/>
      <c r="GXA167" s="367"/>
      <c r="GXB167" s="367"/>
      <c r="GXC167" s="367"/>
      <c r="GXD167" s="367"/>
      <c r="GXE167" s="367"/>
      <c r="GXF167" s="367"/>
      <c r="GXG167" s="367"/>
      <c r="GXH167" s="367"/>
      <c r="GXI167" s="367"/>
      <c r="GXJ167" s="367"/>
      <c r="GXK167" s="367"/>
      <c r="GXL167" s="367"/>
      <c r="GXM167" s="367"/>
      <c r="GXN167" s="367"/>
      <c r="GXO167" s="367"/>
      <c r="GXP167" s="367"/>
      <c r="GXQ167" s="367"/>
      <c r="GXR167" s="367"/>
      <c r="GXS167" s="367"/>
      <c r="GXT167" s="367"/>
      <c r="GXU167" s="367"/>
      <c r="GXV167" s="367"/>
      <c r="GXW167" s="367"/>
      <c r="GXX167" s="367"/>
      <c r="GXY167" s="367"/>
      <c r="GXZ167" s="367"/>
      <c r="GYA167" s="367"/>
      <c r="GYB167" s="367"/>
      <c r="GYC167" s="367"/>
      <c r="GYD167" s="367"/>
      <c r="GYE167" s="367"/>
      <c r="GYF167" s="367"/>
      <c r="GYG167" s="367"/>
      <c r="GYH167" s="367"/>
      <c r="GYI167" s="367"/>
      <c r="GYJ167" s="367"/>
      <c r="GYK167" s="367"/>
      <c r="GYL167" s="367"/>
      <c r="GYM167" s="367"/>
      <c r="GYN167" s="367"/>
      <c r="GYO167" s="367"/>
      <c r="GYP167" s="367"/>
      <c r="GYQ167" s="367"/>
      <c r="GYR167" s="367"/>
      <c r="GYS167" s="367"/>
      <c r="GYT167" s="367"/>
      <c r="GYU167" s="367"/>
      <c r="GYV167" s="367"/>
      <c r="GYW167" s="367"/>
      <c r="GYX167" s="367"/>
      <c r="GYY167" s="367"/>
      <c r="GYZ167" s="367"/>
      <c r="GZA167" s="367"/>
      <c r="GZB167" s="367"/>
      <c r="GZC167" s="367"/>
      <c r="GZD167" s="367"/>
      <c r="GZE167" s="367"/>
      <c r="GZF167" s="367"/>
      <c r="GZG167" s="367"/>
      <c r="GZH167" s="367"/>
      <c r="GZI167" s="367"/>
      <c r="GZJ167" s="367"/>
      <c r="GZK167" s="367"/>
      <c r="GZL167" s="367"/>
      <c r="GZM167" s="367"/>
      <c r="GZN167" s="367"/>
      <c r="GZO167" s="367"/>
      <c r="GZP167" s="367"/>
      <c r="GZQ167" s="367"/>
      <c r="GZR167" s="367"/>
      <c r="GZS167" s="367"/>
      <c r="GZT167" s="367"/>
      <c r="GZU167" s="367"/>
      <c r="GZV167" s="367"/>
      <c r="GZW167" s="367"/>
      <c r="GZX167" s="367"/>
      <c r="GZY167" s="367"/>
      <c r="GZZ167" s="367"/>
      <c r="HAA167" s="367"/>
      <c r="HAB167" s="367"/>
      <c r="HAC167" s="367"/>
      <c r="HAD167" s="367"/>
      <c r="HAE167" s="367"/>
      <c r="HAF167" s="367"/>
      <c r="HAG167" s="367"/>
      <c r="HAH167" s="367"/>
      <c r="HAI167" s="367"/>
      <c r="HAJ167" s="367"/>
      <c r="HAK167" s="367"/>
      <c r="HAL167" s="367"/>
      <c r="HAM167" s="367"/>
      <c r="HAN167" s="367"/>
      <c r="HAO167" s="367"/>
      <c r="HAP167" s="367"/>
      <c r="HAQ167" s="367"/>
      <c r="HAR167" s="367"/>
      <c r="HAS167" s="367"/>
      <c r="HAT167" s="367"/>
      <c r="HAU167" s="367"/>
      <c r="HAV167" s="367"/>
      <c r="HAW167" s="367"/>
      <c r="HAX167" s="367"/>
      <c r="HAY167" s="367"/>
      <c r="HAZ167" s="367"/>
      <c r="HBA167" s="367"/>
      <c r="HBB167" s="367"/>
      <c r="HBC167" s="367"/>
      <c r="HBD167" s="367"/>
      <c r="HBE167" s="367"/>
      <c r="HBF167" s="367"/>
      <c r="HBG167" s="367"/>
      <c r="HBH167" s="367"/>
      <c r="HBI167" s="367"/>
      <c r="HBJ167" s="367"/>
      <c r="HBK167" s="367"/>
      <c r="HBL167" s="367"/>
      <c r="HBM167" s="367"/>
      <c r="HBN167" s="367"/>
      <c r="HBO167" s="367"/>
      <c r="HBP167" s="367"/>
      <c r="HBQ167" s="367"/>
      <c r="HBR167" s="367"/>
      <c r="HBS167" s="367"/>
      <c r="HBT167" s="367"/>
      <c r="HBU167" s="367"/>
      <c r="HBV167" s="367"/>
      <c r="HBW167" s="367"/>
      <c r="HBX167" s="367"/>
      <c r="HBY167" s="367"/>
      <c r="HBZ167" s="367"/>
      <c r="HCA167" s="367"/>
      <c r="HCB167" s="367"/>
      <c r="HCC167" s="367"/>
      <c r="HCD167" s="367"/>
      <c r="HCE167" s="367"/>
      <c r="HCF167" s="367"/>
      <c r="HCG167" s="367"/>
      <c r="HCH167" s="367"/>
      <c r="HCI167" s="367"/>
      <c r="HCJ167" s="367"/>
      <c r="HCK167" s="367"/>
      <c r="HCL167" s="367"/>
      <c r="HCM167" s="367"/>
      <c r="HCN167" s="367"/>
      <c r="HCO167" s="367"/>
      <c r="HCP167" s="367"/>
      <c r="HCQ167" s="367"/>
      <c r="HCR167" s="367"/>
      <c r="HCS167" s="367"/>
      <c r="HCT167" s="367"/>
      <c r="HCU167" s="367"/>
      <c r="HCV167" s="367"/>
      <c r="HCW167" s="367"/>
      <c r="HCX167" s="367"/>
      <c r="HCY167" s="367"/>
      <c r="HCZ167" s="367"/>
      <c r="HDA167" s="367"/>
      <c r="HDB167" s="367"/>
      <c r="HDC167" s="367"/>
      <c r="HDD167" s="367"/>
      <c r="HDE167" s="367"/>
      <c r="HDF167" s="367"/>
      <c r="HDG167" s="367"/>
      <c r="HDH167" s="367"/>
      <c r="HDI167" s="367"/>
      <c r="HDJ167" s="367"/>
      <c r="HDK167" s="367"/>
      <c r="HDL167" s="367"/>
      <c r="HDM167" s="367"/>
      <c r="HDN167" s="367"/>
      <c r="HDO167" s="367"/>
      <c r="HDP167" s="367"/>
      <c r="HDQ167" s="367"/>
      <c r="HDR167" s="367"/>
      <c r="HDS167" s="367"/>
      <c r="HDT167" s="367"/>
      <c r="HDU167" s="367"/>
      <c r="HDV167" s="367"/>
      <c r="HDW167" s="367"/>
      <c r="HDX167" s="367"/>
      <c r="HDY167" s="367"/>
      <c r="HDZ167" s="367"/>
      <c r="HEA167" s="367"/>
      <c r="HEB167" s="367"/>
      <c r="HEC167" s="367"/>
      <c r="HED167" s="367"/>
      <c r="HEE167" s="367"/>
      <c r="HEF167" s="367"/>
      <c r="HEG167" s="367"/>
      <c r="HEH167" s="367"/>
      <c r="HEI167" s="367"/>
      <c r="HEJ167" s="367"/>
      <c r="HEK167" s="367"/>
      <c r="HEL167" s="367"/>
      <c r="HEM167" s="367"/>
      <c r="HEN167" s="367"/>
      <c r="HEO167" s="367"/>
      <c r="HEP167" s="367"/>
      <c r="HEQ167" s="367"/>
      <c r="HER167" s="367"/>
      <c r="HES167" s="367"/>
      <c r="HET167" s="367"/>
      <c r="HEU167" s="367"/>
      <c r="HEV167" s="367"/>
      <c r="HEW167" s="367"/>
      <c r="HEX167" s="367"/>
      <c r="HEY167" s="367"/>
      <c r="HEZ167" s="367"/>
      <c r="HFA167" s="367"/>
      <c r="HFB167" s="367"/>
      <c r="HFC167" s="367"/>
      <c r="HFD167" s="367"/>
      <c r="HFE167" s="367"/>
      <c r="HFF167" s="367"/>
      <c r="HFG167" s="367"/>
      <c r="HFH167" s="367"/>
      <c r="HFI167" s="367"/>
      <c r="HFJ167" s="367"/>
      <c r="HFK167" s="367"/>
      <c r="HFL167" s="367"/>
      <c r="HFM167" s="367"/>
      <c r="HFN167" s="367"/>
      <c r="HFO167" s="367"/>
      <c r="HFP167" s="367"/>
      <c r="HFQ167" s="367"/>
      <c r="HFR167" s="367"/>
      <c r="HFS167" s="367"/>
      <c r="HFT167" s="367"/>
      <c r="HFU167" s="367"/>
      <c r="HFV167" s="367"/>
      <c r="HFW167" s="367"/>
      <c r="HFX167" s="367"/>
      <c r="HFY167" s="367"/>
      <c r="HFZ167" s="367"/>
      <c r="HGA167" s="367"/>
      <c r="HGB167" s="367"/>
      <c r="HGC167" s="367"/>
      <c r="HGD167" s="367"/>
      <c r="HGE167" s="367"/>
      <c r="HGF167" s="367"/>
      <c r="HGG167" s="367"/>
      <c r="HGH167" s="367"/>
      <c r="HGI167" s="367"/>
      <c r="HGJ167" s="367"/>
      <c r="HGK167" s="367"/>
      <c r="HGL167" s="367"/>
      <c r="HGM167" s="367"/>
      <c r="HGN167" s="367"/>
      <c r="HGO167" s="367"/>
      <c r="HGP167" s="367"/>
      <c r="HGQ167" s="367"/>
      <c r="HGR167" s="367"/>
      <c r="HGS167" s="367"/>
      <c r="HGT167" s="367"/>
      <c r="HGU167" s="367"/>
      <c r="HGV167" s="367"/>
      <c r="HGW167" s="367"/>
      <c r="HGX167" s="367"/>
      <c r="HGY167" s="367"/>
      <c r="HGZ167" s="367"/>
      <c r="HHA167" s="367"/>
      <c r="HHB167" s="367"/>
      <c r="HHC167" s="367"/>
      <c r="HHD167" s="367"/>
      <c r="HHE167" s="367"/>
      <c r="HHF167" s="367"/>
      <c r="HHG167" s="367"/>
      <c r="HHH167" s="367"/>
      <c r="HHI167" s="367"/>
      <c r="HHJ167" s="367"/>
      <c r="HHK167" s="367"/>
      <c r="HHL167" s="367"/>
      <c r="HHM167" s="367"/>
      <c r="HHN167" s="367"/>
      <c r="HHO167" s="367"/>
      <c r="HHP167" s="367"/>
      <c r="HHQ167" s="367"/>
      <c r="HHR167" s="367"/>
      <c r="HHS167" s="367"/>
      <c r="HHT167" s="367"/>
      <c r="HHU167" s="367"/>
      <c r="HHV167" s="367"/>
      <c r="HHW167" s="367"/>
      <c r="HHX167" s="367"/>
      <c r="HHY167" s="367"/>
      <c r="HHZ167" s="367"/>
      <c r="HIA167" s="367"/>
      <c r="HIB167" s="367"/>
      <c r="HIC167" s="367"/>
      <c r="HID167" s="367"/>
      <c r="HIE167" s="367"/>
      <c r="HIF167" s="367"/>
      <c r="HIG167" s="367"/>
      <c r="HIH167" s="367"/>
      <c r="HII167" s="367"/>
      <c r="HIJ167" s="367"/>
      <c r="HIK167" s="367"/>
      <c r="HIL167" s="367"/>
      <c r="HIM167" s="367"/>
      <c r="HIN167" s="367"/>
      <c r="HIO167" s="367"/>
      <c r="HIP167" s="367"/>
      <c r="HIQ167" s="367"/>
      <c r="HIR167" s="367"/>
      <c r="HIS167" s="367"/>
      <c r="HIT167" s="367"/>
      <c r="HIU167" s="367"/>
      <c r="HIV167" s="367"/>
      <c r="HIW167" s="367"/>
      <c r="HIX167" s="367"/>
      <c r="HIY167" s="367"/>
      <c r="HIZ167" s="367"/>
      <c r="HJA167" s="367"/>
      <c r="HJB167" s="367"/>
      <c r="HJC167" s="367"/>
      <c r="HJD167" s="367"/>
      <c r="HJE167" s="367"/>
      <c r="HJF167" s="367"/>
      <c r="HJG167" s="367"/>
      <c r="HJH167" s="367"/>
      <c r="HJI167" s="367"/>
      <c r="HJJ167" s="367"/>
      <c r="HJK167" s="367"/>
      <c r="HJL167" s="367"/>
      <c r="HJM167" s="367"/>
      <c r="HJN167" s="367"/>
      <c r="HJO167" s="367"/>
      <c r="HJP167" s="367"/>
      <c r="HJQ167" s="367"/>
      <c r="HJR167" s="367"/>
      <c r="HJS167" s="367"/>
      <c r="HJT167" s="367"/>
      <c r="HJU167" s="367"/>
      <c r="HJV167" s="367"/>
      <c r="HJW167" s="367"/>
      <c r="HJX167" s="367"/>
      <c r="HJY167" s="367"/>
      <c r="HJZ167" s="367"/>
      <c r="HKA167" s="367"/>
      <c r="HKB167" s="367"/>
      <c r="HKC167" s="367"/>
      <c r="HKD167" s="367"/>
      <c r="HKE167" s="367"/>
      <c r="HKF167" s="367"/>
      <c r="HKG167" s="367"/>
      <c r="HKH167" s="367"/>
      <c r="HKI167" s="367"/>
      <c r="HKJ167" s="367"/>
      <c r="HKK167" s="367"/>
      <c r="HKL167" s="367"/>
      <c r="HKM167" s="367"/>
      <c r="HKN167" s="367"/>
      <c r="HKO167" s="367"/>
      <c r="HKP167" s="367"/>
      <c r="HKQ167" s="367"/>
      <c r="HKR167" s="367"/>
      <c r="HKS167" s="367"/>
      <c r="HKT167" s="367"/>
      <c r="HKU167" s="367"/>
      <c r="HKV167" s="367"/>
      <c r="HKW167" s="367"/>
      <c r="HKX167" s="367"/>
      <c r="HKY167" s="367"/>
      <c r="HKZ167" s="367"/>
      <c r="HLA167" s="367"/>
      <c r="HLB167" s="367"/>
      <c r="HLC167" s="367"/>
      <c r="HLD167" s="367"/>
      <c r="HLE167" s="367"/>
      <c r="HLF167" s="367"/>
      <c r="HLG167" s="367"/>
      <c r="HLH167" s="367"/>
      <c r="HLI167" s="367"/>
      <c r="HLJ167" s="367"/>
      <c r="HLK167" s="367"/>
      <c r="HLL167" s="367"/>
      <c r="HLM167" s="367"/>
      <c r="HLN167" s="367"/>
      <c r="HLO167" s="367"/>
      <c r="HLP167" s="367"/>
      <c r="HLQ167" s="367"/>
      <c r="HLR167" s="367"/>
      <c r="HLS167" s="367"/>
      <c r="HLT167" s="367"/>
      <c r="HLU167" s="367"/>
      <c r="HLV167" s="367"/>
      <c r="HLW167" s="367"/>
      <c r="HLX167" s="367"/>
      <c r="HLY167" s="367"/>
      <c r="HLZ167" s="367"/>
      <c r="HMA167" s="367"/>
      <c r="HMB167" s="367"/>
      <c r="HMC167" s="367"/>
      <c r="HMD167" s="367"/>
      <c r="HME167" s="367"/>
      <c r="HMF167" s="367"/>
      <c r="HMG167" s="367"/>
      <c r="HMH167" s="367"/>
      <c r="HMI167" s="367"/>
      <c r="HMJ167" s="367"/>
      <c r="HMK167" s="367"/>
      <c r="HML167" s="367"/>
      <c r="HMM167" s="367"/>
      <c r="HMN167" s="367"/>
      <c r="HMO167" s="367"/>
      <c r="HMP167" s="367"/>
      <c r="HMQ167" s="367"/>
      <c r="HMR167" s="367"/>
      <c r="HMS167" s="367"/>
      <c r="HMT167" s="367"/>
      <c r="HMU167" s="367"/>
      <c r="HMV167" s="367"/>
      <c r="HMW167" s="367"/>
      <c r="HMX167" s="367"/>
      <c r="HMY167" s="367"/>
      <c r="HMZ167" s="367"/>
      <c r="HNA167" s="367"/>
      <c r="HNB167" s="367"/>
      <c r="HNC167" s="367"/>
      <c r="HND167" s="367"/>
      <c r="HNE167" s="367"/>
      <c r="HNF167" s="367"/>
      <c r="HNG167" s="367"/>
      <c r="HNH167" s="367"/>
      <c r="HNI167" s="367"/>
      <c r="HNJ167" s="367"/>
      <c r="HNK167" s="367"/>
      <c r="HNL167" s="367"/>
      <c r="HNM167" s="367"/>
      <c r="HNN167" s="367"/>
      <c r="HNO167" s="367"/>
      <c r="HNP167" s="367"/>
      <c r="HNQ167" s="367"/>
      <c r="HNR167" s="367"/>
      <c r="HNS167" s="367"/>
      <c r="HNT167" s="367"/>
      <c r="HNU167" s="367"/>
      <c r="HNV167" s="367"/>
      <c r="HNW167" s="367"/>
      <c r="HNX167" s="367"/>
      <c r="HNY167" s="367"/>
      <c r="HNZ167" s="367"/>
      <c r="HOA167" s="367"/>
      <c r="HOB167" s="367"/>
      <c r="HOC167" s="367"/>
      <c r="HOD167" s="367"/>
      <c r="HOE167" s="367"/>
      <c r="HOF167" s="367"/>
      <c r="HOG167" s="367"/>
      <c r="HOH167" s="367"/>
      <c r="HOI167" s="367"/>
      <c r="HOJ167" s="367"/>
      <c r="HOK167" s="367"/>
      <c r="HOL167" s="367"/>
      <c r="HOM167" s="367"/>
      <c r="HON167" s="367"/>
      <c r="HOO167" s="367"/>
      <c r="HOP167" s="367"/>
      <c r="HOQ167" s="367"/>
      <c r="HOR167" s="367"/>
      <c r="HOS167" s="367"/>
      <c r="HOT167" s="367"/>
      <c r="HOU167" s="367"/>
      <c r="HOV167" s="367"/>
      <c r="HOW167" s="367"/>
      <c r="HOX167" s="367"/>
      <c r="HOY167" s="367"/>
      <c r="HOZ167" s="367"/>
      <c r="HPA167" s="367"/>
      <c r="HPB167" s="367"/>
      <c r="HPC167" s="367"/>
      <c r="HPD167" s="367"/>
      <c r="HPE167" s="367"/>
      <c r="HPF167" s="367"/>
      <c r="HPG167" s="367"/>
      <c r="HPH167" s="367"/>
      <c r="HPI167" s="367"/>
      <c r="HPJ167" s="367"/>
      <c r="HPK167" s="367"/>
      <c r="HPL167" s="367"/>
      <c r="HPM167" s="367"/>
      <c r="HPN167" s="367"/>
      <c r="HPO167" s="367"/>
      <c r="HPP167" s="367"/>
      <c r="HPQ167" s="367"/>
      <c r="HPR167" s="367"/>
      <c r="HPS167" s="367"/>
      <c r="HPT167" s="367"/>
      <c r="HPU167" s="367"/>
      <c r="HPV167" s="367"/>
      <c r="HPW167" s="367"/>
      <c r="HPX167" s="367"/>
      <c r="HPY167" s="367"/>
      <c r="HPZ167" s="367"/>
      <c r="HQA167" s="367"/>
      <c r="HQB167" s="367"/>
      <c r="HQC167" s="367"/>
      <c r="HQD167" s="367"/>
      <c r="HQE167" s="367"/>
      <c r="HQF167" s="367"/>
      <c r="HQG167" s="367"/>
      <c r="HQH167" s="367"/>
      <c r="HQI167" s="367"/>
      <c r="HQJ167" s="367"/>
      <c r="HQK167" s="367"/>
      <c r="HQL167" s="367"/>
      <c r="HQM167" s="367"/>
      <c r="HQN167" s="367"/>
      <c r="HQO167" s="367"/>
      <c r="HQP167" s="367"/>
      <c r="HQQ167" s="367"/>
      <c r="HQR167" s="367"/>
      <c r="HQS167" s="367"/>
      <c r="HQT167" s="367"/>
      <c r="HQU167" s="367"/>
      <c r="HQV167" s="367"/>
      <c r="HQW167" s="367"/>
      <c r="HQX167" s="367"/>
      <c r="HQY167" s="367"/>
      <c r="HQZ167" s="367"/>
      <c r="HRA167" s="367"/>
      <c r="HRB167" s="367"/>
      <c r="HRC167" s="367"/>
      <c r="HRD167" s="367"/>
      <c r="HRE167" s="367"/>
      <c r="HRF167" s="367"/>
      <c r="HRG167" s="367"/>
      <c r="HRH167" s="367"/>
      <c r="HRI167" s="367"/>
      <c r="HRJ167" s="367"/>
      <c r="HRK167" s="367"/>
      <c r="HRL167" s="367"/>
      <c r="HRM167" s="367"/>
      <c r="HRN167" s="367"/>
      <c r="HRO167" s="367"/>
      <c r="HRP167" s="367"/>
      <c r="HRQ167" s="367"/>
      <c r="HRR167" s="367"/>
      <c r="HRS167" s="367"/>
      <c r="HRT167" s="367"/>
      <c r="HRU167" s="367"/>
      <c r="HRV167" s="367"/>
      <c r="HRW167" s="367"/>
      <c r="HRX167" s="367"/>
      <c r="HRY167" s="367"/>
      <c r="HRZ167" s="367"/>
      <c r="HSA167" s="367"/>
      <c r="HSB167" s="367"/>
      <c r="HSC167" s="367"/>
      <c r="HSD167" s="367"/>
      <c r="HSE167" s="367"/>
      <c r="HSF167" s="367"/>
      <c r="HSG167" s="367"/>
      <c r="HSH167" s="367"/>
      <c r="HSI167" s="367"/>
      <c r="HSJ167" s="367"/>
      <c r="HSK167" s="367"/>
      <c r="HSL167" s="367"/>
      <c r="HSM167" s="367"/>
      <c r="HSN167" s="367"/>
      <c r="HSO167" s="367"/>
      <c r="HSP167" s="367"/>
      <c r="HSQ167" s="367"/>
      <c r="HSR167" s="367"/>
      <c r="HSS167" s="367"/>
      <c r="HST167" s="367"/>
      <c r="HSU167" s="367"/>
      <c r="HSV167" s="367"/>
      <c r="HSW167" s="367"/>
      <c r="HSX167" s="367"/>
      <c r="HSY167" s="367"/>
      <c r="HSZ167" s="367"/>
      <c r="HTA167" s="367"/>
      <c r="HTB167" s="367"/>
      <c r="HTC167" s="367"/>
      <c r="HTD167" s="367"/>
      <c r="HTE167" s="367"/>
      <c r="HTF167" s="367"/>
      <c r="HTG167" s="367"/>
      <c r="HTH167" s="367"/>
      <c r="HTI167" s="367"/>
      <c r="HTJ167" s="367"/>
      <c r="HTK167" s="367"/>
      <c r="HTL167" s="367"/>
      <c r="HTM167" s="367"/>
      <c r="HTN167" s="367"/>
      <c r="HTO167" s="367"/>
      <c r="HTP167" s="367"/>
      <c r="HTQ167" s="367"/>
      <c r="HTR167" s="367"/>
      <c r="HTS167" s="367"/>
      <c r="HTT167" s="367"/>
      <c r="HTU167" s="367"/>
      <c r="HTV167" s="367"/>
      <c r="HTW167" s="367"/>
      <c r="HTX167" s="367"/>
      <c r="HTY167" s="367"/>
      <c r="HTZ167" s="367"/>
      <c r="HUA167" s="367"/>
      <c r="HUB167" s="367"/>
      <c r="HUC167" s="367"/>
      <c r="HUD167" s="367"/>
      <c r="HUE167" s="367"/>
      <c r="HUF167" s="367"/>
      <c r="HUG167" s="367"/>
      <c r="HUH167" s="367"/>
      <c r="HUI167" s="367"/>
      <c r="HUJ167" s="367"/>
      <c r="HUK167" s="367"/>
      <c r="HUL167" s="367"/>
      <c r="HUM167" s="367"/>
      <c r="HUN167" s="367"/>
      <c r="HUO167" s="367"/>
      <c r="HUP167" s="367"/>
      <c r="HUQ167" s="367"/>
      <c r="HUR167" s="367"/>
      <c r="HUS167" s="367"/>
      <c r="HUT167" s="367"/>
      <c r="HUU167" s="367"/>
      <c r="HUV167" s="367"/>
      <c r="HUW167" s="367"/>
      <c r="HUX167" s="367"/>
      <c r="HUY167" s="367"/>
      <c r="HUZ167" s="367"/>
      <c r="HVA167" s="367"/>
      <c r="HVB167" s="367"/>
      <c r="HVC167" s="367"/>
      <c r="HVD167" s="367"/>
      <c r="HVE167" s="367"/>
      <c r="HVF167" s="367"/>
      <c r="HVG167" s="367"/>
      <c r="HVH167" s="367"/>
      <c r="HVI167" s="367"/>
      <c r="HVJ167" s="367"/>
      <c r="HVK167" s="367"/>
      <c r="HVL167" s="367"/>
      <c r="HVM167" s="367"/>
      <c r="HVN167" s="367"/>
      <c r="HVO167" s="367"/>
      <c r="HVP167" s="367"/>
      <c r="HVQ167" s="367"/>
      <c r="HVR167" s="367"/>
      <c r="HVS167" s="367"/>
      <c r="HVT167" s="367"/>
      <c r="HVU167" s="367"/>
      <c r="HVV167" s="367"/>
      <c r="HVW167" s="367"/>
      <c r="HVX167" s="367"/>
      <c r="HVY167" s="367"/>
      <c r="HVZ167" s="367"/>
      <c r="HWA167" s="367"/>
      <c r="HWB167" s="367"/>
      <c r="HWC167" s="367"/>
      <c r="HWD167" s="367"/>
      <c r="HWE167" s="367"/>
      <c r="HWF167" s="367"/>
      <c r="HWG167" s="367"/>
      <c r="HWH167" s="367"/>
      <c r="HWI167" s="367"/>
      <c r="HWJ167" s="367"/>
      <c r="HWK167" s="367"/>
      <c r="HWL167" s="367"/>
      <c r="HWM167" s="367"/>
      <c r="HWN167" s="367"/>
      <c r="HWO167" s="367"/>
      <c r="HWP167" s="367"/>
      <c r="HWQ167" s="367"/>
      <c r="HWR167" s="367"/>
      <c r="HWS167" s="367"/>
      <c r="HWT167" s="367"/>
      <c r="HWU167" s="367"/>
      <c r="HWV167" s="367"/>
      <c r="HWW167" s="367"/>
      <c r="HWX167" s="367"/>
      <c r="HWY167" s="367"/>
      <c r="HWZ167" s="367"/>
      <c r="HXA167" s="367"/>
      <c r="HXB167" s="367"/>
      <c r="HXC167" s="367"/>
      <c r="HXD167" s="367"/>
      <c r="HXE167" s="367"/>
      <c r="HXF167" s="367"/>
      <c r="HXG167" s="367"/>
      <c r="HXH167" s="367"/>
      <c r="HXI167" s="367"/>
      <c r="HXJ167" s="367"/>
      <c r="HXK167" s="367"/>
      <c r="HXL167" s="367"/>
      <c r="HXM167" s="367"/>
      <c r="HXN167" s="367"/>
      <c r="HXO167" s="367"/>
      <c r="HXP167" s="367"/>
      <c r="HXQ167" s="367"/>
      <c r="HXR167" s="367"/>
      <c r="HXS167" s="367"/>
      <c r="HXT167" s="367"/>
      <c r="HXU167" s="367"/>
      <c r="HXV167" s="367"/>
      <c r="HXW167" s="367"/>
      <c r="HXX167" s="367"/>
      <c r="HXY167" s="367"/>
      <c r="HXZ167" s="367"/>
      <c r="HYA167" s="367"/>
      <c r="HYB167" s="367"/>
      <c r="HYC167" s="367"/>
      <c r="HYD167" s="367"/>
      <c r="HYE167" s="367"/>
      <c r="HYF167" s="367"/>
      <c r="HYG167" s="367"/>
      <c r="HYH167" s="367"/>
      <c r="HYI167" s="367"/>
      <c r="HYJ167" s="367"/>
      <c r="HYK167" s="367"/>
      <c r="HYL167" s="367"/>
      <c r="HYM167" s="367"/>
      <c r="HYN167" s="367"/>
      <c r="HYO167" s="367"/>
      <c r="HYP167" s="367"/>
      <c r="HYQ167" s="367"/>
      <c r="HYR167" s="367"/>
      <c r="HYS167" s="367"/>
      <c r="HYT167" s="367"/>
      <c r="HYU167" s="367"/>
      <c r="HYV167" s="367"/>
      <c r="HYW167" s="367"/>
      <c r="HYX167" s="367"/>
      <c r="HYY167" s="367"/>
      <c r="HYZ167" s="367"/>
      <c r="HZA167" s="367"/>
      <c r="HZB167" s="367"/>
      <c r="HZC167" s="367"/>
      <c r="HZD167" s="367"/>
      <c r="HZE167" s="367"/>
      <c r="HZF167" s="367"/>
      <c r="HZG167" s="367"/>
      <c r="HZH167" s="367"/>
      <c r="HZI167" s="367"/>
      <c r="HZJ167" s="367"/>
      <c r="HZK167" s="367"/>
      <c r="HZL167" s="367"/>
      <c r="HZM167" s="367"/>
      <c r="HZN167" s="367"/>
      <c r="HZO167" s="367"/>
      <c r="HZP167" s="367"/>
      <c r="HZQ167" s="367"/>
      <c r="HZR167" s="367"/>
      <c r="HZS167" s="367"/>
      <c r="HZT167" s="367"/>
      <c r="HZU167" s="367"/>
      <c r="HZV167" s="367"/>
      <c r="HZW167" s="367"/>
      <c r="HZX167" s="367"/>
      <c r="HZY167" s="367"/>
      <c r="HZZ167" s="367"/>
      <c r="IAA167" s="367"/>
      <c r="IAB167" s="367"/>
      <c r="IAC167" s="367"/>
      <c r="IAD167" s="367"/>
      <c r="IAE167" s="367"/>
      <c r="IAF167" s="367"/>
      <c r="IAG167" s="367"/>
      <c r="IAH167" s="367"/>
      <c r="IAI167" s="367"/>
      <c r="IAJ167" s="367"/>
      <c r="IAK167" s="367"/>
      <c r="IAL167" s="367"/>
      <c r="IAM167" s="367"/>
      <c r="IAN167" s="367"/>
      <c r="IAO167" s="367"/>
      <c r="IAP167" s="367"/>
      <c r="IAQ167" s="367"/>
      <c r="IAR167" s="367"/>
      <c r="IAS167" s="367"/>
      <c r="IAT167" s="367"/>
      <c r="IAU167" s="367"/>
      <c r="IAV167" s="367"/>
      <c r="IAW167" s="367"/>
      <c r="IAX167" s="367"/>
      <c r="IAY167" s="367"/>
      <c r="IAZ167" s="367"/>
      <c r="IBA167" s="367"/>
      <c r="IBB167" s="367"/>
      <c r="IBC167" s="367"/>
      <c r="IBD167" s="367"/>
      <c r="IBE167" s="367"/>
      <c r="IBF167" s="367"/>
      <c r="IBG167" s="367"/>
      <c r="IBH167" s="367"/>
      <c r="IBI167" s="367"/>
      <c r="IBJ167" s="367"/>
      <c r="IBK167" s="367"/>
      <c r="IBL167" s="367"/>
      <c r="IBM167" s="367"/>
      <c r="IBN167" s="367"/>
      <c r="IBO167" s="367"/>
      <c r="IBP167" s="367"/>
      <c r="IBQ167" s="367"/>
      <c r="IBR167" s="367"/>
      <c r="IBS167" s="367"/>
      <c r="IBT167" s="367"/>
      <c r="IBU167" s="367"/>
      <c r="IBV167" s="367"/>
      <c r="IBW167" s="367"/>
      <c r="IBX167" s="367"/>
      <c r="IBY167" s="367"/>
      <c r="IBZ167" s="367"/>
      <c r="ICA167" s="367"/>
      <c r="ICB167" s="367"/>
      <c r="ICC167" s="367"/>
      <c r="ICD167" s="367"/>
      <c r="ICE167" s="367"/>
      <c r="ICF167" s="367"/>
      <c r="ICG167" s="367"/>
      <c r="ICH167" s="367"/>
      <c r="ICI167" s="367"/>
      <c r="ICJ167" s="367"/>
      <c r="ICK167" s="367"/>
      <c r="ICL167" s="367"/>
      <c r="ICM167" s="367"/>
      <c r="ICN167" s="367"/>
      <c r="ICO167" s="367"/>
      <c r="ICP167" s="367"/>
      <c r="ICQ167" s="367"/>
      <c r="ICR167" s="367"/>
      <c r="ICS167" s="367"/>
      <c r="ICT167" s="367"/>
      <c r="ICU167" s="367"/>
      <c r="ICV167" s="367"/>
      <c r="ICW167" s="367"/>
      <c r="ICX167" s="367"/>
      <c r="ICY167" s="367"/>
      <c r="ICZ167" s="367"/>
      <c r="IDA167" s="367"/>
      <c r="IDB167" s="367"/>
      <c r="IDC167" s="367"/>
      <c r="IDD167" s="367"/>
      <c r="IDE167" s="367"/>
      <c r="IDF167" s="367"/>
      <c r="IDG167" s="367"/>
      <c r="IDH167" s="367"/>
      <c r="IDI167" s="367"/>
      <c r="IDJ167" s="367"/>
      <c r="IDK167" s="367"/>
      <c r="IDL167" s="367"/>
      <c r="IDM167" s="367"/>
      <c r="IDN167" s="367"/>
      <c r="IDO167" s="367"/>
      <c r="IDP167" s="367"/>
      <c r="IDQ167" s="367"/>
      <c r="IDR167" s="367"/>
      <c r="IDS167" s="367"/>
      <c r="IDT167" s="367"/>
      <c r="IDU167" s="367"/>
      <c r="IDV167" s="367"/>
      <c r="IDW167" s="367"/>
      <c r="IDX167" s="367"/>
      <c r="IDY167" s="367"/>
      <c r="IDZ167" s="367"/>
      <c r="IEA167" s="367"/>
      <c r="IEB167" s="367"/>
      <c r="IEC167" s="367"/>
      <c r="IED167" s="367"/>
      <c r="IEE167" s="367"/>
      <c r="IEF167" s="367"/>
      <c r="IEG167" s="367"/>
      <c r="IEH167" s="367"/>
      <c r="IEI167" s="367"/>
      <c r="IEJ167" s="367"/>
      <c r="IEK167" s="367"/>
      <c r="IEL167" s="367"/>
      <c r="IEM167" s="367"/>
      <c r="IEN167" s="367"/>
      <c r="IEO167" s="367"/>
      <c r="IEP167" s="367"/>
      <c r="IEQ167" s="367"/>
      <c r="IER167" s="367"/>
      <c r="IES167" s="367"/>
      <c r="IET167" s="367"/>
      <c r="IEU167" s="367"/>
      <c r="IEV167" s="367"/>
      <c r="IEW167" s="367"/>
      <c r="IEX167" s="367"/>
      <c r="IEY167" s="367"/>
      <c r="IEZ167" s="367"/>
      <c r="IFA167" s="367"/>
      <c r="IFB167" s="367"/>
      <c r="IFC167" s="367"/>
      <c r="IFD167" s="367"/>
      <c r="IFE167" s="367"/>
      <c r="IFF167" s="367"/>
      <c r="IFG167" s="367"/>
      <c r="IFH167" s="367"/>
      <c r="IFI167" s="367"/>
      <c r="IFJ167" s="367"/>
      <c r="IFK167" s="367"/>
      <c r="IFL167" s="367"/>
      <c r="IFM167" s="367"/>
      <c r="IFN167" s="367"/>
      <c r="IFO167" s="367"/>
      <c r="IFP167" s="367"/>
      <c r="IFQ167" s="367"/>
      <c r="IFR167" s="367"/>
      <c r="IFS167" s="367"/>
      <c r="IFT167" s="367"/>
      <c r="IFU167" s="367"/>
      <c r="IFV167" s="367"/>
      <c r="IFW167" s="367"/>
      <c r="IFX167" s="367"/>
      <c r="IFY167" s="367"/>
      <c r="IFZ167" s="367"/>
      <c r="IGA167" s="367"/>
      <c r="IGB167" s="367"/>
      <c r="IGC167" s="367"/>
      <c r="IGD167" s="367"/>
      <c r="IGE167" s="367"/>
      <c r="IGF167" s="367"/>
      <c r="IGG167" s="367"/>
      <c r="IGH167" s="367"/>
      <c r="IGI167" s="367"/>
      <c r="IGJ167" s="367"/>
      <c r="IGK167" s="367"/>
      <c r="IGL167" s="367"/>
      <c r="IGM167" s="367"/>
      <c r="IGN167" s="367"/>
      <c r="IGO167" s="367"/>
      <c r="IGP167" s="367"/>
      <c r="IGQ167" s="367"/>
      <c r="IGR167" s="367"/>
      <c r="IGS167" s="367"/>
      <c r="IGT167" s="367"/>
      <c r="IGU167" s="367"/>
      <c r="IGV167" s="367"/>
      <c r="IGW167" s="367"/>
      <c r="IGX167" s="367"/>
      <c r="IGY167" s="367"/>
      <c r="IGZ167" s="367"/>
      <c r="IHA167" s="367"/>
      <c r="IHB167" s="367"/>
      <c r="IHC167" s="367"/>
      <c r="IHD167" s="367"/>
      <c r="IHE167" s="367"/>
      <c r="IHF167" s="367"/>
      <c r="IHG167" s="367"/>
      <c r="IHH167" s="367"/>
      <c r="IHI167" s="367"/>
      <c r="IHJ167" s="367"/>
      <c r="IHK167" s="367"/>
      <c r="IHL167" s="367"/>
      <c r="IHM167" s="367"/>
      <c r="IHN167" s="367"/>
      <c r="IHO167" s="367"/>
      <c r="IHP167" s="367"/>
      <c r="IHQ167" s="367"/>
      <c r="IHR167" s="367"/>
      <c r="IHS167" s="367"/>
      <c r="IHT167" s="367"/>
      <c r="IHU167" s="367"/>
      <c r="IHV167" s="367"/>
      <c r="IHW167" s="367"/>
      <c r="IHX167" s="367"/>
      <c r="IHY167" s="367"/>
      <c r="IHZ167" s="367"/>
      <c r="IIA167" s="367"/>
      <c r="IIB167" s="367"/>
      <c r="IIC167" s="367"/>
      <c r="IID167" s="367"/>
      <c r="IIE167" s="367"/>
      <c r="IIF167" s="367"/>
      <c r="IIG167" s="367"/>
      <c r="IIH167" s="367"/>
      <c r="III167" s="367"/>
      <c r="IIJ167" s="367"/>
      <c r="IIK167" s="367"/>
      <c r="IIL167" s="367"/>
      <c r="IIM167" s="367"/>
      <c r="IIN167" s="367"/>
      <c r="IIO167" s="367"/>
      <c r="IIP167" s="367"/>
      <c r="IIQ167" s="367"/>
      <c r="IIR167" s="367"/>
      <c r="IIS167" s="367"/>
      <c r="IIT167" s="367"/>
      <c r="IIU167" s="367"/>
      <c r="IIV167" s="367"/>
      <c r="IIW167" s="367"/>
      <c r="IIX167" s="367"/>
      <c r="IIY167" s="367"/>
      <c r="IIZ167" s="367"/>
      <c r="IJA167" s="367"/>
      <c r="IJB167" s="367"/>
      <c r="IJC167" s="367"/>
      <c r="IJD167" s="367"/>
      <c r="IJE167" s="367"/>
      <c r="IJF167" s="367"/>
      <c r="IJG167" s="367"/>
      <c r="IJH167" s="367"/>
      <c r="IJI167" s="367"/>
      <c r="IJJ167" s="367"/>
      <c r="IJK167" s="367"/>
      <c r="IJL167" s="367"/>
      <c r="IJM167" s="367"/>
      <c r="IJN167" s="367"/>
      <c r="IJO167" s="367"/>
      <c r="IJP167" s="367"/>
      <c r="IJQ167" s="367"/>
      <c r="IJR167" s="367"/>
      <c r="IJS167" s="367"/>
      <c r="IJT167" s="367"/>
      <c r="IJU167" s="367"/>
      <c r="IJV167" s="367"/>
      <c r="IJW167" s="367"/>
      <c r="IJX167" s="367"/>
      <c r="IJY167" s="367"/>
      <c r="IJZ167" s="367"/>
      <c r="IKA167" s="367"/>
      <c r="IKB167" s="367"/>
      <c r="IKC167" s="367"/>
      <c r="IKD167" s="367"/>
      <c r="IKE167" s="367"/>
      <c r="IKF167" s="367"/>
      <c r="IKG167" s="367"/>
      <c r="IKH167" s="367"/>
      <c r="IKI167" s="367"/>
      <c r="IKJ167" s="367"/>
      <c r="IKK167" s="367"/>
      <c r="IKL167" s="367"/>
      <c r="IKM167" s="367"/>
      <c r="IKN167" s="367"/>
      <c r="IKO167" s="367"/>
      <c r="IKP167" s="367"/>
      <c r="IKQ167" s="367"/>
      <c r="IKR167" s="367"/>
      <c r="IKS167" s="367"/>
      <c r="IKT167" s="367"/>
      <c r="IKU167" s="367"/>
      <c r="IKV167" s="367"/>
      <c r="IKW167" s="367"/>
      <c r="IKX167" s="367"/>
      <c r="IKY167" s="367"/>
      <c r="IKZ167" s="367"/>
      <c r="ILA167" s="367"/>
      <c r="ILB167" s="367"/>
      <c r="ILC167" s="367"/>
      <c r="ILD167" s="367"/>
      <c r="ILE167" s="367"/>
      <c r="ILF167" s="367"/>
      <c r="ILG167" s="367"/>
      <c r="ILH167" s="367"/>
      <c r="ILI167" s="367"/>
      <c r="ILJ167" s="367"/>
      <c r="ILK167" s="367"/>
      <c r="ILL167" s="367"/>
      <c r="ILM167" s="367"/>
      <c r="ILN167" s="367"/>
      <c r="ILO167" s="367"/>
      <c r="ILP167" s="367"/>
      <c r="ILQ167" s="367"/>
      <c r="ILR167" s="367"/>
      <c r="ILS167" s="367"/>
      <c r="ILT167" s="367"/>
      <c r="ILU167" s="367"/>
      <c r="ILV167" s="367"/>
      <c r="ILW167" s="367"/>
      <c r="ILX167" s="367"/>
      <c r="ILY167" s="367"/>
      <c r="ILZ167" s="367"/>
      <c r="IMA167" s="367"/>
      <c r="IMB167" s="367"/>
      <c r="IMC167" s="367"/>
      <c r="IMD167" s="367"/>
      <c r="IME167" s="367"/>
      <c r="IMF167" s="367"/>
      <c r="IMG167" s="367"/>
      <c r="IMH167" s="367"/>
      <c r="IMI167" s="367"/>
      <c r="IMJ167" s="367"/>
      <c r="IMK167" s="367"/>
      <c r="IML167" s="367"/>
      <c r="IMM167" s="367"/>
      <c r="IMN167" s="367"/>
      <c r="IMO167" s="367"/>
      <c r="IMP167" s="367"/>
      <c r="IMQ167" s="367"/>
      <c r="IMR167" s="367"/>
      <c r="IMS167" s="367"/>
      <c r="IMT167" s="367"/>
      <c r="IMU167" s="367"/>
      <c r="IMV167" s="367"/>
      <c r="IMW167" s="367"/>
      <c r="IMX167" s="367"/>
      <c r="IMY167" s="367"/>
      <c r="IMZ167" s="367"/>
      <c r="INA167" s="367"/>
      <c r="INB167" s="367"/>
      <c r="INC167" s="367"/>
      <c r="IND167" s="367"/>
      <c r="INE167" s="367"/>
      <c r="INF167" s="367"/>
      <c r="ING167" s="367"/>
      <c r="INH167" s="367"/>
      <c r="INI167" s="367"/>
      <c r="INJ167" s="367"/>
      <c r="INK167" s="367"/>
      <c r="INL167" s="367"/>
      <c r="INM167" s="367"/>
      <c r="INN167" s="367"/>
      <c r="INO167" s="367"/>
      <c r="INP167" s="367"/>
      <c r="INQ167" s="367"/>
      <c r="INR167" s="367"/>
      <c r="INS167" s="367"/>
      <c r="INT167" s="367"/>
      <c r="INU167" s="367"/>
      <c r="INV167" s="367"/>
      <c r="INW167" s="367"/>
      <c r="INX167" s="367"/>
      <c r="INY167" s="367"/>
      <c r="INZ167" s="367"/>
      <c r="IOA167" s="367"/>
      <c r="IOB167" s="367"/>
      <c r="IOC167" s="367"/>
      <c r="IOD167" s="367"/>
      <c r="IOE167" s="367"/>
      <c r="IOF167" s="367"/>
      <c r="IOG167" s="367"/>
      <c r="IOH167" s="367"/>
      <c r="IOI167" s="367"/>
      <c r="IOJ167" s="367"/>
      <c r="IOK167" s="367"/>
      <c r="IOL167" s="367"/>
      <c r="IOM167" s="367"/>
      <c r="ION167" s="367"/>
      <c r="IOO167" s="367"/>
      <c r="IOP167" s="367"/>
      <c r="IOQ167" s="367"/>
      <c r="IOR167" s="367"/>
      <c r="IOS167" s="367"/>
      <c r="IOT167" s="367"/>
      <c r="IOU167" s="367"/>
      <c r="IOV167" s="367"/>
      <c r="IOW167" s="367"/>
      <c r="IOX167" s="367"/>
      <c r="IOY167" s="367"/>
      <c r="IOZ167" s="367"/>
      <c r="IPA167" s="367"/>
      <c r="IPB167" s="367"/>
      <c r="IPC167" s="367"/>
      <c r="IPD167" s="367"/>
      <c r="IPE167" s="367"/>
      <c r="IPF167" s="367"/>
      <c r="IPG167" s="367"/>
      <c r="IPH167" s="367"/>
      <c r="IPI167" s="367"/>
      <c r="IPJ167" s="367"/>
      <c r="IPK167" s="367"/>
      <c r="IPL167" s="367"/>
      <c r="IPM167" s="367"/>
      <c r="IPN167" s="367"/>
      <c r="IPO167" s="367"/>
      <c r="IPP167" s="367"/>
      <c r="IPQ167" s="367"/>
      <c r="IPR167" s="367"/>
      <c r="IPS167" s="367"/>
      <c r="IPT167" s="367"/>
      <c r="IPU167" s="367"/>
      <c r="IPV167" s="367"/>
      <c r="IPW167" s="367"/>
      <c r="IPX167" s="367"/>
      <c r="IPY167" s="367"/>
      <c r="IPZ167" s="367"/>
      <c r="IQA167" s="367"/>
      <c r="IQB167" s="367"/>
      <c r="IQC167" s="367"/>
      <c r="IQD167" s="367"/>
      <c r="IQE167" s="367"/>
      <c r="IQF167" s="367"/>
      <c r="IQG167" s="367"/>
      <c r="IQH167" s="367"/>
      <c r="IQI167" s="367"/>
      <c r="IQJ167" s="367"/>
      <c r="IQK167" s="367"/>
      <c r="IQL167" s="367"/>
      <c r="IQM167" s="367"/>
      <c r="IQN167" s="367"/>
      <c r="IQO167" s="367"/>
      <c r="IQP167" s="367"/>
      <c r="IQQ167" s="367"/>
      <c r="IQR167" s="367"/>
      <c r="IQS167" s="367"/>
      <c r="IQT167" s="367"/>
      <c r="IQU167" s="367"/>
      <c r="IQV167" s="367"/>
      <c r="IQW167" s="367"/>
      <c r="IQX167" s="367"/>
      <c r="IQY167" s="367"/>
      <c r="IQZ167" s="367"/>
      <c r="IRA167" s="367"/>
      <c r="IRB167" s="367"/>
      <c r="IRC167" s="367"/>
      <c r="IRD167" s="367"/>
      <c r="IRE167" s="367"/>
      <c r="IRF167" s="367"/>
      <c r="IRG167" s="367"/>
      <c r="IRH167" s="367"/>
      <c r="IRI167" s="367"/>
      <c r="IRJ167" s="367"/>
      <c r="IRK167" s="367"/>
      <c r="IRL167" s="367"/>
      <c r="IRM167" s="367"/>
      <c r="IRN167" s="367"/>
      <c r="IRO167" s="367"/>
      <c r="IRP167" s="367"/>
      <c r="IRQ167" s="367"/>
      <c r="IRR167" s="367"/>
      <c r="IRS167" s="367"/>
      <c r="IRT167" s="367"/>
      <c r="IRU167" s="367"/>
      <c r="IRV167" s="367"/>
      <c r="IRW167" s="367"/>
      <c r="IRX167" s="367"/>
      <c r="IRY167" s="367"/>
      <c r="IRZ167" s="367"/>
      <c r="ISA167" s="367"/>
      <c r="ISB167" s="367"/>
      <c r="ISC167" s="367"/>
      <c r="ISD167" s="367"/>
      <c r="ISE167" s="367"/>
      <c r="ISF167" s="367"/>
      <c r="ISG167" s="367"/>
      <c r="ISH167" s="367"/>
      <c r="ISI167" s="367"/>
      <c r="ISJ167" s="367"/>
      <c r="ISK167" s="367"/>
      <c r="ISL167" s="367"/>
      <c r="ISM167" s="367"/>
      <c r="ISN167" s="367"/>
      <c r="ISO167" s="367"/>
      <c r="ISP167" s="367"/>
      <c r="ISQ167" s="367"/>
      <c r="ISR167" s="367"/>
      <c r="ISS167" s="367"/>
      <c r="IST167" s="367"/>
      <c r="ISU167" s="367"/>
      <c r="ISV167" s="367"/>
      <c r="ISW167" s="367"/>
      <c r="ISX167" s="367"/>
      <c r="ISY167" s="367"/>
      <c r="ISZ167" s="367"/>
      <c r="ITA167" s="367"/>
      <c r="ITB167" s="367"/>
      <c r="ITC167" s="367"/>
      <c r="ITD167" s="367"/>
      <c r="ITE167" s="367"/>
      <c r="ITF167" s="367"/>
      <c r="ITG167" s="367"/>
      <c r="ITH167" s="367"/>
      <c r="ITI167" s="367"/>
      <c r="ITJ167" s="367"/>
      <c r="ITK167" s="367"/>
      <c r="ITL167" s="367"/>
      <c r="ITM167" s="367"/>
      <c r="ITN167" s="367"/>
      <c r="ITO167" s="367"/>
      <c r="ITP167" s="367"/>
      <c r="ITQ167" s="367"/>
      <c r="ITR167" s="367"/>
      <c r="ITS167" s="367"/>
      <c r="ITT167" s="367"/>
      <c r="ITU167" s="367"/>
      <c r="ITV167" s="367"/>
      <c r="ITW167" s="367"/>
      <c r="ITX167" s="367"/>
      <c r="ITY167" s="367"/>
      <c r="ITZ167" s="367"/>
      <c r="IUA167" s="367"/>
      <c r="IUB167" s="367"/>
      <c r="IUC167" s="367"/>
      <c r="IUD167" s="367"/>
      <c r="IUE167" s="367"/>
      <c r="IUF167" s="367"/>
      <c r="IUG167" s="367"/>
      <c r="IUH167" s="367"/>
      <c r="IUI167" s="367"/>
      <c r="IUJ167" s="367"/>
      <c r="IUK167" s="367"/>
      <c r="IUL167" s="367"/>
      <c r="IUM167" s="367"/>
      <c r="IUN167" s="367"/>
      <c r="IUO167" s="367"/>
      <c r="IUP167" s="367"/>
      <c r="IUQ167" s="367"/>
      <c r="IUR167" s="367"/>
      <c r="IUS167" s="367"/>
      <c r="IUT167" s="367"/>
      <c r="IUU167" s="367"/>
      <c r="IUV167" s="367"/>
      <c r="IUW167" s="367"/>
      <c r="IUX167" s="367"/>
      <c r="IUY167" s="367"/>
      <c r="IUZ167" s="367"/>
      <c r="IVA167" s="367"/>
      <c r="IVB167" s="367"/>
      <c r="IVC167" s="367"/>
      <c r="IVD167" s="367"/>
      <c r="IVE167" s="367"/>
      <c r="IVF167" s="367"/>
      <c r="IVG167" s="367"/>
      <c r="IVH167" s="367"/>
      <c r="IVI167" s="367"/>
      <c r="IVJ167" s="367"/>
      <c r="IVK167" s="367"/>
      <c r="IVL167" s="367"/>
      <c r="IVM167" s="367"/>
      <c r="IVN167" s="367"/>
      <c r="IVO167" s="367"/>
      <c r="IVP167" s="367"/>
      <c r="IVQ167" s="367"/>
      <c r="IVR167" s="367"/>
      <c r="IVS167" s="367"/>
      <c r="IVT167" s="367"/>
      <c r="IVU167" s="367"/>
      <c r="IVV167" s="367"/>
      <c r="IVW167" s="367"/>
      <c r="IVX167" s="367"/>
      <c r="IVY167" s="367"/>
      <c r="IVZ167" s="367"/>
      <c r="IWA167" s="367"/>
      <c r="IWB167" s="367"/>
      <c r="IWC167" s="367"/>
      <c r="IWD167" s="367"/>
      <c r="IWE167" s="367"/>
      <c r="IWF167" s="367"/>
      <c r="IWG167" s="367"/>
      <c r="IWH167" s="367"/>
      <c r="IWI167" s="367"/>
      <c r="IWJ167" s="367"/>
      <c r="IWK167" s="367"/>
      <c r="IWL167" s="367"/>
      <c r="IWM167" s="367"/>
      <c r="IWN167" s="367"/>
      <c r="IWO167" s="367"/>
      <c r="IWP167" s="367"/>
      <c r="IWQ167" s="367"/>
      <c r="IWR167" s="367"/>
      <c r="IWS167" s="367"/>
      <c r="IWT167" s="367"/>
      <c r="IWU167" s="367"/>
      <c r="IWV167" s="367"/>
      <c r="IWW167" s="367"/>
      <c r="IWX167" s="367"/>
      <c r="IWY167" s="367"/>
      <c r="IWZ167" s="367"/>
      <c r="IXA167" s="367"/>
      <c r="IXB167" s="367"/>
      <c r="IXC167" s="367"/>
      <c r="IXD167" s="367"/>
      <c r="IXE167" s="367"/>
      <c r="IXF167" s="367"/>
      <c r="IXG167" s="367"/>
      <c r="IXH167" s="367"/>
      <c r="IXI167" s="367"/>
      <c r="IXJ167" s="367"/>
      <c r="IXK167" s="367"/>
      <c r="IXL167" s="367"/>
      <c r="IXM167" s="367"/>
      <c r="IXN167" s="367"/>
      <c r="IXO167" s="367"/>
      <c r="IXP167" s="367"/>
      <c r="IXQ167" s="367"/>
      <c r="IXR167" s="367"/>
      <c r="IXS167" s="367"/>
      <c r="IXT167" s="367"/>
      <c r="IXU167" s="367"/>
      <c r="IXV167" s="367"/>
      <c r="IXW167" s="367"/>
      <c r="IXX167" s="367"/>
      <c r="IXY167" s="367"/>
      <c r="IXZ167" s="367"/>
      <c r="IYA167" s="367"/>
      <c r="IYB167" s="367"/>
      <c r="IYC167" s="367"/>
      <c r="IYD167" s="367"/>
      <c r="IYE167" s="367"/>
      <c r="IYF167" s="367"/>
      <c r="IYG167" s="367"/>
      <c r="IYH167" s="367"/>
      <c r="IYI167" s="367"/>
      <c r="IYJ167" s="367"/>
      <c r="IYK167" s="367"/>
      <c r="IYL167" s="367"/>
      <c r="IYM167" s="367"/>
      <c r="IYN167" s="367"/>
      <c r="IYO167" s="367"/>
      <c r="IYP167" s="367"/>
      <c r="IYQ167" s="367"/>
      <c r="IYR167" s="367"/>
      <c r="IYS167" s="367"/>
      <c r="IYT167" s="367"/>
      <c r="IYU167" s="367"/>
      <c r="IYV167" s="367"/>
      <c r="IYW167" s="367"/>
      <c r="IYX167" s="367"/>
      <c r="IYY167" s="367"/>
      <c r="IYZ167" s="367"/>
      <c r="IZA167" s="367"/>
      <c r="IZB167" s="367"/>
      <c r="IZC167" s="367"/>
      <c r="IZD167" s="367"/>
      <c r="IZE167" s="367"/>
      <c r="IZF167" s="367"/>
      <c r="IZG167" s="367"/>
      <c r="IZH167" s="367"/>
      <c r="IZI167" s="367"/>
      <c r="IZJ167" s="367"/>
      <c r="IZK167" s="367"/>
      <c r="IZL167" s="367"/>
      <c r="IZM167" s="367"/>
      <c r="IZN167" s="367"/>
      <c r="IZO167" s="367"/>
      <c r="IZP167" s="367"/>
      <c r="IZQ167" s="367"/>
      <c r="IZR167" s="367"/>
      <c r="IZS167" s="367"/>
      <c r="IZT167" s="367"/>
      <c r="IZU167" s="367"/>
      <c r="IZV167" s="367"/>
      <c r="IZW167" s="367"/>
      <c r="IZX167" s="367"/>
      <c r="IZY167" s="367"/>
      <c r="IZZ167" s="367"/>
      <c r="JAA167" s="367"/>
      <c r="JAB167" s="367"/>
      <c r="JAC167" s="367"/>
      <c r="JAD167" s="367"/>
      <c r="JAE167" s="367"/>
      <c r="JAF167" s="367"/>
      <c r="JAG167" s="367"/>
      <c r="JAH167" s="367"/>
      <c r="JAI167" s="367"/>
      <c r="JAJ167" s="367"/>
      <c r="JAK167" s="367"/>
      <c r="JAL167" s="367"/>
      <c r="JAM167" s="367"/>
      <c r="JAN167" s="367"/>
      <c r="JAO167" s="367"/>
      <c r="JAP167" s="367"/>
      <c r="JAQ167" s="367"/>
      <c r="JAR167" s="367"/>
      <c r="JAS167" s="367"/>
      <c r="JAT167" s="367"/>
      <c r="JAU167" s="367"/>
      <c r="JAV167" s="367"/>
      <c r="JAW167" s="367"/>
      <c r="JAX167" s="367"/>
      <c r="JAY167" s="367"/>
      <c r="JAZ167" s="367"/>
      <c r="JBA167" s="367"/>
      <c r="JBB167" s="367"/>
      <c r="JBC167" s="367"/>
      <c r="JBD167" s="367"/>
      <c r="JBE167" s="367"/>
      <c r="JBF167" s="367"/>
      <c r="JBG167" s="367"/>
      <c r="JBH167" s="367"/>
      <c r="JBI167" s="367"/>
      <c r="JBJ167" s="367"/>
      <c r="JBK167" s="367"/>
      <c r="JBL167" s="367"/>
      <c r="JBM167" s="367"/>
      <c r="JBN167" s="367"/>
      <c r="JBO167" s="367"/>
      <c r="JBP167" s="367"/>
      <c r="JBQ167" s="367"/>
      <c r="JBR167" s="367"/>
      <c r="JBS167" s="367"/>
      <c r="JBT167" s="367"/>
      <c r="JBU167" s="367"/>
      <c r="JBV167" s="367"/>
      <c r="JBW167" s="367"/>
      <c r="JBX167" s="367"/>
      <c r="JBY167" s="367"/>
      <c r="JBZ167" s="367"/>
      <c r="JCA167" s="367"/>
      <c r="JCB167" s="367"/>
      <c r="JCC167" s="367"/>
      <c r="JCD167" s="367"/>
      <c r="JCE167" s="367"/>
      <c r="JCF167" s="367"/>
      <c r="JCG167" s="367"/>
      <c r="JCH167" s="367"/>
      <c r="JCI167" s="367"/>
      <c r="JCJ167" s="367"/>
      <c r="JCK167" s="367"/>
      <c r="JCL167" s="367"/>
      <c r="JCM167" s="367"/>
      <c r="JCN167" s="367"/>
      <c r="JCO167" s="367"/>
      <c r="JCP167" s="367"/>
      <c r="JCQ167" s="367"/>
      <c r="JCR167" s="367"/>
      <c r="JCS167" s="367"/>
      <c r="JCT167" s="367"/>
      <c r="JCU167" s="367"/>
      <c r="JCV167" s="367"/>
      <c r="JCW167" s="367"/>
      <c r="JCX167" s="367"/>
      <c r="JCY167" s="367"/>
      <c r="JCZ167" s="367"/>
      <c r="JDA167" s="367"/>
      <c r="JDB167" s="367"/>
      <c r="JDC167" s="367"/>
      <c r="JDD167" s="367"/>
      <c r="JDE167" s="367"/>
      <c r="JDF167" s="367"/>
      <c r="JDG167" s="367"/>
      <c r="JDH167" s="367"/>
      <c r="JDI167" s="367"/>
      <c r="JDJ167" s="367"/>
      <c r="JDK167" s="367"/>
      <c r="JDL167" s="367"/>
      <c r="JDM167" s="367"/>
      <c r="JDN167" s="367"/>
      <c r="JDO167" s="367"/>
      <c r="JDP167" s="367"/>
      <c r="JDQ167" s="367"/>
      <c r="JDR167" s="367"/>
      <c r="JDS167" s="367"/>
      <c r="JDT167" s="367"/>
      <c r="JDU167" s="367"/>
      <c r="JDV167" s="367"/>
      <c r="JDW167" s="367"/>
      <c r="JDX167" s="367"/>
      <c r="JDY167" s="367"/>
      <c r="JDZ167" s="367"/>
      <c r="JEA167" s="367"/>
      <c r="JEB167" s="367"/>
      <c r="JEC167" s="367"/>
      <c r="JED167" s="367"/>
      <c r="JEE167" s="367"/>
      <c r="JEF167" s="367"/>
      <c r="JEG167" s="367"/>
      <c r="JEH167" s="367"/>
      <c r="JEI167" s="367"/>
      <c r="JEJ167" s="367"/>
      <c r="JEK167" s="367"/>
      <c r="JEL167" s="367"/>
      <c r="JEM167" s="367"/>
      <c r="JEN167" s="367"/>
      <c r="JEO167" s="367"/>
      <c r="JEP167" s="367"/>
      <c r="JEQ167" s="367"/>
      <c r="JER167" s="367"/>
      <c r="JES167" s="367"/>
      <c r="JET167" s="367"/>
      <c r="JEU167" s="367"/>
      <c r="JEV167" s="367"/>
      <c r="JEW167" s="367"/>
      <c r="JEX167" s="367"/>
      <c r="JEY167" s="367"/>
      <c r="JEZ167" s="367"/>
      <c r="JFA167" s="367"/>
      <c r="JFB167" s="367"/>
      <c r="JFC167" s="367"/>
      <c r="JFD167" s="367"/>
      <c r="JFE167" s="367"/>
      <c r="JFF167" s="367"/>
      <c r="JFG167" s="367"/>
      <c r="JFH167" s="367"/>
      <c r="JFI167" s="367"/>
      <c r="JFJ167" s="367"/>
      <c r="JFK167" s="367"/>
      <c r="JFL167" s="367"/>
      <c r="JFM167" s="367"/>
      <c r="JFN167" s="367"/>
      <c r="JFO167" s="367"/>
      <c r="JFP167" s="367"/>
      <c r="JFQ167" s="367"/>
      <c r="JFR167" s="367"/>
      <c r="JFS167" s="367"/>
      <c r="JFT167" s="367"/>
      <c r="JFU167" s="367"/>
      <c r="JFV167" s="367"/>
      <c r="JFW167" s="367"/>
      <c r="JFX167" s="367"/>
      <c r="JFY167" s="367"/>
      <c r="JFZ167" s="367"/>
      <c r="JGA167" s="367"/>
      <c r="JGB167" s="367"/>
      <c r="JGC167" s="367"/>
      <c r="JGD167" s="367"/>
      <c r="JGE167" s="367"/>
      <c r="JGF167" s="367"/>
      <c r="JGG167" s="367"/>
      <c r="JGH167" s="367"/>
      <c r="JGI167" s="367"/>
      <c r="JGJ167" s="367"/>
      <c r="JGK167" s="367"/>
      <c r="JGL167" s="367"/>
      <c r="JGM167" s="367"/>
      <c r="JGN167" s="367"/>
      <c r="JGO167" s="367"/>
      <c r="JGP167" s="367"/>
      <c r="JGQ167" s="367"/>
      <c r="JGR167" s="367"/>
      <c r="JGS167" s="367"/>
      <c r="JGT167" s="367"/>
      <c r="JGU167" s="367"/>
      <c r="JGV167" s="367"/>
      <c r="JGW167" s="367"/>
      <c r="JGX167" s="367"/>
      <c r="JGY167" s="367"/>
      <c r="JGZ167" s="367"/>
      <c r="JHA167" s="367"/>
      <c r="JHB167" s="367"/>
      <c r="JHC167" s="367"/>
      <c r="JHD167" s="367"/>
      <c r="JHE167" s="367"/>
      <c r="JHF167" s="367"/>
      <c r="JHG167" s="367"/>
      <c r="JHH167" s="367"/>
      <c r="JHI167" s="367"/>
      <c r="JHJ167" s="367"/>
      <c r="JHK167" s="367"/>
      <c r="JHL167" s="367"/>
      <c r="JHM167" s="367"/>
      <c r="JHN167" s="367"/>
      <c r="JHO167" s="367"/>
      <c r="JHP167" s="367"/>
      <c r="JHQ167" s="367"/>
      <c r="JHR167" s="367"/>
      <c r="JHS167" s="367"/>
      <c r="JHT167" s="367"/>
      <c r="JHU167" s="367"/>
      <c r="JHV167" s="367"/>
      <c r="JHW167" s="367"/>
      <c r="JHX167" s="367"/>
      <c r="JHY167" s="367"/>
      <c r="JHZ167" s="367"/>
      <c r="JIA167" s="367"/>
      <c r="JIB167" s="367"/>
      <c r="JIC167" s="367"/>
      <c r="JID167" s="367"/>
      <c r="JIE167" s="367"/>
      <c r="JIF167" s="367"/>
      <c r="JIG167" s="367"/>
      <c r="JIH167" s="367"/>
      <c r="JII167" s="367"/>
      <c r="JIJ167" s="367"/>
      <c r="JIK167" s="367"/>
      <c r="JIL167" s="367"/>
      <c r="JIM167" s="367"/>
      <c r="JIN167" s="367"/>
      <c r="JIO167" s="367"/>
      <c r="JIP167" s="367"/>
      <c r="JIQ167" s="367"/>
      <c r="JIR167" s="367"/>
      <c r="JIS167" s="367"/>
      <c r="JIT167" s="367"/>
      <c r="JIU167" s="367"/>
      <c r="JIV167" s="367"/>
      <c r="JIW167" s="367"/>
      <c r="JIX167" s="367"/>
      <c r="JIY167" s="367"/>
      <c r="JIZ167" s="367"/>
      <c r="JJA167" s="367"/>
      <c r="JJB167" s="367"/>
      <c r="JJC167" s="367"/>
      <c r="JJD167" s="367"/>
      <c r="JJE167" s="367"/>
      <c r="JJF167" s="367"/>
      <c r="JJG167" s="367"/>
      <c r="JJH167" s="367"/>
      <c r="JJI167" s="367"/>
      <c r="JJJ167" s="367"/>
      <c r="JJK167" s="367"/>
      <c r="JJL167" s="367"/>
      <c r="JJM167" s="367"/>
      <c r="JJN167" s="367"/>
      <c r="JJO167" s="367"/>
      <c r="JJP167" s="367"/>
      <c r="JJQ167" s="367"/>
      <c r="JJR167" s="367"/>
      <c r="JJS167" s="367"/>
      <c r="JJT167" s="367"/>
      <c r="JJU167" s="367"/>
      <c r="JJV167" s="367"/>
      <c r="JJW167" s="367"/>
      <c r="JJX167" s="367"/>
      <c r="JJY167" s="367"/>
      <c r="JJZ167" s="367"/>
      <c r="JKA167" s="367"/>
      <c r="JKB167" s="367"/>
      <c r="JKC167" s="367"/>
      <c r="JKD167" s="367"/>
      <c r="JKE167" s="367"/>
      <c r="JKF167" s="367"/>
      <c r="JKG167" s="367"/>
      <c r="JKH167" s="367"/>
      <c r="JKI167" s="367"/>
      <c r="JKJ167" s="367"/>
      <c r="JKK167" s="367"/>
      <c r="JKL167" s="367"/>
      <c r="JKM167" s="367"/>
      <c r="JKN167" s="367"/>
      <c r="JKO167" s="367"/>
      <c r="JKP167" s="367"/>
      <c r="JKQ167" s="367"/>
      <c r="JKR167" s="367"/>
      <c r="JKS167" s="367"/>
      <c r="JKT167" s="367"/>
      <c r="JKU167" s="367"/>
      <c r="JKV167" s="367"/>
      <c r="JKW167" s="367"/>
      <c r="JKX167" s="367"/>
      <c r="JKY167" s="367"/>
      <c r="JKZ167" s="367"/>
      <c r="JLA167" s="367"/>
      <c r="JLB167" s="367"/>
      <c r="JLC167" s="367"/>
      <c r="JLD167" s="367"/>
      <c r="JLE167" s="367"/>
      <c r="JLF167" s="367"/>
      <c r="JLG167" s="367"/>
      <c r="JLH167" s="367"/>
      <c r="JLI167" s="367"/>
      <c r="JLJ167" s="367"/>
      <c r="JLK167" s="367"/>
      <c r="JLL167" s="367"/>
      <c r="JLM167" s="367"/>
      <c r="JLN167" s="367"/>
      <c r="JLO167" s="367"/>
      <c r="JLP167" s="367"/>
      <c r="JLQ167" s="367"/>
      <c r="JLR167" s="367"/>
      <c r="JLS167" s="367"/>
      <c r="JLT167" s="367"/>
      <c r="JLU167" s="367"/>
      <c r="JLV167" s="367"/>
      <c r="JLW167" s="367"/>
      <c r="JLX167" s="367"/>
      <c r="JLY167" s="367"/>
      <c r="JLZ167" s="367"/>
      <c r="JMA167" s="367"/>
      <c r="JMB167" s="367"/>
      <c r="JMC167" s="367"/>
      <c r="JMD167" s="367"/>
      <c r="JME167" s="367"/>
      <c r="JMF167" s="367"/>
      <c r="JMG167" s="367"/>
      <c r="JMH167" s="367"/>
      <c r="JMI167" s="367"/>
      <c r="JMJ167" s="367"/>
      <c r="JMK167" s="367"/>
      <c r="JML167" s="367"/>
      <c r="JMM167" s="367"/>
      <c r="JMN167" s="367"/>
      <c r="JMO167" s="367"/>
      <c r="JMP167" s="367"/>
      <c r="JMQ167" s="367"/>
      <c r="JMR167" s="367"/>
      <c r="JMS167" s="367"/>
      <c r="JMT167" s="367"/>
      <c r="JMU167" s="367"/>
      <c r="JMV167" s="367"/>
      <c r="JMW167" s="367"/>
      <c r="JMX167" s="367"/>
      <c r="JMY167" s="367"/>
      <c r="JMZ167" s="367"/>
      <c r="JNA167" s="367"/>
      <c r="JNB167" s="367"/>
      <c r="JNC167" s="367"/>
      <c r="JND167" s="367"/>
      <c r="JNE167" s="367"/>
      <c r="JNF167" s="367"/>
      <c r="JNG167" s="367"/>
      <c r="JNH167" s="367"/>
      <c r="JNI167" s="367"/>
      <c r="JNJ167" s="367"/>
      <c r="JNK167" s="367"/>
      <c r="JNL167" s="367"/>
      <c r="JNM167" s="367"/>
      <c r="JNN167" s="367"/>
      <c r="JNO167" s="367"/>
      <c r="JNP167" s="367"/>
      <c r="JNQ167" s="367"/>
      <c r="JNR167" s="367"/>
      <c r="JNS167" s="367"/>
      <c r="JNT167" s="367"/>
      <c r="JNU167" s="367"/>
      <c r="JNV167" s="367"/>
      <c r="JNW167" s="367"/>
      <c r="JNX167" s="367"/>
      <c r="JNY167" s="367"/>
      <c r="JNZ167" s="367"/>
      <c r="JOA167" s="367"/>
      <c r="JOB167" s="367"/>
      <c r="JOC167" s="367"/>
      <c r="JOD167" s="367"/>
      <c r="JOE167" s="367"/>
      <c r="JOF167" s="367"/>
      <c r="JOG167" s="367"/>
      <c r="JOH167" s="367"/>
      <c r="JOI167" s="367"/>
      <c r="JOJ167" s="367"/>
      <c r="JOK167" s="367"/>
      <c r="JOL167" s="367"/>
      <c r="JOM167" s="367"/>
      <c r="JON167" s="367"/>
      <c r="JOO167" s="367"/>
      <c r="JOP167" s="367"/>
      <c r="JOQ167" s="367"/>
      <c r="JOR167" s="367"/>
      <c r="JOS167" s="367"/>
      <c r="JOT167" s="367"/>
      <c r="JOU167" s="367"/>
      <c r="JOV167" s="367"/>
      <c r="JOW167" s="367"/>
      <c r="JOX167" s="367"/>
      <c r="JOY167" s="367"/>
      <c r="JOZ167" s="367"/>
      <c r="JPA167" s="367"/>
      <c r="JPB167" s="367"/>
      <c r="JPC167" s="367"/>
      <c r="JPD167" s="367"/>
      <c r="JPE167" s="367"/>
      <c r="JPF167" s="367"/>
      <c r="JPG167" s="367"/>
      <c r="JPH167" s="367"/>
      <c r="JPI167" s="367"/>
      <c r="JPJ167" s="367"/>
      <c r="JPK167" s="367"/>
      <c r="JPL167" s="367"/>
      <c r="JPM167" s="367"/>
      <c r="JPN167" s="367"/>
      <c r="JPO167" s="367"/>
      <c r="JPP167" s="367"/>
      <c r="JPQ167" s="367"/>
      <c r="JPR167" s="367"/>
      <c r="JPS167" s="367"/>
      <c r="JPT167" s="367"/>
      <c r="JPU167" s="367"/>
      <c r="JPV167" s="367"/>
      <c r="JPW167" s="367"/>
      <c r="JPX167" s="367"/>
      <c r="JPY167" s="367"/>
      <c r="JPZ167" s="367"/>
      <c r="JQA167" s="367"/>
      <c r="JQB167" s="367"/>
      <c r="JQC167" s="367"/>
      <c r="JQD167" s="367"/>
      <c r="JQE167" s="367"/>
      <c r="JQF167" s="367"/>
      <c r="JQG167" s="367"/>
      <c r="JQH167" s="367"/>
      <c r="JQI167" s="367"/>
      <c r="JQJ167" s="367"/>
      <c r="JQK167" s="367"/>
      <c r="JQL167" s="367"/>
      <c r="JQM167" s="367"/>
      <c r="JQN167" s="367"/>
      <c r="JQO167" s="367"/>
      <c r="JQP167" s="367"/>
      <c r="JQQ167" s="367"/>
      <c r="JQR167" s="367"/>
      <c r="JQS167" s="367"/>
      <c r="JQT167" s="367"/>
      <c r="JQU167" s="367"/>
      <c r="JQV167" s="367"/>
      <c r="JQW167" s="367"/>
      <c r="JQX167" s="367"/>
      <c r="JQY167" s="367"/>
      <c r="JQZ167" s="367"/>
      <c r="JRA167" s="367"/>
      <c r="JRB167" s="367"/>
      <c r="JRC167" s="367"/>
      <c r="JRD167" s="367"/>
      <c r="JRE167" s="367"/>
      <c r="JRF167" s="367"/>
      <c r="JRG167" s="367"/>
      <c r="JRH167" s="367"/>
      <c r="JRI167" s="367"/>
      <c r="JRJ167" s="367"/>
      <c r="JRK167" s="367"/>
      <c r="JRL167" s="367"/>
      <c r="JRM167" s="367"/>
      <c r="JRN167" s="367"/>
      <c r="JRO167" s="367"/>
      <c r="JRP167" s="367"/>
      <c r="JRQ167" s="367"/>
      <c r="JRR167" s="367"/>
      <c r="JRS167" s="367"/>
      <c r="JRT167" s="367"/>
      <c r="JRU167" s="367"/>
      <c r="JRV167" s="367"/>
      <c r="JRW167" s="367"/>
      <c r="JRX167" s="367"/>
      <c r="JRY167" s="367"/>
      <c r="JRZ167" s="367"/>
      <c r="JSA167" s="367"/>
      <c r="JSB167" s="367"/>
      <c r="JSC167" s="367"/>
      <c r="JSD167" s="367"/>
      <c r="JSE167" s="367"/>
      <c r="JSF167" s="367"/>
      <c r="JSG167" s="367"/>
      <c r="JSH167" s="367"/>
      <c r="JSI167" s="367"/>
      <c r="JSJ167" s="367"/>
      <c r="JSK167" s="367"/>
      <c r="JSL167" s="367"/>
      <c r="JSM167" s="367"/>
      <c r="JSN167" s="367"/>
      <c r="JSO167" s="367"/>
      <c r="JSP167" s="367"/>
      <c r="JSQ167" s="367"/>
      <c r="JSR167" s="367"/>
      <c r="JSS167" s="367"/>
      <c r="JST167" s="367"/>
      <c r="JSU167" s="367"/>
      <c r="JSV167" s="367"/>
      <c r="JSW167" s="367"/>
      <c r="JSX167" s="367"/>
      <c r="JSY167" s="367"/>
      <c r="JSZ167" s="367"/>
      <c r="JTA167" s="367"/>
      <c r="JTB167" s="367"/>
      <c r="JTC167" s="367"/>
      <c r="JTD167" s="367"/>
      <c r="JTE167" s="367"/>
      <c r="JTF167" s="367"/>
      <c r="JTG167" s="367"/>
      <c r="JTH167" s="367"/>
      <c r="JTI167" s="367"/>
      <c r="JTJ167" s="367"/>
      <c r="JTK167" s="367"/>
      <c r="JTL167" s="367"/>
      <c r="JTM167" s="367"/>
      <c r="JTN167" s="367"/>
      <c r="JTO167" s="367"/>
      <c r="JTP167" s="367"/>
      <c r="JTQ167" s="367"/>
      <c r="JTR167" s="367"/>
      <c r="JTS167" s="367"/>
      <c r="JTT167" s="367"/>
      <c r="JTU167" s="367"/>
      <c r="JTV167" s="367"/>
      <c r="JTW167" s="367"/>
      <c r="JTX167" s="367"/>
      <c r="JTY167" s="367"/>
      <c r="JTZ167" s="367"/>
      <c r="JUA167" s="367"/>
      <c r="JUB167" s="367"/>
      <c r="JUC167" s="367"/>
      <c r="JUD167" s="367"/>
      <c r="JUE167" s="367"/>
      <c r="JUF167" s="367"/>
      <c r="JUG167" s="367"/>
      <c r="JUH167" s="367"/>
      <c r="JUI167" s="367"/>
      <c r="JUJ167" s="367"/>
      <c r="JUK167" s="367"/>
      <c r="JUL167" s="367"/>
      <c r="JUM167" s="367"/>
      <c r="JUN167" s="367"/>
      <c r="JUO167" s="367"/>
      <c r="JUP167" s="367"/>
      <c r="JUQ167" s="367"/>
      <c r="JUR167" s="367"/>
      <c r="JUS167" s="367"/>
      <c r="JUT167" s="367"/>
      <c r="JUU167" s="367"/>
      <c r="JUV167" s="367"/>
      <c r="JUW167" s="367"/>
      <c r="JUX167" s="367"/>
      <c r="JUY167" s="367"/>
      <c r="JUZ167" s="367"/>
      <c r="JVA167" s="367"/>
      <c r="JVB167" s="367"/>
      <c r="JVC167" s="367"/>
      <c r="JVD167" s="367"/>
      <c r="JVE167" s="367"/>
      <c r="JVF167" s="367"/>
      <c r="JVG167" s="367"/>
      <c r="JVH167" s="367"/>
      <c r="JVI167" s="367"/>
      <c r="JVJ167" s="367"/>
      <c r="JVK167" s="367"/>
      <c r="JVL167" s="367"/>
      <c r="JVM167" s="367"/>
      <c r="JVN167" s="367"/>
      <c r="JVO167" s="367"/>
      <c r="JVP167" s="367"/>
      <c r="JVQ167" s="367"/>
      <c r="JVR167" s="367"/>
      <c r="JVS167" s="367"/>
      <c r="JVT167" s="367"/>
      <c r="JVU167" s="367"/>
      <c r="JVV167" s="367"/>
      <c r="JVW167" s="367"/>
      <c r="JVX167" s="367"/>
      <c r="JVY167" s="367"/>
      <c r="JVZ167" s="367"/>
      <c r="JWA167" s="367"/>
      <c r="JWB167" s="367"/>
      <c r="JWC167" s="367"/>
      <c r="JWD167" s="367"/>
      <c r="JWE167" s="367"/>
      <c r="JWF167" s="367"/>
      <c r="JWG167" s="367"/>
      <c r="JWH167" s="367"/>
      <c r="JWI167" s="367"/>
      <c r="JWJ167" s="367"/>
      <c r="JWK167" s="367"/>
      <c r="JWL167" s="367"/>
      <c r="JWM167" s="367"/>
      <c r="JWN167" s="367"/>
      <c r="JWO167" s="367"/>
      <c r="JWP167" s="367"/>
      <c r="JWQ167" s="367"/>
      <c r="JWR167" s="367"/>
      <c r="JWS167" s="367"/>
      <c r="JWT167" s="367"/>
      <c r="JWU167" s="367"/>
      <c r="JWV167" s="367"/>
      <c r="JWW167" s="367"/>
      <c r="JWX167" s="367"/>
      <c r="JWY167" s="367"/>
      <c r="JWZ167" s="367"/>
      <c r="JXA167" s="367"/>
      <c r="JXB167" s="367"/>
      <c r="JXC167" s="367"/>
      <c r="JXD167" s="367"/>
      <c r="JXE167" s="367"/>
      <c r="JXF167" s="367"/>
      <c r="JXG167" s="367"/>
      <c r="JXH167" s="367"/>
      <c r="JXI167" s="367"/>
      <c r="JXJ167" s="367"/>
      <c r="JXK167" s="367"/>
      <c r="JXL167" s="367"/>
      <c r="JXM167" s="367"/>
      <c r="JXN167" s="367"/>
      <c r="JXO167" s="367"/>
      <c r="JXP167" s="367"/>
      <c r="JXQ167" s="367"/>
      <c r="JXR167" s="367"/>
      <c r="JXS167" s="367"/>
      <c r="JXT167" s="367"/>
      <c r="JXU167" s="367"/>
      <c r="JXV167" s="367"/>
      <c r="JXW167" s="367"/>
      <c r="JXX167" s="367"/>
      <c r="JXY167" s="367"/>
      <c r="JXZ167" s="367"/>
      <c r="JYA167" s="367"/>
      <c r="JYB167" s="367"/>
      <c r="JYC167" s="367"/>
      <c r="JYD167" s="367"/>
      <c r="JYE167" s="367"/>
      <c r="JYF167" s="367"/>
      <c r="JYG167" s="367"/>
      <c r="JYH167" s="367"/>
      <c r="JYI167" s="367"/>
      <c r="JYJ167" s="367"/>
      <c r="JYK167" s="367"/>
      <c r="JYL167" s="367"/>
      <c r="JYM167" s="367"/>
      <c r="JYN167" s="367"/>
      <c r="JYO167" s="367"/>
      <c r="JYP167" s="367"/>
      <c r="JYQ167" s="367"/>
      <c r="JYR167" s="367"/>
      <c r="JYS167" s="367"/>
      <c r="JYT167" s="367"/>
      <c r="JYU167" s="367"/>
      <c r="JYV167" s="367"/>
      <c r="JYW167" s="367"/>
      <c r="JYX167" s="367"/>
      <c r="JYY167" s="367"/>
      <c r="JYZ167" s="367"/>
      <c r="JZA167" s="367"/>
      <c r="JZB167" s="367"/>
      <c r="JZC167" s="367"/>
      <c r="JZD167" s="367"/>
      <c r="JZE167" s="367"/>
      <c r="JZF167" s="367"/>
      <c r="JZG167" s="367"/>
      <c r="JZH167" s="367"/>
      <c r="JZI167" s="367"/>
      <c r="JZJ167" s="367"/>
      <c r="JZK167" s="367"/>
      <c r="JZL167" s="367"/>
      <c r="JZM167" s="367"/>
      <c r="JZN167" s="367"/>
      <c r="JZO167" s="367"/>
      <c r="JZP167" s="367"/>
      <c r="JZQ167" s="367"/>
      <c r="JZR167" s="367"/>
      <c r="JZS167" s="367"/>
      <c r="JZT167" s="367"/>
      <c r="JZU167" s="367"/>
      <c r="JZV167" s="367"/>
      <c r="JZW167" s="367"/>
      <c r="JZX167" s="367"/>
      <c r="JZY167" s="367"/>
      <c r="JZZ167" s="367"/>
      <c r="KAA167" s="367"/>
      <c r="KAB167" s="367"/>
      <c r="KAC167" s="367"/>
      <c r="KAD167" s="367"/>
      <c r="KAE167" s="367"/>
      <c r="KAF167" s="367"/>
      <c r="KAG167" s="367"/>
      <c r="KAH167" s="367"/>
      <c r="KAI167" s="367"/>
      <c r="KAJ167" s="367"/>
      <c r="KAK167" s="367"/>
      <c r="KAL167" s="367"/>
      <c r="KAM167" s="367"/>
      <c r="KAN167" s="367"/>
      <c r="KAO167" s="367"/>
      <c r="KAP167" s="367"/>
      <c r="KAQ167" s="367"/>
      <c r="KAR167" s="367"/>
      <c r="KAS167" s="367"/>
      <c r="KAT167" s="367"/>
      <c r="KAU167" s="367"/>
      <c r="KAV167" s="367"/>
      <c r="KAW167" s="367"/>
      <c r="KAX167" s="367"/>
      <c r="KAY167" s="367"/>
      <c r="KAZ167" s="367"/>
      <c r="KBA167" s="367"/>
      <c r="KBB167" s="367"/>
      <c r="KBC167" s="367"/>
      <c r="KBD167" s="367"/>
      <c r="KBE167" s="367"/>
      <c r="KBF167" s="367"/>
      <c r="KBG167" s="367"/>
      <c r="KBH167" s="367"/>
      <c r="KBI167" s="367"/>
      <c r="KBJ167" s="367"/>
      <c r="KBK167" s="367"/>
      <c r="KBL167" s="367"/>
      <c r="KBM167" s="367"/>
      <c r="KBN167" s="367"/>
      <c r="KBO167" s="367"/>
      <c r="KBP167" s="367"/>
      <c r="KBQ167" s="367"/>
      <c r="KBR167" s="367"/>
      <c r="KBS167" s="367"/>
      <c r="KBT167" s="367"/>
      <c r="KBU167" s="367"/>
      <c r="KBV167" s="367"/>
      <c r="KBW167" s="367"/>
      <c r="KBX167" s="367"/>
      <c r="KBY167" s="367"/>
      <c r="KBZ167" s="367"/>
      <c r="KCA167" s="367"/>
      <c r="KCB167" s="367"/>
      <c r="KCC167" s="367"/>
      <c r="KCD167" s="367"/>
      <c r="KCE167" s="367"/>
      <c r="KCF167" s="367"/>
      <c r="KCG167" s="367"/>
      <c r="KCH167" s="367"/>
      <c r="KCI167" s="367"/>
      <c r="KCJ167" s="367"/>
      <c r="KCK167" s="367"/>
      <c r="KCL167" s="367"/>
      <c r="KCM167" s="367"/>
      <c r="KCN167" s="367"/>
      <c r="KCO167" s="367"/>
      <c r="KCP167" s="367"/>
      <c r="KCQ167" s="367"/>
      <c r="KCR167" s="367"/>
      <c r="KCS167" s="367"/>
      <c r="KCT167" s="367"/>
      <c r="KCU167" s="367"/>
      <c r="KCV167" s="367"/>
      <c r="KCW167" s="367"/>
      <c r="KCX167" s="367"/>
      <c r="KCY167" s="367"/>
      <c r="KCZ167" s="367"/>
      <c r="KDA167" s="367"/>
      <c r="KDB167" s="367"/>
      <c r="KDC167" s="367"/>
      <c r="KDD167" s="367"/>
      <c r="KDE167" s="367"/>
      <c r="KDF167" s="367"/>
      <c r="KDG167" s="367"/>
      <c r="KDH167" s="367"/>
      <c r="KDI167" s="367"/>
      <c r="KDJ167" s="367"/>
      <c r="KDK167" s="367"/>
      <c r="KDL167" s="367"/>
      <c r="KDM167" s="367"/>
      <c r="KDN167" s="367"/>
      <c r="KDO167" s="367"/>
      <c r="KDP167" s="367"/>
      <c r="KDQ167" s="367"/>
      <c r="KDR167" s="367"/>
      <c r="KDS167" s="367"/>
      <c r="KDT167" s="367"/>
      <c r="KDU167" s="367"/>
      <c r="KDV167" s="367"/>
      <c r="KDW167" s="367"/>
      <c r="KDX167" s="367"/>
      <c r="KDY167" s="367"/>
      <c r="KDZ167" s="367"/>
      <c r="KEA167" s="367"/>
      <c r="KEB167" s="367"/>
      <c r="KEC167" s="367"/>
      <c r="KED167" s="367"/>
      <c r="KEE167" s="367"/>
      <c r="KEF167" s="367"/>
      <c r="KEG167" s="367"/>
      <c r="KEH167" s="367"/>
      <c r="KEI167" s="367"/>
      <c r="KEJ167" s="367"/>
      <c r="KEK167" s="367"/>
      <c r="KEL167" s="367"/>
      <c r="KEM167" s="367"/>
      <c r="KEN167" s="367"/>
      <c r="KEO167" s="367"/>
      <c r="KEP167" s="367"/>
      <c r="KEQ167" s="367"/>
      <c r="KER167" s="367"/>
      <c r="KES167" s="367"/>
      <c r="KET167" s="367"/>
      <c r="KEU167" s="367"/>
      <c r="KEV167" s="367"/>
      <c r="KEW167" s="367"/>
      <c r="KEX167" s="367"/>
      <c r="KEY167" s="367"/>
      <c r="KEZ167" s="367"/>
      <c r="KFA167" s="367"/>
      <c r="KFB167" s="367"/>
      <c r="KFC167" s="367"/>
      <c r="KFD167" s="367"/>
      <c r="KFE167" s="367"/>
      <c r="KFF167" s="367"/>
      <c r="KFG167" s="367"/>
      <c r="KFH167" s="367"/>
      <c r="KFI167" s="367"/>
      <c r="KFJ167" s="367"/>
      <c r="KFK167" s="367"/>
      <c r="KFL167" s="367"/>
      <c r="KFM167" s="367"/>
      <c r="KFN167" s="367"/>
      <c r="KFO167" s="367"/>
      <c r="KFP167" s="367"/>
      <c r="KFQ167" s="367"/>
      <c r="KFR167" s="367"/>
      <c r="KFS167" s="367"/>
      <c r="KFT167" s="367"/>
      <c r="KFU167" s="367"/>
      <c r="KFV167" s="367"/>
      <c r="KFW167" s="367"/>
      <c r="KFX167" s="367"/>
      <c r="KFY167" s="367"/>
      <c r="KFZ167" s="367"/>
      <c r="KGA167" s="367"/>
      <c r="KGB167" s="367"/>
      <c r="KGC167" s="367"/>
      <c r="KGD167" s="367"/>
      <c r="KGE167" s="367"/>
      <c r="KGF167" s="367"/>
      <c r="KGG167" s="367"/>
      <c r="KGH167" s="367"/>
      <c r="KGI167" s="367"/>
      <c r="KGJ167" s="367"/>
      <c r="KGK167" s="367"/>
      <c r="KGL167" s="367"/>
      <c r="KGM167" s="367"/>
      <c r="KGN167" s="367"/>
      <c r="KGO167" s="367"/>
      <c r="KGP167" s="367"/>
      <c r="KGQ167" s="367"/>
      <c r="KGR167" s="367"/>
      <c r="KGS167" s="367"/>
      <c r="KGT167" s="367"/>
      <c r="KGU167" s="367"/>
      <c r="KGV167" s="367"/>
      <c r="KGW167" s="367"/>
      <c r="KGX167" s="367"/>
      <c r="KGY167" s="367"/>
      <c r="KGZ167" s="367"/>
      <c r="KHA167" s="367"/>
      <c r="KHB167" s="367"/>
      <c r="KHC167" s="367"/>
      <c r="KHD167" s="367"/>
      <c r="KHE167" s="367"/>
      <c r="KHF167" s="367"/>
      <c r="KHG167" s="367"/>
      <c r="KHH167" s="367"/>
      <c r="KHI167" s="367"/>
      <c r="KHJ167" s="367"/>
      <c r="KHK167" s="367"/>
      <c r="KHL167" s="367"/>
      <c r="KHM167" s="367"/>
      <c r="KHN167" s="367"/>
      <c r="KHO167" s="367"/>
      <c r="KHP167" s="367"/>
      <c r="KHQ167" s="367"/>
      <c r="KHR167" s="367"/>
      <c r="KHS167" s="367"/>
      <c r="KHT167" s="367"/>
      <c r="KHU167" s="367"/>
      <c r="KHV167" s="367"/>
      <c r="KHW167" s="367"/>
      <c r="KHX167" s="367"/>
      <c r="KHY167" s="367"/>
      <c r="KHZ167" s="367"/>
      <c r="KIA167" s="367"/>
      <c r="KIB167" s="367"/>
      <c r="KIC167" s="367"/>
      <c r="KID167" s="367"/>
      <c r="KIE167" s="367"/>
      <c r="KIF167" s="367"/>
      <c r="KIG167" s="367"/>
      <c r="KIH167" s="367"/>
      <c r="KII167" s="367"/>
      <c r="KIJ167" s="367"/>
      <c r="KIK167" s="367"/>
      <c r="KIL167" s="367"/>
      <c r="KIM167" s="367"/>
      <c r="KIN167" s="367"/>
      <c r="KIO167" s="367"/>
      <c r="KIP167" s="367"/>
      <c r="KIQ167" s="367"/>
      <c r="KIR167" s="367"/>
      <c r="KIS167" s="367"/>
      <c r="KIT167" s="367"/>
      <c r="KIU167" s="367"/>
      <c r="KIV167" s="367"/>
      <c r="KIW167" s="367"/>
      <c r="KIX167" s="367"/>
      <c r="KIY167" s="367"/>
      <c r="KIZ167" s="367"/>
      <c r="KJA167" s="367"/>
      <c r="KJB167" s="367"/>
      <c r="KJC167" s="367"/>
      <c r="KJD167" s="367"/>
      <c r="KJE167" s="367"/>
      <c r="KJF167" s="367"/>
      <c r="KJG167" s="367"/>
      <c r="KJH167" s="367"/>
      <c r="KJI167" s="367"/>
      <c r="KJJ167" s="367"/>
      <c r="KJK167" s="367"/>
      <c r="KJL167" s="367"/>
      <c r="KJM167" s="367"/>
      <c r="KJN167" s="367"/>
      <c r="KJO167" s="367"/>
      <c r="KJP167" s="367"/>
      <c r="KJQ167" s="367"/>
      <c r="KJR167" s="367"/>
      <c r="KJS167" s="367"/>
      <c r="KJT167" s="367"/>
      <c r="KJU167" s="367"/>
      <c r="KJV167" s="367"/>
      <c r="KJW167" s="367"/>
      <c r="KJX167" s="367"/>
      <c r="KJY167" s="367"/>
      <c r="KJZ167" s="367"/>
      <c r="KKA167" s="367"/>
      <c r="KKB167" s="367"/>
      <c r="KKC167" s="367"/>
      <c r="KKD167" s="367"/>
      <c r="KKE167" s="367"/>
      <c r="KKF167" s="367"/>
      <c r="KKG167" s="367"/>
      <c r="KKH167" s="367"/>
      <c r="KKI167" s="367"/>
      <c r="KKJ167" s="367"/>
      <c r="KKK167" s="367"/>
      <c r="KKL167" s="367"/>
      <c r="KKM167" s="367"/>
      <c r="KKN167" s="367"/>
      <c r="KKO167" s="367"/>
      <c r="KKP167" s="367"/>
      <c r="KKQ167" s="367"/>
      <c r="KKR167" s="367"/>
      <c r="KKS167" s="367"/>
      <c r="KKT167" s="367"/>
      <c r="KKU167" s="367"/>
      <c r="KKV167" s="367"/>
      <c r="KKW167" s="367"/>
      <c r="KKX167" s="367"/>
      <c r="KKY167" s="367"/>
      <c r="KKZ167" s="367"/>
      <c r="KLA167" s="367"/>
      <c r="KLB167" s="367"/>
      <c r="KLC167" s="367"/>
      <c r="KLD167" s="367"/>
      <c r="KLE167" s="367"/>
      <c r="KLF167" s="367"/>
      <c r="KLG167" s="367"/>
      <c r="KLH167" s="367"/>
      <c r="KLI167" s="367"/>
      <c r="KLJ167" s="367"/>
      <c r="KLK167" s="367"/>
      <c r="KLL167" s="367"/>
      <c r="KLM167" s="367"/>
      <c r="KLN167" s="367"/>
      <c r="KLO167" s="367"/>
      <c r="KLP167" s="367"/>
      <c r="KLQ167" s="367"/>
      <c r="KLR167" s="367"/>
      <c r="KLS167" s="367"/>
      <c r="KLT167" s="367"/>
      <c r="KLU167" s="367"/>
      <c r="KLV167" s="367"/>
      <c r="KLW167" s="367"/>
      <c r="KLX167" s="367"/>
      <c r="KLY167" s="367"/>
      <c r="KLZ167" s="367"/>
      <c r="KMA167" s="367"/>
      <c r="KMB167" s="367"/>
      <c r="KMC167" s="367"/>
      <c r="KMD167" s="367"/>
      <c r="KME167" s="367"/>
      <c r="KMF167" s="367"/>
      <c r="KMG167" s="367"/>
      <c r="KMH167" s="367"/>
      <c r="KMI167" s="367"/>
      <c r="KMJ167" s="367"/>
      <c r="KMK167" s="367"/>
      <c r="KML167" s="367"/>
      <c r="KMM167" s="367"/>
      <c r="KMN167" s="367"/>
      <c r="KMO167" s="367"/>
      <c r="KMP167" s="367"/>
      <c r="KMQ167" s="367"/>
      <c r="KMR167" s="367"/>
      <c r="KMS167" s="367"/>
      <c r="KMT167" s="367"/>
      <c r="KMU167" s="367"/>
      <c r="KMV167" s="367"/>
      <c r="KMW167" s="367"/>
      <c r="KMX167" s="367"/>
      <c r="KMY167" s="367"/>
      <c r="KMZ167" s="367"/>
      <c r="KNA167" s="367"/>
      <c r="KNB167" s="367"/>
      <c r="KNC167" s="367"/>
      <c r="KND167" s="367"/>
      <c r="KNE167" s="367"/>
      <c r="KNF167" s="367"/>
      <c r="KNG167" s="367"/>
      <c r="KNH167" s="367"/>
      <c r="KNI167" s="367"/>
      <c r="KNJ167" s="367"/>
      <c r="KNK167" s="367"/>
      <c r="KNL167" s="367"/>
      <c r="KNM167" s="367"/>
      <c r="KNN167" s="367"/>
      <c r="KNO167" s="367"/>
      <c r="KNP167" s="367"/>
      <c r="KNQ167" s="367"/>
      <c r="KNR167" s="367"/>
      <c r="KNS167" s="367"/>
      <c r="KNT167" s="367"/>
      <c r="KNU167" s="367"/>
      <c r="KNV167" s="367"/>
      <c r="KNW167" s="367"/>
      <c r="KNX167" s="367"/>
      <c r="KNY167" s="367"/>
      <c r="KNZ167" s="367"/>
      <c r="KOA167" s="367"/>
      <c r="KOB167" s="367"/>
      <c r="KOC167" s="367"/>
      <c r="KOD167" s="367"/>
      <c r="KOE167" s="367"/>
      <c r="KOF167" s="367"/>
      <c r="KOG167" s="367"/>
      <c r="KOH167" s="367"/>
      <c r="KOI167" s="367"/>
      <c r="KOJ167" s="367"/>
      <c r="KOK167" s="367"/>
      <c r="KOL167" s="367"/>
      <c r="KOM167" s="367"/>
      <c r="KON167" s="367"/>
      <c r="KOO167" s="367"/>
      <c r="KOP167" s="367"/>
      <c r="KOQ167" s="367"/>
      <c r="KOR167" s="367"/>
      <c r="KOS167" s="367"/>
      <c r="KOT167" s="367"/>
      <c r="KOU167" s="367"/>
      <c r="KOV167" s="367"/>
      <c r="KOW167" s="367"/>
      <c r="KOX167" s="367"/>
      <c r="KOY167" s="367"/>
      <c r="KOZ167" s="367"/>
      <c r="KPA167" s="367"/>
      <c r="KPB167" s="367"/>
      <c r="KPC167" s="367"/>
      <c r="KPD167" s="367"/>
      <c r="KPE167" s="367"/>
      <c r="KPF167" s="367"/>
      <c r="KPG167" s="367"/>
      <c r="KPH167" s="367"/>
      <c r="KPI167" s="367"/>
      <c r="KPJ167" s="367"/>
      <c r="KPK167" s="367"/>
      <c r="KPL167" s="367"/>
      <c r="KPM167" s="367"/>
      <c r="KPN167" s="367"/>
      <c r="KPO167" s="367"/>
      <c r="KPP167" s="367"/>
      <c r="KPQ167" s="367"/>
      <c r="KPR167" s="367"/>
      <c r="KPS167" s="367"/>
      <c r="KPT167" s="367"/>
      <c r="KPU167" s="367"/>
      <c r="KPV167" s="367"/>
      <c r="KPW167" s="367"/>
      <c r="KPX167" s="367"/>
      <c r="KPY167" s="367"/>
      <c r="KPZ167" s="367"/>
      <c r="KQA167" s="367"/>
      <c r="KQB167" s="367"/>
      <c r="KQC167" s="367"/>
      <c r="KQD167" s="367"/>
      <c r="KQE167" s="367"/>
      <c r="KQF167" s="367"/>
      <c r="KQG167" s="367"/>
      <c r="KQH167" s="367"/>
      <c r="KQI167" s="367"/>
      <c r="KQJ167" s="367"/>
      <c r="KQK167" s="367"/>
      <c r="KQL167" s="367"/>
      <c r="KQM167" s="367"/>
      <c r="KQN167" s="367"/>
      <c r="KQO167" s="367"/>
      <c r="KQP167" s="367"/>
      <c r="KQQ167" s="367"/>
      <c r="KQR167" s="367"/>
      <c r="KQS167" s="367"/>
      <c r="KQT167" s="367"/>
      <c r="KQU167" s="367"/>
      <c r="KQV167" s="367"/>
      <c r="KQW167" s="367"/>
      <c r="KQX167" s="367"/>
      <c r="KQY167" s="367"/>
      <c r="KQZ167" s="367"/>
      <c r="KRA167" s="367"/>
      <c r="KRB167" s="367"/>
      <c r="KRC167" s="367"/>
      <c r="KRD167" s="367"/>
      <c r="KRE167" s="367"/>
      <c r="KRF167" s="367"/>
      <c r="KRG167" s="367"/>
      <c r="KRH167" s="367"/>
      <c r="KRI167" s="367"/>
      <c r="KRJ167" s="367"/>
      <c r="KRK167" s="367"/>
      <c r="KRL167" s="367"/>
      <c r="KRM167" s="367"/>
      <c r="KRN167" s="367"/>
      <c r="KRO167" s="367"/>
      <c r="KRP167" s="367"/>
      <c r="KRQ167" s="367"/>
      <c r="KRR167" s="367"/>
      <c r="KRS167" s="367"/>
      <c r="KRT167" s="367"/>
      <c r="KRU167" s="367"/>
      <c r="KRV167" s="367"/>
      <c r="KRW167" s="367"/>
      <c r="KRX167" s="367"/>
      <c r="KRY167" s="367"/>
      <c r="KRZ167" s="367"/>
      <c r="KSA167" s="367"/>
      <c r="KSB167" s="367"/>
      <c r="KSC167" s="367"/>
      <c r="KSD167" s="367"/>
      <c r="KSE167" s="367"/>
      <c r="KSF167" s="367"/>
      <c r="KSG167" s="367"/>
      <c r="KSH167" s="367"/>
      <c r="KSI167" s="367"/>
      <c r="KSJ167" s="367"/>
      <c r="KSK167" s="367"/>
      <c r="KSL167" s="367"/>
      <c r="KSM167" s="367"/>
      <c r="KSN167" s="367"/>
      <c r="KSO167" s="367"/>
      <c r="KSP167" s="367"/>
      <c r="KSQ167" s="367"/>
      <c r="KSR167" s="367"/>
      <c r="KSS167" s="367"/>
      <c r="KST167" s="367"/>
      <c r="KSU167" s="367"/>
      <c r="KSV167" s="367"/>
      <c r="KSW167" s="367"/>
      <c r="KSX167" s="367"/>
      <c r="KSY167" s="367"/>
      <c r="KSZ167" s="367"/>
      <c r="KTA167" s="367"/>
      <c r="KTB167" s="367"/>
      <c r="KTC167" s="367"/>
      <c r="KTD167" s="367"/>
      <c r="KTE167" s="367"/>
      <c r="KTF167" s="367"/>
      <c r="KTG167" s="367"/>
      <c r="KTH167" s="367"/>
      <c r="KTI167" s="367"/>
      <c r="KTJ167" s="367"/>
      <c r="KTK167" s="367"/>
      <c r="KTL167" s="367"/>
      <c r="KTM167" s="367"/>
      <c r="KTN167" s="367"/>
      <c r="KTO167" s="367"/>
      <c r="KTP167" s="367"/>
      <c r="KTQ167" s="367"/>
      <c r="KTR167" s="367"/>
      <c r="KTS167" s="367"/>
      <c r="KTT167" s="367"/>
      <c r="KTU167" s="367"/>
      <c r="KTV167" s="367"/>
      <c r="KTW167" s="367"/>
      <c r="KTX167" s="367"/>
      <c r="KTY167" s="367"/>
      <c r="KTZ167" s="367"/>
      <c r="KUA167" s="367"/>
      <c r="KUB167" s="367"/>
      <c r="KUC167" s="367"/>
      <c r="KUD167" s="367"/>
      <c r="KUE167" s="367"/>
      <c r="KUF167" s="367"/>
      <c r="KUG167" s="367"/>
      <c r="KUH167" s="367"/>
      <c r="KUI167" s="367"/>
      <c r="KUJ167" s="367"/>
      <c r="KUK167" s="367"/>
      <c r="KUL167" s="367"/>
      <c r="KUM167" s="367"/>
      <c r="KUN167" s="367"/>
      <c r="KUO167" s="367"/>
      <c r="KUP167" s="367"/>
      <c r="KUQ167" s="367"/>
      <c r="KUR167" s="367"/>
      <c r="KUS167" s="367"/>
      <c r="KUT167" s="367"/>
      <c r="KUU167" s="367"/>
      <c r="KUV167" s="367"/>
      <c r="KUW167" s="367"/>
      <c r="KUX167" s="367"/>
      <c r="KUY167" s="367"/>
      <c r="KUZ167" s="367"/>
      <c r="KVA167" s="367"/>
      <c r="KVB167" s="367"/>
      <c r="KVC167" s="367"/>
      <c r="KVD167" s="367"/>
      <c r="KVE167" s="367"/>
      <c r="KVF167" s="367"/>
      <c r="KVG167" s="367"/>
      <c r="KVH167" s="367"/>
      <c r="KVI167" s="367"/>
      <c r="KVJ167" s="367"/>
      <c r="KVK167" s="367"/>
      <c r="KVL167" s="367"/>
      <c r="KVM167" s="367"/>
      <c r="KVN167" s="367"/>
      <c r="KVO167" s="367"/>
      <c r="KVP167" s="367"/>
      <c r="KVQ167" s="367"/>
      <c r="KVR167" s="367"/>
      <c r="KVS167" s="367"/>
      <c r="KVT167" s="367"/>
      <c r="KVU167" s="367"/>
      <c r="KVV167" s="367"/>
      <c r="KVW167" s="367"/>
      <c r="KVX167" s="367"/>
      <c r="KVY167" s="367"/>
      <c r="KVZ167" s="367"/>
      <c r="KWA167" s="367"/>
      <c r="KWB167" s="367"/>
      <c r="KWC167" s="367"/>
      <c r="KWD167" s="367"/>
      <c r="KWE167" s="367"/>
      <c r="KWF167" s="367"/>
      <c r="KWG167" s="367"/>
      <c r="KWH167" s="367"/>
      <c r="KWI167" s="367"/>
      <c r="KWJ167" s="367"/>
      <c r="KWK167" s="367"/>
      <c r="KWL167" s="367"/>
      <c r="KWM167" s="367"/>
      <c r="KWN167" s="367"/>
      <c r="KWO167" s="367"/>
      <c r="KWP167" s="367"/>
      <c r="KWQ167" s="367"/>
      <c r="KWR167" s="367"/>
      <c r="KWS167" s="367"/>
      <c r="KWT167" s="367"/>
      <c r="KWU167" s="367"/>
      <c r="KWV167" s="367"/>
      <c r="KWW167" s="367"/>
      <c r="KWX167" s="367"/>
      <c r="KWY167" s="367"/>
      <c r="KWZ167" s="367"/>
      <c r="KXA167" s="367"/>
      <c r="KXB167" s="367"/>
      <c r="KXC167" s="367"/>
      <c r="KXD167" s="367"/>
      <c r="KXE167" s="367"/>
      <c r="KXF167" s="367"/>
      <c r="KXG167" s="367"/>
      <c r="KXH167" s="367"/>
      <c r="KXI167" s="367"/>
      <c r="KXJ167" s="367"/>
      <c r="KXK167" s="367"/>
      <c r="KXL167" s="367"/>
      <c r="KXM167" s="367"/>
      <c r="KXN167" s="367"/>
      <c r="KXO167" s="367"/>
      <c r="KXP167" s="367"/>
      <c r="KXQ167" s="367"/>
      <c r="KXR167" s="367"/>
      <c r="KXS167" s="367"/>
      <c r="KXT167" s="367"/>
      <c r="KXU167" s="367"/>
      <c r="KXV167" s="367"/>
      <c r="KXW167" s="367"/>
      <c r="KXX167" s="367"/>
      <c r="KXY167" s="367"/>
      <c r="KXZ167" s="367"/>
      <c r="KYA167" s="367"/>
      <c r="KYB167" s="367"/>
      <c r="KYC167" s="367"/>
      <c r="KYD167" s="367"/>
      <c r="KYE167" s="367"/>
      <c r="KYF167" s="367"/>
      <c r="KYG167" s="367"/>
      <c r="KYH167" s="367"/>
      <c r="KYI167" s="367"/>
      <c r="KYJ167" s="367"/>
      <c r="KYK167" s="367"/>
      <c r="KYL167" s="367"/>
      <c r="KYM167" s="367"/>
      <c r="KYN167" s="367"/>
      <c r="KYO167" s="367"/>
      <c r="KYP167" s="367"/>
      <c r="KYQ167" s="367"/>
      <c r="KYR167" s="367"/>
      <c r="KYS167" s="367"/>
      <c r="KYT167" s="367"/>
      <c r="KYU167" s="367"/>
      <c r="KYV167" s="367"/>
      <c r="KYW167" s="367"/>
      <c r="KYX167" s="367"/>
      <c r="KYY167" s="367"/>
      <c r="KYZ167" s="367"/>
      <c r="KZA167" s="367"/>
      <c r="KZB167" s="367"/>
      <c r="KZC167" s="367"/>
      <c r="KZD167" s="367"/>
      <c r="KZE167" s="367"/>
      <c r="KZF167" s="367"/>
      <c r="KZG167" s="367"/>
      <c r="KZH167" s="367"/>
      <c r="KZI167" s="367"/>
      <c r="KZJ167" s="367"/>
      <c r="KZK167" s="367"/>
      <c r="KZL167" s="367"/>
      <c r="KZM167" s="367"/>
      <c r="KZN167" s="367"/>
      <c r="KZO167" s="367"/>
      <c r="KZP167" s="367"/>
      <c r="KZQ167" s="367"/>
      <c r="KZR167" s="367"/>
      <c r="KZS167" s="367"/>
      <c r="KZT167" s="367"/>
      <c r="KZU167" s="367"/>
      <c r="KZV167" s="367"/>
      <c r="KZW167" s="367"/>
      <c r="KZX167" s="367"/>
      <c r="KZY167" s="367"/>
      <c r="KZZ167" s="367"/>
      <c r="LAA167" s="367"/>
      <c r="LAB167" s="367"/>
      <c r="LAC167" s="367"/>
      <c r="LAD167" s="367"/>
      <c r="LAE167" s="367"/>
      <c r="LAF167" s="367"/>
      <c r="LAG167" s="367"/>
      <c r="LAH167" s="367"/>
      <c r="LAI167" s="367"/>
      <c r="LAJ167" s="367"/>
      <c r="LAK167" s="367"/>
      <c r="LAL167" s="367"/>
      <c r="LAM167" s="367"/>
      <c r="LAN167" s="367"/>
      <c r="LAO167" s="367"/>
      <c r="LAP167" s="367"/>
      <c r="LAQ167" s="367"/>
      <c r="LAR167" s="367"/>
      <c r="LAS167" s="367"/>
      <c r="LAT167" s="367"/>
      <c r="LAU167" s="367"/>
      <c r="LAV167" s="367"/>
      <c r="LAW167" s="367"/>
      <c r="LAX167" s="367"/>
      <c r="LAY167" s="367"/>
      <c r="LAZ167" s="367"/>
      <c r="LBA167" s="367"/>
      <c r="LBB167" s="367"/>
      <c r="LBC167" s="367"/>
      <c r="LBD167" s="367"/>
      <c r="LBE167" s="367"/>
      <c r="LBF167" s="367"/>
      <c r="LBG167" s="367"/>
      <c r="LBH167" s="367"/>
      <c r="LBI167" s="367"/>
      <c r="LBJ167" s="367"/>
      <c r="LBK167" s="367"/>
      <c r="LBL167" s="367"/>
      <c r="LBM167" s="367"/>
      <c r="LBN167" s="367"/>
      <c r="LBO167" s="367"/>
      <c r="LBP167" s="367"/>
      <c r="LBQ167" s="367"/>
      <c r="LBR167" s="367"/>
      <c r="LBS167" s="367"/>
      <c r="LBT167" s="367"/>
      <c r="LBU167" s="367"/>
      <c r="LBV167" s="367"/>
      <c r="LBW167" s="367"/>
      <c r="LBX167" s="367"/>
      <c r="LBY167" s="367"/>
      <c r="LBZ167" s="367"/>
      <c r="LCA167" s="367"/>
      <c r="LCB167" s="367"/>
      <c r="LCC167" s="367"/>
      <c r="LCD167" s="367"/>
      <c r="LCE167" s="367"/>
      <c r="LCF167" s="367"/>
      <c r="LCG167" s="367"/>
      <c r="LCH167" s="367"/>
      <c r="LCI167" s="367"/>
      <c r="LCJ167" s="367"/>
      <c r="LCK167" s="367"/>
      <c r="LCL167" s="367"/>
      <c r="LCM167" s="367"/>
      <c r="LCN167" s="367"/>
      <c r="LCO167" s="367"/>
      <c r="LCP167" s="367"/>
      <c r="LCQ167" s="367"/>
      <c r="LCR167" s="367"/>
      <c r="LCS167" s="367"/>
      <c r="LCT167" s="367"/>
      <c r="LCU167" s="367"/>
      <c r="LCV167" s="367"/>
      <c r="LCW167" s="367"/>
      <c r="LCX167" s="367"/>
      <c r="LCY167" s="367"/>
      <c r="LCZ167" s="367"/>
      <c r="LDA167" s="367"/>
      <c r="LDB167" s="367"/>
      <c r="LDC167" s="367"/>
      <c r="LDD167" s="367"/>
      <c r="LDE167" s="367"/>
      <c r="LDF167" s="367"/>
      <c r="LDG167" s="367"/>
      <c r="LDH167" s="367"/>
      <c r="LDI167" s="367"/>
      <c r="LDJ167" s="367"/>
      <c r="LDK167" s="367"/>
      <c r="LDL167" s="367"/>
      <c r="LDM167" s="367"/>
      <c r="LDN167" s="367"/>
      <c r="LDO167" s="367"/>
      <c r="LDP167" s="367"/>
      <c r="LDQ167" s="367"/>
      <c r="LDR167" s="367"/>
      <c r="LDS167" s="367"/>
      <c r="LDT167" s="367"/>
      <c r="LDU167" s="367"/>
      <c r="LDV167" s="367"/>
      <c r="LDW167" s="367"/>
      <c r="LDX167" s="367"/>
      <c r="LDY167" s="367"/>
      <c r="LDZ167" s="367"/>
      <c r="LEA167" s="367"/>
      <c r="LEB167" s="367"/>
      <c r="LEC167" s="367"/>
      <c r="LED167" s="367"/>
      <c r="LEE167" s="367"/>
      <c r="LEF167" s="367"/>
      <c r="LEG167" s="367"/>
      <c r="LEH167" s="367"/>
      <c r="LEI167" s="367"/>
      <c r="LEJ167" s="367"/>
      <c r="LEK167" s="367"/>
      <c r="LEL167" s="367"/>
      <c r="LEM167" s="367"/>
      <c r="LEN167" s="367"/>
      <c r="LEO167" s="367"/>
      <c r="LEP167" s="367"/>
      <c r="LEQ167" s="367"/>
      <c r="LER167" s="367"/>
      <c r="LES167" s="367"/>
      <c r="LET167" s="367"/>
      <c r="LEU167" s="367"/>
      <c r="LEV167" s="367"/>
      <c r="LEW167" s="367"/>
      <c r="LEX167" s="367"/>
      <c r="LEY167" s="367"/>
      <c r="LEZ167" s="367"/>
      <c r="LFA167" s="367"/>
      <c r="LFB167" s="367"/>
      <c r="LFC167" s="367"/>
      <c r="LFD167" s="367"/>
      <c r="LFE167" s="367"/>
      <c r="LFF167" s="367"/>
      <c r="LFG167" s="367"/>
      <c r="LFH167" s="367"/>
      <c r="LFI167" s="367"/>
      <c r="LFJ167" s="367"/>
      <c r="LFK167" s="367"/>
      <c r="LFL167" s="367"/>
      <c r="LFM167" s="367"/>
      <c r="LFN167" s="367"/>
      <c r="LFO167" s="367"/>
      <c r="LFP167" s="367"/>
      <c r="LFQ167" s="367"/>
      <c r="LFR167" s="367"/>
      <c r="LFS167" s="367"/>
      <c r="LFT167" s="367"/>
      <c r="LFU167" s="367"/>
      <c r="LFV167" s="367"/>
      <c r="LFW167" s="367"/>
      <c r="LFX167" s="367"/>
      <c r="LFY167" s="367"/>
      <c r="LFZ167" s="367"/>
      <c r="LGA167" s="367"/>
      <c r="LGB167" s="367"/>
      <c r="LGC167" s="367"/>
      <c r="LGD167" s="367"/>
      <c r="LGE167" s="367"/>
      <c r="LGF167" s="367"/>
      <c r="LGG167" s="367"/>
      <c r="LGH167" s="367"/>
      <c r="LGI167" s="367"/>
      <c r="LGJ167" s="367"/>
      <c r="LGK167" s="367"/>
      <c r="LGL167" s="367"/>
      <c r="LGM167" s="367"/>
      <c r="LGN167" s="367"/>
      <c r="LGO167" s="367"/>
      <c r="LGP167" s="367"/>
      <c r="LGQ167" s="367"/>
      <c r="LGR167" s="367"/>
      <c r="LGS167" s="367"/>
      <c r="LGT167" s="367"/>
      <c r="LGU167" s="367"/>
      <c r="LGV167" s="367"/>
      <c r="LGW167" s="367"/>
      <c r="LGX167" s="367"/>
      <c r="LGY167" s="367"/>
      <c r="LGZ167" s="367"/>
      <c r="LHA167" s="367"/>
      <c r="LHB167" s="367"/>
      <c r="LHC167" s="367"/>
      <c r="LHD167" s="367"/>
      <c r="LHE167" s="367"/>
      <c r="LHF167" s="367"/>
      <c r="LHG167" s="367"/>
      <c r="LHH167" s="367"/>
      <c r="LHI167" s="367"/>
      <c r="LHJ167" s="367"/>
      <c r="LHK167" s="367"/>
      <c r="LHL167" s="367"/>
      <c r="LHM167" s="367"/>
      <c r="LHN167" s="367"/>
      <c r="LHO167" s="367"/>
      <c r="LHP167" s="367"/>
      <c r="LHQ167" s="367"/>
      <c r="LHR167" s="367"/>
      <c r="LHS167" s="367"/>
      <c r="LHT167" s="367"/>
      <c r="LHU167" s="367"/>
      <c r="LHV167" s="367"/>
      <c r="LHW167" s="367"/>
      <c r="LHX167" s="367"/>
      <c r="LHY167" s="367"/>
      <c r="LHZ167" s="367"/>
      <c r="LIA167" s="367"/>
      <c r="LIB167" s="367"/>
      <c r="LIC167" s="367"/>
      <c r="LID167" s="367"/>
      <c r="LIE167" s="367"/>
      <c r="LIF167" s="367"/>
      <c r="LIG167" s="367"/>
      <c r="LIH167" s="367"/>
      <c r="LII167" s="367"/>
      <c r="LIJ167" s="367"/>
      <c r="LIK167" s="367"/>
      <c r="LIL167" s="367"/>
      <c r="LIM167" s="367"/>
      <c r="LIN167" s="367"/>
      <c r="LIO167" s="367"/>
      <c r="LIP167" s="367"/>
      <c r="LIQ167" s="367"/>
      <c r="LIR167" s="367"/>
      <c r="LIS167" s="367"/>
      <c r="LIT167" s="367"/>
      <c r="LIU167" s="367"/>
      <c r="LIV167" s="367"/>
      <c r="LIW167" s="367"/>
      <c r="LIX167" s="367"/>
      <c r="LIY167" s="367"/>
      <c r="LIZ167" s="367"/>
      <c r="LJA167" s="367"/>
      <c r="LJB167" s="367"/>
      <c r="LJC167" s="367"/>
      <c r="LJD167" s="367"/>
      <c r="LJE167" s="367"/>
      <c r="LJF167" s="367"/>
      <c r="LJG167" s="367"/>
      <c r="LJH167" s="367"/>
      <c r="LJI167" s="367"/>
      <c r="LJJ167" s="367"/>
      <c r="LJK167" s="367"/>
      <c r="LJL167" s="367"/>
      <c r="LJM167" s="367"/>
      <c r="LJN167" s="367"/>
      <c r="LJO167" s="367"/>
      <c r="LJP167" s="367"/>
      <c r="LJQ167" s="367"/>
      <c r="LJR167" s="367"/>
      <c r="LJS167" s="367"/>
      <c r="LJT167" s="367"/>
      <c r="LJU167" s="367"/>
      <c r="LJV167" s="367"/>
      <c r="LJW167" s="367"/>
      <c r="LJX167" s="367"/>
      <c r="LJY167" s="367"/>
      <c r="LJZ167" s="367"/>
      <c r="LKA167" s="367"/>
      <c r="LKB167" s="367"/>
      <c r="LKC167" s="367"/>
      <c r="LKD167" s="367"/>
      <c r="LKE167" s="367"/>
      <c r="LKF167" s="367"/>
      <c r="LKG167" s="367"/>
      <c r="LKH167" s="367"/>
      <c r="LKI167" s="367"/>
      <c r="LKJ167" s="367"/>
      <c r="LKK167" s="367"/>
      <c r="LKL167" s="367"/>
      <c r="LKM167" s="367"/>
      <c r="LKN167" s="367"/>
      <c r="LKO167" s="367"/>
      <c r="LKP167" s="367"/>
      <c r="LKQ167" s="367"/>
      <c r="LKR167" s="367"/>
      <c r="LKS167" s="367"/>
      <c r="LKT167" s="367"/>
      <c r="LKU167" s="367"/>
      <c r="LKV167" s="367"/>
      <c r="LKW167" s="367"/>
      <c r="LKX167" s="367"/>
      <c r="LKY167" s="367"/>
      <c r="LKZ167" s="367"/>
      <c r="LLA167" s="367"/>
      <c r="LLB167" s="367"/>
      <c r="LLC167" s="367"/>
      <c r="LLD167" s="367"/>
      <c r="LLE167" s="367"/>
      <c r="LLF167" s="367"/>
      <c r="LLG167" s="367"/>
      <c r="LLH167" s="367"/>
      <c r="LLI167" s="367"/>
      <c r="LLJ167" s="367"/>
      <c r="LLK167" s="367"/>
      <c r="LLL167" s="367"/>
      <c r="LLM167" s="367"/>
      <c r="LLN167" s="367"/>
      <c r="LLO167" s="367"/>
      <c r="LLP167" s="367"/>
      <c r="LLQ167" s="367"/>
      <c r="LLR167" s="367"/>
      <c r="LLS167" s="367"/>
      <c r="LLT167" s="367"/>
      <c r="LLU167" s="367"/>
      <c r="LLV167" s="367"/>
      <c r="LLW167" s="367"/>
      <c r="LLX167" s="367"/>
      <c r="LLY167" s="367"/>
      <c r="LLZ167" s="367"/>
      <c r="LMA167" s="367"/>
      <c r="LMB167" s="367"/>
      <c r="LMC167" s="367"/>
      <c r="LMD167" s="367"/>
      <c r="LME167" s="367"/>
      <c r="LMF167" s="367"/>
      <c r="LMG167" s="367"/>
      <c r="LMH167" s="367"/>
      <c r="LMI167" s="367"/>
      <c r="LMJ167" s="367"/>
      <c r="LMK167" s="367"/>
      <c r="LML167" s="367"/>
      <c r="LMM167" s="367"/>
      <c r="LMN167" s="367"/>
      <c r="LMO167" s="367"/>
      <c r="LMP167" s="367"/>
      <c r="LMQ167" s="367"/>
      <c r="LMR167" s="367"/>
      <c r="LMS167" s="367"/>
      <c r="LMT167" s="367"/>
      <c r="LMU167" s="367"/>
      <c r="LMV167" s="367"/>
      <c r="LMW167" s="367"/>
      <c r="LMX167" s="367"/>
      <c r="LMY167" s="367"/>
      <c r="LMZ167" s="367"/>
      <c r="LNA167" s="367"/>
      <c r="LNB167" s="367"/>
      <c r="LNC167" s="367"/>
      <c r="LND167" s="367"/>
      <c r="LNE167" s="367"/>
      <c r="LNF167" s="367"/>
      <c r="LNG167" s="367"/>
      <c r="LNH167" s="367"/>
      <c r="LNI167" s="367"/>
      <c r="LNJ167" s="367"/>
      <c r="LNK167" s="367"/>
      <c r="LNL167" s="367"/>
      <c r="LNM167" s="367"/>
      <c r="LNN167" s="367"/>
      <c r="LNO167" s="367"/>
      <c r="LNP167" s="367"/>
      <c r="LNQ167" s="367"/>
      <c r="LNR167" s="367"/>
      <c r="LNS167" s="367"/>
      <c r="LNT167" s="367"/>
      <c r="LNU167" s="367"/>
      <c r="LNV167" s="367"/>
      <c r="LNW167" s="367"/>
      <c r="LNX167" s="367"/>
      <c r="LNY167" s="367"/>
      <c r="LNZ167" s="367"/>
      <c r="LOA167" s="367"/>
      <c r="LOB167" s="367"/>
      <c r="LOC167" s="367"/>
      <c r="LOD167" s="367"/>
      <c r="LOE167" s="367"/>
      <c r="LOF167" s="367"/>
      <c r="LOG167" s="367"/>
      <c r="LOH167" s="367"/>
      <c r="LOI167" s="367"/>
      <c r="LOJ167" s="367"/>
      <c r="LOK167" s="367"/>
      <c r="LOL167" s="367"/>
      <c r="LOM167" s="367"/>
      <c r="LON167" s="367"/>
      <c r="LOO167" s="367"/>
      <c r="LOP167" s="367"/>
      <c r="LOQ167" s="367"/>
      <c r="LOR167" s="367"/>
      <c r="LOS167" s="367"/>
      <c r="LOT167" s="367"/>
      <c r="LOU167" s="367"/>
      <c r="LOV167" s="367"/>
      <c r="LOW167" s="367"/>
      <c r="LOX167" s="367"/>
      <c r="LOY167" s="367"/>
      <c r="LOZ167" s="367"/>
      <c r="LPA167" s="367"/>
      <c r="LPB167" s="367"/>
      <c r="LPC167" s="367"/>
      <c r="LPD167" s="367"/>
      <c r="LPE167" s="367"/>
      <c r="LPF167" s="367"/>
      <c r="LPG167" s="367"/>
      <c r="LPH167" s="367"/>
      <c r="LPI167" s="367"/>
      <c r="LPJ167" s="367"/>
      <c r="LPK167" s="367"/>
      <c r="LPL167" s="367"/>
      <c r="LPM167" s="367"/>
      <c r="LPN167" s="367"/>
      <c r="LPO167" s="367"/>
      <c r="LPP167" s="367"/>
      <c r="LPQ167" s="367"/>
      <c r="LPR167" s="367"/>
      <c r="LPS167" s="367"/>
      <c r="LPT167" s="367"/>
      <c r="LPU167" s="367"/>
      <c r="LPV167" s="367"/>
      <c r="LPW167" s="367"/>
      <c r="LPX167" s="367"/>
      <c r="LPY167" s="367"/>
      <c r="LPZ167" s="367"/>
      <c r="LQA167" s="367"/>
      <c r="LQB167" s="367"/>
      <c r="LQC167" s="367"/>
      <c r="LQD167" s="367"/>
      <c r="LQE167" s="367"/>
      <c r="LQF167" s="367"/>
      <c r="LQG167" s="367"/>
      <c r="LQH167" s="367"/>
      <c r="LQI167" s="367"/>
      <c r="LQJ167" s="367"/>
      <c r="LQK167" s="367"/>
      <c r="LQL167" s="367"/>
      <c r="LQM167" s="367"/>
      <c r="LQN167" s="367"/>
      <c r="LQO167" s="367"/>
      <c r="LQP167" s="367"/>
      <c r="LQQ167" s="367"/>
      <c r="LQR167" s="367"/>
      <c r="LQS167" s="367"/>
      <c r="LQT167" s="367"/>
      <c r="LQU167" s="367"/>
      <c r="LQV167" s="367"/>
      <c r="LQW167" s="367"/>
      <c r="LQX167" s="367"/>
      <c r="LQY167" s="367"/>
      <c r="LQZ167" s="367"/>
      <c r="LRA167" s="367"/>
      <c r="LRB167" s="367"/>
      <c r="LRC167" s="367"/>
      <c r="LRD167" s="367"/>
      <c r="LRE167" s="367"/>
      <c r="LRF167" s="367"/>
      <c r="LRG167" s="367"/>
      <c r="LRH167" s="367"/>
      <c r="LRI167" s="367"/>
      <c r="LRJ167" s="367"/>
      <c r="LRK167" s="367"/>
      <c r="LRL167" s="367"/>
      <c r="LRM167" s="367"/>
      <c r="LRN167" s="367"/>
      <c r="LRO167" s="367"/>
      <c r="LRP167" s="367"/>
      <c r="LRQ167" s="367"/>
      <c r="LRR167" s="367"/>
      <c r="LRS167" s="367"/>
      <c r="LRT167" s="367"/>
      <c r="LRU167" s="367"/>
      <c r="LRV167" s="367"/>
      <c r="LRW167" s="367"/>
      <c r="LRX167" s="367"/>
      <c r="LRY167" s="367"/>
      <c r="LRZ167" s="367"/>
      <c r="LSA167" s="367"/>
      <c r="LSB167" s="367"/>
      <c r="LSC167" s="367"/>
      <c r="LSD167" s="367"/>
      <c r="LSE167" s="367"/>
      <c r="LSF167" s="367"/>
      <c r="LSG167" s="367"/>
      <c r="LSH167" s="367"/>
      <c r="LSI167" s="367"/>
      <c r="LSJ167" s="367"/>
      <c r="LSK167" s="367"/>
      <c r="LSL167" s="367"/>
      <c r="LSM167" s="367"/>
      <c r="LSN167" s="367"/>
      <c r="LSO167" s="367"/>
      <c r="LSP167" s="367"/>
      <c r="LSQ167" s="367"/>
      <c r="LSR167" s="367"/>
      <c r="LSS167" s="367"/>
      <c r="LST167" s="367"/>
      <c r="LSU167" s="367"/>
      <c r="LSV167" s="367"/>
      <c r="LSW167" s="367"/>
      <c r="LSX167" s="367"/>
      <c r="LSY167" s="367"/>
      <c r="LSZ167" s="367"/>
      <c r="LTA167" s="367"/>
      <c r="LTB167" s="367"/>
      <c r="LTC167" s="367"/>
      <c r="LTD167" s="367"/>
      <c r="LTE167" s="367"/>
      <c r="LTF167" s="367"/>
      <c r="LTG167" s="367"/>
      <c r="LTH167" s="367"/>
      <c r="LTI167" s="367"/>
      <c r="LTJ167" s="367"/>
      <c r="LTK167" s="367"/>
      <c r="LTL167" s="367"/>
      <c r="LTM167" s="367"/>
      <c r="LTN167" s="367"/>
      <c r="LTO167" s="367"/>
      <c r="LTP167" s="367"/>
      <c r="LTQ167" s="367"/>
      <c r="LTR167" s="367"/>
      <c r="LTS167" s="367"/>
      <c r="LTT167" s="367"/>
      <c r="LTU167" s="367"/>
      <c r="LTV167" s="367"/>
      <c r="LTW167" s="367"/>
      <c r="LTX167" s="367"/>
      <c r="LTY167" s="367"/>
      <c r="LTZ167" s="367"/>
      <c r="LUA167" s="367"/>
      <c r="LUB167" s="367"/>
      <c r="LUC167" s="367"/>
      <c r="LUD167" s="367"/>
      <c r="LUE167" s="367"/>
      <c r="LUF167" s="367"/>
      <c r="LUG167" s="367"/>
      <c r="LUH167" s="367"/>
      <c r="LUI167" s="367"/>
      <c r="LUJ167" s="367"/>
      <c r="LUK167" s="367"/>
      <c r="LUL167" s="367"/>
      <c r="LUM167" s="367"/>
      <c r="LUN167" s="367"/>
      <c r="LUO167" s="367"/>
      <c r="LUP167" s="367"/>
      <c r="LUQ167" s="367"/>
      <c r="LUR167" s="367"/>
      <c r="LUS167" s="367"/>
      <c r="LUT167" s="367"/>
      <c r="LUU167" s="367"/>
      <c r="LUV167" s="367"/>
      <c r="LUW167" s="367"/>
      <c r="LUX167" s="367"/>
      <c r="LUY167" s="367"/>
      <c r="LUZ167" s="367"/>
      <c r="LVA167" s="367"/>
      <c r="LVB167" s="367"/>
      <c r="LVC167" s="367"/>
      <c r="LVD167" s="367"/>
      <c r="LVE167" s="367"/>
      <c r="LVF167" s="367"/>
      <c r="LVG167" s="367"/>
      <c r="LVH167" s="367"/>
      <c r="LVI167" s="367"/>
      <c r="LVJ167" s="367"/>
      <c r="LVK167" s="367"/>
      <c r="LVL167" s="367"/>
      <c r="LVM167" s="367"/>
      <c r="LVN167" s="367"/>
      <c r="LVO167" s="367"/>
      <c r="LVP167" s="367"/>
      <c r="LVQ167" s="367"/>
      <c r="LVR167" s="367"/>
      <c r="LVS167" s="367"/>
      <c r="LVT167" s="367"/>
      <c r="LVU167" s="367"/>
      <c r="LVV167" s="367"/>
      <c r="LVW167" s="367"/>
      <c r="LVX167" s="367"/>
      <c r="LVY167" s="367"/>
      <c r="LVZ167" s="367"/>
      <c r="LWA167" s="367"/>
      <c r="LWB167" s="367"/>
      <c r="LWC167" s="367"/>
      <c r="LWD167" s="367"/>
      <c r="LWE167" s="367"/>
      <c r="LWF167" s="367"/>
      <c r="LWG167" s="367"/>
      <c r="LWH167" s="367"/>
      <c r="LWI167" s="367"/>
      <c r="LWJ167" s="367"/>
      <c r="LWK167" s="367"/>
      <c r="LWL167" s="367"/>
      <c r="LWM167" s="367"/>
      <c r="LWN167" s="367"/>
      <c r="LWO167" s="367"/>
      <c r="LWP167" s="367"/>
      <c r="LWQ167" s="367"/>
      <c r="LWR167" s="367"/>
      <c r="LWS167" s="367"/>
      <c r="LWT167" s="367"/>
      <c r="LWU167" s="367"/>
      <c r="LWV167" s="367"/>
      <c r="LWW167" s="367"/>
      <c r="LWX167" s="367"/>
      <c r="LWY167" s="367"/>
      <c r="LWZ167" s="367"/>
      <c r="LXA167" s="367"/>
      <c r="LXB167" s="367"/>
      <c r="LXC167" s="367"/>
      <c r="LXD167" s="367"/>
      <c r="LXE167" s="367"/>
      <c r="LXF167" s="367"/>
      <c r="LXG167" s="367"/>
      <c r="LXH167" s="367"/>
      <c r="LXI167" s="367"/>
      <c r="LXJ167" s="367"/>
      <c r="LXK167" s="367"/>
      <c r="LXL167" s="367"/>
      <c r="LXM167" s="367"/>
      <c r="LXN167" s="367"/>
      <c r="LXO167" s="367"/>
      <c r="LXP167" s="367"/>
      <c r="LXQ167" s="367"/>
      <c r="LXR167" s="367"/>
      <c r="LXS167" s="367"/>
      <c r="LXT167" s="367"/>
      <c r="LXU167" s="367"/>
      <c r="LXV167" s="367"/>
      <c r="LXW167" s="367"/>
      <c r="LXX167" s="367"/>
      <c r="LXY167" s="367"/>
      <c r="LXZ167" s="367"/>
      <c r="LYA167" s="367"/>
      <c r="LYB167" s="367"/>
      <c r="LYC167" s="367"/>
      <c r="LYD167" s="367"/>
      <c r="LYE167" s="367"/>
      <c r="LYF167" s="367"/>
      <c r="LYG167" s="367"/>
      <c r="LYH167" s="367"/>
      <c r="LYI167" s="367"/>
      <c r="LYJ167" s="367"/>
      <c r="LYK167" s="367"/>
      <c r="LYL167" s="367"/>
      <c r="LYM167" s="367"/>
      <c r="LYN167" s="367"/>
      <c r="LYO167" s="367"/>
      <c r="LYP167" s="367"/>
      <c r="LYQ167" s="367"/>
      <c r="LYR167" s="367"/>
      <c r="LYS167" s="367"/>
      <c r="LYT167" s="367"/>
      <c r="LYU167" s="367"/>
      <c r="LYV167" s="367"/>
      <c r="LYW167" s="367"/>
      <c r="LYX167" s="367"/>
      <c r="LYY167" s="367"/>
      <c r="LYZ167" s="367"/>
      <c r="LZA167" s="367"/>
      <c r="LZB167" s="367"/>
      <c r="LZC167" s="367"/>
      <c r="LZD167" s="367"/>
      <c r="LZE167" s="367"/>
      <c r="LZF167" s="367"/>
      <c r="LZG167" s="367"/>
      <c r="LZH167" s="367"/>
      <c r="LZI167" s="367"/>
      <c r="LZJ167" s="367"/>
      <c r="LZK167" s="367"/>
      <c r="LZL167" s="367"/>
      <c r="LZM167" s="367"/>
      <c r="LZN167" s="367"/>
      <c r="LZO167" s="367"/>
      <c r="LZP167" s="367"/>
      <c r="LZQ167" s="367"/>
      <c r="LZR167" s="367"/>
      <c r="LZS167" s="367"/>
      <c r="LZT167" s="367"/>
      <c r="LZU167" s="367"/>
      <c r="LZV167" s="367"/>
      <c r="LZW167" s="367"/>
      <c r="LZX167" s="367"/>
      <c r="LZY167" s="367"/>
      <c r="LZZ167" s="367"/>
      <c r="MAA167" s="367"/>
      <c r="MAB167" s="367"/>
      <c r="MAC167" s="367"/>
      <c r="MAD167" s="367"/>
      <c r="MAE167" s="367"/>
      <c r="MAF167" s="367"/>
      <c r="MAG167" s="367"/>
      <c r="MAH167" s="367"/>
      <c r="MAI167" s="367"/>
      <c r="MAJ167" s="367"/>
      <c r="MAK167" s="367"/>
      <c r="MAL167" s="367"/>
      <c r="MAM167" s="367"/>
      <c r="MAN167" s="367"/>
      <c r="MAO167" s="367"/>
      <c r="MAP167" s="367"/>
      <c r="MAQ167" s="367"/>
      <c r="MAR167" s="367"/>
      <c r="MAS167" s="367"/>
      <c r="MAT167" s="367"/>
      <c r="MAU167" s="367"/>
      <c r="MAV167" s="367"/>
      <c r="MAW167" s="367"/>
      <c r="MAX167" s="367"/>
      <c r="MAY167" s="367"/>
      <c r="MAZ167" s="367"/>
      <c r="MBA167" s="367"/>
      <c r="MBB167" s="367"/>
      <c r="MBC167" s="367"/>
      <c r="MBD167" s="367"/>
      <c r="MBE167" s="367"/>
      <c r="MBF167" s="367"/>
      <c r="MBG167" s="367"/>
      <c r="MBH167" s="367"/>
      <c r="MBI167" s="367"/>
      <c r="MBJ167" s="367"/>
      <c r="MBK167" s="367"/>
      <c r="MBL167" s="367"/>
      <c r="MBM167" s="367"/>
      <c r="MBN167" s="367"/>
      <c r="MBO167" s="367"/>
      <c r="MBP167" s="367"/>
      <c r="MBQ167" s="367"/>
      <c r="MBR167" s="367"/>
      <c r="MBS167" s="367"/>
      <c r="MBT167" s="367"/>
      <c r="MBU167" s="367"/>
      <c r="MBV167" s="367"/>
      <c r="MBW167" s="367"/>
      <c r="MBX167" s="367"/>
      <c r="MBY167" s="367"/>
      <c r="MBZ167" s="367"/>
      <c r="MCA167" s="367"/>
      <c r="MCB167" s="367"/>
      <c r="MCC167" s="367"/>
      <c r="MCD167" s="367"/>
      <c r="MCE167" s="367"/>
      <c r="MCF167" s="367"/>
      <c r="MCG167" s="367"/>
      <c r="MCH167" s="367"/>
      <c r="MCI167" s="367"/>
      <c r="MCJ167" s="367"/>
      <c r="MCK167" s="367"/>
      <c r="MCL167" s="367"/>
      <c r="MCM167" s="367"/>
      <c r="MCN167" s="367"/>
      <c r="MCO167" s="367"/>
      <c r="MCP167" s="367"/>
      <c r="MCQ167" s="367"/>
      <c r="MCR167" s="367"/>
      <c r="MCS167" s="367"/>
      <c r="MCT167" s="367"/>
      <c r="MCU167" s="367"/>
      <c r="MCV167" s="367"/>
      <c r="MCW167" s="367"/>
      <c r="MCX167" s="367"/>
      <c r="MCY167" s="367"/>
      <c r="MCZ167" s="367"/>
      <c r="MDA167" s="367"/>
      <c r="MDB167" s="367"/>
      <c r="MDC167" s="367"/>
      <c r="MDD167" s="367"/>
      <c r="MDE167" s="367"/>
      <c r="MDF167" s="367"/>
      <c r="MDG167" s="367"/>
      <c r="MDH167" s="367"/>
      <c r="MDI167" s="367"/>
      <c r="MDJ167" s="367"/>
      <c r="MDK167" s="367"/>
      <c r="MDL167" s="367"/>
      <c r="MDM167" s="367"/>
      <c r="MDN167" s="367"/>
      <c r="MDO167" s="367"/>
      <c r="MDP167" s="367"/>
      <c r="MDQ167" s="367"/>
      <c r="MDR167" s="367"/>
      <c r="MDS167" s="367"/>
      <c r="MDT167" s="367"/>
      <c r="MDU167" s="367"/>
      <c r="MDV167" s="367"/>
      <c r="MDW167" s="367"/>
      <c r="MDX167" s="367"/>
      <c r="MDY167" s="367"/>
      <c r="MDZ167" s="367"/>
      <c r="MEA167" s="367"/>
      <c r="MEB167" s="367"/>
      <c r="MEC167" s="367"/>
      <c r="MED167" s="367"/>
      <c r="MEE167" s="367"/>
      <c r="MEF167" s="367"/>
      <c r="MEG167" s="367"/>
      <c r="MEH167" s="367"/>
      <c r="MEI167" s="367"/>
      <c r="MEJ167" s="367"/>
      <c r="MEK167" s="367"/>
      <c r="MEL167" s="367"/>
      <c r="MEM167" s="367"/>
      <c r="MEN167" s="367"/>
      <c r="MEO167" s="367"/>
      <c r="MEP167" s="367"/>
      <c r="MEQ167" s="367"/>
      <c r="MER167" s="367"/>
      <c r="MES167" s="367"/>
      <c r="MET167" s="367"/>
      <c r="MEU167" s="367"/>
      <c r="MEV167" s="367"/>
      <c r="MEW167" s="367"/>
      <c r="MEX167" s="367"/>
      <c r="MEY167" s="367"/>
      <c r="MEZ167" s="367"/>
      <c r="MFA167" s="367"/>
      <c r="MFB167" s="367"/>
      <c r="MFC167" s="367"/>
      <c r="MFD167" s="367"/>
      <c r="MFE167" s="367"/>
      <c r="MFF167" s="367"/>
      <c r="MFG167" s="367"/>
      <c r="MFH167" s="367"/>
      <c r="MFI167" s="367"/>
      <c r="MFJ167" s="367"/>
      <c r="MFK167" s="367"/>
      <c r="MFL167" s="367"/>
      <c r="MFM167" s="367"/>
      <c r="MFN167" s="367"/>
      <c r="MFO167" s="367"/>
      <c r="MFP167" s="367"/>
      <c r="MFQ167" s="367"/>
      <c r="MFR167" s="367"/>
      <c r="MFS167" s="367"/>
      <c r="MFT167" s="367"/>
      <c r="MFU167" s="367"/>
      <c r="MFV167" s="367"/>
      <c r="MFW167" s="367"/>
      <c r="MFX167" s="367"/>
      <c r="MFY167" s="367"/>
      <c r="MFZ167" s="367"/>
      <c r="MGA167" s="367"/>
      <c r="MGB167" s="367"/>
      <c r="MGC167" s="367"/>
      <c r="MGD167" s="367"/>
      <c r="MGE167" s="367"/>
      <c r="MGF167" s="367"/>
      <c r="MGG167" s="367"/>
      <c r="MGH167" s="367"/>
      <c r="MGI167" s="367"/>
      <c r="MGJ167" s="367"/>
      <c r="MGK167" s="367"/>
      <c r="MGL167" s="367"/>
      <c r="MGM167" s="367"/>
      <c r="MGN167" s="367"/>
      <c r="MGO167" s="367"/>
      <c r="MGP167" s="367"/>
      <c r="MGQ167" s="367"/>
      <c r="MGR167" s="367"/>
      <c r="MGS167" s="367"/>
      <c r="MGT167" s="367"/>
      <c r="MGU167" s="367"/>
      <c r="MGV167" s="367"/>
      <c r="MGW167" s="367"/>
      <c r="MGX167" s="367"/>
      <c r="MGY167" s="367"/>
      <c r="MGZ167" s="367"/>
      <c r="MHA167" s="367"/>
      <c r="MHB167" s="367"/>
      <c r="MHC167" s="367"/>
      <c r="MHD167" s="367"/>
      <c r="MHE167" s="367"/>
      <c r="MHF167" s="367"/>
      <c r="MHG167" s="367"/>
      <c r="MHH167" s="367"/>
      <c r="MHI167" s="367"/>
      <c r="MHJ167" s="367"/>
      <c r="MHK167" s="367"/>
      <c r="MHL167" s="367"/>
      <c r="MHM167" s="367"/>
      <c r="MHN167" s="367"/>
      <c r="MHO167" s="367"/>
      <c r="MHP167" s="367"/>
      <c r="MHQ167" s="367"/>
      <c r="MHR167" s="367"/>
      <c r="MHS167" s="367"/>
      <c r="MHT167" s="367"/>
      <c r="MHU167" s="367"/>
      <c r="MHV167" s="367"/>
      <c r="MHW167" s="367"/>
      <c r="MHX167" s="367"/>
      <c r="MHY167" s="367"/>
      <c r="MHZ167" s="367"/>
      <c r="MIA167" s="367"/>
      <c r="MIB167" s="367"/>
      <c r="MIC167" s="367"/>
      <c r="MID167" s="367"/>
      <c r="MIE167" s="367"/>
      <c r="MIF167" s="367"/>
      <c r="MIG167" s="367"/>
      <c r="MIH167" s="367"/>
      <c r="MII167" s="367"/>
      <c r="MIJ167" s="367"/>
      <c r="MIK167" s="367"/>
      <c r="MIL167" s="367"/>
      <c r="MIM167" s="367"/>
      <c r="MIN167" s="367"/>
      <c r="MIO167" s="367"/>
      <c r="MIP167" s="367"/>
      <c r="MIQ167" s="367"/>
      <c r="MIR167" s="367"/>
      <c r="MIS167" s="367"/>
      <c r="MIT167" s="367"/>
      <c r="MIU167" s="367"/>
      <c r="MIV167" s="367"/>
      <c r="MIW167" s="367"/>
      <c r="MIX167" s="367"/>
      <c r="MIY167" s="367"/>
      <c r="MIZ167" s="367"/>
      <c r="MJA167" s="367"/>
      <c r="MJB167" s="367"/>
      <c r="MJC167" s="367"/>
      <c r="MJD167" s="367"/>
      <c r="MJE167" s="367"/>
      <c r="MJF167" s="367"/>
      <c r="MJG167" s="367"/>
      <c r="MJH167" s="367"/>
      <c r="MJI167" s="367"/>
      <c r="MJJ167" s="367"/>
      <c r="MJK167" s="367"/>
      <c r="MJL167" s="367"/>
      <c r="MJM167" s="367"/>
      <c r="MJN167" s="367"/>
      <c r="MJO167" s="367"/>
      <c r="MJP167" s="367"/>
      <c r="MJQ167" s="367"/>
      <c r="MJR167" s="367"/>
      <c r="MJS167" s="367"/>
      <c r="MJT167" s="367"/>
      <c r="MJU167" s="367"/>
      <c r="MJV167" s="367"/>
      <c r="MJW167" s="367"/>
      <c r="MJX167" s="367"/>
      <c r="MJY167" s="367"/>
      <c r="MJZ167" s="367"/>
      <c r="MKA167" s="367"/>
      <c r="MKB167" s="367"/>
      <c r="MKC167" s="367"/>
      <c r="MKD167" s="367"/>
      <c r="MKE167" s="367"/>
      <c r="MKF167" s="367"/>
      <c r="MKG167" s="367"/>
      <c r="MKH167" s="367"/>
      <c r="MKI167" s="367"/>
      <c r="MKJ167" s="367"/>
      <c r="MKK167" s="367"/>
      <c r="MKL167" s="367"/>
      <c r="MKM167" s="367"/>
      <c r="MKN167" s="367"/>
      <c r="MKO167" s="367"/>
      <c r="MKP167" s="367"/>
      <c r="MKQ167" s="367"/>
      <c r="MKR167" s="367"/>
      <c r="MKS167" s="367"/>
      <c r="MKT167" s="367"/>
      <c r="MKU167" s="367"/>
      <c r="MKV167" s="367"/>
      <c r="MKW167" s="367"/>
      <c r="MKX167" s="367"/>
      <c r="MKY167" s="367"/>
      <c r="MKZ167" s="367"/>
      <c r="MLA167" s="367"/>
      <c r="MLB167" s="367"/>
      <c r="MLC167" s="367"/>
      <c r="MLD167" s="367"/>
      <c r="MLE167" s="367"/>
      <c r="MLF167" s="367"/>
      <c r="MLG167" s="367"/>
      <c r="MLH167" s="367"/>
      <c r="MLI167" s="367"/>
      <c r="MLJ167" s="367"/>
      <c r="MLK167" s="367"/>
      <c r="MLL167" s="367"/>
      <c r="MLM167" s="367"/>
      <c r="MLN167" s="367"/>
      <c r="MLO167" s="367"/>
      <c r="MLP167" s="367"/>
      <c r="MLQ167" s="367"/>
      <c r="MLR167" s="367"/>
      <c r="MLS167" s="367"/>
      <c r="MLT167" s="367"/>
      <c r="MLU167" s="367"/>
      <c r="MLV167" s="367"/>
      <c r="MLW167" s="367"/>
      <c r="MLX167" s="367"/>
      <c r="MLY167" s="367"/>
      <c r="MLZ167" s="367"/>
      <c r="MMA167" s="367"/>
      <c r="MMB167" s="367"/>
      <c r="MMC167" s="367"/>
      <c r="MMD167" s="367"/>
      <c r="MME167" s="367"/>
      <c r="MMF167" s="367"/>
      <c r="MMG167" s="367"/>
      <c r="MMH167" s="367"/>
      <c r="MMI167" s="367"/>
      <c r="MMJ167" s="367"/>
      <c r="MMK167" s="367"/>
      <c r="MML167" s="367"/>
      <c r="MMM167" s="367"/>
      <c r="MMN167" s="367"/>
      <c r="MMO167" s="367"/>
      <c r="MMP167" s="367"/>
      <c r="MMQ167" s="367"/>
      <c r="MMR167" s="367"/>
      <c r="MMS167" s="367"/>
      <c r="MMT167" s="367"/>
      <c r="MMU167" s="367"/>
      <c r="MMV167" s="367"/>
      <c r="MMW167" s="367"/>
      <c r="MMX167" s="367"/>
      <c r="MMY167" s="367"/>
      <c r="MMZ167" s="367"/>
      <c r="MNA167" s="367"/>
      <c r="MNB167" s="367"/>
      <c r="MNC167" s="367"/>
      <c r="MND167" s="367"/>
      <c r="MNE167" s="367"/>
      <c r="MNF167" s="367"/>
      <c r="MNG167" s="367"/>
      <c r="MNH167" s="367"/>
      <c r="MNI167" s="367"/>
      <c r="MNJ167" s="367"/>
      <c r="MNK167" s="367"/>
      <c r="MNL167" s="367"/>
      <c r="MNM167" s="367"/>
      <c r="MNN167" s="367"/>
      <c r="MNO167" s="367"/>
      <c r="MNP167" s="367"/>
      <c r="MNQ167" s="367"/>
      <c r="MNR167" s="367"/>
      <c r="MNS167" s="367"/>
      <c r="MNT167" s="367"/>
      <c r="MNU167" s="367"/>
      <c r="MNV167" s="367"/>
      <c r="MNW167" s="367"/>
      <c r="MNX167" s="367"/>
      <c r="MNY167" s="367"/>
      <c r="MNZ167" s="367"/>
      <c r="MOA167" s="367"/>
      <c r="MOB167" s="367"/>
      <c r="MOC167" s="367"/>
      <c r="MOD167" s="367"/>
      <c r="MOE167" s="367"/>
      <c r="MOF167" s="367"/>
      <c r="MOG167" s="367"/>
      <c r="MOH167" s="367"/>
      <c r="MOI167" s="367"/>
      <c r="MOJ167" s="367"/>
      <c r="MOK167" s="367"/>
      <c r="MOL167" s="367"/>
      <c r="MOM167" s="367"/>
      <c r="MON167" s="367"/>
      <c r="MOO167" s="367"/>
      <c r="MOP167" s="367"/>
      <c r="MOQ167" s="367"/>
      <c r="MOR167" s="367"/>
      <c r="MOS167" s="367"/>
      <c r="MOT167" s="367"/>
      <c r="MOU167" s="367"/>
      <c r="MOV167" s="367"/>
      <c r="MOW167" s="367"/>
      <c r="MOX167" s="367"/>
      <c r="MOY167" s="367"/>
      <c r="MOZ167" s="367"/>
      <c r="MPA167" s="367"/>
      <c r="MPB167" s="367"/>
      <c r="MPC167" s="367"/>
      <c r="MPD167" s="367"/>
      <c r="MPE167" s="367"/>
      <c r="MPF167" s="367"/>
      <c r="MPG167" s="367"/>
      <c r="MPH167" s="367"/>
      <c r="MPI167" s="367"/>
      <c r="MPJ167" s="367"/>
      <c r="MPK167" s="367"/>
      <c r="MPL167" s="367"/>
      <c r="MPM167" s="367"/>
      <c r="MPN167" s="367"/>
      <c r="MPO167" s="367"/>
      <c r="MPP167" s="367"/>
      <c r="MPQ167" s="367"/>
      <c r="MPR167" s="367"/>
      <c r="MPS167" s="367"/>
      <c r="MPT167" s="367"/>
      <c r="MPU167" s="367"/>
      <c r="MPV167" s="367"/>
      <c r="MPW167" s="367"/>
      <c r="MPX167" s="367"/>
      <c r="MPY167" s="367"/>
      <c r="MPZ167" s="367"/>
      <c r="MQA167" s="367"/>
      <c r="MQB167" s="367"/>
      <c r="MQC167" s="367"/>
      <c r="MQD167" s="367"/>
      <c r="MQE167" s="367"/>
      <c r="MQF167" s="367"/>
      <c r="MQG167" s="367"/>
      <c r="MQH167" s="367"/>
      <c r="MQI167" s="367"/>
      <c r="MQJ167" s="367"/>
      <c r="MQK167" s="367"/>
      <c r="MQL167" s="367"/>
      <c r="MQM167" s="367"/>
      <c r="MQN167" s="367"/>
      <c r="MQO167" s="367"/>
      <c r="MQP167" s="367"/>
      <c r="MQQ167" s="367"/>
      <c r="MQR167" s="367"/>
      <c r="MQS167" s="367"/>
      <c r="MQT167" s="367"/>
      <c r="MQU167" s="367"/>
      <c r="MQV167" s="367"/>
      <c r="MQW167" s="367"/>
      <c r="MQX167" s="367"/>
      <c r="MQY167" s="367"/>
      <c r="MQZ167" s="367"/>
      <c r="MRA167" s="367"/>
      <c r="MRB167" s="367"/>
      <c r="MRC167" s="367"/>
      <c r="MRD167" s="367"/>
      <c r="MRE167" s="367"/>
      <c r="MRF167" s="367"/>
      <c r="MRG167" s="367"/>
      <c r="MRH167" s="367"/>
      <c r="MRI167" s="367"/>
      <c r="MRJ167" s="367"/>
      <c r="MRK167" s="367"/>
      <c r="MRL167" s="367"/>
      <c r="MRM167" s="367"/>
      <c r="MRN167" s="367"/>
      <c r="MRO167" s="367"/>
      <c r="MRP167" s="367"/>
      <c r="MRQ167" s="367"/>
      <c r="MRR167" s="367"/>
      <c r="MRS167" s="367"/>
      <c r="MRT167" s="367"/>
      <c r="MRU167" s="367"/>
      <c r="MRV167" s="367"/>
      <c r="MRW167" s="367"/>
      <c r="MRX167" s="367"/>
      <c r="MRY167" s="367"/>
      <c r="MRZ167" s="367"/>
      <c r="MSA167" s="367"/>
      <c r="MSB167" s="367"/>
      <c r="MSC167" s="367"/>
      <c r="MSD167" s="367"/>
      <c r="MSE167" s="367"/>
      <c r="MSF167" s="367"/>
      <c r="MSG167" s="367"/>
      <c r="MSH167" s="367"/>
      <c r="MSI167" s="367"/>
      <c r="MSJ167" s="367"/>
      <c r="MSK167" s="367"/>
      <c r="MSL167" s="367"/>
      <c r="MSM167" s="367"/>
      <c r="MSN167" s="367"/>
      <c r="MSO167" s="367"/>
      <c r="MSP167" s="367"/>
      <c r="MSQ167" s="367"/>
      <c r="MSR167" s="367"/>
      <c r="MSS167" s="367"/>
      <c r="MST167" s="367"/>
      <c r="MSU167" s="367"/>
      <c r="MSV167" s="367"/>
      <c r="MSW167" s="367"/>
      <c r="MSX167" s="367"/>
      <c r="MSY167" s="367"/>
      <c r="MSZ167" s="367"/>
      <c r="MTA167" s="367"/>
      <c r="MTB167" s="367"/>
      <c r="MTC167" s="367"/>
      <c r="MTD167" s="367"/>
      <c r="MTE167" s="367"/>
      <c r="MTF167" s="367"/>
      <c r="MTG167" s="367"/>
      <c r="MTH167" s="367"/>
      <c r="MTI167" s="367"/>
      <c r="MTJ167" s="367"/>
      <c r="MTK167" s="367"/>
      <c r="MTL167" s="367"/>
      <c r="MTM167" s="367"/>
      <c r="MTN167" s="367"/>
      <c r="MTO167" s="367"/>
      <c r="MTP167" s="367"/>
      <c r="MTQ167" s="367"/>
      <c r="MTR167" s="367"/>
      <c r="MTS167" s="367"/>
      <c r="MTT167" s="367"/>
      <c r="MTU167" s="367"/>
      <c r="MTV167" s="367"/>
      <c r="MTW167" s="367"/>
      <c r="MTX167" s="367"/>
      <c r="MTY167" s="367"/>
      <c r="MTZ167" s="367"/>
      <c r="MUA167" s="367"/>
      <c r="MUB167" s="367"/>
      <c r="MUC167" s="367"/>
      <c r="MUD167" s="367"/>
      <c r="MUE167" s="367"/>
      <c r="MUF167" s="367"/>
      <c r="MUG167" s="367"/>
      <c r="MUH167" s="367"/>
      <c r="MUI167" s="367"/>
      <c r="MUJ167" s="367"/>
      <c r="MUK167" s="367"/>
      <c r="MUL167" s="367"/>
      <c r="MUM167" s="367"/>
      <c r="MUN167" s="367"/>
      <c r="MUO167" s="367"/>
      <c r="MUP167" s="367"/>
      <c r="MUQ167" s="367"/>
      <c r="MUR167" s="367"/>
      <c r="MUS167" s="367"/>
      <c r="MUT167" s="367"/>
      <c r="MUU167" s="367"/>
      <c r="MUV167" s="367"/>
      <c r="MUW167" s="367"/>
      <c r="MUX167" s="367"/>
      <c r="MUY167" s="367"/>
      <c r="MUZ167" s="367"/>
      <c r="MVA167" s="367"/>
      <c r="MVB167" s="367"/>
      <c r="MVC167" s="367"/>
      <c r="MVD167" s="367"/>
      <c r="MVE167" s="367"/>
      <c r="MVF167" s="367"/>
      <c r="MVG167" s="367"/>
      <c r="MVH167" s="367"/>
      <c r="MVI167" s="367"/>
      <c r="MVJ167" s="367"/>
      <c r="MVK167" s="367"/>
      <c r="MVL167" s="367"/>
      <c r="MVM167" s="367"/>
      <c r="MVN167" s="367"/>
      <c r="MVO167" s="367"/>
      <c r="MVP167" s="367"/>
      <c r="MVQ167" s="367"/>
      <c r="MVR167" s="367"/>
      <c r="MVS167" s="367"/>
      <c r="MVT167" s="367"/>
      <c r="MVU167" s="367"/>
      <c r="MVV167" s="367"/>
      <c r="MVW167" s="367"/>
      <c r="MVX167" s="367"/>
      <c r="MVY167" s="367"/>
      <c r="MVZ167" s="367"/>
      <c r="MWA167" s="367"/>
      <c r="MWB167" s="367"/>
      <c r="MWC167" s="367"/>
      <c r="MWD167" s="367"/>
      <c r="MWE167" s="367"/>
      <c r="MWF167" s="367"/>
      <c r="MWG167" s="367"/>
      <c r="MWH167" s="367"/>
      <c r="MWI167" s="367"/>
      <c r="MWJ167" s="367"/>
      <c r="MWK167" s="367"/>
      <c r="MWL167" s="367"/>
      <c r="MWM167" s="367"/>
      <c r="MWN167" s="367"/>
      <c r="MWO167" s="367"/>
      <c r="MWP167" s="367"/>
      <c r="MWQ167" s="367"/>
      <c r="MWR167" s="367"/>
      <c r="MWS167" s="367"/>
      <c r="MWT167" s="367"/>
      <c r="MWU167" s="367"/>
      <c r="MWV167" s="367"/>
      <c r="MWW167" s="367"/>
      <c r="MWX167" s="367"/>
      <c r="MWY167" s="367"/>
      <c r="MWZ167" s="367"/>
      <c r="MXA167" s="367"/>
      <c r="MXB167" s="367"/>
      <c r="MXC167" s="367"/>
      <c r="MXD167" s="367"/>
      <c r="MXE167" s="367"/>
      <c r="MXF167" s="367"/>
      <c r="MXG167" s="367"/>
      <c r="MXH167" s="367"/>
      <c r="MXI167" s="367"/>
      <c r="MXJ167" s="367"/>
      <c r="MXK167" s="367"/>
      <c r="MXL167" s="367"/>
      <c r="MXM167" s="367"/>
      <c r="MXN167" s="367"/>
      <c r="MXO167" s="367"/>
      <c r="MXP167" s="367"/>
      <c r="MXQ167" s="367"/>
      <c r="MXR167" s="367"/>
      <c r="MXS167" s="367"/>
      <c r="MXT167" s="367"/>
      <c r="MXU167" s="367"/>
      <c r="MXV167" s="367"/>
      <c r="MXW167" s="367"/>
      <c r="MXX167" s="367"/>
      <c r="MXY167" s="367"/>
      <c r="MXZ167" s="367"/>
      <c r="MYA167" s="367"/>
      <c r="MYB167" s="367"/>
      <c r="MYC167" s="367"/>
      <c r="MYD167" s="367"/>
      <c r="MYE167" s="367"/>
      <c r="MYF167" s="367"/>
      <c r="MYG167" s="367"/>
      <c r="MYH167" s="367"/>
      <c r="MYI167" s="367"/>
      <c r="MYJ167" s="367"/>
      <c r="MYK167" s="367"/>
      <c r="MYL167" s="367"/>
      <c r="MYM167" s="367"/>
      <c r="MYN167" s="367"/>
      <c r="MYO167" s="367"/>
      <c r="MYP167" s="367"/>
      <c r="MYQ167" s="367"/>
      <c r="MYR167" s="367"/>
      <c r="MYS167" s="367"/>
      <c r="MYT167" s="367"/>
      <c r="MYU167" s="367"/>
      <c r="MYV167" s="367"/>
      <c r="MYW167" s="367"/>
      <c r="MYX167" s="367"/>
      <c r="MYY167" s="367"/>
      <c r="MYZ167" s="367"/>
      <c r="MZA167" s="367"/>
      <c r="MZB167" s="367"/>
      <c r="MZC167" s="367"/>
      <c r="MZD167" s="367"/>
      <c r="MZE167" s="367"/>
      <c r="MZF167" s="367"/>
      <c r="MZG167" s="367"/>
      <c r="MZH167" s="367"/>
      <c r="MZI167" s="367"/>
      <c r="MZJ167" s="367"/>
      <c r="MZK167" s="367"/>
      <c r="MZL167" s="367"/>
      <c r="MZM167" s="367"/>
      <c r="MZN167" s="367"/>
      <c r="MZO167" s="367"/>
      <c r="MZP167" s="367"/>
      <c r="MZQ167" s="367"/>
      <c r="MZR167" s="367"/>
      <c r="MZS167" s="367"/>
      <c r="MZT167" s="367"/>
      <c r="MZU167" s="367"/>
      <c r="MZV167" s="367"/>
      <c r="MZW167" s="367"/>
      <c r="MZX167" s="367"/>
      <c r="MZY167" s="367"/>
      <c r="MZZ167" s="367"/>
      <c r="NAA167" s="367"/>
      <c r="NAB167" s="367"/>
      <c r="NAC167" s="367"/>
      <c r="NAD167" s="367"/>
      <c r="NAE167" s="367"/>
      <c r="NAF167" s="367"/>
      <c r="NAG167" s="367"/>
      <c r="NAH167" s="367"/>
      <c r="NAI167" s="367"/>
      <c r="NAJ167" s="367"/>
      <c r="NAK167" s="367"/>
      <c r="NAL167" s="367"/>
      <c r="NAM167" s="367"/>
      <c r="NAN167" s="367"/>
      <c r="NAO167" s="367"/>
      <c r="NAP167" s="367"/>
      <c r="NAQ167" s="367"/>
      <c r="NAR167" s="367"/>
      <c r="NAS167" s="367"/>
      <c r="NAT167" s="367"/>
      <c r="NAU167" s="367"/>
      <c r="NAV167" s="367"/>
      <c r="NAW167" s="367"/>
      <c r="NAX167" s="367"/>
      <c r="NAY167" s="367"/>
      <c r="NAZ167" s="367"/>
      <c r="NBA167" s="367"/>
      <c r="NBB167" s="367"/>
      <c r="NBC167" s="367"/>
      <c r="NBD167" s="367"/>
      <c r="NBE167" s="367"/>
      <c r="NBF167" s="367"/>
      <c r="NBG167" s="367"/>
      <c r="NBH167" s="367"/>
      <c r="NBI167" s="367"/>
      <c r="NBJ167" s="367"/>
      <c r="NBK167" s="367"/>
      <c r="NBL167" s="367"/>
      <c r="NBM167" s="367"/>
      <c r="NBN167" s="367"/>
      <c r="NBO167" s="367"/>
      <c r="NBP167" s="367"/>
      <c r="NBQ167" s="367"/>
      <c r="NBR167" s="367"/>
      <c r="NBS167" s="367"/>
      <c r="NBT167" s="367"/>
      <c r="NBU167" s="367"/>
      <c r="NBV167" s="367"/>
      <c r="NBW167" s="367"/>
      <c r="NBX167" s="367"/>
      <c r="NBY167" s="367"/>
      <c r="NBZ167" s="367"/>
      <c r="NCA167" s="367"/>
      <c r="NCB167" s="367"/>
      <c r="NCC167" s="367"/>
      <c r="NCD167" s="367"/>
      <c r="NCE167" s="367"/>
      <c r="NCF167" s="367"/>
      <c r="NCG167" s="367"/>
      <c r="NCH167" s="367"/>
      <c r="NCI167" s="367"/>
      <c r="NCJ167" s="367"/>
      <c r="NCK167" s="367"/>
      <c r="NCL167" s="367"/>
      <c r="NCM167" s="367"/>
      <c r="NCN167" s="367"/>
      <c r="NCO167" s="367"/>
      <c r="NCP167" s="367"/>
      <c r="NCQ167" s="367"/>
      <c r="NCR167" s="367"/>
      <c r="NCS167" s="367"/>
      <c r="NCT167" s="367"/>
      <c r="NCU167" s="367"/>
      <c r="NCV167" s="367"/>
      <c r="NCW167" s="367"/>
      <c r="NCX167" s="367"/>
      <c r="NCY167" s="367"/>
      <c r="NCZ167" s="367"/>
      <c r="NDA167" s="367"/>
      <c r="NDB167" s="367"/>
      <c r="NDC167" s="367"/>
      <c r="NDD167" s="367"/>
      <c r="NDE167" s="367"/>
      <c r="NDF167" s="367"/>
      <c r="NDG167" s="367"/>
      <c r="NDH167" s="367"/>
      <c r="NDI167" s="367"/>
      <c r="NDJ167" s="367"/>
      <c r="NDK167" s="367"/>
      <c r="NDL167" s="367"/>
      <c r="NDM167" s="367"/>
      <c r="NDN167" s="367"/>
      <c r="NDO167" s="367"/>
      <c r="NDP167" s="367"/>
      <c r="NDQ167" s="367"/>
      <c r="NDR167" s="367"/>
      <c r="NDS167" s="367"/>
      <c r="NDT167" s="367"/>
      <c r="NDU167" s="367"/>
      <c r="NDV167" s="367"/>
      <c r="NDW167" s="367"/>
      <c r="NDX167" s="367"/>
      <c r="NDY167" s="367"/>
      <c r="NDZ167" s="367"/>
      <c r="NEA167" s="367"/>
      <c r="NEB167" s="367"/>
      <c r="NEC167" s="367"/>
      <c r="NED167" s="367"/>
      <c r="NEE167" s="367"/>
      <c r="NEF167" s="367"/>
      <c r="NEG167" s="367"/>
      <c r="NEH167" s="367"/>
      <c r="NEI167" s="367"/>
      <c r="NEJ167" s="367"/>
      <c r="NEK167" s="367"/>
      <c r="NEL167" s="367"/>
      <c r="NEM167" s="367"/>
      <c r="NEN167" s="367"/>
      <c r="NEO167" s="367"/>
      <c r="NEP167" s="367"/>
      <c r="NEQ167" s="367"/>
      <c r="NER167" s="367"/>
      <c r="NES167" s="367"/>
      <c r="NET167" s="367"/>
      <c r="NEU167" s="367"/>
      <c r="NEV167" s="367"/>
      <c r="NEW167" s="367"/>
      <c r="NEX167" s="367"/>
      <c r="NEY167" s="367"/>
      <c r="NEZ167" s="367"/>
      <c r="NFA167" s="367"/>
      <c r="NFB167" s="367"/>
      <c r="NFC167" s="367"/>
      <c r="NFD167" s="367"/>
      <c r="NFE167" s="367"/>
      <c r="NFF167" s="367"/>
      <c r="NFG167" s="367"/>
      <c r="NFH167" s="367"/>
      <c r="NFI167" s="367"/>
      <c r="NFJ167" s="367"/>
      <c r="NFK167" s="367"/>
      <c r="NFL167" s="367"/>
      <c r="NFM167" s="367"/>
      <c r="NFN167" s="367"/>
      <c r="NFO167" s="367"/>
      <c r="NFP167" s="367"/>
      <c r="NFQ167" s="367"/>
      <c r="NFR167" s="367"/>
      <c r="NFS167" s="367"/>
      <c r="NFT167" s="367"/>
      <c r="NFU167" s="367"/>
      <c r="NFV167" s="367"/>
      <c r="NFW167" s="367"/>
      <c r="NFX167" s="367"/>
      <c r="NFY167" s="367"/>
      <c r="NFZ167" s="367"/>
      <c r="NGA167" s="367"/>
      <c r="NGB167" s="367"/>
      <c r="NGC167" s="367"/>
      <c r="NGD167" s="367"/>
      <c r="NGE167" s="367"/>
      <c r="NGF167" s="367"/>
      <c r="NGG167" s="367"/>
      <c r="NGH167" s="367"/>
      <c r="NGI167" s="367"/>
      <c r="NGJ167" s="367"/>
      <c r="NGK167" s="367"/>
      <c r="NGL167" s="367"/>
      <c r="NGM167" s="367"/>
      <c r="NGN167" s="367"/>
      <c r="NGO167" s="367"/>
      <c r="NGP167" s="367"/>
      <c r="NGQ167" s="367"/>
      <c r="NGR167" s="367"/>
      <c r="NGS167" s="367"/>
      <c r="NGT167" s="367"/>
      <c r="NGU167" s="367"/>
      <c r="NGV167" s="367"/>
      <c r="NGW167" s="367"/>
      <c r="NGX167" s="367"/>
      <c r="NGY167" s="367"/>
      <c r="NGZ167" s="367"/>
      <c r="NHA167" s="367"/>
      <c r="NHB167" s="367"/>
      <c r="NHC167" s="367"/>
      <c r="NHD167" s="367"/>
      <c r="NHE167" s="367"/>
      <c r="NHF167" s="367"/>
      <c r="NHG167" s="367"/>
      <c r="NHH167" s="367"/>
      <c r="NHI167" s="367"/>
      <c r="NHJ167" s="367"/>
      <c r="NHK167" s="367"/>
      <c r="NHL167" s="367"/>
      <c r="NHM167" s="367"/>
      <c r="NHN167" s="367"/>
      <c r="NHO167" s="367"/>
      <c r="NHP167" s="367"/>
      <c r="NHQ167" s="367"/>
      <c r="NHR167" s="367"/>
      <c r="NHS167" s="367"/>
      <c r="NHT167" s="367"/>
      <c r="NHU167" s="367"/>
      <c r="NHV167" s="367"/>
      <c r="NHW167" s="367"/>
      <c r="NHX167" s="367"/>
      <c r="NHY167" s="367"/>
      <c r="NHZ167" s="367"/>
      <c r="NIA167" s="367"/>
      <c r="NIB167" s="367"/>
      <c r="NIC167" s="367"/>
      <c r="NID167" s="367"/>
      <c r="NIE167" s="367"/>
      <c r="NIF167" s="367"/>
      <c r="NIG167" s="367"/>
      <c r="NIH167" s="367"/>
      <c r="NII167" s="367"/>
      <c r="NIJ167" s="367"/>
      <c r="NIK167" s="367"/>
      <c r="NIL167" s="367"/>
      <c r="NIM167" s="367"/>
      <c r="NIN167" s="367"/>
      <c r="NIO167" s="367"/>
      <c r="NIP167" s="367"/>
      <c r="NIQ167" s="367"/>
      <c r="NIR167" s="367"/>
      <c r="NIS167" s="367"/>
      <c r="NIT167" s="367"/>
      <c r="NIU167" s="367"/>
      <c r="NIV167" s="367"/>
      <c r="NIW167" s="367"/>
      <c r="NIX167" s="367"/>
      <c r="NIY167" s="367"/>
      <c r="NIZ167" s="367"/>
      <c r="NJA167" s="367"/>
      <c r="NJB167" s="367"/>
      <c r="NJC167" s="367"/>
      <c r="NJD167" s="367"/>
      <c r="NJE167" s="367"/>
      <c r="NJF167" s="367"/>
      <c r="NJG167" s="367"/>
      <c r="NJH167" s="367"/>
      <c r="NJI167" s="367"/>
      <c r="NJJ167" s="367"/>
      <c r="NJK167" s="367"/>
      <c r="NJL167" s="367"/>
      <c r="NJM167" s="367"/>
      <c r="NJN167" s="367"/>
      <c r="NJO167" s="367"/>
      <c r="NJP167" s="367"/>
      <c r="NJQ167" s="367"/>
      <c r="NJR167" s="367"/>
      <c r="NJS167" s="367"/>
      <c r="NJT167" s="367"/>
      <c r="NJU167" s="367"/>
      <c r="NJV167" s="367"/>
      <c r="NJW167" s="367"/>
      <c r="NJX167" s="367"/>
      <c r="NJY167" s="367"/>
      <c r="NJZ167" s="367"/>
      <c r="NKA167" s="367"/>
      <c r="NKB167" s="367"/>
      <c r="NKC167" s="367"/>
      <c r="NKD167" s="367"/>
      <c r="NKE167" s="367"/>
      <c r="NKF167" s="367"/>
      <c r="NKG167" s="367"/>
      <c r="NKH167" s="367"/>
      <c r="NKI167" s="367"/>
      <c r="NKJ167" s="367"/>
      <c r="NKK167" s="367"/>
      <c r="NKL167" s="367"/>
      <c r="NKM167" s="367"/>
      <c r="NKN167" s="367"/>
      <c r="NKO167" s="367"/>
      <c r="NKP167" s="367"/>
      <c r="NKQ167" s="367"/>
      <c r="NKR167" s="367"/>
      <c r="NKS167" s="367"/>
      <c r="NKT167" s="367"/>
      <c r="NKU167" s="367"/>
      <c r="NKV167" s="367"/>
      <c r="NKW167" s="367"/>
      <c r="NKX167" s="367"/>
      <c r="NKY167" s="367"/>
      <c r="NKZ167" s="367"/>
      <c r="NLA167" s="367"/>
      <c r="NLB167" s="367"/>
      <c r="NLC167" s="367"/>
      <c r="NLD167" s="367"/>
      <c r="NLE167" s="367"/>
      <c r="NLF167" s="367"/>
      <c r="NLG167" s="367"/>
      <c r="NLH167" s="367"/>
      <c r="NLI167" s="367"/>
      <c r="NLJ167" s="367"/>
      <c r="NLK167" s="367"/>
      <c r="NLL167" s="367"/>
      <c r="NLM167" s="367"/>
      <c r="NLN167" s="367"/>
      <c r="NLO167" s="367"/>
      <c r="NLP167" s="367"/>
      <c r="NLQ167" s="367"/>
      <c r="NLR167" s="367"/>
      <c r="NLS167" s="367"/>
      <c r="NLT167" s="367"/>
      <c r="NLU167" s="367"/>
      <c r="NLV167" s="367"/>
      <c r="NLW167" s="367"/>
      <c r="NLX167" s="367"/>
      <c r="NLY167" s="367"/>
      <c r="NLZ167" s="367"/>
      <c r="NMA167" s="367"/>
      <c r="NMB167" s="367"/>
      <c r="NMC167" s="367"/>
      <c r="NMD167" s="367"/>
      <c r="NME167" s="367"/>
      <c r="NMF167" s="367"/>
      <c r="NMG167" s="367"/>
      <c r="NMH167" s="367"/>
      <c r="NMI167" s="367"/>
      <c r="NMJ167" s="367"/>
      <c r="NMK167" s="367"/>
      <c r="NML167" s="367"/>
      <c r="NMM167" s="367"/>
      <c r="NMN167" s="367"/>
      <c r="NMO167" s="367"/>
      <c r="NMP167" s="367"/>
      <c r="NMQ167" s="367"/>
      <c r="NMR167" s="367"/>
      <c r="NMS167" s="367"/>
      <c r="NMT167" s="367"/>
      <c r="NMU167" s="367"/>
      <c r="NMV167" s="367"/>
      <c r="NMW167" s="367"/>
      <c r="NMX167" s="367"/>
      <c r="NMY167" s="367"/>
      <c r="NMZ167" s="367"/>
      <c r="NNA167" s="367"/>
      <c r="NNB167" s="367"/>
      <c r="NNC167" s="367"/>
      <c r="NND167" s="367"/>
      <c r="NNE167" s="367"/>
      <c r="NNF167" s="367"/>
      <c r="NNG167" s="367"/>
      <c r="NNH167" s="367"/>
      <c r="NNI167" s="367"/>
      <c r="NNJ167" s="367"/>
      <c r="NNK167" s="367"/>
      <c r="NNL167" s="367"/>
      <c r="NNM167" s="367"/>
      <c r="NNN167" s="367"/>
      <c r="NNO167" s="367"/>
      <c r="NNP167" s="367"/>
      <c r="NNQ167" s="367"/>
      <c r="NNR167" s="367"/>
      <c r="NNS167" s="367"/>
      <c r="NNT167" s="367"/>
      <c r="NNU167" s="367"/>
      <c r="NNV167" s="367"/>
      <c r="NNW167" s="367"/>
      <c r="NNX167" s="367"/>
      <c r="NNY167" s="367"/>
      <c r="NNZ167" s="367"/>
      <c r="NOA167" s="367"/>
      <c r="NOB167" s="367"/>
      <c r="NOC167" s="367"/>
      <c r="NOD167" s="367"/>
      <c r="NOE167" s="367"/>
      <c r="NOF167" s="367"/>
      <c r="NOG167" s="367"/>
      <c r="NOH167" s="367"/>
      <c r="NOI167" s="367"/>
      <c r="NOJ167" s="367"/>
      <c r="NOK167" s="367"/>
      <c r="NOL167" s="367"/>
      <c r="NOM167" s="367"/>
      <c r="NON167" s="367"/>
      <c r="NOO167" s="367"/>
      <c r="NOP167" s="367"/>
      <c r="NOQ167" s="367"/>
      <c r="NOR167" s="367"/>
      <c r="NOS167" s="367"/>
      <c r="NOT167" s="367"/>
      <c r="NOU167" s="367"/>
      <c r="NOV167" s="367"/>
      <c r="NOW167" s="367"/>
      <c r="NOX167" s="367"/>
      <c r="NOY167" s="367"/>
      <c r="NOZ167" s="367"/>
      <c r="NPA167" s="367"/>
      <c r="NPB167" s="367"/>
      <c r="NPC167" s="367"/>
      <c r="NPD167" s="367"/>
      <c r="NPE167" s="367"/>
      <c r="NPF167" s="367"/>
      <c r="NPG167" s="367"/>
      <c r="NPH167" s="367"/>
      <c r="NPI167" s="367"/>
      <c r="NPJ167" s="367"/>
      <c r="NPK167" s="367"/>
      <c r="NPL167" s="367"/>
      <c r="NPM167" s="367"/>
      <c r="NPN167" s="367"/>
      <c r="NPO167" s="367"/>
      <c r="NPP167" s="367"/>
      <c r="NPQ167" s="367"/>
      <c r="NPR167" s="367"/>
      <c r="NPS167" s="367"/>
      <c r="NPT167" s="367"/>
      <c r="NPU167" s="367"/>
      <c r="NPV167" s="367"/>
      <c r="NPW167" s="367"/>
      <c r="NPX167" s="367"/>
      <c r="NPY167" s="367"/>
      <c r="NPZ167" s="367"/>
      <c r="NQA167" s="367"/>
      <c r="NQB167" s="367"/>
      <c r="NQC167" s="367"/>
      <c r="NQD167" s="367"/>
      <c r="NQE167" s="367"/>
      <c r="NQF167" s="367"/>
      <c r="NQG167" s="367"/>
      <c r="NQH167" s="367"/>
      <c r="NQI167" s="367"/>
      <c r="NQJ167" s="367"/>
      <c r="NQK167" s="367"/>
      <c r="NQL167" s="367"/>
      <c r="NQM167" s="367"/>
      <c r="NQN167" s="367"/>
      <c r="NQO167" s="367"/>
      <c r="NQP167" s="367"/>
      <c r="NQQ167" s="367"/>
      <c r="NQR167" s="367"/>
      <c r="NQS167" s="367"/>
      <c r="NQT167" s="367"/>
      <c r="NQU167" s="367"/>
      <c r="NQV167" s="367"/>
      <c r="NQW167" s="367"/>
      <c r="NQX167" s="367"/>
      <c r="NQY167" s="367"/>
      <c r="NQZ167" s="367"/>
      <c r="NRA167" s="367"/>
      <c r="NRB167" s="367"/>
      <c r="NRC167" s="367"/>
      <c r="NRD167" s="367"/>
      <c r="NRE167" s="367"/>
      <c r="NRF167" s="367"/>
      <c r="NRG167" s="367"/>
      <c r="NRH167" s="367"/>
      <c r="NRI167" s="367"/>
      <c r="NRJ167" s="367"/>
      <c r="NRK167" s="367"/>
      <c r="NRL167" s="367"/>
      <c r="NRM167" s="367"/>
      <c r="NRN167" s="367"/>
      <c r="NRO167" s="367"/>
      <c r="NRP167" s="367"/>
      <c r="NRQ167" s="367"/>
      <c r="NRR167" s="367"/>
      <c r="NRS167" s="367"/>
      <c r="NRT167" s="367"/>
      <c r="NRU167" s="367"/>
      <c r="NRV167" s="367"/>
      <c r="NRW167" s="367"/>
      <c r="NRX167" s="367"/>
      <c r="NRY167" s="367"/>
      <c r="NRZ167" s="367"/>
      <c r="NSA167" s="367"/>
      <c r="NSB167" s="367"/>
      <c r="NSC167" s="367"/>
      <c r="NSD167" s="367"/>
      <c r="NSE167" s="367"/>
      <c r="NSF167" s="367"/>
      <c r="NSG167" s="367"/>
      <c r="NSH167" s="367"/>
      <c r="NSI167" s="367"/>
      <c r="NSJ167" s="367"/>
      <c r="NSK167" s="367"/>
      <c r="NSL167" s="367"/>
      <c r="NSM167" s="367"/>
      <c r="NSN167" s="367"/>
      <c r="NSO167" s="367"/>
      <c r="NSP167" s="367"/>
      <c r="NSQ167" s="367"/>
      <c r="NSR167" s="367"/>
      <c r="NSS167" s="367"/>
      <c r="NST167" s="367"/>
      <c r="NSU167" s="367"/>
      <c r="NSV167" s="367"/>
      <c r="NSW167" s="367"/>
      <c r="NSX167" s="367"/>
      <c r="NSY167" s="367"/>
      <c r="NSZ167" s="367"/>
      <c r="NTA167" s="367"/>
      <c r="NTB167" s="367"/>
      <c r="NTC167" s="367"/>
      <c r="NTD167" s="367"/>
      <c r="NTE167" s="367"/>
      <c r="NTF167" s="367"/>
      <c r="NTG167" s="367"/>
      <c r="NTH167" s="367"/>
      <c r="NTI167" s="367"/>
      <c r="NTJ167" s="367"/>
      <c r="NTK167" s="367"/>
      <c r="NTL167" s="367"/>
      <c r="NTM167" s="367"/>
      <c r="NTN167" s="367"/>
      <c r="NTO167" s="367"/>
      <c r="NTP167" s="367"/>
      <c r="NTQ167" s="367"/>
      <c r="NTR167" s="367"/>
      <c r="NTS167" s="367"/>
      <c r="NTT167" s="367"/>
      <c r="NTU167" s="367"/>
      <c r="NTV167" s="367"/>
      <c r="NTW167" s="367"/>
      <c r="NTX167" s="367"/>
      <c r="NTY167" s="367"/>
      <c r="NTZ167" s="367"/>
      <c r="NUA167" s="367"/>
      <c r="NUB167" s="367"/>
      <c r="NUC167" s="367"/>
      <c r="NUD167" s="367"/>
      <c r="NUE167" s="367"/>
      <c r="NUF167" s="367"/>
      <c r="NUG167" s="367"/>
      <c r="NUH167" s="367"/>
      <c r="NUI167" s="367"/>
      <c r="NUJ167" s="367"/>
      <c r="NUK167" s="367"/>
      <c r="NUL167" s="367"/>
      <c r="NUM167" s="367"/>
      <c r="NUN167" s="367"/>
      <c r="NUO167" s="367"/>
      <c r="NUP167" s="367"/>
      <c r="NUQ167" s="367"/>
      <c r="NUR167" s="367"/>
      <c r="NUS167" s="367"/>
      <c r="NUT167" s="367"/>
      <c r="NUU167" s="367"/>
      <c r="NUV167" s="367"/>
      <c r="NUW167" s="367"/>
      <c r="NUX167" s="367"/>
      <c r="NUY167" s="367"/>
      <c r="NUZ167" s="367"/>
      <c r="NVA167" s="367"/>
      <c r="NVB167" s="367"/>
      <c r="NVC167" s="367"/>
      <c r="NVD167" s="367"/>
      <c r="NVE167" s="367"/>
      <c r="NVF167" s="367"/>
      <c r="NVG167" s="367"/>
      <c r="NVH167" s="367"/>
      <c r="NVI167" s="367"/>
      <c r="NVJ167" s="367"/>
      <c r="NVK167" s="367"/>
      <c r="NVL167" s="367"/>
      <c r="NVM167" s="367"/>
      <c r="NVN167" s="367"/>
      <c r="NVO167" s="367"/>
      <c r="NVP167" s="367"/>
      <c r="NVQ167" s="367"/>
      <c r="NVR167" s="367"/>
      <c r="NVS167" s="367"/>
      <c r="NVT167" s="367"/>
      <c r="NVU167" s="367"/>
      <c r="NVV167" s="367"/>
      <c r="NVW167" s="367"/>
      <c r="NVX167" s="367"/>
      <c r="NVY167" s="367"/>
      <c r="NVZ167" s="367"/>
      <c r="NWA167" s="367"/>
      <c r="NWB167" s="367"/>
      <c r="NWC167" s="367"/>
      <c r="NWD167" s="367"/>
      <c r="NWE167" s="367"/>
      <c r="NWF167" s="367"/>
      <c r="NWG167" s="367"/>
      <c r="NWH167" s="367"/>
      <c r="NWI167" s="367"/>
      <c r="NWJ167" s="367"/>
      <c r="NWK167" s="367"/>
      <c r="NWL167" s="367"/>
      <c r="NWM167" s="367"/>
      <c r="NWN167" s="367"/>
      <c r="NWO167" s="367"/>
      <c r="NWP167" s="367"/>
      <c r="NWQ167" s="367"/>
      <c r="NWR167" s="367"/>
      <c r="NWS167" s="367"/>
      <c r="NWT167" s="367"/>
      <c r="NWU167" s="367"/>
      <c r="NWV167" s="367"/>
      <c r="NWW167" s="367"/>
      <c r="NWX167" s="367"/>
      <c r="NWY167" s="367"/>
      <c r="NWZ167" s="367"/>
      <c r="NXA167" s="367"/>
      <c r="NXB167" s="367"/>
      <c r="NXC167" s="367"/>
      <c r="NXD167" s="367"/>
      <c r="NXE167" s="367"/>
      <c r="NXF167" s="367"/>
      <c r="NXG167" s="367"/>
      <c r="NXH167" s="367"/>
      <c r="NXI167" s="367"/>
      <c r="NXJ167" s="367"/>
      <c r="NXK167" s="367"/>
      <c r="NXL167" s="367"/>
      <c r="NXM167" s="367"/>
      <c r="NXN167" s="367"/>
      <c r="NXO167" s="367"/>
      <c r="NXP167" s="367"/>
      <c r="NXQ167" s="367"/>
      <c r="NXR167" s="367"/>
      <c r="NXS167" s="367"/>
      <c r="NXT167" s="367"/>
      <c r="NXU167" s="367"/>
      <c r="NXV167" s="367"/>
      <c r="NXW167" s="367"/>
      <c r="NXX167" s="367"/>
      <c r="NXY167" s="367"/>
      <c r="NXZ167" s="367"/>
      <c r="NYA167" s="367"/>
      <c r="NYB167" s="367"/>
      <c r="NYC167" s="367"/>
      <c r="NYD167" s="367"/>
      <c r="NYE167" s="367"/>
      <c r="NYF167" s="367"/>
      <c r="NYG167" s="367"/>
      <c r="NYH167" s="367"/>
      <c r="NYI167" s="367"/>
      <c r="NYJ167" s="367"/>
      <c r="NYK167" s="367"/>
      <c r="NYL167" s="367"/>
      <c r="NYM167" s="367"/>
      <c r="NYN167" s="367"/>
      <c r="NYO167" s="367"/>
      <c r="NYP167" s="367"/>
      <c r="NYQ167" s="367"/>
      <c r="NYR167" s="367"/>
      <c r="NYS167" s="367"/>
      <c r="NYT167" s="367"/>
      <c r="NYU167" s="367"/>
      <c r="NYV167" s="367"/>
      <c r="NYW167" s="367"/>
      <c r="NYX167" s="367"/>
      <c r="NYY167" s="367"/>
      <c r="NYZ167" s="367"/>
      <c r="NZA167" s="367"/>
      <c r="NZB167" s="367"/>
      <c r="NZC167" s="367"/>
      <c r="NZD167" s="367"/>
      <c r="NZE167" s="367"/>
      <c r="NZF167" s="367"/>
      <c r="NZG167" s="367"/>
      <c r="NZH167" s="367"/>
      <c r="NZI167" s="367"/>
      <c r="NZJ167" s="367"/>
      <c r="NZK167" s="367"/>
      <c r="NZL167" s="367"/>
      <c r="NZM167" s="367"/>
      <c r="NZN167" s="367"/>
      <c r="NZO167" s="367"/>
      <c r="NZP167" s="367"/>
      <c r="NZQ167" s="367"/>
      <c r="NZR167" s="367"/>
      <c r="NZS167" s="367"/>
      <c r="NZT167" s="367"/>
      <c r="NZU167" s="367"/>
      <c r="NZV167" s="367"/>
      <c r="NZW167" s="367"/>
      <c r="NZX167" s="367"/>
      <c r="NZY167" s="367"/>
      <c r="NZZ167" s="367"/>
      <c r="OAA167" s="367"/>
      <c r="OAB167" s="367"/>
      <c r="OAC167" s="367"/>
      <c r="OAD167" s="367"/>
      <c r="OAE167" s="367"/>
      <c r="OAF167" s="367"/>
      <c r="OAG167" s="367"/>
      <c r="OAH167" s="367"/>
      <c r="OAI167" s="367"/>
      <c r="OAJ167" s="367"/>
      <c r="OAK167" s="367"/>
      <c r="OAL167" s="367"/>
      <c r="OAM167" s="367"/>
      <c r="OAN167" s="367"/>
      <c r="OAO167" s="367"/>
      <c r="OAP167" s="367"/>
      <c r="OAQ167" s="367"/>
      <c r="OAR167" s="367"/>
      <c r="OAS167" s="367"/>
      <c r="OAT167" s="367"/>
      <c r="OAU167" s="367"/>
      <c r="OAV167" s="367"/>
      <c r="OAW167" s="367"/>
      <c r="OAX167" s="367"/>
      <c r="OAY167" s="367"/>
      <c r="OAZ167" s="367"/>
      <c r="OBA167" s="367"/>
      <c r="OBB167" s="367"/>
      <c r="OBC167" s="367"/>
      <c r="OBD167" s="367"/>
      <c r="OBE167" s="367"/>
      <c r="OBF167" s="367"/>
      <c r="OBG167" s="367"/>
      <c r="OBH167" s="367"/>
      <c r="OBI167" s="367"/>
      <c r="OBJ167" s="367"/>
      <c r="OBK167" s="367"/>
      <c r="OBL167" s="367"/>
      <c r="OBM167" s="367"/>
      <c r="OBN167" s="367"/>
      <c r="OBO167" s="367"/>
      <c r="OBP167" s="367"/>
      <c r="OBQ167" s="367"/>
      <c r="OBR167" s="367"/>
      <c r="OBS167" s="367"/>
      <c r="OBT167" s="367"/>
      <c r="OBU167" s="367"/>
      <c r="OBV167" s="367"/>
      <c r="OBW167" s="367"/>
      <c r="OBX167" s="367"/>
      <c r="OBY167" s="367"/>
      <c r="OBZ167" s="367"/>
      <c r="OCA167" s="367"/>
      <c r="OCB167" s="367"/>
      <c r="OCC167" s="367"/>
      <c r="OCD167" s="367"/>
      <c r="OCE167" s="367"/>
      <c r="OCF167" s="367"/>
      <c r="OCG167" s="367"/>
      <c r="OCH167" s="367"/>
      <c r="OCI167" s="367"/>
      <c r="OCJ167" s="367"/>
      <c r="OCK167" s="367"/>
      <c r="OCL167" s="367"/>
      <c r="OCM167" s="367"/>
      <c r="OCN167" s="367"/>
      <c r="OCO167" s="367"/>
      <c r="OCP167" s="367"/>
      <c r="OCQ167" s="367"/>
      <c r="OCR167" s="367"/>
      <c r="OCS167" s="367"/>
      <c r="OCT167" s="367"/>
      <c r="OCU167" s="367"/>
      <c r="OCV167" s="367"/>
      <c r="OCW167" s="367"/>
      <c r="OCX167" s="367"/>
      <c r="OCY167" s="367"/>
      <c r="OCZ167" s="367"/>
      <c r="ODA167" s="367"/>
      <c r="ODB167" s="367"/>
      <c r="ODC167" s="367"/>
      <c r="ODD167" s="367"/>
      <c r="ODE167" s="367"/>
      <c r="ODF167" s="367"/>
      <c r="ODG167" s="367"/>
      <c r="ODH167" s="367"/>
      <c r="ODI167" s="367"/>
      <c r="ODJ167" s="367"/>
      <c r="ODK167" s="367"/>
      <c r="ODL167" s="367"/>
      <c r="ODM167" s="367"/>
      <c r="ODN167" s="367"/>
      <c r="ODO167" s="367"/>
      <c r="ODP167" s="367"/>
      <c r="ODQ167" s="367"/>
      <c r="ODR167" s="367"/>
      <c r="ODS167" s="367"/>
      <c r="ODT167" s="367"/>
      <c r="ODU167" s="367"/>
      <c r="ODV167" s="367"/>
      <c r="ODW167" s="367"/>
      <c r="ODX167" s="367"/>
      <c r="ODY167" s="367"/>
      <c r="ODZ167" s="367"/>
      <c r="OEA167" s="367"/>
      <c r="OEB167" s="367"/>
      <c r="OEC167" s="367"/>
      <c r="OED167" s="367"/>
      <c r="OEE167" s="367"/>
      <c r="OEF167" s="367"/>
      <c r="OEG167" s="367"/>
      <c r="OEH167" s="367"/>
      <c r="OEI167" s="367"/>
      <c r="OEJ167" s="367"/>
      <c r="OEK167" s="367"/>
      <c r="OEL167" s="367"/>
      <c r="OEM167" s="367"/>
      <c r="OEN167" s="367"/>
      <c r="OEO167" s="367"/>
      <c r="OEP167" s="367"/>
      <c r="OEQ167" s="367"/>
      <c r="OER167" s="367"/>
      <c r="OES167" s="367"/>
      <c r="OET167" s="367"/>
      <c r="OEU167" s="367"/>
      <c r="OEV167" s="367"/>
      <c r="OEW167" s="367"/>
      <c r="OEX167" s="367"/>
      <c r="OEY167" s="367"/>
      <c r="OEZ167" s="367"/>
      <c r="OFA167" s="367"/>
      <c r="OFB167" s="367"/>
      <c r="OFC167" s="367"/>
      <c r="OFD167" s="367"/>
      <c r="OFE167" s="367"/>
      <c r="OFF167" s="367"/>
      <c r="OFG167" s="367"/>
      <c r="OFH167" s="367"/>
      <c r="OFI167" s="367"/>
      <c r="OFJ167" s="367"/>
      <c r="OFK167" s="367"/>
      <c r="OFL167" s="367"/>
      <c r="OFM167" s="367"/>
      <c r="OFN167" s="367"/>
      <c r="OFO167" s="367"/>
      <c r="OFP167" s="367"/>
      <c r="OFQ167" s="367"/>
      <c r="OFR167" s="367"/>
      <c r="OFS167" s="367"/>
      <c r="OFT167" s="367"/>
      <c r="OFU167" s="367"/>
      <c r="OFV167" s="367"/>
      <c r="OFW167" s="367"/>
      <c r="OFX167" s="367"/>
      <c r="OFY167" s="367"/>
      <c r="OFZ167" s="367"/>
      <c r="OGA167" s="367"/>
      <c r="OGB167" s="367"/>
      <c r="OGC167" s="367"/>
      <c r="OGD167" s="367"/>
      <c r="OGE167" s="367"/>
      <c r="OGF167" s="367"/>
      <c r="OGG167" s="367"/>
      <c r="OGH167" s="367"/>
      <c r="OGI167" s="367"/>
      <c r="OGJ167" s="367"/>
      <c r="OGK167" s="367"/>
      <c r="OGL167" s="367"/>
      <c r="OGM167" s="367"/>
      <c r="OGN167" s="367"/>
      <c r="OGO167" s="367"/>
      <c r="OGP167" s="367"/>
      <c r="OGQ167" s="367"/>
      <c r="OGR167" s="367"/>
      <c r="OGS167" s="367"/>
      <c r="OGT167" s="367"/>
      <c r="OGU167" s="367"/>
      <c r="OGV167" s="367"/>
      <c r="OGW167" s="367"/>
      <c r="OGX167" s="367"/>
      <c r="OGY167" s="367"/>
      <c r="OGZ167" s="367"/>
      <c r="OHA167" s="367"/>
      <c r="OHB167" s="367"/>
      <c r="OHC167" s="367"/>
      <c r="OHD167" s="367"/>
      <c r="OHE167" s="367"/>
      <c r="OHF167" s="367"/>
      <c r="OHG167" s="367"/>
      <c r="OHH167" s="367"/>
      <c r="OHI167" s="367"/>
      <c r="OHJ167" s="367"/>
      <c r="OHK167" s="367"/>
      <c r="OHL167" s="367"/>
      <c r="OHM167" s="367"/>
      <c r="OHN167" s="367"/>
      <c r="OHO167" s="367"/>
      <c r="OHP167" s="367"/>
      <c r="OHQ167" s="367"/>
      <c r="OHR167" s="367"/>
      <c r="OHS167" s="367"/>
      <c r="OHT167" s="367"/>
      <c r="OHU167" s="367"/>
      <c r="OHV167" s="367"/>
      <c r="OHW167" s="367"/>
      <c r="OHX167" s="367"/>
      <c r="OHY167" s="367"/>
      <c r="OHZ167" s="367"/>
      <c r="OIA167" s="367"/>
      <c r="OIB167" s="367"/>
      <c r="OIC167" s="367"/>
      <c r="OID167" s="367"/>
      <c r="OIE167" s="367"/>
      <c r="OIF167" s="367"/>
      <c r="OIG167" s="367"/>
      <c r="OIH167" s="367"/>
      <c r="OII167" s="367"/>
      <c r="OIJ167" s="367"/>
      <c r="OIK167" s="367"/>
      <c r="OIL167" s="367"/>
      <c r="OIM167" s="367"/>
      <c r="OIN167" s="367"/>
      <c r="OIO167" s="367"/>
      <c r="OIP167" s="367"/>
      <c r="OIQ167" s="367"/>
      <c r="OIR167" s="367"/>
      <c r="OIS167" s="367"/>
      <c r="OIT167" s="367"/>
      <c r="OIU167" s="367"/>
      <c r="OIV167" s="367"/>
      <c r="OIW167" s="367"/>
      <c r="OIX167" s="367"/>
      <c r="OIY167" s="367"/>
      <c r="OIZ167" s="367"/>
      <c r="OJA167" s="367"/>
      <c r="OJB167" s="367"/>
      <c r="OJC167" s="367"/>
      <c r="OJD167" s="367"/>
      <c r="OJE167" s="367"/>
      <c r="OJF167" s="367"/>
      <c r="OJG167" s="367"/>
      <c r="OJH167" s="367"/>
      <c r="OJI167" s="367"/>
      <c r="OJJ167" s="367"/>
      <c r="OJK167" s="367"/>
      <c r="OJL167" s="367"/>
      <c r="OJM167" s="367"/>
      <c r="OJN167" s="367"/>
      <c r="OJO167" s="367"/>
      <c r="OJP167" s="367"/>
      <c r="OJQ167" s="367"/>
      <c r="OJR167" s="367"/>
      <c r="OJS167" s="367"/>
      <c r="OJT167" s="367"/>
      <c r="OJU167" s="367"/>
      <c r="OJV167" s="367"/>
      <c r="OJW167" s="367"/>
      <c r="OJX167" s="367"/>
      <c r="OJY167" s="367"/>
      <c r="OJZ167" s="367"/>
      <c r="OKA167" s="367"/>
      <c r="OKB167" s="367"/>
      <c r="OKC167" s="367"/>
      <c r="OKD167" s="367"/>
      <c r="OKE167" s="367"/>
      <c r="OKF167" s="367"/>
      <c r="OKG167" s="367"/>
      <c r="OKH167" s="367"/>
      <c r="OKI167" s="367"/>
      <c r="OKJ167" s="367"/>
      <c r="OKK167" s="367"/>
      <c r="OKL167" s="367"/>
      <c r="OKM167" s="367"/>
      <c r="OKN167" s="367"/>
      <c r="OKO167" s="367"/>
      <c r="OKP167" s="367"/>
      <c r="OKQ167" s="367"/>
      <c r="OKR167" s="367"/>
      <c r="OKS167" s="367"/>
      <c r="OKT167" s="367"/>
      <c r="OKU167" s="367"/>
      <c r="OKV167" s="367"/>
      <c r="OKW167" s="367"/>
      <c r="OKX167" s="367"/>
      <c r="OKY167" s="367"/>
      <c r="OKZ167" s="367"/>
      <c r="OLA167" s="367"/>
      <c r="OLB167" s="367"/>
      <c r="OLC167" s="367"/>
      <c r="OLD167" s="367"/>
      <c r="OLE167" s="367"/>
      <c r="OLF167" s="367"/>
      <c r="OLG167" s="367"/>
      <c r="OLH167" s="367"/>
      <c r="OLI167" s="367"/>
      <c r="OLJ167" s="367"/>
      <c r="OLK167" s="367"/>
      <c r="OLL167" s="367"/>
      <c r="OLM167" s="367"/>
      <c r="OLN167" s="367"/>
      <c r="OLO167" s="367"/>
      <c r="OLP167" s="367"/>
      <c r="OLQ167" s="367"/>
      <c r="OLR167" s="367"/>
      <c r="OLS167" s="367"/>
      <c r="OLT167" s="367"/>
      <c r="OLU167" s="367"/>
      <c r="OLV167" s="367"/>
      <c r="OLW167" s="367"/>
      <c r="OLX167" s="367"/>
      <c r="OLY167" s="367"/>
      <c r="OLZ167" s="367"/>
      <c r="OMA167" s="367"/>
      <c r="OMB167" s="367"/>
      <c r="OMC167" s="367"/>
      <c r="OMD167" s="367"/>
      <c r="OME167" s="367"/>
      <c r="OMF167" s="367"/>
      <c r="OMG167" s="367"/>
      <c r="OMH167" s="367"/>
      <c r="OMI167" s="367"/>
      <c r="OMJ167" s="367"/>
      <c r="OMK167" s="367"/>
      <c r="OML167" s="367"/>
      <c r="OMM167" s="367"/>
      <c r="OMN167" s="367"/>
      <c r="OMO167" s="367"/>
      <c r="OMP167" s="367"/>
      <c r="OMQ167" s="367"/>
      <c r="OMR167" s="367"/>
      <c r="OMS167" s="367"/>
      <c r="OMT167" s="367"/>
      <c r="OMU167" s="367"/>
      <c r="OMV167" s="367"/>
      <c r="OMW167" s="367"/>
      <c r="OMX167" s="367"/>
      <c r="OMY167" s="367"/>
      <c r="OMZ167" s="367"/>
      <c r="ONA167" s="367"/>
      <c r="ONB167" s="367"/>
      <c r="ONC167" s="367"/>
      <c r="OND167" s="367"/>
      <c r="ONE167" s="367"/>
      <c r="ONF167" s="367"/>
      <c r="ONG167" s="367"/>
      <c r="ONH167" s="367"/>
      <c r="ONI167" s="367"/>
      <c r="ONJ167" s="367"/>
      <c r="ONK167" s="367"/>
      <c r="ONL167" s="367"/>
      <c r="ONM167" s="367"/>
      <c r="ONN167" s="367"/>
      <c r="ONO167" s="367"/>
      <c r="ONP167" s="367"/>
      <c r="ONQ167" s="367"/>
      <c r="ONR167" s="367"/>
      <c r="ONS167" s="367"/>
      <c r="ONT167" s="367"/>
      <c r="ONU167" s="367"/>
      <c r="ONV167" s="367"/>
      <c r="ONW167" s="367"/>
      <c r="ONX167" s="367"/>
      <c r="ONY167" s="367"/>
      <c r="ONZ167" s="367"/>
      <c r="OOA167" s="367"/>
      <c r="OOB167" s="367"/>
      <c r="OOC167" s="367"/>
      <c r="OOD167" s="367"/>
      <c r="OOE167" s="367"/>
      <c r="OOF167" s="367"/>
      <c r="OOG167" s="367"/>
      <c r="OOH167" s="367"/>
      <c r="OOI167" s="367"/>
      <c r="OOJ167" s="367"/>
      <c r="OOK167" s="367"/>
      <c r="OOL167" s="367"/>
      <c r="OOM167" s="367"/>
      <c r="OON167" s="367"/>
      <c r="OOO167" s="367"/>
      <c r="OOP167" s="367"/>
      <c r="OOQ167" s="367"/>
      <c r="OOR167" s="367"/>
      <c r="OOS167" s="367"/>
      <c r="OOT167" s="367"/>
      <c r="OOU167" s="367"/>
      <c r="OOV167" s="367"/>
      <c r="OOW167" s="367"/>
      <c r="OOX167" s="367"/>
      <c r="OOY167" s="367"/>
      <c r="OOZ167" s="367"/>
      <c r="OPA167" s="367"/>
      <c r="OPB167" s="367"/>
      <c r="OPC167" s="367"/>
      <c r="OPD167" s="367"/>
      <c r="OPE167" s="367"/>
      <c r="OPF167" s="367"/>
      <c r="OPG167" s="367"/>
      <c r="OPH167" s="367"/>
      <c r="OPI167" s="367"/>
      <c r="OPJ167" s="367"/>
      <c r="OPK167" s="367"/>
      <c r="OPL167" s="367"/>
      <c r="OPM167" s="367"/>
      <c r="OPN167" s="367"/>
      <c r="OPO167" s="367"/>
      <c r="OPP167" s="367"/>
      <c r="OPQ167" s="367"/>
      <c r="OPR167" s="367"/>
      <c r="OPS167" s="367"/>
      <c r="OPT167" s="367"/>
      <c r="OPU167" s="367"/>
      <c r="OPV167" s="367"/>
      <c r="OPW167" s="367"/>
      <c r="OPX167" s="367"/>
      <c r="OPY167" s="367"/>
      <c r="OPZ167" s="367"/>
      <c r="OQA167" s="367"/>
      <c r="OQB167" s="367"/>
      <c r="OQC167" s="367"/>
      <c r="OQD167" s="367"/>
      <c r="OQE167" s="367"/>
      <c r="OQF167" s="367"/>
      <c r="OQG167" s="367"/>
      <c r="OQH167" s="367"/>
      <c r="OQI167" s="367"/>
      <c r="OQJ167" s="367"/>
      <c r="OQK167" s="367"/>
      <c r="OQL167" s="367"/>
      <c r="OQM167" s="367"/>
      <c r="OQN167" s="367"/>
      <c r="OQO167" s="367"/>
      <c r="OQP167" s="367"/>
      <c r="OQQ167" s="367"/>
      <c r="OQR167" s="367"/>
      <c r="OQS167" s="367"/>
      <c r="OQT167" s="367"/>
      <c r="OQU167" s="367"/>
      <c r="OQV167" s="367"/>
      <c r="OQW167" s="367"/>
      <c r="OQX167" s="367"/>
      <c r="OQY167" s="367"/>
      <c r="OQZ167" s="367"/>
      <c r="ORA167" s="367"/>
      <c r="ORB167" s="367"/>
      <c r="ORC167" s="367"/>
      <c r="ORD167" s="367"/>
      <c r="ORE167" s="367"/>
      <c r="ORF167" s="367"/>
      <c r="ORG167" s="367"/>
      <c r="ORH167" s="367"/>
      <c r="ORI167" s="367"/>
      <c r="ORJ167" s="367"/>
      <c r="ORK167" s="367"/>
      <c r="ORL167" s="367"/>
      <c r="ORM167" s="367"/>
      <c r="ORN167" s="367"/>
      <c r="ORO167" s="367"/>
      <c r="ORP167" s="367"/>
      <c r="ORQ167" s="367"/>
      <c r="ORR167" s="367"/>
      <c r="ORS167" s="367"/>
      <c r="ORT167" s="367"/>
      <c r="ORU167" s="367"/>
      <c r="ORV167" s="367"/>
      <c r="ORW167" s="367"/>
      <c r="ORX167" s="367"/>
      <c r="ORY167" s="367"/>
      <c r="ORZ167" s="367"/>
      <c r="OSA167" s="367"/>
      <c r="OSB167" s="367"/>
      <c r="OSC167" s="367"/>
      <c r="OSD167" s="367"/>
      <c r="OSE167" s="367"/>
      <c r="OSF167" s="367"/>
      <c r="OSG167" s="367"/>
      <c r="OSH167" s="367"/>
      <c r="OSI167" s="367"/>
      <c r="OSJ167" s="367"/>
      <c r="OSK167" s="367"/>
      <c r="OSL167" s="367"/>
      <c r="OSM167" s="367"/>
      <c r="OSN167" s="367"/>
      <c r="OSO167" s="367"/>
      <c r="OSP167" s="367"/>
      <c r="OSQ167" s="367"/>
      <c r="OSR167" s="367"/>
      <c r="OSS167" s="367"/>
      <c r="OST167" s="367"/>
      <c r="OSU167" s="367"/>
      <c r="OSV167" s="367"/>
      <c r="OSW167" s="367"/>
      <c r="OSX167" s="367"/>
      <c r="OSY167" s="367"/>
      <c r="OSZ167" s="367"/>
      <c r="OTA167" s="367"/>
      <c r="OTB167" s="367"/>
      <c r="OTC167" s="367"/>
      <c r="OTD167" s="367"/>
      <c r="OTE167" s="367"/>
      <c r="OTF167" s="367"/>
      <c r="OTG167" s="367"/>
      <c r="OTH167" s="367"/>
      <c r="OTI167" s="367"/>
      <c r="OTJ167" s="367"/>
      <c r="OTK167" s="367"/>
      <c r="OTL167" s="367"/>
      <c r="OTM167" s="367"/>
      <c r="OTN167" s="367"/>
      <c r="OTO167" s="367"/>
      <c r="OTP167" s="367"/>
      <c r="OTQ167" s="367"/>
      <c r="OTR167" s="367"/>
      <c r="OTS167" s="367"/>
      <c r="OTT167" s="367"/>
      <c r="OTU167" s="367"/>
      <c r="OTV167" s="367"/>
      <c r="OTW167" s="367"/>
      <c r="OTX167" s="367"/>
      <c r="OTY167" s="367"/>
      <c r="OTZ167" s="367"/>
      <c r="OUA167" s="367"/>
      <c r="OUB167" s="367"/>
      <c r="OUC167" s="367"/>
      <c r="OUD167" s="367"/>
      <c r="OUE167" s="367"/>
      <c r="OUF167" s="367"/>
      <c r="OUG167" s="367"/>
      <c r="OUH167" s="367"/>
      <c r="OUI167" s="367"/>
      <c r="OUJ167" s="367"/>
      <c r="OUK167" s="367"/>
      <c r="OUL167" s="367"/>
      <c r="OUM167" s="367"/>
      <c r="OUN167" s="367"/>
      <c r="OUO167" s="367"/>
      <c r="OUP167" s="367"/>
      <c r="OUQ167" s="367"/>
      <c r="OUR167" s="367"/>
      <c r="OUS167" s="367"/>
      <c r="OUT167" s="367"/>
      <c r="OUU167" s="367"/>
      <c r="OUV167" s="367"/>
      <c r="OUW167" s="367"/>
      <c r="OUX167" s="367"/>
      <c r="OUY167" s="367"/>
      <c r="OUZ167" s="367"/>
      <c r="OVA167" s="367"/>
      <c r="OVB167" s="367"/>
      <c r="OVC167" s="367"/>
      <c r="OVD167" s="367"/>
      <c r="OVE167" s="367"/>
      <c r="OVF167" s="367"/>
      <c r="OVG167" s="367"/>
      <c r="OVH167" s="367"/>
      <c r="OVI167" s="367"/>
      <c r="OVJ167" s="367"/>
      <c r="OVK167" s="367"/>
      <c r="OVL167" s="367"/>
      <c r="OVM167" s="367"/>
      <c r="OVN167" s="367"/>
      <c r="OVO167" s="367"/>
      <c r="OVP167" s="367"/>
      <c r="OVQ167" s="367"/>
      <c r="OVR167" s="367"/>
      <c r="OVS167" s="367"/>
      <c r="OVT167" s="367"/>
      <c r="OVU167" s="367"/>
      <c r="OVV167" s="367"/>
      <c r="OVW167" s="367"/>
      <c r="OVX167" s="367"/>
      <c r="OVY167" s="367"/>
      <c r="OVZ167" s="367"/>
      <c r="OWA167" s="367"/>
      <c r="OWB167" s="367"/>
      <c r="OWC167" s="367"/>
      <c r="OWD167" s="367"/>
      <c r="OWE167" s="367"/>
      <c r="OWF167" s="367"/>
      <c r="OWG167" s="367"/>
      <c r="OWH167" s="367"/>
      <c r="OWI167" s="367"/>
      <c r="OWJ167" s="367"/>
      <c r="OWK167" s="367"/>
      <c r="OWL167" s="367"/>
      <c r="OWM167" s="367"/>
      <c r="OWN167" s="367"/>
      <c r="OWO167" s="367"/>
      <c r="OWP167" s="367"/>
      <c r="OWQ167" s="367"/>
      <c r="OWR167" s="367"/>
      <c r="OWS167" s="367"/>
      <c r="OWT167" s="367"/>
      <c r="OWU167" s="367"/>
      <c r="OWV167" s="367"/>
      <c r="OWW167" s="367"/>
      <c r="OWX167" s="367"/>
      <c r="OWY167" s="367"/>
      <c r="OWZ167" s="367"/>
      <c r="OXA167" s="367"/>
      <c r="OXB167" s="367"/>
      <c r="OXC167" s="367"/>
      <c r="OXD167" s="367"/>
      <c r="OXE167" s="367"/>
      <c r="OXF167" s="367"/>
      <c r="OXG167" s="367"/>
      <c r="OXH167" s="367"/>
      <c r="OXI167" s="367"/>
      <c r="OXJ167" s="367"/>
      <c r="OXK167" s="367"/>
      <c r="OXL167" s="367"/>
      <c r="OXM167" s="367"/>
      <c r="OXN167" s="367"/>
      <c r="OXO167" s="367"/>
      <c r="OXP167" s="367"/>
      <c r="OXQ167" s="367"/>
      <c r="OXR167" s="367"/>
      <c r="OXS167" s="367"/>
      <c r="OXT167" s="367"/>
      <c r="OXU167" s="367"/>
      <c r="OXV167" s="367"/>
      <c r="OXW167" s="367"/>
      <c r="OXX167" s="367"/>
      <c r="OXY167" s="367"/>
      <c r="OXZ167" s="367"/>
      <c r="OYA167" s="367"/>
      <c r="OYB167" s="367"/>
      <c r="OYC167" s="367"/>
      <c r="OYD167" s="367"/>
      <c r="OYE167" s="367"/>
      <c r="OYF167" s="367"/>
      <c r="OYG167" s="367"/>
      <c r="OYH167" s="367"/>
      <c r="OYI167" s="367"/>
      <c r="OYJ167" s="367"/>
      <c r="OYK167" s="367"/>
      <c r="OYL167" s="367"/>
      <c r="OYM167" s="367"/>
      <c r="OYN167" s="367"/>
      <c r="OYO167" s="367"/>
      <c r="OYP167" s="367"/>
      <c r="OYQ167" s="367"/>
      <c r="OYR167" s="367"/>
      <c r="OYS167" s="367"/>
      <c r="OYT167" s="367"/>
      <c r="OYU167" s="367"/>
      <c r="OYV167" s="367"/>
      <c r="OYW167" s="367"/>
      <c r="OYX167" s="367"/>
      <c r="OYY167" s="367"/>
      <c r="OYZ167" s="367"/>
      <c r="OZA167" s="367"/>
      <c r="OZB167" s="367"/>
      <c r="OZC167" s="367"/>
      <c r="OZD167" s="367"/>
      <c r="OZE167" s="367"/>
      <c r="OZF167" s="367"/>
      <c r="OZG167" s="367"/>
      <c r="OZH167" s="367"/>
      <c r="OZI167" s="367"/>
      <c r="OZJ167" s="367"/>
      <c r="OZK167" s="367"/>
      <c r="OZL167" s="367"/>
      <c r="OZM167" s="367"/>
      <c r="OZN167" s="367"/>
      <c r="OZO167" s="367"/>
      <c r="OZP167" s="367"/>
      <c r="OZQ167" s="367"/>
      <c r="OZR167" s="367"/>
      <c r="OZS167" s="367"/>
      <c r="OZT167" s="367"/>
      <c r="OZU167" s="367"/>
      <c r="OZV167" s="367"/>
      <c r="OZW167" s="367"/>
      <c r="OZX167" s="367"/>
      <c r="OZY167" s="367"/>
      <c r="OZZ167" s="367"/>
      <c r="PAA167" s="367"/>
      <c r="PAB167" s="367"/>
      <c r="PAC167" s="367"/>
      <c r="PAD167" s="367"/>
      <c r="PAE167" s="367"/>
      <c r="PAF167" s="367"/>
      <c r="PAG167" s="367"/>
      <c r="PAH167" s="367"/>
      <c r="PAI167" s="367"/>
      <c r="PAJ167" s="367"/>
      <c r="PAK167" s="367"/>
      <c r="PAL167" s="367"/>
      <c r="PAM167" s="367"/>
      <c r="PAN167" s="367"/>
      <c r="PAO167" s="367"/>
      <c r="PAP167" s="367"/>
      <c r="PAQ167" s="367"/>
      <c r="PAR167" s="367"/>
      <c r="PAS167" s="367"/>
      <c r="PAT167" s="367"/>
      <c r="PAU167" s="367"/>
      <c r="PAV167" s="367"/>
      <c r="PAW167" s="367"/>
      <c r="PAX167" s="367"/>
      <c r="PAY167" s="367"/>
      <c r="PAZ167" s="367"/>
      <c r="PBA167" s="367"/>
      <c r="PBB167" s="367"/>
      <c r="PBC167" s="367"/>
      <c r="PBD167" s="367"/>
      <c r="PBE167" s="367"/>
      <c r="PBF167" s="367"/>
      <c r="PBG167" s="367"/>
      <c r="PBH167" s="367"/>
      <c r="PBI167" s="367"/>
      <c r="PBJ167" s="367"/>
      <c r="PBK167" s="367"/>
      <c r="PBL167" s="367"/>
      <c r="PBM167" s="367"/>
      <c r="PBN167" s="367"/>
      <c r="PBO167" s="367"/>
      <c r="PBP167" s="367"/>
      <c r="PBQ167" s="367"/>
      <c r="PBR167" s="367"/>
      <c r="PBS167" s="367"/>
      <c r="PBT167" s="367"/>
      <c r="PBU167" s="367"/>
      <c r="PBV167" s="367"/>
      <c r="PBW167" s="367"/>
      <c r="PBX167" s="367"/>
      <c r="PBY167" s="367"/>
      <c r="PBZ167" s="367"/>
      <c r="PCA167" s="367"/>
      <c r="PCB167" s="367"/>
      <c r="PCC167" s="367"/>
      <c r="PCD167" s="367"/>
      <c r="PCE167" s="367"/>
      <c r="PCF167" s="367"/>
      <c r="PCG167" s="367"/>
      <c r="PCH167" s="367"/>
      <c r="PCI167" s="367"/>
      <c r="PCJ167" s="367"/>
      <c r="PCK167" s="367"/>
      <c r="PCL167" s="367"/>
      <c r="PCM167" s="367"/>
      <c r="PCN167" s="367"/>
      <c r="PCO167" s="367"/>
      <c r="PCP167" s="367"/>
      <c r="PCQ167" s="367"/>
      <c r="PCR167" s="367"/>
      <c r="PCS167" s="367"/>
      <c r="PCT167" s="367"/>
      <c r="PCU167" s="367"/>
      <c r="PCV167" s="367"/>
      <c r="PCW167" s="367"/>
      <c r="PCX167" s="367"/>
      <c r="PCY167" s="367"/>
      <c r="PCZ167" s="367"/>
      <c r="PDA167" s="367"/>
      <c r="PDB167" s="367"/>
      <c r="PDC167" s="367"/>
      <c r="PDD167" s="367"/>
      <c r="PDE167" s="367"/>
      <c r="PDF167" s="367"/>
      <c r="PDG167" s="367"/>
      <c r="PDH167" s="367"/>
      <c r="PDI167" s="367"/>
      <c r="PDJ167" s="367"/>
      <c r="PDK167" s="367"/>
      <c r="PDL167" s="367"/>
      <c r="PDM167" s="367"/>
      <c r="PDN167" s="367"/>
      <c r="PDO167" s="367"/>
      <c r="PDP167" s="367"/>
      <c r="PDQ167" s="367"/>
      <c r="PDR167" s="367"/>
      <c r="PDS167" s="367"/>
      <c r="PDT167" s="367"/>
      <c r="PDU167" s="367"/>
      <c r="PDV167" s="367"/>
      <c r="PDW167" s="367"/>
      <c r="PDX167" s="367"/>
      <c r="PDY167" s="367"/>
      <c r="PDZ167" s="367"/>
      <c r="PEA167" s="367"/>
      <c r="PEB167" s="367"/>
      <c r="PEC167" s="367"/>
      <c r="PED167" s="367"/>
      <c r="PEE167" s="367"/>
      <c r="PEF167" s="367"/>
      <c r="PEG167" s="367"/>
      <c r="PEH167" s="367"/>
      <c r="PEI167" s="367"/>
      <c r="PEJ167" s="367"/>
      <c r="PEK167" s="367"/>
      <c r="PEL167" s="367"/>
      <c r="PEM167" s="367"/>
      <c r="PEN167" s="367"/>
      <c r="PEO167" s="367"/>
      <c r="PEP167" s="367"/>
      <c r="PEQ167" s="367"/>
      <c r="PER167" s="367"/>
      <c r="PES167" s="367"/>
      <c r="PET167" s="367"/>
      <c r="PEU167" s="367"/>
      <c r="PEV167" s="367"/>
      <c r="PEW167" s="367"/>
      <c r="PEX167" s="367"/>
      <c r="PEY167" s="367"/>
      <c r="PEZ167" s="367"/>
      <c r="PFA167" s="367"/>
      <c r="PFB167" s="367"/>
      <c r="PFC167" s="367"/>
      <c r="PFD167" s="367"/>
      <c r="PFE167" s="367"/>
      <c r="PFF167" s="367"/>
      <c r="PFG167" s="367"/>
      <c r="PFH167" s="367"/>
      <c r="PFI167" s="367"/>
      <c r="PFJ167" s="367"/>
      <c r="PFK167" s="367"/>
      <c r="PFL167" s="367"/>
      <c r="PFM167" s="367"/>
      <c r="PFN167" s="367"/>
      <c r="PFO167" s="367"/>
      <c r="PFP167" s="367"/>
      <c r="PFQ167" s="367"/>
      <c r="PFR167" s="367"/>
      <c r="PFS167" s="367"/>
      <c r="PFT167" s="367"/>
      <c r="PFU167" s="367"/>
      <c r="PFV167" s="367"/>
      <c r="PFW167" s="367"/>
      <c r="PFX167" s="367"/>
      <c r="PFY167" s="367"/>
      <c r="PFZ167" s="367"/>
      <c r="PGA167" s="367"/>
      <c r="PGB167" s="367"/>
      <c r="PGC167" s="367"/>
      <c r="PGD167" s="367"/>
      <c r="PGE167" s="367"/>
      <c r="PGF167" s="367"/>
      <c r="PGG167" s="367"/>
      <c r="PGH167" s="367"/>
      <c r="PGI167" s="367"/>
      <c r="PGJ167" s="367"/>
      <c r="PGK167" s="367"/>
      <c r="PGL167" s="367"/>
      <c r="PGM167" s="367"/>
      <c r="PGN167" s="367"/>
      <c r="PGO167" s="367"/>
      <c r="PGP167" s="367"/>
      <c r="PGQ167" s="367"/>
      <c r="PGR167" s="367"/>
      <c r="PGS167" s="367"/>
      <c r="PGT167" s="367"/>
      <c r="PGU167" s="367"/>
      <c r="PGV167" s="367"/>
      <c r="PGW167" s="367"/>
      <c r="PGX167" s="367"/>
      <c r="PGY167" s="367"/>
      <c r="PGZ167" s="367"/>
      <c r="PHA167" s="367"/>
      <c r="PHB167" s="367"/>
      <c r="PHC167" s="367"/>
      <c r="PHD167" s="367"/>
      <c r="PHE167" s="367"/>
      <c r="PHF167" s="367"/>
      <c r="PHG167" s="367"/>
      <c r="PHH167" s="367"/>
      <c r="PHI167" s="367"/>
      <c r="PHJ167" s="367"/>
      <c r="PHK167" s="367"/>
      <c r="PHL167" s="367"/>
      <c r="PHM167" s="367"/>
      <c r="PHN167" s="367"/>
      <c r="PHO167" s="367"/>
      <c r="PHP167" s="367"/>
      <c r="PHQ167" s="367"/>
      <c r="PHR167" s="367"/>
      <c r="PHS167" s="367"/>
      <c r="PHT167" s="367"/>
      <c r="PHU167" s="367"/>
      <c r="PHV167" s="367"/>
      <c r="PHW167" s="367"/>
      <c r="PHX167" s="367"/>
      <c r="PHY167" s="367"/>
      <c r="PHZ167" s="367"/>
      <c r="PIA167" s="367"/>
      <c r="PIB167" s="367"/>
      <c r="PIC167" s="367"/>
      <c r="PID167" s="367"/>
      <c r="PIE167" s="367"/>
      <c r="PIF167" s="367"/>
      <c r="PIG167" s="367"/>
      <c r="PIH167" s="367"/>
      <c r="PII167" s="367"/>
      <c r="PIJ167" s="367"/>
      <c r="PIK167" s="367"/>
      <c r="PIL167" s="367"/>
      <c r="PIM167" s="367"/>
      <c r="PIN167" s="367"/>
      <c r="PIO167" s="367"/>
      <c r="PIP167" s="367"/>
      <c r="PIQ167" s="367"/>
      <c r="PIR167" s="367"/>
      <c r="PIS167" s="367"/>
      <c r="PIT167" s="367"/>
      <c r="PIU167" s="367"/>
      <c r="PIV167" s="367"/>
      <c r="PIW167" s="367"/>
      <c r="PIX167" s="367"/>
      <c r="PIY167" s="367"/>
      <c r="PIZ167" s="367"/>
      <c r="PJA167" s="367"/>
      <c r="PJB167" s="367"/>
      <c r="PJC167" s="367"/>
      <c r="PJD167" s="367"/>
      <c r="PJE167" s="367"/>
      <c r="PJF167" s="367"/>
      <c r="PJG167" s="367"/>
      <c r="PJH167" s="367"/>
      <c r="PJI167" s="367"/>
      <c r="PJJ167" s="367"/>
      <c r="PJK167" s="367"/>
      <c r="PJL167" s="367"/>
      <c r="PJM167" s="367"/>
      <c r="PJN167" s="367"/>
      <c r="PJO167" s="367"/>
      <c r="PJP167" s="367"/>
      <c r="PJQ167" s="367"/>
      <c r="PJR167" s="367"/>
      <c r="PJS167" s="367"/>
      <c r="PJT167" s="367"/>
      <c r="PJU167" s="367"/>
      <c r="PJV167" s="367"/>
      <c r="PJW167" s="367"/>
      <c r="PJX167" s="367"/>
      <c r="PJY167" s="367"/>
      <c r="PJZ167" s="367"/>
      <c r="PKA167" s="367"/>
      <c r="PKB167" s="367"/>
      <c r="PKC167" s="367"/>
      <c r="PKD167" s="367"/>
      <c r="PKE167" s="367"/>
      <c r="PKF167" s="367"/>
      <c r="PKG167" s="367"/>
      <c r="PKH167" s="367"/>
      <c r="PKI167" s="367"/>
      <c r="PKJ167" s="367"/>
      <c r="PKK167" s="367"/>
      <c r="PKL167" s="367"/>
      <c r="PKM167" s="367"/>
      <c r="PKN167" s="367"/>
      <c r="PKO167" s="367"/>
      <c r="PKP167" s="367"/>
      <c r="PKQ167" s="367"/>
      <c r="PKR167" s="367"/>
      <c r="PKS167" s="367"/>
      <c r="PKT167" s="367"/>
      <c r="PKU167" s="367"/>
      <c r="PKV167" s="367"/>
      <c r="PKW167" s="367"/>
      <c r="PKX167" s="367"/>
      <c r="PKY167" s="367"/>
      <c r="PKZ167" s="367"/>
      <c r="PLA167" s="367"/>
      <c r="PLB167" s="367"/>
      <c r="PLC167" s="367"/>
      <c r="PLD167" s="367"/>
      <c r="PLE167" s="367"/>
      <c r="PLF167" s="367"/>
      <c r="PLG167" s="367"/>
      <c r="PLH167" s="367"/>
      <c r="PLI167" s="367"/>
      <c r="PLJ167" s="367"/>
      <c r="PLK167" s="367"/>
      <c r="PLL167" s="367"/>
      <c r="PLM167" s="367"/>
      <c r="PLN167" s="367"/>
      <c r="PLO167" s="367"/>
      <c r="PLP167" s="367"/>
      <c r="PLQ167" s="367"/>
      <c r="PLR167" s="367"/>
      <c r="PLS167" s="367"/>
      <c r="PLT167" s="367"/>
      <c r="PLU167" s="367"/>
      <c r="PLV167" s="367"/>
      <c r="PLW167" s="367"/>
      <c r="PLX167" s="367"/>
      <c r="PLY167" s="367"/>
      <c r="PLZ167" s="367"/>
      <c r="PMA167" s="367"/>
      <c r="PMB167" s="367"/>
      <c r="PMC167" s="367"/>
      <c r="PMD167" s="367"/>
      <c r="PME167" s="367"/>
      <c r="PMF167" s="367"/>
      <c r="PMG167" s="367"/>
      <c r="PMH167" s="367"/>
      <c r="PMI167" s="367"/>
      <c r="PMJ167" s="367"/>
      <c r="PMK167" s="367"/>
      <c r="PML167" s="367"/>
      <c r="PMM167" s="367"/>
      <c r="PMN167" s="367"/>
      <c r="PMO167" s="367"/>
      <c r="PMP167" s="367"/>
      <c r="PMQ167" s="367"/>
      <c r="PMR167" s="367"/>
      <c r="PMS167" s="367"/>
      <c r="PMT167" s="367"/>
      <c r="PMU167" s="367"/>
      <c r="PMV167" s="367"/>
      <c r="PMW167" s="367"/>
      <c r="PMX167" s="367"/>
      <c r="PMY167" s="367"/>
      <c r="PMZ167" s="367"/>
      <c r="PNA167" s="367"/>
      <c r="PNB167" s="367"/>
      <c r="PNC167" s="367"/>
      <c r="PND167" s="367"/>
      <c r="PNE167" s="367"/>
      <c r="PNF167" s="367"/>
      <c r="PNG167" s="367"/>
      <c r="PNH167" s="367"/>
      <c r="PNI167" s="367"/>
      <c r="PNJ167" s="367"/>
      <c r="PNK167" s="367"/>
      <c r="PNL167" s="367"/>
      <c r="PNM167" s="367"/>
      <c r="PNN167" s="367"/>
      <c r="PNO167" s="367"/>
      <c r="PNP167" s="367"/>
      <c r="PNQ167" s="367"/>
      <c r="PNR167" s="367"/>
      <c r="PNS167" s="367"/>
      <c r="PNT167" s="367"/>
      <c r="PNU167" s="367"/>
      <c r="PNV167" s="367"/>
      <c r="PNW167" s="367"/>
      <c r="PNX167" s="367"/>
      <c r="PNY167" s="367"/>
      <c r="PNZ167" s="367"/>
      <c r="POA167" s="367"/>
      <c r="POB167" s="367"/>
      <c r="POC167" s="367"/>
      <c r="POD167" s="367"/>
      <c r="POE167" s="367"/>
      <c r="POF167" s="367"/>
      <c r="POG167" s="367"/>
      <c r="POH167" s="367"/>
      <c r="POI167" s="367"/>
      <c r="POJ167" s="367"/>
      <c r="POK167" s="367"/>
      <c r="POL167" s="367"/>
      <c r="POM167" s="367"/>
      <c r="PON167" s="367"/>
      <c r="POO167" s="367"/>
      <c r="POP167" s="367"/>
      <c r="POQ167" s="367"/>
      <c r="POR167" s="367"/>
      <c r="POS167" s="367"/>
      <c r="POT167" s="367"/>
      <c r="POU167" s="367"/>
      <c r="POV167" s="367"/>
      <c r="POW167" s="367"/>
      <c r="POX167" s="367"/>
      <c r="POY167" s="367"/>
      <c r="POZ167" s="367"/>
      <c r="PPA167" s="367"/>
      <c r="PPB167" s="367"/>
      <c r="PPC167" s="367"/>
      <c r="PPD167" s="367"/>
      <c r="PPE167" s="367"/>
      <c r="PPF167" s="367"/>
      <c r="PPG167" s="367"/>
      <c r="PPH167" s="367"/>
      <c r="PPI167" s="367"/>
      <c r="PPJ167" s="367"/>
      <c r="PPK167" s="367"/>
      <c r="PPL167" s="367"/>
      <c r="PPM167" s="367"/>
      <c r="PPN167" s="367"/>
      <c r="PPO167" s="367"/>
      <c r="PPP167" s="367"/>
      <c r="PPQ167" s="367"/>
      <c r="PPR167" s="367"/>
      <c r="PPS167" s="367"/>
      <c r="PPT167" s="367"/>
      <c r="PPU167" s="367"/>
      <c r="PPV167" s="367"/>
      <c r="PPW167" s="367"/>
      <c r="PPX167" s="367"/>
      <c r="PPY167" s="367"/>
      <c r="PPZ167" s="367"/>
      <c r="PQA167" s="367"/>
      <c r="PQB167" s="367"/>
      <c r="PQC167" s="367"/>
      <c r="PQD167" s="367"/>
      <c r="PQE167" s="367"/>
      <c r="PQF167" s="367"/>
      <c r="PQG167" s="367"/>
      <c r="PQH167" s="367"/>
      <c r="PQI167" s="367"/>
      <c r="PQJ167" s="367"/>
      <c r="PQK167" s="367"/>
      <c r="PQL167" s="367"/>
      <c r="PQM167" s="367"/>
      <c r="PQN167" s="367"/>
      <c r="PQO167" s="367"/>
      <c r="PQP167" s="367"/>
      <c r="PQQ167" s="367"/>
      <c r="PQR167" s="367"/>
      <c r="PQS167" s="367"/>
      <c r="PQT167" s="367"/>
      <c r="PQU167" s="367"/>
      <c r="PQV167" s="367"/>
      <c r="PQW167" s="367"/>
      <c r="PQX167" s="367"/>
      <c r="PQY167" s="367"/>
      <c r="PQZ167" s="367"/>
      <c r="PRA167" s="367"/>
      <c r="PRB167" s="367"/>
      <c r="PRC167" s="367"/>
      <c r="PRD167" s="367"/>
      <c r="PRE167" s="367"/>
      <c r="PRF167" s="367"/>
      <c r="PRG167" s="367"/>
      <c r="PRH167" s="367"/>
      <c r="PRI167" s="367"/>
      <c r="PRJ167" s="367"/>
      <c r="PRK167" s="367"/>
      <c r="PRL167" s="367"/>
      <c r="PRM167" s="367"/>
      <c r="PRN167" s="367"/>
      <c r="PRO167" s="367"/>
      <c r="PRP167" s="367"/>
      <c r="PRQ167" s="367"/>
      <c r="PRR167" s="367"/>
      <c r="PRS167" s="367"/>
      <c r="PRT167" s="367"/>
      <c r="PRU167" s="367"/>
      <c r="PRV167" s="367"/>
      <c r="PRW167" s="367"/>
      <c r="PRX167" s="367"/>
      <c r="PRY167" s="367"/>
      <c r="PRZ167" s="367"/>
      <c r="PSA167" s="367"/>
      <c r="PSB167" s="367"/>
      <c r="PSC167" s="367"/>
      <c r="PSD167" s="367"/>
      <c r="PSE167" s="367"/>
      <c r="PSF167" s="367"/>
      <c r="PSG167" s="367"/>
      <c r="PSH167" s="367"/>
      <c r="PSI167" s="367"/>
      <c r="PSJ167" s="367"/>
      <c r="PSK167" s="367"/>
      <c r="PSL167" s="367"/>
      <c r="PSM167" s="367"/>
      <c r="PSN167" s="367"/>
      <c r="PSO167" s="367"/>
      <c r="PSP167" s="367"/>
      <c r="PSQ167" s="367"/>
      <c r="PSR167" s="367"/>
      <c r="PSS167" s="367"/>
      <c r="PST167" s="367"/>
      <c r="PSU167" s="367"/>
      <c r="PSV167" s="367"/>
      <c r="PSW167" s="367"/>
      <c r="PSX167" s="367"/>
      <c r="PSY167" s="367"/>
      <c r="PSZ167" s="367"/>
      <c r="PTA167" s="367"/>
      <c r="PTB167" s="367"/>
      <c r="PTC167" s="367"/>
      <c r="PTD167" s="367"/>
      <c r="PTE167" s="367"/>
      <c r="PTF167" s="367"/>
      <c r="PTG167" s="367"/>
      <c r="PTH167" s="367"/>
      <c r="PTI167" s="367"/>
      <c r="PTJ167" s="367"/>
      <c r="PTK167" s="367"/>
      <c r="PTL167" s="367"/>
      <c r="PTM167" s="367"/>
      <c r="PTN167" s="367"/>
      <c r="PTO167" s="367"/>
      <c r="PTP167" s="367"/>
      <c r="PTQ167" s="367"/>
      <c r="PTR167" s="367"/>
      <c r="PTS167" s="367"/>
      <c r="PTT167" s="367"/>
      <c r="PTU167" s="367"/>
      <c r="PTV167" s="367"/>
      <c r="PTW167" s="367"/>
      <c r="PTX167" s="367"/>
      <c r="PTY167" s="367"/>
      <c r="PTZ167" s="367"/>
      <c r="PUA167" s="367"/>
      <c r="PUB167" s="367"/>
      <c r="PUC167" s="367"/>
      <c r="PUD167" s="367"/>
      <c r="PUE167" s="367"/>
      <c r="PUF167" s="367"/>
      <c r="PUG167" s="367"/>
      <c r="PUH167" s="367"/>
      <c r="PUI167" s="367"/>
      <c r="PUJ167" s="367"/>
      <c r="PUK167" s="367"/>
      <c r="PUL167" s="367"/>
      <c r="PUM167" s="367"/>
      <c r="PUN167" s="367"/>
      <c r="PUO167" s="367"/>
      <c r="PUP167" s="367"/>
      <c r="PUQ167" s="367"/>
      <c r="PUR167" s="367"/>
      <c r="PUS167" s="367"/>
      <c r="PUT167" s="367"/>
      <c r="PUU167" s="367"/>
      <c r="PUV167" s="367"/>
      <c r="PUW167" s="367"/>
      <c r="PUX167" s="367"/>
      <c r="PUY167" s="367"/>
      <c r="PUZ167" s="367"/>
      <c r="PVA167" s="367"/>
      <c r="PVB167" s="367"/>
      <c r="PVC167" s="367"/>
      <c r="PVD167" s="367"/>
      <c r="PVE167" s="367"/>
      <c r="PVF167" s="367"/>
      <c r="PVG167" s="367"/>
      <c r="PVH167" s="367"/>
      <c r="PVI167" s="367"/>
      <c r="PVJ167" s="367"/>
      <c r="PVK167" s="367"/>
      <c r="PVL167" s="367"/>
      <c r="PVM167" s="367"/>
      <c r="PVN167" s="367"/>
      <c r="PVO167" s="367"/>
      <c r="PVP167" s="367"/>
      <c r="PVQ167" s="367"/>
      <c r="PVR167" s="367"/>
      <c r="PVS167" s="367"/>
      <c r="PVT167" s="367"/>
      <c r="PVU167" s="367"/>
      <c r="PVV167" s="367"/>
      <c r="PVW167" s="367"/>
      <c r="PVX167" s="367"/>
      <c r="PVY167" s="367"/>
      <c r="PVZ167" s="367"/>
      <c r="PWA167" s="367"/>
      <c r="PWB167" s="367"/>
      <c r="PWC167" s="367"/>
      <c r="PWD167" s="367"/>
      <c r="PWE167" s="367"/>
      <c r="PWF167" s="367"/>
      <c r="PWG167" s="367"/>
      <c r="PWH167" s="367"/>
      <c r="PWI167" s="367"/>
      <c r="PWJ167" s="367"/>
      <c r="PWK167" s="367"/>
      <c r="PWL167" s="367"/>
      <c r="PWM167" s="367"/>
      <c r="PWN167" s="367"/>
      <c r="PWO167" s="367"/>
      <c r="PWP167" s="367"/>
      <c r="PWQ167" s="367"/>
      <c r="PWR167" s="367"/>
      <c r="PWS167" s="367"/>
      <c r="PWT167" s="367"/>
      <c r="PWU167" s="367"/>
      <c r="PWV167" s="367"/>
      <c r="PWW167" s="367"/>
      <c r="PWX167" s="367"/>
      <c r="PWY167" s="367"/>
      <c r="PWZ167" s="367"/>
      <c r="PXA167" s="367"/>
      <c r="PXB167" s="367"/>
      <c r="PXC167" s="367"/>
      <c r="PXD167" s="367"/>
      <c r="PXE167" s="367"/>
      <c r="PXF167" s="367"/>
      <c r="PXG167" s="367"/>
      <c r="PXH167" s="367"/>
      <c r="PXI167" s="367"/>
      <c r="PXJ167" s="367"/>
      <c r="PXK167" s="367"/>
      <c r="PXL167" s="367"/>
      <c r="PXM167" s="367"/>
      <c r="PXN167" s="367"/>
      <c r="PXO167" s="367"/>
      <c r="PXP167" s="367"/>
      <c r="PXQ167" s="367"/>
      <c r="PXR167" s="367"/>
      <c r="PXS167" s="367"/>
      <c r="PXT167" s="367"/>
      <c r="PXU167" s="367"/>
      <c r="PXV167" s="367"/>
      <c r="PXW167" s="367"/>
      <c r="PXX167" s="367"/>
      <c r="PXY167" s="367"/>
      <c r="PXZ167" s="367"/>
      <c r="PYA167" s="367"/>
      <c r="PYB167" s="367"/>
      <c r="PYC167" s="367"/>
      <c r="PYD167" s="367"/>
      <c r="PYE167" s="367"/>
      <c r="PYF167" s="367"/>
      <c r="PYG167" s="367"/>
      <c r="PYH167" s="367"/>
      <c r="PYI167" s="367"/>
      <c r="PYJ167" s="367"/>
      <c r="PYK167" s="367"/>
      <c r="PYL167" s="367"/>
      <c r="PYM167" s="367"/>
      <c r="PYN167" s="367"/>
      <c r="PYO167" s="367"/>
      <c r="PYP167" s="367"/>
      <c r="PYQ167" s="367"/>
      <c r="PYR167" s="367"/>
      <c r="PYS167" s="367"/>
      <c r="PYT167" s="367"/>
      <c r="PYU167" s="367"/>
      <c r="PYV167" s="367"/>
      <c r="PYW167" s="367"/>
      <c r="PYX167" s="367"/>
      <c r="PYY167" s="367"/>
      <c r="PYZ167" s="367"/>
      <c r="PZA167" s="367"/>
      <c r="PZB167" s="367"/>
      <c r="PZC167" s="367"/>
      <c r="PZD167" s="367"/>
      <c r="PZE167" s="367"/>
      <c r="PZF167" s="367"/>
      <c r="PZG167" s="367"/>
      <c r="PZH167" s="367"/>
      <c r="PZI167" s="367"/>
      <c r="PZJ167" s="367"/>
      <c r="PZK167" s="367"/>
      <c r="PZL167" s="367"/>
      <c r="PZM167" s="367"/>
      <c r="PZN167" s="367"/>
      <c r="PZO167" s="367"/>
      <c r="PZP167" s="367"/>
      <c r="PZQ167" s="367"/>
      <c r="PZR167" s="367"/>
      <c r="PZS167" s="367"/>
      <c r="PZT167" s="367"/>
      <c r="PZU167" s="367"/>
      <c r="PZV167" s="367"/>
      <c r="PZW167" s="367"/>
      <c r="PZX167" s="367"/>
      <c r="PZY167" s="367"/>
      <c r="PZZ167" s="367"/>
      <c r="QAA167" s="367"/>
      <c r="QAB167" s="367"/>
      <c r="QAC167" s="367"/>
      <c r="QAD167" s="367"/>
      <c r="QAE167" s="367"/>
      <c r="QAF167" s="367"/>
      <c r="QAG167" s="367"/>
      <c r="QAH167" s="367"/>
      <c r="QAI167" s="367"/>
      <c r="QAJ167" s="367"/>
      <c r="QAK167" s="367"/>
      <c r="QAL167" s="367"/>
      <c r="QAM167" s="367"/>
      <c r="QAN167" s="367"/>
      <c r="QAO167" s="367"/>
      <c r="QAP167" s="367"/>
      <c r="QAQ167" s="367"/>
      <c r="QAR167" s="367"/>
      <c r="QAS167" s="367"/>
      <c r="QAT167" s="367"/>
      <c r="QAU167" s="367"/>
      <c r="QAV167" s="367"/>
      <c r="QAW167" s="367"/>
      <c r="QAX167" s="367"/>
      <c r="QAY167" s="367"/>
      <c r="QAZ167" s="367"/>
      <c r="QBA167" s="367"/>
      <c r="QBB167" s="367"/>
      <c r="QBC167" s="367"/>
      <c r="QBD167" s="367"/>
      <c r="QBE167" s="367"/>
      <c r="QBF167" s="367"/>
      <c r="QBG167" s="367"/>
      <c r="QBH167" s="367"/>
      <c r="QBI167" s="367"/>
      <c r="QBJ167" s="367"/>
      <c r="QBK167" s="367"/>
      <c r="QBL167" s="367"/>
      <c r="QBM167" s="367"/>
      <c r="QBN167" s="367"/>
      <c r="QBO167" s="367"/>
      <c r="QBP167" s="367"/>
      <c r="QBQ167" s="367"/>
      <c r="QBR167" s="367"/>
      <c r="QBS167" s="367"/>
      <c r="QBT167" s="367"/>
      <c r="QBU167" s="367"/>
      <c r="QBV167" s="367"/>
      <c r="QBW167" s="367"/>
      <c r="QBX167" s="367"/>
      <c r="QBY167" s="367"/>
      <c r="QBZ167" s="367"/>
      <c r="QCA167" s="367"/>
      <c r="QCB167" s="367"/>
      <c r="QCC167" s="367"/>
      <c r="QCD167" s="367"/>
      <c r="QCE167" s="367"/>
      <c r="QCF167" s="367"/>
      <c r="QCG167" s="367"/>
      <c r="QCH167" s="367"/>
      <c r="QCI167" s="367"/>
      <c r="QCJ167" s="367"/>
      <c r="QCK167" s="367"/>
      <c r="QCL167" s="367"/>
      <c r="QCM167" s="367"/>
      <c r="QCN167" s="367"/>
      <c r="QCO167" s="367"/>
      <c r="QCP167" s="367"/>
      <c r="QCQ167" s="367"/>
      <c r="QCR167" s="367"/>
      <c r="QCS167" s="367"/>
      <c r="QCT167" s="367"/>
      <c r="QCU167" s="367"/>
      <c r="QCV167" s="367"/>
      <c r="QCW167" s="367"/>
      <c r="QCX167" s="367"/>
      <c r="QCY167" s="367"/>
      <c r="QCZ167" s="367"/>
      <c r="QDA167" s="367"/>
      <c r="QDB167" s="367"/>
      <c r="QDC167" s="367"/>
      <c r="QDD167" s="367"/>
      <c r="QDE167" s="367"/>
      <c r="QDF167" s="367"/>
      <c r="QDG167" s="367"/>
      <c r="QDH167" s="367"/>
      <c r="QDI167" s="367"/>
      <c r="QDJ167" s="367"/>
      <c r="QDK167" s="367"/>
      <c r="QDL167" s="367"/>
      <c r="QDM167" s="367"/>
      <c r="QDN167" s="367"/>
      <c r="QDO167" s="367"/>
      <c r="QDP167" s="367"/>
      <c r="QDQ167" s="367"/>
      <c r="QDR167" s="367"/>
      <c r="QDS167" s="367"/>
      <c r="QDT167" s="367"/>
      <c r="QDU167" s="367"/>
      <c r="QDV167" s="367"/>
      <c r="QDW167" s="367"/>
      <c r="QDX167" s="367"/>
      <c r="QDY167" s="367"/>
      <c r="QDZ167" s="367"/>
      <c r="QEA167" s="367"/>
      <c r="QEB167" s="367"/>
      <c r="QEC167" s="367"/>
      <c r="QED167" s="367"/>
      <c r="QEE167" s="367"/>
      <c r="QEF167" s="367"/>
      <c r="QEG167" s="367"/>
      <c r="QEH167" s="367"/>
      <c r="QEI167" s="367"/>
      <c r="QEJ167" s="367"/>
      <c r="QEK167" s="367"/>
      <c r="QEL167" s="367"/>
      <c r="QEM167" s="367"/>
      <c r="QEN167" s="367"/>
      <c r="QEO167" s="367"/>
      <c r="QEP167" s="367"/>
      <c r="QEQ167" s="367"/>
      <c r="QER167" s="367"/>
      <c r="QES167" s="367"/>
      <c r="QET167" s="367"/>
      <c r="QEU167" s="367"/>
      <c r="QEV167" s="367"/>
      <c r="QEW167" s="367"/>
      <c r="QEX167" s="367"/>
      <c r="QEY167" s="367"/>
      <c r="QEZ167" s="367"/>
      <c r="QFA167" s="367"/>
      <c r="QFB167" s="367"/>
      <c r="QFC167" s="367"/>
      <c r="QFD167" s="367"/>
      <c r="QFE167" s="367"/>
      <c r="QFF167" s="367"/>
      <c r="QFG167" s="367"/>
      <c r="QFH167" s="367"/>
      <c r="QFI167" s="367"/>
      <c r="QFJ167" s="367"/>
      <c r="QFK167" s="367"/>
      <c r="QFL167" s="367"/>
      <c r="QFM167" s="367"/>
      <c r="QFN167" s="367"/>
      <c r="QFO167" s="367"/>
      <c r="QFP167" s="367"/>
      <c r="QFQ167" s="367"/>
      <c r="QFR167" s="367"/>
      <c r="QFS167" s="367"/>
      <c r="QFT167" s="367"/>
      <c r="QFU167" s="367"/>
      <c r="QFV167" s="367"/>
      <c r="QFW167" s="367"/>
      <c r="QFX167" s="367"/>
      <c r="QFY167" s="367"/>
      <c r="QFZ167" s="367"/>
      <c r="QGA167" s="367"/>
      <c r="QGB167" s="367"/>
      <c r="QGC167" s="367"/>
      <c r="QGD167" s="367"/>
      <c r="QGE167" s="367"/>
      <c r="QGF167" s="367"/>
      <c r="QGG167" s="367"/>
      <c r="QGH167" s="367"/>
      <c r="QGI167" s="367"/>
      <c r="QGJ167" s="367"/>
      <c r="QGK167" s="367"/>
      <c r="QGL167" s="367"/>
      <c r="QGM167" s="367"/>
      <c r="QGN167" s="367"/>
      <c r="QGO167" s="367"/>
      <c r="QGP167" s="367"/>
      <c r="QGQ167" s="367"/>
      <c r="QGR167" s="367"/>
      <c r="QGS167" s="367"/>
      <c r="QGT167" s="367"/>
      <c r="QGU167" s="367"/>
      <c r="QGV167" s="367"/>
      <c r="QGW167" s="367"/>
      <c r="QGX167" s="367"/>
      <c r="QGY167" s="367"/>
      <c r="QGZ167" s="367"/>
      <c r="QHA167" s="367"/>
      <c r="QHB167" s="367"/>
      <c r="QHC167" s="367"/>
      <c r="QHD167" s="367"/>
      <c r="QHE167" s="367"/>
      <c r="QHF167" s="367"/>
      <c r="QHG167" s="367"/>
      <c r="QHH167" s="367"/>
      <c r="QHI167" s="367"/>
      <c r="QHJ167" s="367"/>
      <c r="QHK167" s="367"/>
      <c r="QHL167" s="367"/>
      <c r="QHM167" s="367"/>
      <c r="QHN167" s="367"/>
      <c r="QHO167" s="367"/>
      <c r="QHP167" s="367"/>
      <c r="QHQ167" s="367"/>
      <c r="QHR167" s="367"/>
      <c r="QHS167" s="367"/>
      <c r="QHT167" s="367"/>
      <c r="QHU167" s="367"/>
      <c r="QHV167" s="367"/>
      <c r="QHW167" s="367"/>
      <c r="QHX167" s="367"/>
      <c r="QHY167" s="367"/>
      <c r="QHZ167" s="367"/>
      <c r="QIA167" s="367"/>
      <c r="QIB167" s="367"/>
      <c r="QIC167" s="367"/>
      <c r="QID167" s="367"/>
      <c r="QIE167" s="367"/>
      <c r="QIF167" s="367"/>
      <c r="QIG167" s="367"/>
      <c r="QIH167" s="367"/>
      <c r="QII167" s="367"/>
      <c r="QIJ167" s="367"/>
      <c r="QIK167" s="367"/>
      <c r="QIL167" s="367"/>
      <c r="QIM167" s="367"/>
      <c r="QIN167" s="367"/>
      <c r="QIO167" s="367"/>
      <c r="QIP167" s="367"/>
      <c r="QIQ167" s="367"/>
      <c r="QIR167" s="367"/>
      <c r="QIS167" s="367"/>
      <c r="QIT167" s="367"/>
      <c r="QIU167" s="367"/>
      <c r="QIV167" s="367"/>
      <c r="QIW167" s="367"/>
      <c r="QIX167" s="367"/>
      <c r="QIY167" s="367"/>
      <c r="QIZ167" s="367"/>
      <c r="QJA167" s="367"/>
      <c r="QJB167" s="367"/>
      <c r="QJC167" s="367"/>
      <c r="QJD167" s="367"/>
      <c r="QJE167" s="367"/>
      <c r="QJF167" s="367"/>
      <c r="QJG167" s="367"/>
      <c r="QJH167" s="367"/>
      <c r="QJI167" s="367"/>
      <c r="QJJ167" s="367"/>
      <c r="QJK167" s="367"/>
      <c r="QJL167" s="367"/>
      <c r="QJM167" s="367"/>
      <c r="QJN167" s="367"/>
      <c r="QJO167" s="367"/>
      <c r="QJP167" s="367"/>
      <c r="QJQ167" s="367"/>
      <c r="QJR167" s="367"/>
      <c r="QJS167" s="367"/>
      <c r="QJT167" s="367"/>
      <c r="QJU167" s="367"/>
      <c r="QJV167" s="367"/>
      <c r="QJW167" s="367"/>
      <c r="QJX167" s="367"/>
      <c r="QJY167" s="367"/>
      <c r="QJZ167" s="367"/>
      <c r="QKA167" s="367"/>
      <c r="QKB167" s="367"/>
      <c r="QKC167" s="367"/>
      <c r="QKD167" s="367"/>
      <c r="QKE167" s="367"/>
      <c r="QKF167" s="367"/>
      <c r="QKG167" s="367"/>
      <c r="QKH167" s="367"/>
      <c r="QKI167" s="367"/>
      <c r="QKJ167" s="367"/>
      <c r="QKK167" s="367"/>
      <c r="QKL167" s="367"/>
      <c r="QKM167" s="367"/>
      <c r="QKN167" s="367"/>
      <c r="QKO167" s="367"/>
      <c r="QKP167" s="367"/>
      <c r="QKQ167" s="367"/>
      <c r="QKR167" s="367"/>
      <c r="QKS167" s="367"/>
      <c r="QKT167" s="367"/>
      <c r="QKU167" s="367"/>
      <c r="QKV167" s="367"/>
      <c r="QKW167" s="367"/>
      <c r="QKX167" s="367"/>
      <c r="QKY167" s="367"/>
      <c r="QKZ167" s="367"/>
      <c r="QLA167" s="367"/>
      <c r="QLB167" s="367"/>
      <c r="QLC167" s="367"/>
      <c r="QLD167" s="367"/>
      <c r="QLE167" s="367"/>
      <c r="QLF167" s="367"/>
      <c r="QLG167" s="367"/>
      <c r="QLH167" s="367"/>
      <c r="QLI167" s="367"/>
      <c r="QLJ167" s="367"/>
      <c r="QLK167" s="367"/>
      <c r="QLL167" s="367"/>
      <c r="QLM167" s="367"/>
      <c r="QLN167" s="367"/>
      <c r="QLO167" s="367"/>
      <c r="QLP167" s="367"/>
      <c r="QLQ167" s="367"/>
      <c r="QLR167" s="367"/>
      <c r="QLS167" s="367"/>
      <c r="QLT167" s="367"/>
      <c r="QLU167" s="367"/>
      <c r="QLV167" s="367"/>
      <c r="QLW167" s="367"/>
      <c r="QLX167" s="367"/>
      <c r="QLY167" s="367"/>
      <c r="QLZ167" s="367"/>
      <c r="QMA167" s="367"/>
      <c r="QMB167" s="367"/>
      <c r="QMC167" s="367"/>
      <c r="QMD167" s="367"/>
      <c r="QME167" s="367"/>
      <c r="QMF167" s="367"/>
      <c r="QMG167" s="367"/>
      <c r="QMH167" s="367"/>
      <c r="QMI167" s="367"/>
      <c r="QMJ167" s="367"/>
      <c r="QMK167" s="367"/>
      <c r="QML167" s="367"/>
      <c r="QMM167" s="367"/>
      <c r="QMN167" s="367"/>
      <c r="QMO167" s="367"/>
      <c r="QMP167" s="367"/>
      <c r="QMQ167" s="367"/>
      <c r="QMR167" s="367"/>
      <c r="QMS167" s="367"/>
      <c r="QMT167" s="367"/>
      <c r="QMU167" s="367"/>
      <c r="QMV167" s="367"/>
      <c r="QMW167" s="367"/>
      <c r="QMX167" s="367"/>
      <c r="QMY167" s="367"/>
      <c r="QMZ167" s="367"/>
      <c r="QNA167" s="367"/>
      <c r="QNB167" s="367"/>
      <c r="QNC167" s="367"/>
      <c r="QND167" s="367"/>
      <c r="QNE167" s="367"/>
      <c r="QNF167" s="367"/>
      <c r="QNG167" s="367"/>
      <c r="QNH167" s="367"/>
      <c r="QNI167" s="367"/>
      <c r="QNJ167" s="367"/>
      <c r="QNK167" s="367"/>
      <c r="QNL167" s="367"/>
      <c r="QNM167" s="367"/>
      <c r="QNN167" s="367"/>
      <c r="QNO167" s="367"/>
      <c r="QNP167" s="367"/>
      <c r="QNQ167" s="367"/>
      <c r="QNR167" s="367"/>
      <c r="QNS167" s="367"/>
      <c r="QNT167" s="367"/>
      <c r="QNU167" s="367"/>
      <c r="QNV167" s="367"/>
      <c r="QNW167" s="367"/>
      <c r="QNX167" s="367"/>
      <c r="QNY167" s="367"/>
      <c r="QNZ167" s="367"/>
      <c r="QOA167" s="367"/>
      <c r="QOB167" s="367"/>
      <c r="QOC167" s="367"/>
      <c r="QOD167" s="367"/>
      <c r="QOE167" s="367"/>
      <c r="QOF167" s="367"/>
      <c r="QOG167" s="367"/>
      <c r="QOH167" s="367"/>
      <c r="QOI167" s="367"/>
      <c r="QOJ167" s="367"/>
      <c r="QOK167" s="367"/>
      <c r="QOL167" s="367"/>
      <c r="QOM167" s="367"/>
      <c r="QON167" s="367"/>
      <c r="QOO167" s="367"/>
      <c r="QOP167" s="367"/>
      <c r="QOQ167" s="367"/>
      <c r="QOR167" s="367"/>
      <c r="QOS167" s="367"/>
      <c r="QOT167" s="367"/>
      <c r="QOU167" s="367"/>
      <c r="QOV167" s="367"/>
      <c r="QOW167" s="367"/>
      <c r="QOX167" s="367"/>
      <c r="QOY167" s="367"/>
      <c r="QOZ167" s="367"/>
      <c r="QPA167" s="367"/>
      <c r="QPB167" s="367"/>
      <c r="QPC167" s="367"/>
      <c r="QPD167" s="367"/>
      <c r="QPE167" s="367"/>
      <c r="QPF167" s="367"/>
      <c r="QPG167" s="367"/>
      <c r="QPH167" s="367"/>
      <c r="QPI167" s="367"/>
      <c r="QPJ167" s="367"/>
      <c r="QPK167" s="367"/>
      <c r="QPL167" s="367"/>
      <c r="QPM167" s="367"/>
      <c r="QPN167" s="367"/>
      <c r="QPO167" s="367"/>
      <c r="QPP167" s="367"/>
      <c r="QPQ167" s="367"/>
      <c r="QPR167" s="367"/>
      <c r="QPS167" s="367"/>
      <c r="QPT167" s="367"/>
      <c r="QPU167" s="367"/>
      <c r="QPV167" s="367"/>
      <c r="QPW167" s="367"/>
      <c r="QPX167" s="367"/>
      <c r="QPY167" s="367"/>
      <c r="QPZ167" s="367"/>
      <c r="QQA167" s="367"/>
      <c r="QQB167" s="367"/>
      <c r="QQC167" s="367"/>
      <c r="QQD167" s="367"/>
      <c r="QQE167" s="367"/>
      <c r="QQF167" s="367"/>
      <c r="QQG167" s="367"/>
      <c r="QQH167" s="367"/>
      <c r="QQI167" s="367"/>
      <c r="QQJ167" s="367"/>
      <c r="QQK167" s="367"/>
      <c r="QQL167" s="367"/>
      <c r="QQM167" s="367"/>
      <c r="QQN167" s="367"/>
      <c r="QQO167" s="367"/>
      <c r="QQP167" s="367"/>
      <c r="QQQ167" s="367"/>
      <c r="QQR167" s="367"/>
      <c r="QQS167" s="367"/>
      <c r="QQT167" s="367"/>
      <c r="QQU167" s="367"/>
      <c r="QQV167" s="367"/>
      <c r="QQW167" s="367"/>
      <c r="QQX167" s="367"/>
      <c r="QQY167" s="367"/>
      <c r="QQZ167" s="367"/>
      <c r="QRA167" s="367"/>
      <c r="QRB167" s="367"/>
      <c r="QRC167" s="367"/>
      <c r="QRD167" s="367"/>
      <c r="QRE167" s="367"/>
      <c r="QRF167" s="367"/>
      <c r="QRG167" s="367"/>
      <c r="QRH167" s="367"/>
      <c r="QRI167" s="367"/>
      <c r="QRJ167" s="367"/>
      <c r="QRK167" s="367"/>
      <c r="QRL167" s="367"/>
      <c r="QRM167" s="367"/>
      <c r="QRN167" s="367"/>
      <c r="QRO167" s="367"/>
      <c r="QRP167" s="367"/>
      <c r="QRQ167" s="367"/>
      <c r="QRR167" s="367"/>
      <c r="QRS167" s="367"/>
      <c r="QRT167" s="367"/>
      <c r="QRU167" s="367"/>
      <c r="QRV167" s="367"/>
      <c r="QRW167" s="367"/>
      <c r="QRX167" s="367"/>
      <c r="QRY167" s="367"/>
      <c r="QRZ167" s="367"/>
      <c r="QSA167" s="367"/>
      <c r="QSB167" s="367"/>
      <c r="QSC167" s="367"/>
      <c r="QSD167" s="367"/>
      <c r="QSE167" s="367"/>
      <c r="QSF167" s="367"/>
      <c r="QSG167" s="367"/>
      <c r="QSH167" s="367"/>
      <c r="QSI167" s="367"/>
      <c r="QSJ167" s="367"/>
      <c r="QSK167" s="367"/>
      <c r="QSL167" s="367"/>
      <c r="QSM167" s="367"/>
      <c r="QSN167" s="367"/>
      <c r="QSO167" s="367"/>
      <c r="QSP167" s="367"/>
      <c r="QSQ167" s="367"/>
      <c r="QSR167" s="367"/>
      <c r="QSS167" s="367"/>
      <c r="QST167" s="367"/>
      <c r="QSU167" s="367"/>
      <c r="QSV167" s="367"/>
      <c r="QSW167" s="367"/>
      <c r="QSX167" s="367"/>
      <c r="QSY167" s="367"/>
      <c r="QSZ167" s="367"/>
      <c r="QTA167" s="367"/>
      <c r="QTB167" s="367"/>
      <c r="QTC167" s="367"/>
      <c r="QTD167" s="367"/>
      <c r="QTE167" s="367"/>
      <c r="QTF167" s="367"/>
      <c r="QTG167" s="367"/>
      <c r="QTH167" s="367"/>
      <c r="QTI167" s="367"/>
      <c r="QTJ167" s="367"/>
      <c r="QTK167" s="367"/>
      <c r="QTL167" s="367"/>
      <c r="QTM167" s="367"/>
      <c r="QTN167" s="367"/>
      <c r="QTO167" s="367"/>
      <c r="QTP167" s="367"/>
      <c r="QTQ167" s="367"/>
      <c r="QTR167" s="367"/>
      <c r="QTS167" s="367"/>
      <c r="QTT167" s="367"/>
      <c r="QTU167" s="367"/>
      <c r="QTV167" s="367"/>
      <c r="QTW167" s="367"/>
      <c r="QTX167" s="367"/>
      <c r="QTY167" s="367"/>
      <c r="QTZ167" s="367"/>
      <c r="QUA167" s="367"/>
      <c r="QUB167" s="367"/>
      <c r="QUC167" s="367"/>
      <c r="QUD167" s="367"/>
      <c r="QUE167" s="367"/>
      <c r="QUF167" s="367"/>
      <c r="QUG167" s="367"/>
      <c r="QUH167" s="367"/>
      <c r="QUI167" s="367"/>
      <c r="QUJ167" s="367"/>
      <c r="QUK167" s="367"/>
      <c r="QUL167" s="367"/>
      <c r="QUM167" s="367"/>
      <c r="QUN167" s="367"/>
      <c r="QUO167" s="367"/>
      <c r="QUP167" s="367"/>
      <c r="QUQ167" s="367"/>
      <c r="QUR167" s="367"/>
      <c r="QUS167" s="367"/>
      <c r="QUT167" s="367"/>
      <c r="QUU167" s="367"/>
      <c r="QUV167" s="367"/>
      <c r="QUW167" s="367"/>
      <c r="QUX167" s="367"/>
      <c r="QUY167" s="367"/>
      <c r="QUZ167" s="367"/>
      <c r="QVA167" s="367"/>
      <c r="QVB167" s="367"/>
      <c r="QVC167" s="367"/>
      <c r="QVD167" s="367"/>
      <c r="QVE167" s="367"/>
      <c r="QVF167" s="367"/>
      <c r="QVG167" s="367"/>
      <c r="QVH167" s="367"/>
      <c r="QVI167" s="367"/>
      <c r="QVJ167" s="367"/>
      <c r="QVK167" s="367"/>
      <c r="QVL167" s="367"/>
      <c r="QVM167" s="367"/>
      <c r="QVN167" s="367"/>
      <c r="QVO167" s="367"/>
      <c r="QVP167" s="367"/>
      <c r="QVQ167" s="367"/>
      <c r="QVR167" s="367"/>
      <c r="QVS167" s="367"/>
      <c r="QVT167" s="367"/>
      <c r="QVU167" s="367"/>
      <c r="QVV167" s="367"/>
      <c r="QVW167" s="367"/>
      <c r="QVX167" s="367"/>
      <c r="QVY167" s="367"/>
      <c r="QVZ167" s="367"/>
      <c r="QWA167" s="367"/>
      <c r="QWB167" s="367"/>
      <c r="QWC167" s="367"/>
      <c r="QWD167" s="367"/>
      <c r="QWE167" s="367"/>
      <c r="QWF167" s="367"/>
      <c r="QWG167" s="367"/>
      <c r="QWH167" s="367"/>
      <c r="QWI167" s="367"/>
      <c r="QWJ167" s="367"/>
      <c r="QWK167" s="367"/>
      <c r="QWL167" s="367"/>
      <c r="QWM167" s="367"/>
      <c r="QWN167" s="367"/>
      <c r="QWO167" s="367"/>
      <c r="QWP167" s="367"/>
      <c r="QWQ167" s="367"/>
      <c r="QWR167" s="367"/>
      <c r="QWS167" s="367"/>
      <c r="QWT167" s="367"/>
      <c r="QWU167" s="367"/>
      <c r="QWV167" s="367"/>
      <c r="QWW167" s="367"/>
      <c r="QWX167" s="367"/>
      <c r="QWY167" s="367"/>
      <c r="QWZ167" s="367"/>
      <c r="QXA167" s="367"/>
      <c r="QXB167" s="367"/>
      <c r="QXC167" s="367"/>
      <c r="QXD167" s="367"/>
      <c r="QXE167" s="367"/>
      <c r="QXF167" s="367"/>
      <c r="QXG167" s="367"/>
      <c r="QXH167" s="367"/>
      <c r="QXI167" s="367"/>
      <c r="QXJ167" s="367"/>
      <c r="QXK167" s="367"/>
      <c r="QXL167" s="367"/>
      <c r="QXM167" s="367"/>
      <c r="QXN167" s="367"/>
      <c r="QXO167" s="367"/>
      <c r="QXP167" s="367"/>
      <c r="QXQ167" s="367"/>
      <c r="QXR167" s="367"/>
      <c r="QXS167" s="367"/>
      <c r="QXT167" s="367"/>
      <c r="QXU167" s="367"/>
      <c r="QXV167" s="367"/>
      <c r="QXW167" s="367"/>
      <c r="QXX167" s="367"/>
      <c r="QXY167" s="367"/>
      <c r="QXZ167" s="367"/>
      <c r="QYA167" s="367"/>
      <c r="QYB167" s="367"/>
      <c r="QYC167" s="367"/>
      <c r="QYD167" s="367"/>
      <c r="QYE167" s="367"/>
      <c r="QYF167" s="367"/>
      <c r="QYG167" s="367"/>
      <c r="QYH167" s="367"/>
      <c r="QYI167" s="367"/>
      <c r="QYJ167" s="367"/>
      <c r="QYK167" s="367"/>
      <c r="QYL167" s="367"/>
      <c r="QYM167" s="367"/>
      <c r="QYN167" s="367"/>
      <c r="QYO167" s="367"/>
      <c r="QYP167" s="367"/>
      <c r="QYQ167" s="367"/>
      <c r="QYR167" s="367"/>
      <c r="QYS167" s="367"/>
      <c r="QYT167" s="367"/>
      <c r="QYU167" s="367"/>
      <c r="QYV167" s="367"/>
      <c r="QYW167" s="367"/>
      <c r="QYX167" s="367"/>
      <c r="QYY167" s="367"/>
      <c r="QYZ167" s="367"/>
      <c r="QZA167" s="367"/>
      <c r="QZB167" s="367"/>
      <c r="QZC167" s="367"/>
      <c r="QZD167" s="367"/>
      <c r="QZE167" s="367"/>
      <c r="QZF167" s="367"/>
      <c r="QZG167" s="367"/>
      <c r="QZH167" s="367"/>
      <c r="QZI167" s="367"/>
      <c r="QZJ167" s="367"/>
      <c r="QZK167" s="367"/>
      <c r="QZL167" s="367"/>
      <c r="QZM167" s="367"/>
      <c r="QZN167" s="367"/>
      <c r="QZO167" s="367"/>
      <c r="QZP167" s="367"/>
      <c r="QZQ167" s="367"/>
      <c r="QZR167" s="367"/>
      <c r="QZS167" s="367"/>
      <c r="QZT167" s="367"/>
      <c r="QZU167" s="367"/>
      <c r="QZV167" s="367"/>
      <c r="QZW167" s="367"/>
      <c r="QZX167" s="367"/>
      <c r="QZY167" s="367"/>
      <c r="QZZ167" s="367"/>
      <c r="RAA167" s="367"/>
      <c r="RAB167" s="367"/>
      <c r="RAC167" s="367"/>
      <c r="RAD167" s="367"/>
      <c r="RAE167" s="367"/>
      <c r="RAF167" s="367"/>
      <c r="RAG167" s="367"/>
      <c r="RAH167" s="367"/>
      <c r="RAI167" s="367"/>
      <c r="RAJ167" s="367"/>
      <c r="RAK167" s="367"/>
      <c r="RAL167" s="367"/>
      <c r="RAM167" s="367"/>
      <c r="RAN167" s="367"/>
      <c r="RAO167" s="367"/>
      <c r="RAP167" s="367"/>
      <c r="RAQ167" s="367"/>
      <c r="RAR167" s="367"/>
      <c r="RAS167" s="367"/>
      <c r="RAT167" s="367"/>
      <c r="RAU167" s="367"/>
      <c r="RAV167" s="367"/>
      <c r="RAW167" s="367"/>
      <c r="RAX167" s="367"/>
      <c r="RAY167" s="367"/>
      <c r="RAZ167" s="367"/>
      <c r="RBA167" s="367"/>
      <c r="RBB167" s="367"/>
      <c r="RBC167" s="367"/>
      <c r="RBD167" s="367"/>
      <c r="RBE167" s="367"/>
      <c r="RBF167" s="367"/>
      <c r="RBG167" s="367"/>
      <c r="RBH167" s="367"/>
      <c r="RBI167" s="367"/>
      <c r="RBJ167" s="367"/>
      <c r="RBK167" s="367"/>
      <c r="RBL167" s="367"/>
      <c r="RBM167" s="367"/>
      <c r="RBN167" s="367"/>
      <c r="RBO167" s="367"/>
      <c r="RBP167" s="367"/>
      <c r="RBQ167" s="367"/>
      <c r="RBR167" s="367"/>
      <c r="RBS167" s="367"/>
      <c r="RBT167" s="367"/>
      <c r="RBU167" s="367"/>
      <c r="RBV167" s="367"/>
      <c r="RBW167" s="367"/>
      <c r="RBX167" s="367"/>
      <c r="RBY167" s="367"/>
      <c r="RBZ167" s="367"/>
      <c r="RCA167" s="367"/>
      <c r="RCB167" s="367"/>
      <c r="RCC167" s="367"/>
      <c r="RCD167" s="367"/>
      <c r="RCE167" s="367"/>
      <c r="RCF167" s="367"/>
      <c r="RCG167" s="367"/>
      <c r="RCH167" s="367"/>
      <c r="RCI167" s="367"/>
      <c r="RCJ167" s="367"/>
      <c r="RCK167" s="367"/>
      <c r="RCL167" s="367"/>
      <c r="RCM167" s="367"/>
      <c r="RCN167" s="367"/>
      <c r="RCO167" s="367"/>
      <c r="RCP167" s="367"/>
      <c r="RCQ167" s="367"/>
      <c r="RCR167" s="367"/>
      <c r="RCS167" s="367"/>
      <c r="RCT167" s="367"/>
      <c r="RCU167" s="367"/>
      <c r="RCV167" s="367"/>
      <c r="RCW167" s="367"/>
      <c r="RCX167" s="367"/>
      <c r="RCY167" s="367"/>
      <c r="RCZ167" s="367"/>
      <c r="RDA167" s="367"/>
      <c r="RDB167" s="367"/>
      <c r="RDC167" s="367"/>
      <c r="RDD167" s="367"/>
      <c r="RDE167" s="367"/>
      <c r="RDF167" s="367"/>
      <c r="RDG167" s="367"/>
      <c r="RDH167" s="367"/>
      <c r="RDI167" s="367"/>
      <c r="RDJ167" s="367"/>
      <c r="RDK167" s="367"/>
      <c r="RDL167" s="367"/>
      <c r="RDM167" s="367"/>
      <c r="RDN167" s="367"/>
      <c r="RDO167" s="367"/>
      <c r="RDP167" s="367"/>
      <c r="RDQ167" s="367"/>
      <c r="RDR167" s="367"/>
      <c r="RDS167" s="367"/>
      <c r="RDT167" s="367"/>
      <c r="RDU167" s="367"/>
      <c r="RDV167" s="367"/>
      <c r="RDW167" s="367"/>
      <c r="RDX167" s="367"/>
      <c r="RDY167" s="367"/>
      <c r="RDZ167" s="367"/>
      <c r="REA167" s="367"/>
      <c r="REB167" s="367"/>
      <c r="REC167" s="367"/>
      <c r="RED167" s="367"/>
      <c r="REE167" s="367"/>
      <c r="REF167" s="367"/>
      <c r="REG167" s="367"/>
      <c r="REH167" s="367"/>
      <c r="REI167" s="367"/>
      <c r="REJ167" s="367"/>
      <c r="REK167" s="367"/>
      <c r="REL167" s="367"/>
      <c r="REM167" s="367"/>
      <c r="REN167" s="367"/>
      <c r="REO167" s="367"/>
      <c r="REP167" s="367"/>
      <c r="REQ167" s="367"/>
      <c r="RER167" s="367"/>
      <c r="RES167" s="367"/>
      <c r="RET167" s="367"/>
      <c r="REU167" s="367"/>
      <c r="REV167" s="367"/>
      <c r="REW167" s="367"/>
      <c r="REX167" s="367"/>
      <c r="REY167" s="367"/>
      <c r="REZ167" s="367"/>
      <c r="RFA167" s="367"/>
      <c r="RFB167" s="367"/>
      <c r="RFC167" s="367"/>
      <c r="RFD167" s="367"/>
      <c r="RFE167" s="367"/>
      <c r="RFF167" s="367"/>
      <c r="RFG167" s="367"/>
      <c r="RFH167" s="367"/>
      <c r="RFI167" s="367"/>
      <c r="RFJ167" s="367"/>
      <c r="RFK167" s="367"/>
      <c r="RFL167" s="367"/>
      <c r="RFM167" s="367"/>
      <c r="RFN167" s="367"/>
      <c r="RFO167" s="367"/>
      <c r="RFP167" s="367"/>
      <c r="RFQ167" s="367"/>
      <c r="RFR167" s="367"/>
      <c r="RFS167" s="367"/>
      <c r="RFT167" s="367"/>
      <c r="RFU167" s="367"/>
      <c r="RFV167" s="367"/>
      <c r="RFW167" s="367"/>
      <c r="RFX167" s="367"/>
      <c r="RFY167" s="367"/>
      <c r="RFZ167" s="367"/>
      <c r="RGA167" s="367"/>
      <c r="RGB167" s="367"/>
      <c r="RGC167" s="367"/>
      <c r="RGD167" s="367"/>
      <c r="RGE167" s="367"/>
      <c r="RGF167" s="367"/>
      <c r="RGG167" s="367"/>
      <c r="RGH167" s="367"/>
      <c r="RGI167" s="367"/>
      <c r="RGJ167" s="367"/>
      <c r="RGK167" s="367"/>
      <c r="RGL167" s="367"/>
      <c r="RGM167" s="367"/>
      <c r="RGN167" s="367"/>
      <c r="RGO167" s="367"/>
      <c r="RGP167" s="367"/>
      <c r="RGQ167" s="367"/>
      <c r="RGR167" s="367"/>
      <c r="RGS167" s="367"/>
      <c r="RGT167" s="367"/>
      <c r="RGU167" s="367"/>
      <c r="RGV167" s="367"/>
      <c r="RGW167" s="367"/>
      <c r="RGX167" s="367"/>
      <c r="RGY167" s="367"/>
      <c r="RGZ167" s="367"/>
      <c r="RHA167" s="367"/>
      <c r="RHB167" s="367"/>
      <c r="RHC167" s="367"/>
      <c r="RHD167" s="367"/>
      <c r="RHE167" s="367"/>
      <c r="RHF167" s="367"/>
      <c r="RHG167" s="367"/>
      <c r="RHH167" s="367"/>
      <c r="RHI167" s="367"/>
      <c r="RHJ167" s="367"/>
      <c r="RHK167" s="367"/>
      <c r="RHL167" s="367"/>
      <c r="RHM167" s="367"/>
      <c r="RHN167" s="367"/>
      <c r="RHO167" s="367"/>
      <c r="RHP167" s="367"/>
      <c r="RHQ167" s="367"/>
      <c r="RHR167" s="367"/>
      <c r="RHS167" s="367"/>
      <c r="RHT167" s="367"/>
      <c r="RHU167" s="367"/>
      <c r="RHV167" s="367"/>
      <c r="RHW167" s="367"/>
      <c r="RHX167" s="367"/>
      <c r="RHY167" s="367"/>
      <c r="RHZ167" s="367"/>
      <c r="RIA167" s="367"/>
      <c r="RIB167" s="367"/>
      <c r="RIC167" s="367"/>
      <c r="RID167" s="367"/>
      <c r="RIE167" s="367"/>
      <c r="RIF167" s="367"/>
      <c r="RIG167" s="367"/>
      <c r="RIH167" s="367"/>
      <c r="RII167" s="367"/>
      <c r="RIJ167" s="367"/>
      <c r="RIK167" s="367"/>
      <c r="RIL167" s="367"/>
      <c r="RIM167" s="367"/>
      <c r="RIN167" s="367"/>
      <c r="RIO167" s="367"/>
      <c r="RIP167" s="367"/>
      <c r="RIQ167" s="367"/>
      <c r="RIR167" s="367"/>
      <c r="RIS167" s="367"/>
      <c r="RIT167" s="367"/>
      <c r="RIU167" s="367"/>
      <c r="RIV167" s="367"/>
      <c r="RIW167" s="367"/>
      <c r="RIX167" s="367"/>
      <c r="RIY167" s="367"/>
      <c r="RIZ167" s="367"/>
      <c r="RJA167" s="367"/>
      <c r="RJB167" s="367"/>
      <c r="RJC167" s="367"/>
      <c r="RJD167" s="367"/>
      <c r="RJE167" s="367"/>
      <c r="RJF167" s="367"/>
      <c r="RJG167" s="367"/>
      <c r="RJH167" s="367"/>
      <c r="RJI167" s="367"/>
      <c r="RJJ167" s="367"/>
      <c r="RJK167" s="367"/>
      <c r="RJL167" s="367"/>
      <c r="RJM167" s="367"/>
      <c r="RJN167" s="367"/>
      <c r="RJO167" s="367"/>
      <c r="RJP167" s="367"/>
      <c r="RJQ167" s="367"/>
      <c r="RJR167" s="367"/>
      <c r="RJS167" s="367"/>
      <c r="RJT167" s="367"/>
      <c r="RJU167" s="367"/>
      <c r="RJV167" s="367"/>
      <c r="RJW167" s="367"/>
      <c r="RJX167" s="367"/>
      <c r="RJY167" s="367"/>
      <c r="RJZ167" s="367"/>
      <c r="RKA167" s="367"/>
      <c r="RKB167" s="367"/>
      <c r="RKC167" s="367"/>
      <c r="RKD167" s="367"/>
      <c r="RKE167" s="367"/>
      <c r="RKF167" s="367"/>
      <c r="RKG167" s="367"/>
      <c r="RKH167" s="367"/>
      <c r="RKI167" s="367"/>
      <c r="RKJ167" s="367"/>
      <c r="RKK167" s="367"/>
      <c r="RKL167" s="367"/>
      <c r="RKM167" s="367"/>
      <c r="RKN167" s="367"/>
      <c r="RKO167" s="367"/>
      <c r="RKP167" s="367"/>
      <c r="RKQ167" s="367"/>
      <c r="RKR167" s="367"/>
      <c r="RKS167" s="367"/>
      <c r="RKT167" s="367"/>
      <c r="RKU167" s="367"/>
      <c r="RKV167" s="367"/>
      <c r="RKW167" s="367"/>
      <c r="RKX167" s="367"/>
      <c r="RKY167" s="367"/>
      <c r="RKZ167" s="367"/>
      <c r="RLA167" s="367"/>
      <c r="RLB167" s="367"/>
      <c r="RLC167" s="367"/>
      <c r="RLD167" s="367"/>
      <c r="RLE167" s="367"/>
      <c r="RLF167" s="367"/>
      <c r="RLG167" s="367"/>
      <c r="RLH167" s="367"/>
      <c r="RLI167" s="367"/>
      <c r="RLJ167" s="367"/>
      <c r="RLK167" s="367"/>
      <c r="RLL167" s="367"/>
      <c r="RLM167" s="367"/>
      <c r="RLN167" s="367"/>
      <c r="RLO167" s="367"/>
      <c r="RLP167" s="367"/>
      <c r="RLQ167" s="367"/>
      <c r="RLR167" s="367"/>
      <c r="RLS167" s="367"/>
      <c r="RLT167" s="367"/>
      <c r="RLU167" s="367"/>
      <c r="RLV167" s="367"/>
      <c r="RLW167" s="367"/>
      <c r="RLX167" s="367"/>
      <c r="RLY167" s="367"/>
      <c r="RLZ167" s="367"/>
      <c r="RMA167" s="367"/>
      <c r="RMB167" s="367"/>
      <c r="RMC167" s="367"/>
      <c r="RMD167" s="367"/>
      <c r="RME167" s="367"/>
      <c r="RMF167" s="367"/>
      <c r="RMG167" s="367"/>
      <c r="RMH167" s="367"/>
      <c r="RMI167" s="367"/>
      <c r="RMJ167" s="367"/>
      <c r="RMK167" s="367"/>
      <c r="RML167" s="367"/>
      <c r="RMM167" s="367"/>
      <c r="RMN167" s="367"/>
      <c r="RMO167" s="367"/>
      <c r="RMP167" s="367"/>
      <c r="RMQ167" s="367"/>
      <c r="RMR167" s="367"/>
      <c r="RMS167" s="367"/>
      <c r="RMT167" s="367"/>
      <c r="RMU167" s="367"/>
      <c r="RMV167" s="367"/>
      <c r="RMW167" s="367"/>
      <c r="RMX167" s="367"/>
      <c r="RMY167" s="367"/>
      <c r="RMZ167" s="367"/>
      <c r="RNA167" s="367"/>
      <c r="RNB167" s="367"/>
      <c r="RNC167" s="367"/>
      <c r="RND167" s="367"/>
      <c r="RNE167" s="367"/>
      <c r="RNF167" s="367"/>
      <c r="RNG167" s="367"/>
      <c r="RNH167" s="367"/>
      <c r="RNI167" s="367"/>
      <c r="RNJ167" s="367"/>
      <c r="RNK167" s="367"/>
      <c r="RNL167" s="367"/>
      <c r="RNM167" s="367"/>
      <c r="RNN167" s="367"/>
      <c r="RNO167" s="367"/>
      <c r="RNP167" s="367"/>
      <c r="RNQ167" s="367"/>
      <c r="RNR167" s="367"/>
      <c r="RNS167" s="367"/>
      <c r="RNT167" s="367"/>
      <c r="RNU167" s="367"/>
      <c r="RNV167" s="367"/>
      <c r="RNW167" s="367"/>
      <c r="RNX167" s="367"/>
      <c r="RNY167" s="367"/>
      <c r="RNZ167" s="367"/>
      <c r="ROA167" s="367"/>
      <c r="ROB167" s="367"/>
      <c r="ROC167" s="367"/>
      <c r="ROD167" s="367"/>
      <c r="ROE167" s="367"/>
      <c r="ROF167" s="367"/>
      <c r="ROG167" s="367"/>
      <c r="ROH167" s="367"/>
      <c r="ROI167" s="367"/>
      <c r="ROJ167" s="367"/>
      <c r="ROK167" s="367"/>
      <c r="ROL167" s="367"/>
      <c r="ROM167" s="367"/>
      <c r="RON167" s="367"/>
      <c r="ROO167" s="367"/>
      <c r="ROP167" s="367"/>
      <c r="ROQ167" s="367"/>
      <c r="ROR167" s="367"/>
      <c r="ROS167" s="367"/>
      <c r="ROT167" s="367"/>
      <c r="ROU167" s="367"/>
      <c r="ROV167" s="367"/>
      <c r="ROW167" s="367"/>
      <c r="ROX167" s="367"/>
      <c r="ROY167" s="367"/>
      <c r="ROZ167" s="367"/>
      <c r="RPA167" s="367"/>
      <c r="RPB167" s="367"/>
      <c r="RPC167" s="367"/>
      <c r="RPD167" s="367"/>
      <c r="RPE167" s="367"/>
      <c r="RPF167" s="367"/>
      <c r="RPG167" s="367"/>
      <c r="RPH167" s="367"/>
      <c r="RPI167" s="367"/>
      <c r="RPJ167" s="367"/>
      <c r="RPK167" s="367"/>
      <c r="RPL167" s="367"/>
      <c r="RPM167" s="367"/>
      <c r="RPN167" s="367"/>
      <c r="RPO167" s="367"/>
      <c r="RPP167" s="367"/>
      <c r="RPQ167" s="367"/>
      <c r="RPR167" s="367"/>
      <c r="RPS167" s="367"/>
      <c r="RPT167" s="367"/>
      <c r="RPU167" s="367"/>
      <c r="RPV167" s="367"/>
      <c r="RPW167" s="367"/>
      <c r="RPX167" s="367"/>
      <c r="RPY167" s="367"/>
      <c r="RPZ167" s="367"/>
      <c r="RQA167" s="367"/>
      <c r="RQB167" s="367"/>
      <c r="RQC167" s="367"/>
      <c r="RQD167" s="367"/>
      <c r="RQE167" s="367"/>
      <c r="RQF167" s="367"/>
      <c r="RQG167" s="367"/>
      <c r="RQH167" s="367"/>
      <c r="RQI167" s="367"/>
      <c r="RQJ167" s="367"/>
      <c r="RQK167" s="367"/>
      <c r="RQL167" s="367"/>
      <c r="RQM167" s="367"/>
      <c r="RQN167" s="367"/>
      <c r="RQO167" s="367"/>
      <c r="RQP167" s="367"/>
      <c r="RQQ167" s="367"/>
      <c r="RQR167" s="367"/>
      <c r="RQS167" s="367"/>
      <c r="RQT167" s="367"/>
      <c r="RQU167" s="367"/>
      <c r="RQV167" s="367"/>
      <c r="RQW167" s="367"/>
      <c r="RQX167" s="367"/>
      <c r="RQY167" s="367"/>
      <c r="RQZ167" s="367"/>
      <c r="RRA167" s="367"/>
      <c r="RRB167" s="367"/>
      <c r="RRC167" s="367"/>
      <c r="RRD167" s="367"/>
      <c r="RRE167" s="367"/>
      <c r="RRF167" s="367"/>
      <c r="RRG167" s="367"/>
      <c r="RRH167" s="367"/>
      <c r="RRI167" s="367"/>
      <c r="RRJ167" s="367"/>
      <c r="RRK167" s="367"/>
      <c r="RRL167" s="367"/>
      <c r="RRM167" s="367"/>
      <c r="RRN167" s="367"/>
      <c r="RRO167" s="367"/>
      <c r="RRP167" s="367"/>
      <c r="RRQ167" s="367"/>
      <c r="RRR167" s="367"/>
      <c r="RRS167" s="367"/>
      <c r="RRT167" s="367"/>
      <c r="RRU167" s="367"/>
      <c r="RRV167" s="367"/>
      <c r="RRW167" s="367"/>
      <c r="RRX167" s="367"/>
      <c r="RRY167" s="367"/>
      <c r="RRZ167" s="367"/>
      <c r="RSA167" s="367"/>
      <c r="RSB167" s="367"/>
      <c r="RSC167" s="367"/>
      <c r="RSD167" s="367"/>
      <c r="RSE167" s="367"/>
      <c r="RSF167" s="367"/>
      <c r="RSG167" s="367"/>
      <c r="RSH167" s="367"/>
      <c r="RSI167" s="367"/>
      <c r="RSJ167" s="367"/>
      <c r="RSK167" s="367"/>
      <c r="RSL167" s="367"/>
      <c r="RSM167" s="367"/>
      <c r="RSN167" s="367"/>
      <c r="RSO167" s="367"/>
      <c r="RSP167" s="367"/>
      <c r="RSQ167" s="367"/>
      <c r="RSR167" s="367"/>
      <c r="RSS167" s="367"/>
      <c r="RST167" s="367"/>
      <c r="RSU167" s="367"/>
      <c r="RSV167" s="367"/>
      <c r="RSW167" s="367"/>
      <c r="RSX167" s="367"/>
      <c r="RSY167" s="367"/>
      <c r="RSZ167" s="367"/>
      <c r="RTA167" s="367"/>
      <c r="RTB167" s="367"/>
      <c r="RTC167" s="367"/>
      <c r="RTD167" s="367"/>
      <c r="RTE167" s="367"/>
      <c r="RTF167" s="367"/>
      <c r="RTG167" s="367"/>
      <c r="RTH167" s="367"/>
      <c r="RTI167" s="367"/>
      <c r="RTJ167" s="367"/>
      <c r="RTK167" s="367"/>
      <c r="RTL167" s="367"/>
      <c r="RTM167" s="367"/>
      <c r="RTN167" s="367"/>
      <c r="RTO167" s="367"/>
      <c r="RTP167" s="367"/>
      <c r="RTQ167" s="367"/>
      <c r="RTR167" s="367"/>
      <c r="RTS167" s="367"/>
      <c r="RTT167" s="367"/>
      <c r="RTU167" s="367"/>
      <c r="RTV167" s="367"/>
      <c r="RTW167" s="367"/>
      <c r="RTX167" s="367"/>
      <c r="RTY167" s="367"/>
      <c r="RTZ167" s="367"/>
      <c r="RUA167" s="367"/>
      <c r="RUB167" s="367"/>
      <c r="RUC167" s="367"/>
      <c r="RUD167" s="367"/>
      <c r="RUE167" s="367"/>
      <c r="RUF167" s="367"/>
      <c r="RUG167" s="367"/>
      <c r="RUH167" s="367"/>
      <c r="RUI167" s="367"/>
      <c r="RUJ167" s="367"/>
      <c r="RUK167" s="367"/>
      <c r="RUL167" s="367"/>
      <c r="RUM167" s="367"/>
      <c r="RUN167" s="367"/>
      <c r="RUO167" s="367"/>
      <c r="RUP167" s="367"/>
      <c r="RUQ167" s="367"/>
      <c r="RUR167" s="367"/>
      <c r="RUS167" s="367"/>
      <c r="RUT167" s="367"/>
      <c r="RUU167" s="367"/>
      <c r="RUV167" s="367"/>
      <c r="RUW167" s="367"/>
      <c r="RUX167" s="367"/>
      <c r="RUY167" s="367"/>
      <c r="RUZ167" s="367"/>
      <c r="RVA167" s="367"/>
      <c r="RVB167" s="367"/>
      <c r="RVC167" s="367"/>
      <c r="RVD167" s="367"/>
      <c r="RVE167" s="367"/>
      <c r="RVF167" s="367"/>
      <c r="RVG167" s="367"/>
      <c r="RVH167" s="367"/>
      <c r="RVI167" s="367"/>
      <c r="RVJ167" s="367"/>
      <c r="RVK167" s="367"/>
      <c r="RVL167" s="367"/>
      <c r="RVM167" s="367"/>
      <c r="RVN167" s="367"/>
      <c r="RVO167" s="367"/>
      <c r="RVP167" s="367"/>
      <c r="RVQ167" s="367"/>
      <c r="RVR167" s="367"/>
      <c r="RVS167" s="367"/>
      <c r="RVT167" s="367"/>
      <c r="RVU167" s="367"/>
      <c r="RVV167" s="367"/>
      <c r="RVW167" s="367"/>
      <c r="RVX167" s="367"/>
      <c r="RVY167" s="367"/>
      <c r="RVZ167" s="367"/>
      <c r="RWA167" s="367"/>
      <c r="RWB167" s="367"/>
      <c r="RWC167" s="367"/>
      <c r="RWD167" s="367"/>
      <c r="RWE167" s="367"/>
      <c r="RWF167" s="367"/>
      <c r="RWG167" s="367"/>
      <c r="RWH167" s="367"/>
      <c r="RWI167" s="367"/>
      <c r="RWJ167" s="367"/>
      <c r="RWK167" s="367"/>
      <c r="RWL167" s="367"/>
      <c r="RWM167" s="367"/>
      <c r="RWN167" s="367"/>
      <c r="RWO167" s="367"/>
      <c r="RWP167" s="367"/>
      <c r="RWQ167" s="367"/>
      <c r="RWR167" s="367"/>
      <c r="RWS167" s="367"/>
      <c r="RWT167" s="367"/>
      <c r="RWU167" s="367"/>
      <c r="RWV167" s="367"/>
      <c r="RWW167" s="367"/>
      <c r="RWX167" s="367"/>
      <c r="RWY167" s="367"/>
      <c r="RWZ167" s="367"/>
      <c r="RXA167" s="367"/>
      <c r="RXB167" s="367"/>
      <c r="RXC167" s="367"/>
      <c r="RXD167" s="367"/>
      <c r="RXE167" s="367"/>
      <c r="RXF167" s="367"/>
      <c r="RXG167" s="367"/>
      <c r="RXH167" s="367"/>
      <c r="RXI167" s="367"/>
      <c r="RXJ167" s="367"/>
      <c r="RXK167" s="367"/>
      <c r="RXL167" s="367"/>
      <c r="RXM167" s="367"/>
      <c r="RXN167" s="367"/>
      <c r="RXO167" s="367"/>
      <c r="RXP167" s="367"/>
      <c r="RXQ167" s="367"/>
      <c r="RXR167" s="367"/>
      <c r="RXS167" s="367"/>
      <c r="RXT167" s="367"/>
      <c r="RXU167" s="367"/>
      <c r="RXV167" s="367"/>
      <c r="RXW167" s="367"/>
      <c r="RXX167" s="367"/>
      <c r="RXY167" s="367"/>
      <c r="RXZ167" s="367"/>
      <c r="RYA167" s="367"/>
      <c r="RYB167" s="367"/>
      <c r="RYC167" s="367"/>
      <c r="RYD167" s="367"/>
      <c r="RYE167" s="367"/>
      <c r="RYF167" s="367"/>
      <c r="RYG167" s="367"/>
      <c r="RYH167" s="367"/>
      <c r="RYI167" s="367"/>
      <c r="RYJ167" s="367"/>
      <c r="RYK167" s="367"/>
      <c r="RYL167" s="367"/>
      <c r="RYM167" s="367"/>
      <c r="RYN167" s="367"/>
      <c r="RYO167" s="367"/>
      <c r="RYP167" s="367"/>
      <c r="RYQ167" s="367"/>
      <c r="RYR167" s="367"/>
      <c r="RYS167" s="367"/>
      <c r="RYT167" s="367"/>
      <c r="RYU167" s="367"/>
      <c r="RYV167" s="367"/>
      <c r="RYW167" s="367"/>
      <c r="RYX167" s="367"/>
      <c r="RYY167" s="367"/>
      <c r="RYZ167" s="367"/>
      <c r="RZA167" s="367"/>
      <c r="RZB167" s="367"/>
      <c r="RZC167" s="367"/>
      <c r="RZD167" s="367"/>
      <c r="RZE167" s="367"/>
      <c r="RZF167" s="367"/>
      <c r="RZG167" s="367"/>
      <c r="RZH167" s="367"/>
      <c r="RZI167" s="367"/>
      <c r="RZJ167" s="367"/>
      <c r="RZK167" s="367"/>
      <c r="RZL167" s="367"/>
      <c r="RZM167" s="367"/>
      <c r="RZN167" s="367"/>
      <c r="RZO167" s="367"/>
      <c r="RZP167" s="367"/>
      <c r="RZQ167" s="367"/>
      <c r="RZR167" s="367"/>
      <c r="RZS167" s="367"/>
      <c r="RZT167" s="367"/>
      <c r="RZU167" s="367"/>
      <c r="RZV167" s="367"/>
      <c r="RZW167" s="367"/>
      <c r="RZX167" s="367"/>
      <c r="RZY167" s="367"/>
      <c r="RZZ167" s="367"/>
      <c r="SAA167" s="367"/>
      <c r="SAB167" s="367"/>
      <c r="SAC167" s="367"/>
      <c r="SAD167" s="367"/>
      <c r="SAE167" s="367"/>
      <c r="SAF167" s="367"/>
      <c r="SAG167" s="367"/>
      <c r="SAH167" s="367"/>
      <c r="SAI167" s="367"/>
      <c r="SAJ167" s="367"/>
      <c r="SAK167" s="367"/>
      <c r="SAL167" s="367"/>
      <c r="SAM167" s="367"/>
      <c r="SAN167" s="367"/>
      <c r="SAO167" s="367"/>
      <c r="SAP167" s="367"/>
      <c r="SAQ167" s="367"/>
      <c r="SAR167" s="367"/>
      <c r="SAS167" s="367"/>
      <c r="SAT167" s="367"/>
      <c r="SAU167" s="367"/>
      <c r="SAV167" s="367"/>
      <c r="SAW167" s="367"/>
      <c r="SAX167" s="367"/>
      <c r="SAY167" s="367"/>
      <c r="SAZ167" s="367"/>
      <c r="SBA167" s="367"/>
      <c r="SBB167" s="367"/>
      <c r="SBC167" s="367"/>
      <c r="SBD167" s="367"/>
      <c r="SBE167" s="367"/>
      <c r="SBF167" s="367"/>
      <c r="SBG167" s="367"/>
      <c r="SBH167" s="367"/>
      <c r="SBI167" s="367"/>
      <c r="SBJ167" s="367"/>
      <c r="SBK167" s="367"/>
      <c r="SBL167" s="367"/>
      <c r="SBM167" s="367"/>
      <c r="SBN167" s="367"/>
      <c r="SBO167" s="367"/>
      <c r="SBP167" s="367"/>
      <c r="SBQ167" s="367"/>
      <c r="SBR167" s="367"/>
      <c r="SBS167" s="367"/>
      <c r="SBT167" s="367"/>
      <c r="SBU167" s="367"/>
      <c r="SBV167" s="367"/>
      <c r="SBW167" s="367"/>
      <c r="SBX167" s="367"/>
      <c r="SBY167" s="367"/>
      <c r="SBZ167" s="367"/>
      <c r="SCA167" s="367"/>
      <c r="SCB167" s="367"/>
      <c r="SCC167" s="367"/>
      <c r="SCD167" s="367"/>
      <c r="SCE167" s="367"/>
      <c r="SCF167" s="367"/>
      <c r="SCG167" s="367"/>
      <c r="SCH167" s="367"/>
      <c r="SCI167" s="367"/>
      <c r="SCJ167" s="367"/>
      <c r="SCK167" s="367"/>
      <c r="SCL167" s="367"/>
      <c r="SCM167" s="367"/>
      <c r="SCN167" s="367"/>
      <c r="SCO167" s="367"/>
      <c r="SCP167" s="367"/>
      <c r="SCQ167" s="367"/>
      <c r="SCR167" s="367"/>
      <c r="SCS167" s="367"/>
      <c r="SCT167" s="367"/>
      <c r="SCU167" s="367"/>
      <c r="SCV167" s="367"/>
      <c r="SCW167" s="367"/>
      <c r="SCX167" s="367"/>
      <c r="SCY167" s="367"/>
      <c r="SCZ167" s="367"/>
      <c r="SDA167" s="367"/>
      <c r="SDB167" s="367"/>
      <c r="SDC167" s="367"/>
      <c r="SDD167" s="367"/>
      <c r="SDE167" s="367"/>
      <c r="SDF167" s="367"/>
      <c r="SDG167" s="367"/>
      <c r="SDH167" s="367"/>
      <c r="SDI167" s="367"/>
      <c r="SDJ167" s="367"/>
      <c r="SDK167" s="367"/>
      <c r="SDL167" s="367"/>
      <c r="SDM167" s="367"/>
      <c r="SDN167" s="367"/>
      <c r="SDO167" s="367"/>
      <c r="SDP167" s="367"/>
      <c r="SDQ167" s="367"/>
      <c r="SDR167" s="367"/>
      <c r="SDS167" s="367"/>
      <c r="SDT167" s="367"/>
      <c r="SDU167" s="367"/>
      <c r="SDV167" s="367"/>
      <c r="SDW167" s="367"/>
      <c r="SDX167" s="367"/>
      <c r="SDY167" s="367"/>
      <c r="SDZ167" s="367"/>
      <c r="SEA167" s="367"/>
      <c r="SEB167" s="367"/>
      <c r="SEC167" s="367"/>
      <c r="SED167" s="367"/>
      <c r="SEE167" s="367"/>
      <c r="SEF167" s="367"/>
      <c r="SEG167" s="367"/>
      <c r="SEH167" s="367"/>
      <c r="SEI167" s="367"/>
      <c r="SEJ167" s="367"/>
      <c r="SEK167" s="367"/>
      <c r="SEL167" s="367"/>
      <c r="SEM167" s="367"/>
      <c r="SEN167" s="367"/>
      <c r="SEO167" s="367"/>
      <c r="SEP167" s="367"/>
      <c r="SEQ167" s="367"/>
      <c r="SER167" s="367"/>
      <c r="SES167" s="367"/>
      <c r="SET167" s="367"/>
      <c r="SEU167" s="367"/>
      <c r="SEV167" s="367"/>
      <c r="SEW167" s="367"/>
      <c r="SEX167" s="367"/>
      <c r="SEY167" s="367"/>
      <c r="SEZ167" s="367"/>
      <c r="SFA167" s="367"/>
      <c r="SFB167" s="367"/>
      <c r="SFC167" s="367"/>
      <c r="SFD167" s="367"/>
      <c r="SFE167" s="367"/>
      <c r="SFF167" s="367"/>
      <c r="SFG167" s="367"/>
      <c r="SFH167" s="367"/>
      <c r="SFI167" s="367"/>
      <c r="SFJ167" s="367"/>
      <c r="SFK167" s="367"/>
      <c r="SFL167" s="367"/>
      <c r="SFM167" s="367"/>
      <c r="SFN167" s="367"/>
      <c r="SFO167" s="367"/>
      <c r="SFP167" s="367"/>
      <c r="SFQ167" s="367"/>
      <c r="SFR167" s="367"/>
      <c r="SFS167" s="367"/>
      <c r="SFT167" s="367"/>
      <c r="SFU167" s="367"/>
      <c r="SFV167" s="367"/>
      <c r="SFW167" s="367"/>
      <c r="SFX167" s="367"/>
      <c r="SFY167" s="367"/>
      <c r="SFZ167" s="367"/>
      <c r="SGA167" s="367"/>
      <c r="SGB167" s="367"/>
      <c r="SGC167" s="367"/>
      <c r="SGD167" s="367"/>
      <c r="SGE167" s="367"/>
      <c r="SGF167" s="367"/>
      <c r="SGG167" s="367"/>
      <c r="SGH167" s="367"/>
      <c r="SGI167" s="367"/>
      <c r="SGJ167" s="367"/>
      <c r="SGK167" s="367"/>
      <c r="SGL167" s="367"/>
      <c r="SGM167" s="367"/>
      <c r="SGN167" s="367"/>
      <c r="SGO167" s="367"/>
      <c r="SGP167" s="367"/>
      <c r="SGQ167" s="367"/>
      <c r="SGR167" s="367"/>
      <c r="SGS167" s="367"/>
      <c r="SGT167" s="367"/>
      <c r="SGU167" s="367"/>
      <c r="SGV167" s="367"/>
      <c r="SGW167" s="367"/>
      <c r="SGX167" s="367"/>
      <c r="SGY167" s="367"/>
      <c r="SGZ167" s="367"/>
      <c r="SHA167" s="367"/>
      <c r="SHB167" s="367"/>
      <c r="SHC167" s="367"/>
      <c r="SHD167" s="367"/>
      <c r="SHE167" s="367"/>
      <c r="SHF167" s="367"/>
      <c r="SHG167" s="367"/>
      <c r="SHH167" s="367"/>
      <c r="SHI167" s="367"/>
      <c r="SHJ167" s="367"/>
      <c r="SHK167" s="367"/>
      <c r="SHL167" s="367"/>
      <c r="SHM167" s="367"/>
      <c r="SHN167" s="367"/>
      <c r="SHO167" s="367"/>
      <c r="SHP167" s="367"/>
      <c r="SHQ167" s="367"/>
      <c r="SHR167" s="367"/>
      <c r="SHS167" s="367"/>
      <c r="SHT167" s="367"/>
      <c r="SHU167" s="367"/>
      <c r="SHV167" s="367"/>
      <c r="SHW167" s="367"/>
      <c r="SHX167" s="367"/>
      <c r="SHY167" s="367"/>
      <c r="SHZ167" s="367"/>
      <c r="SIA167" s="367"/>
      <c r="SIB167" s="367"/>
      <c r="SIC167" s="367"/>
      <c r="SID167" s="367"/>
      <c r="SIE167" s="367"/>
      <c r="SIF167" s="367"/>
      <c r="SIG167" s="367"/>
      <c r="SIH167" s="367"/>
      <c r="SII167" s="367"/>
      <c r="SIJ167" s="367"/>
      <c r="SIK167" s="367"/>
      <c r="SIL167" s="367"/>
      <c r="SIM167" s="367"/>
      <c r="SIN167" s="367"/>
      <c r="SIO167" s="367"/>
      <c r="SIP167" s="367"/>
      <c r="SIQ167" s="367"/>
      <c r="SIR167" s="367"/>
      <c r="SIS167" s="367"/>
      <c r="SIT167" s="367"/>
      <c r="SIU167" s="367"/>
      <c r="SIV167" s="367"/>
      <c r="SIW167" s="367"/>
      <c r="SIX167" s="367"/>
      <c r="SIY167" s="367"/>
      <c r="SIZ167" s="367"/>
      <c r="SJA167" s="367"/>
      <c r="SJB167" s="367"/>
      <c r="SJC167" s="367"/>
      <c r="SJD167" s="367"/>
      <c r="SJE167" s="367"/>
      <c r="SJF167" s="367"/>
      <c r="SJG167" s="367"/>
      <c r="SJH167" s="367"/>
      <c r="SJI167" s="367"/>
      <c r="SJJ167" s="367"/>
      <c r="SJK167" s="367"/>
      <c r="SJL167" s="367"/>
      <c r="SJM167" s="367"/>
      <c r="SJN167" s="367"/>
      <c r="SJO167" s="367"/>
      <c r="SJP167" s="367"/>
      <c r="SJQ167" s="367"/>
      <c r="SJR167" s="367"/>
      <c r="SJS167" s="367"/>
      <c r="SJT167" s="367"/>
      <c r="SJU167" s="367"/>
      <c r="SJV167" s="367"/>
      <c r="SJW167" s="367"/>
      <c r="SJX167" s="367"/>
      <c r="SJY167" s="367"/>
      <c r="SJZ167" s="367"/>
      <c r="SKA167" s="367"/>
      <c r="SKB167" s="367"/>
      <c r="SKC167" s="367"/>
      <c r="SKD167" s="367"/>
      <c r="SKE167" s="367"/>
      <c r="SKF167" s="367"/>
      <c r="SKG167" s="367"/>
      <c r="SKH167" s="367"/>
      <c r="SKI167" s="367"/>
      <c r="SKJ167" s="367"/>
      <c r="SKK167" s="367"/>
      <c r="SKL167" s="367"/>
      <c r="SKM167" s="367"/>
      <c r="SKN167" s="367"/>
      <c r="SKO167" s="367"/>
      <c r="SKP167" s="367"/>
      <c r="SKQ167" s="367"/>
      <c r="SKR167" s="367"/>
      <c r="SKS167" s="367"/>
      <c r="SKT167" s="367"/>
      <c r="SKU167" s="367"/>
      <c r="SKV167" s="367"/>
      <c r="SKW167" s="367"/>
      <c r="SKX167" s="367"/>
      <c r="SKY167" s="367"/>
      <c r="SKZ167" s="367"/>
      <c r="SLA167" s="367"/>
      <c r="SLB167" s="367"/>
      <c r="SLC167" s="367"/>
      <c r="SLD167" s="367"/>
      <c r="SLE167" s="367"/>
      <c r="SLF167" s="367"/>
      <c r="SLG167" s="367"/>
      <c r="SLH167" s="367"/>
      <c r="SLI167" s="367"/>
      <c r="SLJ167" s="367"/>
      <c r="SLK167" s="367"/>
      <c r="SLL167" s="367"/>
      <c r="SLM167" s="367"/>
      <c r="SLN167" s="367"/>
      <c r="SLO167" s="367"/>
      <c r="SLP167" s="367"/>
      <c r="SLQ167" s="367"/>
      <c r="SLR167" s="367"/>
      <c r="SLS167" s="367"/>
      <c r="SLT167" s="367"/>
      <c r="SLU167" s="367"/>
      <c r="SLV167" s="367"/>
      <c r="SLW167" s="367"/>
      <c r="SLX167" s="367"/>
      <c r="SLY167" s="367"/>
      <c r="SLZ167" s="367"/>
      <c r="SMA167" s="367"/>
      <c r="SMB167" s="367"/>
      <c r="SMC167" s="367"/>
      <c r="SMD167" s="367"/>
      <c r="SME167" s="367"/>
      <c r="SMF167" s="367"/>
      <c r="SMG167" s="367"/>
      <c r="SMH167" s="367"/>
      <c r="SMI167" s="367"/>
      <c r="SMJ167" s="367"/>
      <c r="SMK167" s="367"/>
      <c r="SML167" s="367"/>
      <c r="SMM167" s="367"/>
      <c r="SMN167" s="367"/>
      <c r="SMO167" s="367"/>
      <c r="SMP167" s="367"/>
      <c r="SMQ167" s="367"/>
      <c r="SMR167" s="367"/>
      <c r="SMS167" s="367"/>
      <c r="SMT167" s="367"/>
      <c r="SMU167" s="367"/>
      <c r="SMV167" s="367"/>
      <c r="SMW167" s="367"/>
      <c r="SMX167" s="367"/>
      <c r="SMY167" s="367"/>
      <c r="SMZ167" s="367"/>
      <c r="SNA167" s="367"/>
      <c r="SNB167" s="367"/>
      <c r="SNC167" s="367"/>
      <c r="SND167" s="367"/>
      <c r="SNE167" s="367"/>
      <c r="SNF167" s="367"/>
      <c r="SNG167" s="367"/>
      <c r="SNH167" s="367"/>
      <c r="SNI167" s="367"/>
      <c r="SNJ167" s="367"/>
      <c r="SNK167" s="367"/>
      <c r="SNL167" s="367"/>
      <c r="SNM167" s="367"/>
      <c r="SNN167" s="367"/>
      <c r="SNO167" s="367"/>
      <c r="SNP167" s="367"/>
      <c r="SNQ167" s="367"/>
      <c r="SNR167" s="367"/>
      <c r="SNS167" s="367"/>
      <c r="SNT167" s="367"/>
      <c r="SNU167" s="367"/>
      <c r="SNV167" s="367"/>
      <c r="SNW167" s="367"/>
      <c r="SNX167" s="367"/>
      <c r="SNY167" s="367"/>
      <c r="SNZ167" s="367"/>
      <c r="SOA167" s="367"/>
      <c r="SOB167" s="367"/>
      <c r="SOC167" s="367"/>
      <c r="SOD167" s="367"/>
      <c r="SOE167" s="367"/>
      <c r="SOF167" s="367"/>
      <c r="SOG167" s="367"/>
      <c r="SOH167" s="367"/>
      <c r="SOI167" s="367"/>
      <c r="SOJ167" s="367"/>
      <c r="SOK167" s="367"/>
      <c r="SOL167" s="367"/>
      <c r="SOM167" s="367"/>
      <c r="SON167" s="367"/>
      <c r="SOO167" s="367"/>
      <c r="SOP167" s="367"/>
      <c r="SOQ167" s="367"/>
      <c r="SOR167" s="367"/>
      <c r="SOS167" s="367"/>
      <c r="SOT167" s="367"/>
      <c r="SOU167" s="367"/>
      <c r="SOV167" s="367"/>
      <c r="SOW167" s="367"/>
      <c r="SOX167" s="367"/>
      <c r="SOY167" s="367"/>
      <c r="SOZ167" s="367"/>
      <c r="SPA167" s="367"/>
      <c r="SPB167" s="367"/>
      <c r="SPC167" s="367"/>
      <c r="SPD167" s="367"/>
      <c r="SPE167" s="367"/>
      <c r="SPF167" s="367"/>
      <c r="SPG167" s="367"/>
      <c r="SPH167" s="367"/>
      <c r="SPI167" s="367"/>
      <c r="SPJ167" s="367"/>
      <c r="SPK167" s="367"/>
      <c r="SPL167" s="367"/>
      <c r="SPM167" s="367"/>
      <c r="SPN167" s="367"/>
      <c r="SPO167" s="367"/>
      <c r="SPP167" s="367"/>
      <c r="SPQ167" s="367"/>
      <c r="SPR167" s="367"/>
      <c r="SPS167" s="367"/>
      <c r="SPT167" s="367"/>
      <c r="SPU167" s="367"/>
      <c r="SPV167" s="367"/>
      <c r="SPW167" s="367"/>
      <c r="SPX167" s="367"/>
      <c r="SPY167" s="367"/>
      <c r="SPZ167" s="367"/>
      <c r="SQA167" s="367"/>
      <c r="SQB167" s="367"/>
      <c r="SQC167" s="367"/>
      <c r="SQD167" s="367"/>
      <c r="SQE167" s="367"/>
      <c r="SQF167" s="367"/>
      <c r="SQG167" s="367"/>
      <c r="SQH167" s="367"/>
      <c r="SQI167" s="367"/>
      <c r="SQJ167" s="367"/>
      <c r="SQK167" s="367"/>
      <c r="SQL167" s="367"/>
      <c r="SQM167" s="367"/>
      <c r="SQN167" s="367"/>
      <c r="SQO167" s="367"/>
      <c r="SQP167" s="367"/>
      <c r="SQQ167" s="367"/>
      <c r="SQR167" s="367"/>
      <c r="SQS167" s="367"/>
      <c r="SQT167" s="367"/>
      <c r="SQU167" s="367"/>
      <c r="SQV167" s="367"/>
      <c r="SQW167" s="367"/>
      <c r="SQX167" s="367"/>
      <c r="SQY167" s="367"/>
      <c r="SQZ167" s="367"/>
      <c r="SRA167" s="367"/>
      <c r="SRB167" s="367"/>
      <c r="SRC167" s="367"/>
      <c r="SRD167" s="367"/>
      <c r="SRE167" s="367"/>
      <c r="SRF167" s="367"/>
      <c r="SRG167" s="367"/>
      <c r="SRH167" s="367"/>
      <c r="SRI167" s="367"/>
      <c r="SRJ167" s="367"/>
      <c r="SRK167" s="367"/>
      <c r="SRL167" s="367"/>
      <c r="SRM167" s="367"/>
      <c r="SRN167" s="367"/>
      <c r="SRO167" s="367"/>
      <c r="SRP167" s="367"/>
      <c r="SRQ167" s="367"/>
      <c r="SRR167" s="367"/>
      <c r="SRS167" s="367"/>
      <c r="SRT167" s="367"/>
      <c r="SRU167" s="367"/>
      <c r="SRV167" s="367"/>
      <c r="SRW167" s="367"/>
      <c r="SRX167" s="367"/>
      <c r="SRY167" s="367"/>
      <c r="SRZ167" s="367"/>
      <c r="SSA167" s="367"/>
      <c r="SSB167" s="367"/>
      <c r="SSC167" s="367"/>
      <c r="SSD167" s="367"/>
      <c r="SSE167" s="367"/>
      <c r="SSF167" s="367"/>
      <c r="SSG167" s="367"/>
      <c r="SSH167" s="367"/>
      <c r="SSI167" s="367"/>
      <c r="SSJ167" s="367"/>
      <c r="SSK167" s="367"/>
      <c r="SSL167" s="367"/>
      <c r="SSM167" s="367"/>
      <c r="SSN167" s="367"/>
      <c r="SSO167" s="367"/>
      <c r="SSP167" s="367"/>
      <c r="SSQ167" s="367"/>
      <c r="SSR167" s="367"/>
      <c r="SSS167" s="367"/>
      <c r="SST167" s="367"/>
      <c r="SSU167" s="367"/>
      <c r="SSV167" s="367"/>
      <c r="SSW167" s="367"/>
      <c r="SSX167" s="367"/>
      <c r="SSY167" s="367"/>
      <c r="SSZ167" s="367"/>
      <c r="STA167" s="367"/>
      <c r="STB167" s="367"/>
      <c r="STC167" s="367"/>
      <c r="STD167" s="367"/>
      <c r="STE167" s="367"/>
      <c r="STF167" s="367"/>
      <c r="STG167" s="367"/>
      <c r="STH167" s="367"/>
      <c r="STI167" s="367"/>
      <c r="STJ167" s="367"/>
      <c r="STK167" s="367"/>
      <c r="STL167" s="367"/>
      <c r="STM167" s="367"/>
      <c r="STN167" s="367"/>
      <c r="STO167" s="367"/>
      <c r="STP167" s="367"/>
      <c r="STQ167" s="367"/>
      <c r="STR167" s="367"/>
      <c r="STS167" s="367"/>
      <c r="STT167" s="367"/>
      <c r="STU167" s="367"/>
      <c r="STV167" s="367"/>
      <c r="STW167" s="367"/>
      <c r="STX167" s="367"/>
      <c r="STY167" s="367"/>
      <c r="STZ167" s="367"/>
      <c r="SUA167" s="367"/>
      <c r="SUB167" s="367"/>
      <c r="SUC167" s="367"/>
      <c r="SUD167" s="367"/>
      <c r="SUE167" s="367"/>
      <c r="SUF167" s="367"/>
      <c r="SUG167" s="367"/>
      <c r="SUH167" s="367"/>
      <c r="SUI167" s="367"/>
      <c r="SUJ167" s="367"/>
      <c r="SUK167" s="367"/>
      <c r="SUL167" s="367"/>
      <c r="SUM167" s="367"/>
      <c r="SUN167" s="367"/>
      <c r="SUO167" s="367"/>
      <c r="SUP167" s="367"/>
      <c r="SUQ167" s="367"/>
      <c r="SUR167" s="367"/>
      <c r="SUS167" s="367"/>
      <c r="SUT167" s="367"/>
      <c r="SUU167" s="367"/>
      <c r="SUV167" s="367"/>
      <c r="SUW167" s="367"/>
      <c r="SUX167" s="367"/>
      <c r="SUY167" s="367"/>
      <c r="SUZ167" s="367"/>
      <c r="SVA167" s="367"/>
      <c r="SVB167" s="367"/>
      <c r="SVC167" s="367"/>
      <c r="SVD167" s="367"/>
      <c r="SVE167" s="367"/>
      <c r="SVF167" s="367"/>
      <c r="SVG167" s="367"/>
      <c r="SVH167" s="367"/>
      <c r="SVI167" s="367"/>
      <c r="SVJ167" s="367"/>
      <c r="SVK167" s="367"/>
      <c r="SVL167" s="367"/>
      <c r="SVM167" s="367"/>
      <c r="SVN167" s="367"/>
      <c r="SVO167" s="367"/>
      <c r="SVP167" s="367"/>
      <c r="SVQ167" s="367"/>
      <c r="SVR167" s="367"/>
      <c r="SVS167" s="367"/>
      <c r="SVT167" s="367"/>
      <c r="SVU167" s="367"/>
      <c r="SVV167" s="367"/>
      <c r="SVW167" s="367"/>
      <c r="SVX167" s="367"/>
      <c r="SVY167" s="367"/>
      <c r="SVZ167" s="367"/>
      <c r="SWA167" s="367"/>
      <c r="SWB167" s="367"/>
      <c r="SWC167" s="367"/>
      <c r="SWD167" s="367"/>
      <c r="SWE167" s="367"/>
      <c r="SWF167" s="367"/>
      <c r="SWG167" s="367"/>
      <c r="SWH167" s="367"/>
      <c r="SWI167" s="367"/>
      <c r="SWJ167" s="367"/>
      <c r="SWK167" s="367"/>
      <c r="SWL167" s="367"/>
      <c r="SWM167" s="367"/>
      <c r="SWN167" s="367"/>
      <c r="SWO167" s="367"/>
      <c r="SWP167" s="367"/>
      <c r="SWQ167" s="367"/>
      <c r="SWR167" s="367"/>
      <c r="SWS167" s="367"/>
      <c r="SWT167" s="367"/>
      <c r="SWU167" s="367"/>
      <c r="SWV167" s="367"/>
      <c r="SWW167" s="367"/>
      <c r="SWX167" s="367"/>
      <c r="SWY167" s="367"/>
      <c r="SWZ167" s="367"/>
      <c r="SXA167" s="367"/>
      <c r="SXB167" s="367"/>
      <c r="SXC167" s="367"/>
      <c r="SXD167" s="367"/>
      <c r="SXE167" s="367"/>
      <c r="SXF167" s="367"/>
      <c r="SXG167" s="367"/>
      <c r="SXH167" s="367"/>
      <c r="SXI167" s="367"/>
      <c r="SXJ167" s="367"/>
      <c r="SXK167" s="367"/>
      <c r="SXL167" s="367"/>
      <c r="SXM167" s="367"/>
      <c r="SXN167" s="367"/>
      <c r="SXO167" s="367"/>
      <c r="SXP167" s="367"/>
      <c r="SXQ167" s="367"/>
      <c r="SXR167" s="367"/>
      <c r="SXS167" s="367"/>
      <c r="SXT167" s="367"/>
      <c r="SXU167" s="367"/>
      <c r="SXV167" s="367"/>
      <c r="SXW167" s="367"/>
      <c r="SXX167" s="367"/>
      <c r="SXY167" s="367"/>
      <c r="SXZ167" s="367"/>
      <c r="SYA167" s="367"/>
      <c r="SYB167" s="367"/>
      <c r="SYC167" s="367"/>
      <c r="SYD167" s="367"/>
      <c r="SYE167" s="367"/>
      <c r="SYF167" s="367"/>
      <c r="SYG167" s="367"/>
      <c r="SYH167" s="367"/>
      <c r="SYI167" s="367"/>
      <c r="SYJ167" s="367"/>
      <c r="SYK167" s="367"/>
      <c r="SYL167" s="367"/>
      <c r="SYM167" s="367"/>
      <c r="SYN167" s="367"/>
      <c r="SYO167" s="367"/>
      <c r="SYP167" s="367"/>
      <c r="SYQ167" s="367"/>
      <c r="SYR167" s="367"/>
      <c r="SYS167" s="367"/>
      <c r="SYT167" s="367"/>
      <c r="SYU167" s="367"/>
      <c r="SYV167" s="367"/>
      <c r="SYW167" s="367"/>
      <c r="SYX167" s="367"/>
      <c r="SYY167" s="367"/>
      <c r="SYZ167" s="367"/>
      <c r="SZA167" s="367"/>
      <c r="SZB167" s="367"/>
      <c r="SZC167" s="367"/>
      <c r="SZD167" s="367"/>
      <c r="SZE167" s="367"/>
      <c r="SZF167" s="367"/>
      <c r="SZG167" s="367"/>
      <c r="SZH167" s="367"/>
      <c r="SZI167" s="367"/>
      <c r="SZJ167" s="367"/>
      <c r="SZK167" s="367"/>
      <c r="SZL167" s="367"/>
      <c r="SZM167" s="367"/>
      <c r="SZN167" s="367"/>
      <c r="SZO167" s="367"/>
      <c r="SZP167" s="367"/>
      <c r="SZQ167" s="367"/>
      <c r="SZR167" s="367"/>
      <c r="SZS167" s="367"/>
      <c r="SZT167" s="367"/>
      <c r="SZU167" s="367"/>
      <c r="SZV167" s="367"/>
      <c r="SZW167" s="367"/>
      <c r="SZX167" s="367"/>
      <c r="SZY167" s="367"/>
      <c r="SZZ167" s="367"/>
      <c r="TAA167" s="367"/>
      <c r="TAB167" s="367"/>
      <c r="TAC167" s="367"/>
      <c r="TAD167" s="367"/>
      <c r="TAE167" s="367"/>
      <c r="TAF167" s="367"/>
      <c r="TAG167" s="367"/>
      <c r="TAH167" s="367"/>
      <c r="TAI167" s="367"/>
      <c r="TAJ167" s="367"/>
      <c r="TAK167" s="367"/>
      <c r="TAL167" s="367"/>
      <c r="TAM167" s="367"/>
      <c r="TAN167" s="367"/>
      <c r="TAO167" s="367"/>
      <c r="TAP167" s="367"/>
      <c r="TAQ167" s="367"/>
      <c r="TAR167" s="367"/>
      <c r="TAS167" s="367"/>
      <c r="TAT167" s="367"/>
      <c r="TAU167" s="367"/>
      <c r="TAV167" s="367"/>
      <c r="TAW167" s="367"/>
      <c r="TAX167" s="367"/>
      <c r="TAY167" s="367"/>
      <c r="TAZ167" s="367"/>
      <c r="TBA167" s="367"/>
      <c r="TBB167" s="367"/>
      <c r="TBC167" s="367"/>
      <c r="TBD167" s="367"/>
      <c r="TBE167" s="367"/>
      <c r="TBF167" s="367"/>
      <c r="TBG167" s="367"/>
      <c r="TBH167" s="367"/>
      <c r="TBI167" s="367"/>
      <c r="TBJ167" s="367"/>
      <c r="TBK167" s="367"/>
      <c r="TBL167" s="367"/>
      <c r="TBM167" s="367"/>
      <c r="TBN167" s="367"/>
      <c r="TBO167" s="367"/>
      <c r="TBP167" s="367"/>
      <c r="TBQ167" s="367"/>
      <c r="TBR167" s="367"/>
      <c r="TBS167" s="367"/>
      <c r="TBT167" s="367"/>
      <c r="TBU167" s="367"/>
      <c r="TBV167" s="367"/>
      <c r="TBW167" s="367"/>
      <c r="TBX167" s="367"/>
      <c r="TBY167" s="367"/>
      <c r="TBZ167" s="367"/>
      <c r="TCA167" s="367"/>
      <c r="TCB167" s="367"/>
      <c r="TCC167" s="367"/>
      <c r="TCD167" s="367"/>
      <c r="TCE167" s="367"/>
      <c r="TCF167" s="367"/>
      <c r="TCG167" s="367"/>
      <c r="TCH167" s="367"/>
      <c r="TCI167" s="367"/>
      <c r="TCJ167" s="367"/>
      <c r="TCK167" s="367"/>
      <c r="TCL167" s="367"/>
      <c r="TCM167" s="367"/>
      <c r="TCN167" s="367"/>
      <c r="TCO167" s="367"/>
      <c r="TCP167" s="367"/>
      <c r="TCQ167" s="367"/>
      <c r="TCR167" s="367"/>
      <c r="TCS167" s="367"/>
      <c r="TCT167" s="367"/>
      <c r="TCU167" s="367"/>
      <c r="TCV167" s="367"/>
      <c r="TCW167" s="367"/>
      <c r="TCX167" s="367"/>
      <c r="TCY167" s="367"/>
      <c r="TCZ167" s="367"/>
      <c r="TDA167" s="367"/>
      <c r="TDB167" s="367"/>
      <c r="TDC167" s="367"/>
      <c r="TDD167" s="367"/>
      <c r="TDE167" s="367"/>
      <c r="TDF167" s="367"/>
      <c r="TDG167" s="367"/>
      <c r="TDH167" s="367"/>
      <c r="TDI167" s="367"/>
      <c r="TDJ167" s="367"/>
      <c r="TDK167" s="367"/>
      <c r="TDL167" s="367"/>
      <c r="TDM167" s="367"/>
      <c r="TDN167" s="367"/>
      <c r="TDO167" s="367"/>
      <c r="TDP167" s="367"/>
      <c r="TDQ167" s="367"/>
      <c r="TDR167" s="367"/>
      <c r="TDS167" s="367"/>
      <c r="TDT167" s="367"/>
      <c r="TDU167" s="367"/>
      <c r="TDV167" s="367"/>
      <c r="TDW167" s="367"/>
      <c r="TDX167" s="367"/>
      <c r="TDY167" s="367"/>
      <c r="TDZ167" s="367"/>
      <c r="TEA167" s="367"/>
      <c r="TEB167" s="367"/>
      <c r="TEC167" s="367"/>
      <c r="TED167" s="367"/>
      <c r="TEE167" s="367"/>
      <c r="TEF167" s="367"/>
      <c r="TEG167" s="367"/>
      <c r="TEH167" s="367"/>
      <c r="TEI167" s="367"/>
      <c r="TEJ167" s="367"/>
      <c r="TEK167" s="367"/>
      <c r="TEL167" s="367"/>
      <c r="TEM167" s="367"/>
      <c r="TEN167" s="367"/>
      <c r="TEO167" s="367"/>
      <c r="TEP167" s="367"/>
      <c r="TEQ167" s="367"/>
      <c r="TER167" s="367"/>
      <c r="TES167" s="367"/>
      <c r="TET167" s="367"/>
      <c r="TEU167" s="367"/>
      <c r="TEV167" s="367"/>
      <c r="TEW167" s="367"/>
      <c r="TEX167" s="367"/>
      <c r="TEY167" s="367"/>
      <c r="TEZ167" s="367"/>
      <c r="TFA167" s="367"/>
      <c r="TFB167" s="367"/>
      <c r="TFC167" s="367"/>
      <c r="TFD167" s="367"/>
      <c r="TFE167" s="367"/>
      <c r="TFF167" s="367"/>
      <c r="TFG167" s="367"/>
      <c r="TFH167" s="367"/>
      <c r="TFI167" s="367"/>
      <c r="TFJ167" s="367"/>
      <c r="TFK167" s="367"/>
      <c r="TFL167" s="367"/>
      <c r="TFM167" s="367"/>
      <c r="TFN167" s="367"/>
      <c r="TFO167" s="367"/>
      <c r="TFP167" s="367"/>
      <c r="TFQ167" s="367"/>
      <c r="TFR167" s="367"/>
      <c r="TFS167" s="367"/>
      <c r="TFT167" s="367"/>
      <c r="TFU167" s="367"/>
      <c r="TFV167" s="367"/>
      <c r="TFW167" s="367"/>
      <c r="TFX167" s="367"/>
      <c r="TFY167" s="367"/>
      <c r="TFZ167" s="367"/>
      <c r="TGA167" s="367"/>
      <c r="TGB167" s="367"/>
      <c r="TGC167" s="367"/>
      <c r="TGD167" s="367"/>
      <c r="TGE167" s="367"/>
      <c r="TGF167" s="367"/>
      <c r="TGG167" s="367"/>
      <c r="TGH167" s="367"/>
      <c r="TGI167" s="367"/>
      <c r="TGJ167" s="367"/>
      <c r="TGK167" s="367"/>
      <c r="TGL167" s="367"/>
      <c r="TGM167" s="367"/>
      <c r="TGN167" s="367"/>
      <c r="TGO167" s="367"/>
      <c r="TGP167" s="367"/>
      <c r="TGQ167" s="367"/>
      <c r="TGR167" s="367"/>
      <c r="TGS167" s="367"/>
      <c r="TGT167" s="367"/>
      <c r="TGU167" s="367"/>
      <c r="TGV167" s="367"/>
      <c r="TGW167" s="367"/>
      <c r="TGX167" s="367"/>
      <c r="TGY167" s="367"/>
      <c r="TGZ167" s="367"/>
      <c r="THA167" s="367"/>
      <c r="THB167" s="367"/>
      <c r="THC167" s="367"/>
      <c r="THD167" s="367"/>
      <c r="THE167" s="367"/>
      <c r="THF167" s="367"/>
      <c r="THG167" s="367"/>
      <c r="THH167" s="367"/>
      <c r="THI167" s="367"/>
      <c r="THJ167" s="367"/>
      <c r="THK167" s="367"/>
      <c r="THL167" s="367"/>
      <c r="THM167" s="367"/>
      <c r="THN167" s="367"/>
      <c r="THO167" s="367"/>
      <c r="THP167" s="367"/>
      <c r="THQ167" s="367"/>
      <c r="THR167" s="367"/>
      <c r="THS167" s="367"/>
      <c r="THT167" s="367"/>
      <c r="THU167" s="367"/>
      <c r="THV167" s="367"/>
      <c r="THW167" s="367"/>
      <c r="THX167" s="367"/>
      <c r="THY167" s="367"/>
      <c r="THZ167" s="367"/>
      <c r="TIA167" s="367"/>
      <c r="TIB167" s="367"/>
      <c r="TIC167" s="367"/>
      <c r="TID167" s="367"/>
      <c r="TIE167" s="367"/>
      <c r="TIF167" s="367"/>
      <c r="TIG167" s="367"/>
      <c r="TIH167" s="367"/>
      <c r="TII167" s="367"/>
      <c r="TIJ167" s="367"/>
      <c r="TIK167" s="367"/>
      <c r="TIL167" s="367"/>
      <c r="TIM167" s="367"/>
      <c r="TIN167" s="367"/>
      <c r="TIO167" s="367"/>
      <c r="TIP167" s="367"/>
      <c r="TIQ167" s="367"/>
      <c r="TIR167" s="367"/>
      <c r="TIS167" s="367"/>
      <c r="TIT167" s="367"/>
      <c r="TIU167" s="367"/>
      <c r="TIV167" s="367"/>
      <c r="TIW167" s="367"/>
      <c r="TIX167" s="367"/>
      <c r="TIY167" s="367"/>
      <c r="TIZ167" s="367"/>
      <c r="TJA167" s="367"/>
      <c r="TJB167" s="367"/>
      <c r="TJC167" s="367"/>
      <c r="TJD167" s="367"/>
      <c r="TJE167" s="367"/>
      <c r="TJF167" s="367"/>
      <c r="TJG167" s="367"/>
      <c r="TJH167" s="367"/>
      <c r="TJI167" s="367"/>
      <c r="TJJ167" s="367"/>
      <c r="TJK167" s="367"/>
      <c r="TJL167" s="367"/>
      <c r="TJM167" s="367"/>
      <c r="TJN167" s="367"/>
      <c r="TJO167" s="367"/>
      <c r="TJP167" s="367"/>
      <c r="TJQ167" s="367"/>
      <c r="TJR167" s="367"/>
      <c r="TJS167" s="367"/>
      <c r="TJT167" s="367"/>
      <c r="TJU167" s="367"/>
      <c r="TJV167" s="367"/>
      <c r="TJW167" s="367"/>
      <c r="TJX167" s="367"/>
      <c r="TJY167" s="367"/>
      <c r="TJZ167" s="367"/>
      <c r="TKA167" s="367"/>
      <c r="TKB167" s="367"/>
      <c r="TKC167" s="367"/>
      <c r="TKD167" s="367"/>
      <c r="TKE167" s="367"/>
      <c r="TKF167" s="367"/>
      <c r="TKG167" s="367"/>
      <c r="TKH167" s="367"/>
      <c r="TKI167" s="367"/>
      <c r="TKJ167" s="367"/>
      <c r="TKK167" s="367"/>
      <c r="TKL167" s="367"/>
      <c r="TKM167" s="367"/>
      <c r="TKN167" s="367"/>
      <c r="TKO167" s="367"/>
      <c r="TKP167" s="367"/>
      <c r="TKQ167" s="367"/>
      <c r="TKR167" s="367"/>
      <c r="TKS167" s="367"/>
      <c r="TKT167" s="367"/>
      <c r="TKU167" s="367"/>
      <c r="TKV167" s="367"/>
      <c r="TKW167" s="367"/>
      <c r="TKX167" s="367"/>
      <c r="TKY167" s="367"/>
      <c r="TKZ167" s="367"/>
      <c r="TLA167" s="367"/>
      <c r="TLB167" s="367"/>
      <c r="TLC167" s="367"/>
      <c r="TLD167" s="367"/>
      <c r="TLE167" s="367"/>
      <c r="TLF167" s="367"/>
      <c r="TLG167" s="367"/>
      <c r="TLH167" s="367"/>
      <c r="TLI167" s="367"/>
      <c r="TLJ167" s="367"/>
      <c r="TLK167" s="367"/>
      <c r="TLL167" s="367"/>
      <c r="TLM167" s="367"/>
      <c r="TLN167" s="367"/>
      <c r="TLO167" s="367"/>
      <c r="TLP167" s="367"/>
      <c r="TLQ167" s="367"/>
      <c r="TLR167" s="367"/>
      <c r="TLS167" s="367"/>
      <c r="TLT167" s="367"/>
      <c r="TLU167" s="367"/>
      <c r="TLV167" s="367"/>
      <c r="TLW167" s="367"/>
      <c r="TLX167" s="367"/>
      <c r="TLY167" s="367"/>
      <c r="TLZ167" s="367"/>
      <c r="TMA167" s="367"/>
      <c r="TMB167" s="367"/>
      <c r="TMC167" s="367"/>
      <c r="TMD167" s="367"/>
      <c r="TME167" s="367"/>
      <c r="TMF167" s="367"/>
      <c r="TMG167" s="367"/>
      <c r="TMH167" s="367"/>
      <c r="TMI167" s="367"/>
      <c r="TMJ167" s="367"/>
      <c r="TMK167" s="367"/>
      <c r="TML167" s="367"/>
      <c r="TMM167" s="367"/>
      <c r="TMN167" s="367"/>
      <c r="TMO167" s="367"/>
      <c r="TMP167" s="367"/>
      <c r="TMQ167" s="367"/>
      <c r="TMR167" s="367"/>
      <c r="TMS167" s="367"/>
      <c r="TMT167" s="367"/>
      <c r="TMU167" s="367"/>
      <c r="TMV167" s="367"/>
      <c r="TMW167" s="367"/>
      <c r="TMX167" s="367"/>
      <c r="TMY167" s="367"/>
      <c r="TMZ167" s="367"/>
      <c r="TNA167" s="367"/>
      <c r="TNB167" s="367"/>
      <c r="TNC167" s="367"/>
      <c r="TND167" s="367"/>
      <c r="TNE167" s="367"/>
      <c r="TNF167" s="367"/>
      <c r="TNG167" s="367"/>
      <c r="TNH167" s="367"/>
      <c r="TNI167" s="367"/>
      <c r="TNJ167" s="367"/>
      <c r="TNK167" s="367"/>
      <c r="TNL167" s="367"/>
      <c r="TNM167" s="367"/>
      <c r="TNN167" s="367"/>
      <c r="TNO167" s="367"/>
      <c r="TNP167" s="367"/>
      <c r="TNQ167" s="367"/>
      <c r="TNR167" s="367"/>
      <c r="TNS167" s="367"/>
      <c r="TNT167" s="367"/>
      <c r="TNU167" s="367"/>
      <c r="TNV167" s="367"/>
      <c r="TNW167" s="367"/>
      <c r="TNX167" s="367"/>
      <c r="TNY167" s="367"/>
      <c r="TNZ167" s="367"/>
      <c r="TOA167" s="367"/>
      <c r="TOB167" s="367"/>
      <c r="TOC167" s="367"/>
      <c r="TOD167" s="367"/>
      <c r="TOE167" s="367"/>
      <c r="TOF167" s="367"/>
      <c r="TOG167" s="367"/>
      <c r="TOH167" s="367"/>
      <c r="TOI167" s="367"/>
      <c r="TOJ167" s="367"/>
      <c r="TOK167" s="367"/>
      <c r="TOL167" s="367"/>
      <c r="TOM167" s="367"/>
      <c r="TON167" s="367"/>
      <c r="TOO167" s="367"/>
      <c r="TOP167" s="367"/>
      <c r="TOQ167" s="367"/>
      <c r="TOR167" s="367"/>
      <c r="TOS167" s="367"/>
      <c r="TOT167" s="367"/>
      <c r="TOU167" s="367"/>
      <c r="TOV167" s="367"/>
      <c r="TOW167" s="367"/>
      <c r="TOX167" s="367"/>
      <c r="TOY167" s="367"/>
      <c r="TOZ167" s="367"/>
      <c r="TPA167" s="367"/>
      <c r="TPB167" s="367"/>
      <c r="TPC167" s="367"/>
      <c r="TPD167" s="367"/>
      <c r="TPE167" s="367"/>
      <c r="TPF167" s="367"/>
      <c r="TPG167" s="367"/>
      <c r="TPH167" s="367"/>
      <c r="TPI167" s="367"/>
      <c r="TPJ167" s="367"/>
      <c r="TPK167" s="367"/>
      <c r="TPL167" s="367"/>
      <c r="TPM167" s="367"/>
      <c r="TPN167" s="367"/>
      <c r="TPO167" s="367"/>
      <c r="TPP167" s="367"/>
      <c r="TPQ167" s="367"/>
      <c r="TPR167" s="367"/>
      <c r="TPS167" s="367"/>
      <c r="TPT167" s="367"/>
      <c r="TPU167" s="367"/>
      <c r="TPV167" s="367"/>
      <c r="TPW167" s="367"/>
      <c r="TPX167" s="367"/>
      <c r="TPY167" s="367"/>
      <c r="TPZ167" s="367"/>
      <c r="TQA167" s="367"/>
      <c r="TQB167" s="367"/>
      <c r="TQC167" s="367"/>
      <c r="TQD167" s="367"/>
      <c r="TQE167" s="367"/>
      <c r="TQF167" s="367"/>
      <c r="TQG167" s="367"/>
      <c r="TQH167" s="367"/>
      <c r="TQI167" s="367"/>
      <c r="TQJ167" s="367"/>
      <c r="TQK167" s="367"/>
      <c r="TQL167" s="367"/>
      <c r="TQM167" s="367"/>
      <c r="TQN167" s="367"/>
      <c r="TQO167" s="367"/>
      <c r="TQP167" s="367"/>
      <c r="TQQ167" s="367"/>
      <c r="TQR167" s="367"/>
      <c r="TQS167" s="367"/>
      <c r="TQT167" s="367"/>
      <c r="TQU167" s="367"/>
      <c r="TQV167" s="367"/>
      <c r="TQW167" s="367"/>
      <c r="TQX167" s="367"/>
      <c r="TQY167" s="367"/>
      <c r="TQZ167" s="367"/>
      <c r="TRA167" s="367"/>
      <c r="TRB167" s="367"/>
      <c r="TRC167" s="367"/>
      <c r="TRD167" s="367"/>
      <c r="TRE167" s="367"/>
      <c r="TRF167" s="367"/>
      <c r="TRG167" s="367"/>
      <c r="TRH167" s="367"/>
      <c r="TRI167" s="367"/>
      <c r="TRJ167" s="367"/>
      <c r="TRK167" s="367"/>
      <c r="TRL167" s="367"/>
      <c r="TRM167" s="367"/>
      <c r="TRN167" s="367"/>
      <c r="TRO167" s="367"/>
      <c r="TRP167" s="367"/>
      <c r="TRQ167" s="367"/>
      <c r="TRR167" s="367"/>
      <c r="TRS167" s="367"/>
      <c r="TRT167" s="367"/>
      <c r="TRU167" s="367"/>
      <c r="TRV167" s="367"/>
      <c r="TRW167" s="367"/>
      <c r="TRX167" s="367"/>
      <c r="TRY167" s="367"/>
      <c r="TRZ167" s="367"/>
      <c r="TSA167" s="367"/>
      <c r="TSB167" s="367"/>
      <c r="TSC167" s="367"/>
      <c r="TSD167" s="367"/>
      <c r="TSE167" s="367"/>
      <c r="TSF167" s="367"/>
      <c r="TSG167" s="367"/>
      <c r="TSH167" s="367"/>
      <c r="TSI167" s="367"/>
      <c r="TSJ167" s="367"/>
      <c r="TSK167" s="367"/>
      <c r="TSL167" s="367"/>
      <c r="TSM167" s="367"/>
      <c r="TSN167" s="367"/>
      <c r="TSO167" s="367"/>
      <c r="TSP167" s="367"/>
      <c r="TSQ167" s="367"/>
      <c r="TSR167" s="367"/>
      <c r="TSS167" s="367"/>
      <c r="TST167" s="367"/>
      <c r="TSU167" s="367"/>
      <c r="TSV167" s="367"/>
      <c r="TSW167" s="367"/>
      <c r="TSX167" s="367"/>
      <c r="TSY167" s="367"/>
      <c r="TSZ167" s="367"/>
      <c r="TTA167" s="367"/>
      <c r="TTB167" s="367"/>
      <c r="TTC167" s="367"/>
      <c r="TTD167" s="367"/>
      <c r="TTE167" s="367"/>
      <c r="TTF167" s="367"/>
      <c r="TTG167" s="367"/>
      <c r="TTH167" s="367"/>
      <c r="TTI167" s="367"/>
      <c r="TTJ167" s="367"/>
      <c r="TTK167" s="367"/>
      <c r="TTL167" s="367"/>
      <c r="TTM167" s="367"/>
      <c r="TTN167" s="367"/>
      <c r="TTO167" s="367"/>
      <c r="TTP167" s="367"/>
      <c r="TTQ167" s="367"/>
      <c r="TTR167" s="367"/>
      <c r="TTS167" s="367"/>
      <c r="TTT167" s="367"/>
      <c r="TTU167" s="367"/>
      <c r="TTV167" s="367"/>
      <c r="TTW167" s="367"/>
      <c r="TTX167" s="367"/>
      <c r="TTY167" s="367"/>
      <c r="TTZ167" s="367"/>
      <c r="TUA167" s="367"/>
      <c r="TUB167" s="367"/>
      <c r="TUC167" s="367"/>
      <c r="TUD167" s="367"/>
      <c r="TUE167" s="367"/>
      <c r="TUF167" s="367"/>
      <c r="TUG167" s="367"/>
      <c r="TUH167" s="367"/>
      <c r="TUI167" s="367"/>
      <c r="TUJ167" s="367"/>
      <c r="TUK167" s="367"/>
      <c r="TUL167" s="367"/>
      <c r="TUM167" s="367"/>
      <c r="TUN167" s="367"/>
      <c r="TUO167" s="367"/>
      <c r="TUP167" s="367"/>
      <c r="TUQ167" s="367"/>
      <c r="TUR167" s="367"/>
      <c r="TUS167" s="367"/>
      <c r="TUT167" s="367"/>
      <c r="TUU167" s="367"/>
      <c r="TUV167" s="367"/>
      <c r="TUW167" s="367"/>
      <c r="TUX167" s="367"/>
      <c r="TUY167" s="367"/>
      <c r="TUZ167" s="367"/>
      <c r="TVA167" s="367"/>
      <c r="TVB167" s="367"/>
      <c r="TVC167" s="367"/>
      <c r="TVD167" s="367"/>
      <c r="TVE167" s="367"/>
      <c r="TVF167" s="367"/>
      <c r="TVG167" s="367"/>
      <c r="TVH167" s="367"/>
      <c r="TVI167" s="367"/>
      <c r="TVJ167" s="367"/>
      <c r="TVK167" s="367"/>
      <c r="TVL167" s="367"/>
      <c r="TVM167" s="367"/>
      <c r="TVN167" s="367"/>
      <c r="TVO167" s="367"/>
      <c r="TVP167" s="367"/>
      <c r="TVQ167" s="367"/>
      <c r="TVR167" s="367"/>
      <c r="TVS167" s="367"/>
      <c r="TVT167" s="367"/>
      <c r="TVU167" s="367"/>
      <c r="TVV167" s="367"/>
      <c r="TVW167" s="367"/>
      <c r="TVX167" s="367"/>
      <c r="TVY167" s="367"/>
      <c r="TVZ167" s="367"/>
      <c r="TWA167" s="367"/>
      <c r="TWB167" s="367"/>
      <c r="TWC167" s="367"/>
      <c r="TWD167" s="367"/>
      <c r="TWE167" s="367"/>
      <c r="TWF167" s="367"/>
      <c r="TWG167" s="367"/>
      <c r="TWH167" s="367"/>
      <c r="TWI167" s="367"/>
      <c r="TWJ167" s="367"/>
      <c r="TWK167" s="367"/>
      <c r="TWL167" s="367"/>
      <c r="TWM167" s="367"/>
      <c r="TWN167" s="367"/>
      <c r="TWO167" s="367"/>
      <c r="TWP167" s="367"/>
      <c r="TWQ167" s="367"/>
      <c r="TWR167" s="367"/>
      <c r="TWS167" s="367"/>
      <c r="TWT167" s="367"/>
      <c r="TWU167" s="367"/>
      <c r="TWV167" s="367"/>
      <c r="TWW167" s="367"/>
      <c r="TWX167" s="367"/>
      <c r="TWY167" s="367"/>
      <c r="TWZ167" s="367"/>
      <c r="TXA167" s="367"/>
      <c r="TXB167" s="367"/>
      <c r="TXC167" s="367"/>
      <c r="TXD167" s="367"/>
      <c r="TXE167" s="367"/>
      <c r="TXF167" s="367"/>
      <c r="TXG167" s="367"/>
      <c r="TXH167" s="367"/>
      <c r="TXI167" s="367"/>
      <c r="TXJ167" s="367"/>
      <c r="TXK167" s="367"/>
      <c r="TXL167" s="367"/>
      <c r="TXM167" s="367"/>
      <c r="TXN167" s="367"/>
      <c r="TXO167" s="367"/>
      <c r="TXP167" s="367"/>
      <c r="TXQ167" s="367"/>
      <c r="TXR167" s="367"/>
      <c r="TXS167" s="367"/>
      <c r="TXT167" s="367"/>
      <c r="TXU167" s="367"/>
      <c r="TXV167" s="367"/>
      <c r="TXW167" s="367"/>
      <c r="TXX167" s="367"/>
      <c r="TXY167" s="367"/>
      <c r="TXZ167" s="367"/>
      <c r="TYA167" s="367"/>
      <c r="TYB167" s="367"/>
      <c r="TYC167" s="367"/>
      <c r="TYD167" s="367"/>
      <c r="TYE167" s="367"/>
      <c r="TYF167" s="367"/>
      <c r="TYG167" s="367"/>
      <c r="TYH167" s="367"/>
      <c r="TYI167" s="367"/>
      <c r="TYJ167" s="367"/>
      <c r="TYK167" s="367"/>
      <c r="TYL167" s="367"/>
      <c r="TYM167" s="367"/>
      <c r="TYN167" s="367"/>
      <c r="TYO167" s="367"/>
      <c r="TYP167" s="367"/>
      <c r="TYQ167" s="367"/>
      <c r="TYR167" s="367"/>
      <c r="TYS167" s="367"/>
      <c r="TYT167" s="367"/>
      <c r="TYU167" s="367"/>
      <c r="TYV167" s="367"/>
      <c r="TYW167" s="367"/>
      <c r="TYX167" s="367"/>
      <c r="TYY167" s="367"/>
      <c r="TYZ167" s="367"/>
      <c r="TZA167" s="367"/>
      <c r="TZB167" s="367"/>
      <c r="TZC167" s="367"/>
      <c r="TZD167" s="367"/>
      <c r="TZE167" s="367"/>
      <c r="TZF167" s="367"/>
      <c r="TZG167" s="367"/>
      <c r="TZH167" s="367"/>
      <c r="TZI167" s="367"/>
      <c r="TZJ167" s="367"/>
      <c r="TZK167" s="367"/>
      <c r="TZL167" s="367"/>
      <c r="TZM167" s="367"/>
      <c r="TZN167" s="367"/>
      <c r="TZO167" s="367"/>
      <c r="TZP167" s="367"/>
      <c r="TZQ167" s="367"/>
      <c r="TZR167" s="367"/>
      <c r="TZS167" s="367"/>
      <c r="TZT167" s="367"/>
      <c r="TZU167" s="367"/>
      <c r="TZV167" s="367"/>
      <c r="TZW167" s="367"/>
      <c r="TZX167" s="367"/>
      <c r="TZY167" s="367"/>
      <c r="TZZ167" s="367"/>
      <c r="UAA167" s="367"/>
      <c r="UAB167" s="367"/>
      <c r="UAC167" s="367"/>
      <c r="UAD167" s="367"/>
      <c r="UAE167" s="367"/>
      <c r="UAF167" s="367"/>
      <c r="UAG167" s="367"/>
      <c r="UAH167" s="367"/>
      <c r="UAI167" s="367"/>
      <c r="UAJ167" s="367"/>
      <c r="UAK167" s="367"/>
      <c r="UAL167" s="367"/>
      <c r="UAM167" s="367"/>
      <c r="UAN167" s="367"/>
      <c r="UAO167" s="367"/>
      <c r="UAP167" s="367"/>
      <c r="UAQ167" s="367"/>
      <c r="UAR167" s="367"/>
      <c r="UAS167" s="367"/>
      <c r="UAT167" s="367"/>
      <c r="UAU167" s="367"/>
      <c r="UAV167" s="367"/>
      <c r="UAW167" s="367"/>
      <c r="UAX167" s="367"/>
      <c r="UAY167" s="367"/>
      <c r="UAZ167" s="367"/>
      <c r="UBA167" s="367"/>
      <c r="UBB167" s="367"/>
      <c r="UBC167" s="367"/>
      <c r="UBD167" s="367"/>
      <c r="UBE167" s="367"/>
      <c r="UBF167" s="367"/>
      <c r="UBG167" s="367"/>
      <c r="UBH167" s="367"/>
      <c r="UBI167" s="367"/>
      <c r="UBJ167" s="367"/>
      <c r="UBK167" s="367"/>
      <c r="UBL167" s="367"/>
      <c r="UBM167" s="367"/>
      <c r="UBN167" s="367"/>
      <c r="UBO167" s="367"/>
      <c r="UBP167" s="367"/>
      <c r="UBQ167" s="367"/>
      <c r="UBR167" s="367"/>
      <c r="UBS167" s="367"/>
      <c r="UBT167" s="367"/>
      <c r="UBU167" s="367"/>
      <c r="UBV167" s="367"/>
      <c r="UBW167" s="367"/>
      <c r="UBX167" s="367"/>
      <c r="UBY167" s="367"/>
      <c r="UBZ167" s="367"/>
      <c r="UCA167" s="367"/>
      <c r="UCB167" s="367"/>
      <c r="UCC167" s="367"/>
      <c r="UCD167" s="367"/>
      <c r="UCE167" s="367"/>
      <c r="UCF167" s="367"/>
      <c r="UCG167" s="367"/>
      <c r="UCH167" s="367"/>
      <c r="UCI167" s="367"/>
      <c r="UCJ167" s="367"/>
      <c r="UCK167" s="367"/>
      <c r="UCL167" s="367"/>
      <c r="UCM167" s="367"/>
      <c r="UCN167" s="367"/>
      <c r="UCO167" s="367"/>
      <c r="UCP167" s="367"/>
      <c r="UCQ167" s="367"/>
      <c r="UCR167" s="367"/>
      <c r="UCS167" s="367"/>
      <c r="UCT167" s="367"/>
      <c r="UCU167" s="367"/>
      <c r="UCV167" s="367"/>
      <c r="UCW167" s="367"/>
      <c r="UCX167" s="367"/>
      <c r="UCY167" s="367"/>
      <c r="UCZ167" s="367"/>
      <c r="UDA167" s="367"/>
      <c r="UDB167" s="367"/>
      <c r="UDC167" s="367"/>
      <c r="UDD167" s="367"/>
      <c r="UDE167" s="367"/>
      <c r="UDF167" s="367"/>
      <c r="UDG167" s="367"/>
      <c r="UDH167" s="367"/>
      <c r="UDI167" s="367"/>
      <c r="UDJ167" s="367"/>
      <c r="UDK167" s="367"/>
      <c r="UDL167" s="367"/>
      <c r="UDM167" s="367"/>
      <c r="UDN167" s="367"/>
      <c r="UDO167" s="367"/>
      <c r="UDP167" s="367"/>
      <c r="UDQ167" s="367"/>
      <c r="UDR167" s="367"/>
      <c r="UDS167" s="367"/>
      <c r="UDT167" s="367"/>
      <c r="UDU167" s="367"/>
      <c r="UDV167" s="367"/>
      <c r="UDW167" s="367"/>
      <c r="UDX167" s="367"/>
      <c r="UDY167" s="367"/>
      <c r="UDZ167" s="367"/>
      <c r="UEA167" s="367"/>
      <c r="UEB167" s="367"/>
      <c r="UEC167" s="367"/>
      <c r="UED167" s="367"/>
      <c r="UEE167" s="367"/>
      <c r="UEF167" s="367"/>
      <c r="UEG167" s="367"/>
      <c r="UEH167" s="367"/>
      <c r="UEI167" s="367"/>
      <c r="UEJ167" s="367"/>
      <c r="UEK167" s="367"/>
      <c r="UEL167" s="367"/>
      <c r="UEM167" s="367"/>
      <c r="UEN167" s="367"/>
      <c r="UEO167" s="367"/>
      <c r="UEP167" s="367"/>
      <c r="UEQ167" s="367"/>
      <c r="UER167" s="367"/>
      <c r="UES167" s="367"/>
      <c r="UET167" s="367"/>
      <c r="UEU167" s="367"/>
      <c r="UEV167" s="367"/>
      <c r="UEW167" s="367"/>
      <c r="UEX167" s="367"/>
      <c r="UEY167" s="367"/>
      <c r="UEZ167" s="367"/>
      <c r="UFA167" s="367"/>
      <c r="UFB167" s="367"/>
      <c r="UFC167" s="367"/>
      <c r="UFD167" s="367"/>
      <c r="UFE167" s="367"/>
      <c r="UFF167" s="367"/>
      <c r="UFG167" s="367"/>
      <c r="UFH167" s="367"/>
      <c r="UFI167" s="367"/>
      <c r="UFJ167" s="367"/>
      <c r="UFK167" s="367"/>
      <c r="UFL167" s="367"/>
      <c r="UFM167" s="367"/>
      <c r="UFN167" s="367"/>
      <c r="UFO167" s="367"/>
      <c r="UFP167" s="367"/>
      <c r="UFQ167" s="367"/>
      <c r="UFR167" s="367"/>
      <c r="UFS167" s="367"/>
      <c r="UFT167" s="367"/>
      <c r="UFU167" s="367"/>
      <c r="UFV167" s="367"/>
      <c r="UFW167" s="367"/>
      <c r="UFX167" s="367"/>
      <c r="UFY167" s="367"/>
      <c r="UFZ167" s="367"/>
      <c r="UGA167" s="367"/>
      <c r="UGB167" s="367"/>
      <c r="UGC167" s="367"/>
      <c r="UGD167" s="367"/>
      <c r="UGE167" s="367"/>
      <c r="UGF167" s="367"/>
      <c r="UGG167" s="367"/>
      <c r="UGH167" s="367"/>
      <c r="UGI167" s="367"/>
      <c r="UGJ167" s="367"/>
      <c r="UGK167" s="367"/>
      <c r="UGL167" s="367"/>
      <c r="UGM167" s="367"/>
      <c r="UGN167" s="367"/>
      <c r="UGO167" s="367"/>
      <c r="UGP167" s="367"/>
      <c r="UGQ167" s="367"/>
      <c r="UGR167" s="367"/>
      <c r="UGS167" s="367"/>
      <c r="UGT167" s="367"/>
      <c r="UGU167" s="367"/>
      <c r="UGV167" s="367"/>
      <c r="UGW167" s="367"/>
      <c r="UGX167" s="367"/>
      <c r="UGY167" s="367"/>
      <c r="UGZ167" s="367"/>
      <c r="UHA167" s="367"/>
      <c r="UHB167" s="367"/>
      <c r="UHC167" s="367"/>
      <c r="UHD167" s="367"/>
      <c r="UHE167" s="367"/>
      <c r="UHF167" s="367"/>
      <c r="UHG167" s="367"/>
      <c r="UHH167" s="367"/>
      <c r="UHI167" s="367"/>
      <c r="UHJ167" s="367"/>
      <c r="UHK167" s="367"/>
      <c r="UHL167" s="367"/>
      <c r="UHM167" s="367"/>
      <c r="UHN167" s="367"/>
      <c r="UHO167" s="367"/>
      <c r="UHP167" s="367"/>
      <c r="UHQ167" s="367"/>
      <c r="UHR167" s="367"/>
      <c r="UHS167" s="367"/>
      <c r="UHT167" s="367"/>
      <c r="UHU167" s="367"/>
      <c r="UHV167" s="367"/>
      <c r="UHW167" s="367"/>
      <c r="UHX167" s="367"/>
      <c r="UHY167" s="367"/>
      <c r="UHZ167" s="367"/>
      <c r="UIA167" s="367"/>
      <c r="UIB167" s="367"/>
      <c r="UIC167" s="367"/>
      <c r="UID167" s="367"/>
      <c r="UIE167" s="367"/>
      <c r="UIF167" s="367"/>
      <c r="UIG167" s="367"/>
      <c r="UIH167" s="367"/>
      <c r="UII167" s="367"/>
      <c r="UIJ167" s="367"/>
      <c r="UIK167" s="367"/>
      <c r="UIL167" s="367"/>
      <c r="UIM167" s="367"/>
      <c r="UIN167" s="367"/>
      <c r="UIO167" s="367"/>
      <c r="UIP167" s="367"/>
      <c r="UIQ167" s="367"/>
      <c r="UIR167" s="367"/>
      <c r="UIS167" s="367"/>
      <c r="UIT167" s="367"/>
      <c r="UIU167" s="367"/>
      <c r="UIV167" s="367"/>
      <c r="UIW167" s="367"/>
      <c r="UIX167" s="367"/>
      <c r="UIY167" s="367"/>
      <c r="UIZ167" s="367"/>
      <c r="UJA167" s="367"/>
      <c r="UJB167" s="367"/>
      <c r="UJC167" s="367"/>
      <c r="UJD167" s="367"/>
      <c r="UJE167" s="367"/>
      <c r="UJF167" s="367"/>
      <c r="UJG167" s="367"/>
      <c r="UJH167" s="367"/>
      <c r="UJI167" s="367"/>
      <c r="UJJ167" s="367"/>
      <c r="UJK167" s="367"/>
      <c r="UJL167" s="367"/>
      <c r="UJM167" s="367"/>
      <c r="UJN167" s="367"/>
      <c r="UJO167" s="367"/>
      <c r="UJP167" s="367"/>
      <c r="UJQ167" s="367"/>
      <c r="UJR167" s="367"/>
      <c r="UJS167" s="367"/>
      <c r="UJT167" s="367"/>
      <c r="UJU167" s="367"/>
      <c r="UJV167" s="367"/>
      <c r="UJW167" s="367"/>
      <c r="UJX167" s="367"/>
      <c r="UJY167" s="367"/>
      <c r="UJZ167" s="367"/>
      <c r="UKA167" s="367"/>
      <c r="UKB167" s="367"/>
      <c r="UKC167" s="367"/>
      <c r="UKD167" s="367"/>
      <c r="UKE167" s="367"/>
      <c r="UKF167" s="367"/>
      <c r="UKG167" s="367"/>
      <c r="UKH167" s="367"/>
      <c r="UKI167" s="367"/>
      <c r="UKJ167" s="367"/>
      <c r="UKK167" s="367"/>
      <c r="UKL167" s="367"/>
      <c r="UKM167" s="367"/>
      <c r="UKN167" s="367"/>
      <c r="UKO167" s="367"/>
      <c r="UKP167" s="367"/>
      <c r="UKQ167" s="367"/>
      <c r="UKR167" s="367"/>
      <c r="UKS167" s="367"/>
      <c r="UKT167" s="367"/>
      <c r="UKU167" s="367"/>
      <c r="UKV167" s="367"/>
      <c r="UKW167" s="367"/>
      <c r="UKX167" s="367"/>
      <c r="UKY167" s="367"/>
      <c r="UKZ167" s="367"/>
      <c r="ULA167" s="367"/>
      <c r="ULB167" s="367"/>
      <c r="ULC167" s="367"/>
      <c r="ULD167" s="367"/>
      <c r="ULE167" s="367"/>
      <c r="ULF167" s="367"/>
      <c r="ULG167" s="367"/>
      <c r="ULH167" s="367"/>
      <c r="ULI167" s="367"/>
      <c r="ULJ167" s="367"/>
      <c r="ULK167" s="367"/>
      <c r="ULL167" s="367"/>
      <c r="ULM167" s="367"/>
      <c r="ULN167" s="367"/>
      <c r="ULO167" s="367"/>
      <c r="ULP167" s="367"/>
      <c r="ULQ167" s="367"/>
      <c r="ULR167" s="367"/>
      <c r="ULS167" s="367"/>
      <c r="ULT167" s="367"/>
      <c r="ULU167" s="367"/>
      <c r="ULV167" s="367"/>
      <c r="ULW167" s="367"/>
      <c r="ULX167" s="367"/>
      <c r="ULY167" s="367"/>
      <c r="ULZ167" s="367"/>
      <c r="UMA167" s="367"/>
      <c r="UMB167" s="367"/>
      <c r="UMC167" s="367"/>
      <c r="UMD167" s="367"/>
      <c r="UME167" s="367"/>
      <c r="UMF167" s="367"/>
      <c r="UMG167" s="367"/>
      <c r="UMH167" s="367"/>
      <c r="UMI167" s="367"/>
      <c r="UMJ167" s="367"/>
      <c r="UMK167" s="367"/>
      <c r="UML167" s="367"/>
      <c r="UMM167" s="367"/>
      <c r="UMN167" s="367"/>
      <c r="UMO167" s="367"/>
      <c r="UMP167" s="367"/>
      <c r="UMQ167" s="367"/>
      <c r="UMR167" s="367"/>
      <c r="UMS167" s="367"/>
      <c r="UMT167" s="367"/>
      <c r="UMU167" s="367"/>
      <c r="UMV167" s="367"/>
      <c r="UMW167" s="367"/>
      <c r="UMX167" s="367"/>
      <c r="UMY167" s="367"/>
      <c r="UMZ167" s="367"/>
      <c r="UNA167" s="367"/>
      <c r="UNB167" s="367"/>
      <c r="UNC167" s="367"/>
      <c r="UND167" s="367"/>
      <c r="UNE167" s="367"/>
      <c r="UNF167" s="367"/>
      <c r="UNG167" s="367"/>
      <c r="UNH167" s="367"/>
      <c r="UNI167" s="367"/>
      <c r="UNJ167" s="367"/>
      <c r="UNK167" s="367"/>
      <c r="UNL167" s="367"/>
      <c r="UNM167" s="367"/>
      <c r="UNN167" s="367"/>
      <c r="UNO167" s="367"/>
      <c r="UNP167" s="367"/>
      <c r="UNQ167" s="367"/>
      <c r="UNR167" s="367"/>
      <c r="UNS167" s="367"/>
      <c r="UNT167" s="367"/>
      <c r="UNU167" s="367"/>
      <c r="UNV167" s="367"/>
      <c r="UNW167" s="367"/>
      <c r="UNX167" s="367"/>
      <c r="UNY167" s="367"/>
      <c r="UNZ167" s="367"/>
      <c r="UOA167" s="367"/>
      <c r="UOB167" s="367"/>
      <c r="UOC167" s="367"/>
      <c r="UOD167" s="367"/>
      <c r="UOE167" s="367"/>
      <c r="UOF167" s="367"/>
      <c r="UOG167" s="367"/>
      <c r="UOH167" s="367"/>
      <c r="UOI167" s="367"/>
      <c r="UOJ167" s="367"/>
      <c r="UOK167" s="367"/>
      <c r="UOL167" s="367"/>
      <c r="UOM167" s="367"/>
      <c r="UON167" s="367"/>
      <c r="UOO167" s="367"/>
      <c r="UOP167" s="367"/>
      <c r="UOQ167" s="367"/>
      <c r="UOR167" s="367"/>
      <c r="UOS167" s="367"/>
      <c r="UOT167" s="367"/>
      <c r="UOU167" s="367"/>
      <c r="UOV167" s="367"/>
      <c r="UOW167" s="367"/>
      <c r="UOX167" s="367"/>
      <c r="UOY167" s="367"/>
      <c r="UOZ167" s="367"/>
      <c r="UPA167" s="367"/>
      <c r="UPB167" s="367"/>
      <c r="UPC167" s="367"/>
      <c r="UPD167" s="367"/>
      <c r="UPE167" s="367"/>
      <c r="UPF167" s="367"/>
      <c r="UPG167" s="367"/>
      <c r="UPH167" s="367"/>
      <c r="UPI167" s="367"/>
      <c r="UPJ167" s="367"/>
      <c r="UPK167" s="367"/>
      <c r="UPL167" s="367"/>
      <c r="UPM167" s="367"/>
      <c r="UPN167" s="367"/>
      <c r="UPO167" s="367"/>
      <c r="UPP167" s="367"/>
      <c r="UPQ167" s="367"/>
      <c r="UPR167" s="367"/>
      <c r="UPS167" s="367"/>
      <c r="UPT167" s="367"/>
      <c r="UPU167" s="367"/>
      <c r="UPV167" s="367"/>
      <c r="UPW167" s="367"/>
      <c r="UPX167" s="367"/>
      <c r="UPY167" s="367"/>
      <c r="UPZ167" s="367"/>
      <c r="UQA167" s="367"/>
      <c r="UQB167" s="367"/>
      <c r="UQC167" s="367"/>
      <c r="UQD167" s="367"/>
      <c r="UQE167" s="367"/>
      <c r="UQF167" s="367"/>
      <c r="UQG167" s="367"/>
      <c r="UQH167" s="367"/>
      <c r="UQI167" s="367"/>
      <c r="UQJ167" s="367"/>
      <c r="UQK167" s="367"/>
      <c r="UQL167" s="367"/>
      <c r="UQM167" s="367"/>
      <c r="UQN167" s="367"/>
      <c r="UQO167" s="367"/>
      <c r="UQP167" s="367"/>
      <c r="UQQ167" s="367"/>
      <c r="UQR167" s="367"/>
      <c r="UQS167" s="367"/>
      <c r="UQT167" s="367"/>
      <c r="UQU167" s="367"/>
      <c r="UQV167" s="367"/>
      <c r="UQW167" s="367"/>
      <c r="UQX167" s="367"/>
      <c r="UQY167" s="367"/>
      <c r="UQZ167" s="367"/>
      <c r="URA167" s="367"/>
      <c r="URB167" s="367"/>
      <c r="URC167" s="367"/>
      <c r="URD167" s="367"/>
      <c r="URE167" s="367"/>
      <c r="URF167" s="367"/>
      <c r="URG167" s="367"/>
      <c r="URH167" s="367"/>
      <c r="URI167" s="367"/>
      <c r="URJ167" s="367"/>
      <c r="URK167" s="367"/>
      <c r="URL167" s="367"/>
      <c r="URM167" s="367"/>
      <c r="URN167" s="367"/>
      <c r="URO167" s="367"/>
      <c r="URP167" s="367"/>
      <c r="URQ167" s="367"/>
      <c r="URR167" s="367"/>
      <c r="URS167" s="367"/>
      <c r="URT167" s="367"/>
      <c r="URU167" s="367"/>
      <c r="URV167" s="367"/>
      <c r="URW167" s="367"/>
      <c r="URX167" s="367"/>
      <c r="URY167" s="367"/>
      <c r="URZ167" s="367"/>
      <c r="USA167" s="367"/>
      <c r="USB167" s="367"/>
      <c r="USC167" s="367"/>
      <c r="USD167" s="367"/>
      <c r="USE167" s="367"/>
      <c r="USF167" s="367"/>
      <c r="USG167" s="367"/>
      <c r="USH167" s="367"/>
      <c r="USI167" s="367"/>
      <c r="USJ167" s="367"/>
      <c r="USK167" s="367"/>
      <c r="USL167" s="367"/>
      <c r="USM167" s="367"/>
      <c r="USN167" s="367"/>
      <c r="USO167" s="367"/>
      <c r="USP167" s="367"/>
      <c r="USQ167" s="367"/>
      <c r="USR167" s="367"/>
      <c r="USS167" s="367"/>
      <c r="UST167" s="367"/>
      <c r="USU167" s="367"/>
      <c r="USV167" s="367"/>
      <c r="USW167" s="367"/>
      <c r="USX167" s="367"/>
      <c r="USY167" s="367"/>
      <c r="USZ167" s="367"/>
      <c r="UTA167" s="367"/>
      <c r="UTB167" s="367"/>
      <c r="UTC167" s="367"/>
      <c r="UTD167" s="367"/>
      <c r="UTE167" s="367"/>
      <c r="UTF167" s="367"/>
      <c r="UTG167" s="367"/>
      <c r="UTH167" s="367"/>
      <c r="UTI167" s="367"/>
      <c r="UTJ167" s="367"/>
      <c r="UTK167" s="367"/>
      <c r="UTL167" s="367"/>
      <c r="UTM167" s="367"/>
      <c r="UTN167" s="367"/>
      <c r="UTO167" s="367"/>
      <c r="UTP167" s="367"/>
      <c r="UTQ167" s="367"/>
      <c r="UTR167" s="367"/>
      <c r="UTS167" s="367"/>
      <c r="UTT167" s="367"/>
      <c r="UTU167" s="367"/>
      <c r="UTV167" s="367"/>
      <c r="UTW167" s="367"/>
      <c r="UTX167" s="367"/>
      <c r="UTY167" s="367"/>
      <c r="UTZ167" s="367"/>
      <c r="UUA167" s="367"/>
      <c r="UUB167" s="367"/>
      <c r="UUC167" s="367"/>
      <c r="UUD167" s="367"/>
      <c r="UUE167" s="367"/>
      <c r="UUF167" s="367"/>
      <c r="UUG167" s="367"/>
      <c r="UUH167" s="367"/>
      <c r="UUI167" s="367"/>
      <c r="UUJ167" s="367"/>
      <c r="UUK167" s="367"/>
      <c r="UUL167" s="367"/>
      <c r="UUM167" s="367"/>
      <c r="UUN167" s="367"/>
      <c r="UUO167" s="367"/>
      <c r="UUP167" s="367"/>
      <c r="UUQ167" s="367"/>
      <c r="UUR167" s="367"/>
      <c r="UUS167" s="367"/>
      <c r="UUT167" s="367"/>
      <c r="UUU167" s="367"/>
      <c r="UUV167" s="367"/>
      <c r="UUW167" s="367"/>
      <c r="UUX167" s="367"/>
      <c r="UUY167" s="367"/>
      <c r="UUZ167" s="367"/>
      <c r="UVA167" s="367"/>
      <c r="UVB167" s="367"/>
      <c r="UVC167" s="367"/>
      <c r="UVD167" s="367"/>
      <c r="UVE167" s="367"/>
      <c r="UVF167" s="367"/>
      <c r="UVG167" s="367"/>
      <c r="UVH167" s="367"/>
      <c r="UVI167" s="367"/>
      <c r="UVJ167" s="367"/>
      <c r="UVK167" s="367"/>
      <c r="UVL167" s="367"/>
      <c r="UVM167" s="367"/>
      <c r="UVN167" s="367"/>
      <c r="UVO167" s="367"/>
      <c r="UVP167" s="367"/>
      <c r="UVQ167" s="367"/>
      <c r="UVR167" s="367"/>
      <c r="UVS167" s="367"/>
      <c r="UVT167" s="367"/>
      <c r="UVU167" s="367"/>
      <c r="UVV167" s="367"/>
      <c r="UVW167" s="367"/>
      <c r="UVX167" s="367"/>
      <c r="UVY167" s="367"/>
      <c r="UVZ167" s="367"/>
      <c r="UWA167" s="367"/>
      <c r="UWB167" s="367"/>
      <c r="UWC167" s="367"/>
      <c r="UWD167" s="367"/>
      <c r="UWE167" s="367"/>
      <c r="UWF167" s="367"/>
      <c r="UWG167" s="367"/>
      <c r="UWH167" s="367"/>
      <c r="UWI167" s="367"/>
      <c r="UWJ167" s="367"/>
      <c r="UWK167" s="367"/>
      <c r="UWL167" s="367"/>
      <c r="UWM167" s="367"/>
      <c r="UWN167" s="367"/>
      <c r="UWO167" s="367"/>
      <c r="UWP167" s="367"/>
      <c r="UWQ167" s="367"/>
      <c r="UWR167" s="367"/>
      <c r="UWS167" s="367"/>
      <c r="UWT167" s="367"/>
      <c r="UWU167" s="367"/>
      <c r="UWV167" s="367"/>
      <c r="UWW167" s="367"/>
      <c r="UWX167" s="367"/>
      <c r="UWY167" s="367"/>
      <c r="UWZ167" s="367"/>
      <c r="UXA167" s="367"/>
      <c r="UXB167" s="367"/>
      <c r="UXC167" s="367"/>
      <c r="UXD167" s="367"/>
      <c r="UXE167" s="367"/>
      <c r="UXF167" s="367"/>
      <c r="UXG167" s="367"/>
      <c r="UXH167" s="367"/>
      <c r="UXI167" s="367"/>
      <c r="UXJ167" s="367"/>
      <c r="UXK167" s="367"/>
      <c r="UXL167" s="367"/>
      <c r="UXM167" s="367"/>
      <c r="UXN167" s="367"/>
      <c r="UXO167" s="367"/>
      <c r="UXP167" s="367"/>
      <c r="UXQ167" s="367"/>
      <c r="UXR167" s="367"/>
      <c r="UXS167" s="367"/>
      <c r="UXT167" s="367"/>
      <c r="UXU167" s="367"/>
      <c r="UXV167" s="367"/>
      <c r="UXW167" s="367"/>
      <c r="UXX167" s="367"/>
      <c r="UXY167" s="367"/>
      <c r="UXZ167" s="367"/>
      <c r="UYA167" s="367"/>
      <c r="UYB167" s="367"/>
      <c r="UYC167" s="367"/>
      <c r="UYD167" s="367"/>
      <c r="UYE167" s="367"/>
      <c r="UYF167" s="367"/>
      <c r="UYG167" s="367"/>
      <c r="UYH167" s="367"/>
      <c r="UYI167" s="367"/>
      <c r="UYJ167" s="367"/>
      <c r="UYK167" s="367"/>
      <c r="UYL167" s="367"/>
      <c r="UYM167" s="367"/>
      <c r="UYN167" s="367"/>
      <c r="UYO167" s="367"/>
      <c r="UYP167" s="367"/>
      <c r="UYQ167" s="367"/>
      <c r="UYR167" s="367"/>
      <c r="UYS167" s="367"/>
      <c r="UYT167" s="367"/>
      <c r="UYU167" s="367"/>
      <c r="UYV167" s="367"/>
      <c r="UYW167" s="367"/>
      <c r="UYX167" s="367"/>
      <c r="UYY167" s="367"/>
      <c r="UYZ167" s="367"/>
      <c r="UZA167" s="367"/>
      <c r="UZB167" s="367"/>
      <c r="UZC167" s="367"/>
      <c r="UZD167" s="367"/>
      <c r="UZE167" s="367"/>
      <c r="UZF167" s="367"/>
      <c r="UZG167" s="367"/>
      <c r="UZH167" s="367"/>
      <c r="UZI167" s="367"/>
      <c r="UZJ167" s="367"/>
      <c r="UZK167" s="367"/>
      <c r="UZL167" s="367"/>
      <c r="UZM167" s="367"/>
      <c r="UZN167" s="367"/>
      <c r="UZO167" s="367"/>
      <c r="UZP167" s="367"/>
      <c r="UZQ167" s="367"/>
      <c r="UZR167" s="367"/>
      <c r="UZS167" s="367"/>
      <c r="UZT167" s="367"/>
      <c r="UZU167" s="367"/>
      <c r="UZV167" s="367"/>
      <c r="UZW167" s="367"/>
      <c r="UZX167" s="367"/>
      <c r="UZY167" s="367"/>
      <c r="UZZ167" s="367"/>
      <c r="VAA167" s="367"/>
      <c r="VAB167" s="367"/>
      <c r="VAC167" s="367"/>
      <c r="VAD167" s="367"/>
      <c r="VAE167" s="367"/>
      <c r="VAF167" s="367"/>
      <c r="VAG167" s="367"/>
      <c r="VAH167" s="367"/>
      <c r="VAI167" s="367"/>
      <c r="VAJ167" s="367"/>
      <c r="VAK167" s="367"/>
      <c r="VAL167" s="367"/>
      <c r="VAM167" s="367"/>
      <c r="VAN167" s="367"/>
      <c r="VAO167" s="367"/>
      <c r="VAP167" s="367"/>
      <c r="VAQ167" s="367"/>
      <c r="VAR167" s="367"/>
      <c r="VAS167" s="367"/>
      <c r="VAT167" s="367"/>
      <c r="VAU167" s="367"/>
      <c r="VAV167" s="367"/>
      <c r="VAW167" s="367"/>
      <c r="VAX167" s="367"/>
      <c r="VAY167" s="367"/>
      <c r="VAZ167" s="367"/>
      <c r="VBA167" s="367"/>
      <c r="VBB167" s="367"/>
      <c r="VBC167" s="367"/>
      <c r="VBD167" s="367"/>
      <c r="VBE167" s="367"/>
      <c r="VBF167" s="367"/>
      <c r="VBG167" s="367"/>
      <c r="VBH167" s="367"/>
      <c r="VBI167" s="367"/>
      <c r="VBJ167" s="367"/>
      <c r="VBK167" s="367"/>
      <c r="VBL167" s="367"/>
      <c r="VBM167" s="367"/>
      <c r="VBN167" s="367"/>
      <c r="VBO167" s="367"/>
      <c r="VBP167" s="367"/>
      <c r="VBQ167" s="367"/>
      <c r="VBR167" s="367"/>
      <c r="VBS167" s="367"/>
      <c r="VBT167" s="367"/>
      <c r="VBU167" s="367"/>
      <c r="VBV167" s="367"/>
      <c r="VBW167" s="367"/>
      <c r="VBX167" s="367"/>
      <c r="VBY167" s="367"/>
      <c r="VBZ167" s="367"/>
      <c r="VCA167" s="367"/>
      <c r="VCB167" s="367"/>
      <c r="VCC167" s="367"/>
      <c r="VCD167" s="367"/>
      <c r="VCE167" s="367"/>
      <c r="VCF167" s="367"/>
      <c r="VCG167" s="367"/>
      <c r="VCH167" s="367"/>
      <c r="VCI167" s="367"/>
      <c r="VCJ167" s="367"/>
      <c r="VCK167" s="367"/>
      <c r="VCL167" s="367"/>
      <c r="VCM167" s="367"/>
      <c r="VCN167" s="367"/>
      <c r="VCO167" s="367"/>
      <c r="VCP167" s="367"/>
      <c r="VCQ167" s="367"/>
      <c r="VCR167" s="367"/>
      <c r="VCS167" s="367"/>
      <c r="VCT167" s="367"/>
      <c r="VCU167" s="367"/>
      <c r="VCV167" s="367"/>
      <c r="VCW167" s="367"/>
      <c r="VCX167" s="367"/>
      <c r="VCY167" s="367"/>
      <c r="VCZ167" s="367"/>
      <c r="VDA167" s="367"/>
      <c r="VDB167" s="367"/>
      <c r="VDC167" s="367"/>
      <c r="VDD167" s="367"/>
      <c r="VDE167" s="367"/>
      <c r="VDF167" s="367"/>
      <c r="VDG167" s="367"/>
      <c r="VDH167" s="367"/>
      <c r="VDI167" s="367"/>
      <c r="VDJ167" s="367"/>
      <c r="VDK167" s="367"/>
      <c r="VDL167" s="367"/>
      <c r="VDM167" s="367"/>
      <c r="VDN167" s="367"/>
      <c r="VDO167" s="367"/>
      <c r="VDP167" s="367"/>
      <c r="VDQ167" s="367"/>
      <c r="VDR167" s="367"/>
      <c r="VDS167" s="367"/>
      <c r="VDT167" s="367"/>
      <c r="VDU167" s="367"/>
      <c r="VDV167" s="367"/>
      <c r="VDW167" s="367"/>
      <c r="VDX167" s="367"/>
      <c r="VDY167" s="367"/>
      <c r="VDZ167" s="367"/>
      <c r="VEA167" s="367"/>
      <c r="VEB167" s="367"/>
      <c r="VEC167" s="367"/>
      <c r="VED167" s="367"/>
      <c r="VEE167" s="367"/>
      <c r="VEF167" s="367"/>
      <c r="VEG167" s="367"/>
      <c r="VEH167" s="367"/>
      <c r="VEI167" s="367"/>
      <c r="VEJ167" s="367"/>
      <c r="VEK167" s="367"/>
      <c r="VEL167" s="367"/>
      <c r="VEM167" s="367"/>
      <c r="VEN167" s="367"/>
      <c r="VEO167" s="367"/>
      <c r="VEP167" s="367"/>
      <c r="VEQ167" s="367"/>
      <c r="VER167" s="367"/>
      <c r="VES167" s="367"/>
      <c r="VET167" s="367"/>
      <c r="VEU167" s="367"/>
      <c r="VEV167" s="367"/>
      <c r="VEW167" s="367"/>
      <c r="VEX167" s="367"/>
      <c r="VEY167" s="367"/>
      <c r="VEZ167" s="367"/>
      <c r="VFA167" s="367"/>
      <c r="VFB167" s="367"/>
      <c r="VFC167" s="367"/>
      <c r="VFD167" s="367"/>
      <c r="VFE167" s="367"/>
      <c r="VFF167" s="367"/>
      <c r="VFG167" s="367"/>
      <c r="VFH167" s="367"/>
      <c r="VFI167" s="367"/>
      <c r="VFJ167" s="367"/>
      <c r="VFK167" s="367"/>
      <c r="VFL167" s="367"/>
      <c r="VFM167" s="367"/>
      <c r="VFN167" s="367"/>
      <c r="VFO167" s="367"/>
      <c r="VFP167" s="367"/>
      <c r="VFQ167" s="367"/>
      <c r="VFR167" s="367"/>
      <c r="VFS167" s="367"/>
      <c r="VFT167" s="367"/>
      <c r="VFU167" s="367"/>
      <c r="VFV167" s="367"/>
      <c r="VFW167" s="367"/>
      <c r="VFX167" s="367"/>
      <c r="VFY167" s="367"/>
      <c r="VFZ167" s="367"/>
      <c r="VGA167" s="367"/>
      <c r="VGB167" s="367"/>
      <c r="VGC167" s="367"/>
      <c r="VGD167" s="367"/>
      <c r="VGE167" s="367"/>
      <c r="VGF167" s="367"/>
      <c r="VGG167" s="367"/>
      <c r="VGH167" s="367"/>
      <c r="VGI167" s="367"/>
      <c r="VGJ167" s="367"/>
      <c r="VGK167" s="367"/>
      <c r="VGL167" s="367"/>
      <c r="VGM167" s="367"/>
      <c r="VGN167" s="367"/>
      <c r="VGO167" s="367"/>
      <c r="VGP167" s="367"/>
      <c r="VGQ167" s="367"/>
      <c r="VGR167" s="367"/>
      <c r="VGS167" s="367"/>
      <c r="VGT167" s="367"/>
      <c r="VGU167" s="367"/>
      <c r="VGV167" s="367"/>
      <c r="VGW167" s="367"/>
      <c r="VGX167" s="367"/>
      <c r="VGY167" s="367"/>
      <c r="VGZ167" s="367"/>
      <c r="VHA167" s="367"/>
      <c r="VHB167" s="367"/>
      <c r="VHC167" s="367"/>
      <c r="VHD167" s="367"/>
      <c r="VHE167" s="367"/>
      <c r="VHF167" s="367"/>
      <c r="VHG167" s="367"/>
      <c r="VHH167" s="367"/>
      <c r="VHI167" s="367"/>
      <c r="VHJ167" s="367"/>
      <c r="VHK167" s="367"/>
      <c r="VHL167" s="367"/>
      <c r="VHM167" s="367"/>
      <c r="VHN167" s="367"/>
      <c r="VHO167" s="367"/>
      <c r="VHP167" s="367"/>
      <c r="VHQ167" s="367"/>
      <c r="VHR167" s="367"/>
      <c r="VHS167" s="367"/>
      <c r="VHT167" s="367"/>
      <c r="VHU167" s="367"/>
      <c r="VHV167" s="367"/>
      <c r="VHW167" s="367"/>
      <c r="VHX167" s="367"/>
      <c r="VHY167" s="367"/>
      <c r="VHZ167" s="367"/>
      <c r="VIA167" s="367"/>
      <c r="VIB167" s="367"/>
      <c r="VIC167" s="367"/>
      <c r="VID167" s="367"/>
      <c r="VIE167" s="367"/>
      <c r="VIF167" s="367"/>
      <c r="VIG167" s="367"/>
      <c r="VIH167" s="367"/>
      <c r="VII167" s="367"/>
      <c r="VIJ167" s="367"/>
      <c r="VIK167" s="367"/>
      <c r="VIL167" s="367"/>
      <c r="VIM167" s="367"/>
      <c r="VIN167" s="367"/>
      <c r="VIO167" s="367"/>
      <c r="VIP167" s="367"/>
      <c r="VIQ167" s="367"/>
      <c r="VIR167" s="367"/>
      <c r="VIS167" s="367"/>
      <c r="VIT167" s="367"/>
      <c r="VIU167" s="367"/>
      <c r="VIV167" s="367"/>
      <c r="VIW167" s="367"/>
      <c r="VIX167" s="367"/>
      <c r="VIY167" s="367"/>
      <c r="VIZ167" s="367"/>
      <c r="VJA167" s="367"/>
      <c r="VJB167" s="367"/>
      <c r="VJC167" s="367"/>
      <c r="VJD167" s="367"/>
      <c r="VJE167" s="367"/>
      <c r="VJF167" s="367"/>
      <c r="VJG167" s="367"/>
      <c r="VJH167" s="367"/>
      <c r="VJI167" s="367"/>
      <c r="VJJ167" s="367"/>
      <c r="VJK167" s="367"/>
      <c r="VJL167" s="367"/>
      <c r="VJM167" s="367"/>
      <c r="VJN167" s="367"/>
      <c r="VJO167" s="367"/>
      <c r="VJP167" s="367"/>
      <c r="VJQ167" s="367"/>
      <c r="VJR167" s="367"/>
      <c r="VJS167" s="367"/>
      <c r="VJT167" s="367"/>
      <c r="VJU167" s="367"/>
      <c r="VJV167" s="367"/>
      <c r="VJW167" s="367"/>
      <c r="VJX167" s="367"/>
      <c r="VJY167" s="367"/>
      <c r="VJZ167" s="367"/>
      <c r="VKA167" s="367"/>
      <c r="VKB167" s="367"/>
      <c r="VKC167" s="367"/>
      <c r="VKD167" s="367"/>
      <c r="VKE167" s="367"/>
      <c r="VKF167" s="367"/>
      <c r="VKG167" s="367"/>
      <c r="VKH167" s="367"/>
      <c r="VKI167" s="367"/>
      <c r="VKJ167" s="367"/>
      <c r="VKK167" s="367"/>
      <c r="VKL167" s="367"/>
      <c r="VKM167" s="367"/>
      <c r="VKN167" s="367"/>
      <c r="VKO167" s="367"/>
      <c r="VKP167" s="367"/>
      <c r="VKQ167" s="367"/>
      <c r="VKR167" s="367"/>
      <c r="VKS167" s="367"/>
      <c r="VKT167" s="367"/>
      <c r="VKU167" s="367"/>
      <c r="VKV167" s="367"/>
      <c r="VKW167" s="367"/>
      <c r="VKX167" s="367"/>
      <c r="VKY167" s="367"/>
      <c r="VKZ167" s="367"/>
      <c r="VLA167" s="367"/>
      <c r="VLB167" s="367"/>
      <c r="VLC167" s="367"/>
      <c r="VLD167" s="367"/>
      <c r="VLE167" s="367"/>
      <c r="VLF167" s="367"/>
      <c r="VLG167" s="367"/>
      <c r="VLH167" s="367"/>
      <c r="VLI167" s="367"/>
      <c r="VLJ167" s="367"/>
      <c r="VLK167" s="367"/>
      <c r="VLL167" s="367"/>
      <c r="VLM167" s="367"/>
      <c r="VLN167" s="367"/>
      <c r="VLO167" s="367"/>
      <c r="VLP167" s="367"/>
      <c r="VLQ167" s="367"/>
      <c r="VLR167" s="367"/>
      <c r="VLS167" s="367"/>
      <c r="VLT167" s="367"/>
      <c r="VLU167" s="367"/>
      <c r="VLV167" s="367"/>
      <c r="VLW167" s="367"/>
      <c r="VLX167" s="367"/>
      <c r="VLY167" s="367"/>
      <c r="VLZ167" s="367"/>
      <c r="VMA167" s="367"/>
      <c r="VMB167" s="367"/>
      <c r="VMC167" s="367"/>
      <c r="VMD167" s="367"/>
      <c r="VME167" s="367"/>
      <c r="VMF167" s="367"/>
      <c r="VMG167" s="367"/>
      <c r="VMH167" s="367"/>
      <c r="VMI167" s="367"/>
      <c r="VMJ167" s="367"/>
      <c r="VMK167" s="367"/>
      <c r="VML167" s="367"/>
      <c r="VMM167" s="367"/>
      <c r="VMN167" s="367"/>
      <c r="VMO167" s="367"/>
      <c r="VMP167" s="367"/>
      <c r="VMQ167" s="367"/>
      <c r="VMR167" s="367"/>
      <c r="VMS167" s="367"/>
      <c r="VMT167" s="367"/>
      <c r="VMU167" s="367"/>
      <c r="VMV167" s="367"/>
      <c r="VMW167" s="367"/>
      <c r="VMX167" s="367"/>
      <c r="VMY167" s="367"/>
      <c r="VMZ167" s="367"/>
      <c r="VNA167" s="367"/>
      <c r="VNB167" s="367"/>
      <c r="VNC167" s="367"/>
      <c r="VND167" s="367"/>
      <c r="VNE167" s="367"/>
      <c r="VNF167" s="367"/>
      <c r="VNG167" s="367"/>
      <c r="VNH167" s="367"/>
      <c r="VNI167" s="367"/>
      <c r="VNJ167" s="367"/>
      <c r="VNK167" s="367"/>
      <c r="VNL167" s="367"/>
      <c r="VNM167" s="367"/>
      <c r="VNN167" s="367"/>
      <c r="VNO167" s="367"/>
      <c r="VNP167" s="367"/>
      <c r="VNQ167" s="367"/>
      <c r="VNR167" s="367"/>
      <c r="VNS167" s="367"/>
      <c r="VNT167" s="367"/>
      <c r="VNU167" s="367"/>
      <c r="VNV167" s="367"/>
      <c r="VNW167" s="367"/>
      <c r="VNX167" s="367"/>
      <c r="VNY167" s="367"/>
      <c r="VNZ167" s="367"/>
      <c r="VOA167" s="367"/>
      <c r="VOB167" s="367"/>
      <c r="VOC167" s="367"/>
      <c r="VOD167" s="367"/>
      <c r="VOE167" s="367"/>
      <c r="VOF167" s="367"/>
      <c r="VOG167" s="367"/>
      <c r="VOH167" s="367"/>
      <c r="VOI167" s="367"/>
      <c r="VOJ167" s="367"/>
      <c r="VOK167" s="367"/>
      <c r="VOL167" s="367"/>
      <c r="VOM167" s="367"/>
      <c r="VON167" s="367"/>
      <c r="VOO167" s="367"/>
      <c r="VOP167" s="367"/>
      <c r="VOQ167" s="367"/>
      <c r="VOR167" s="367"/>
      <c r="VOS167" s="367"/>
      <c r="VOT167" s="367"/>
      <c r="VOU167" s="367"/>
      <c r="VOV167" s="367"/>
      <c r="VOW167" s="367"/>
      <c r="VOX167" s="367"/>
      <c r="VOY167" s="367"/>
      <c r="VOZ167" s="367"/>
      <c r="VPA167" s="367"/>
      <c r="VPB167" s="367"/>
      <c r="VPC167" s="367"/>
      <c r="VPD167" s="367"/>
      <c r="VPE167" s="367"/>
      <c r="VPF167" s="367"/>
      <c r="VPG167" s="367"/>
      <c r="VPH167" s="367"/>
      <c r="VPI167" s="367"/>
      <c r="VPJ167" s="367"/>
      <c r="VPK167" s="367"/>
      <c r="VPL167" s="367"/>
      <c r="VPM167" s="367"/>
      <c r="VPN167" s="367"/>
      <c r="VPO167" s="367"/>
      <c r="VPP167" s="367"/>
      <c r="VPQ167" s="367"/>
      <c r="VPR167" s="367"/>
      <c r="VPS167" s="367"/>
      <c r="VPT167" s="367"/>
      <c r="VPU167" s="367"/>
      <c r="VPV167" s="367"/>
      <c r="VPW167" s="367"/>
      <c r="VPX167" s="367"/>
      <c r="VPY167" s="367"/>
      <c r="VPZ167" s="367"/>
      <c r="VQA167" s="367"/>
      <c r="VQB167" s="367"/>
      <c r="VQC167" s="367"/>
      <c r="VQD167" s="367"/>
      <c r="VQE167" s="367"/>
      <c r="VQF167" s="367"/>
      <c r="VQG167" s="367"/>
      <c r="VQH167" s="367"/>
      <c r="VQI167" s="367"/>
      <c r="VQJ167" s="367"/>
      <c r="VQK167" s="367"/>
      <c r="VQL167" s="367"/>
      <c r="VQM167" s="367"/>
      <c r="VQN167" s="367"/>
      <c r="VQO167" s="367"/>
      <c r="VQP167" s="367"/>
      <c r="VQQ167" s="367"/>
      <c r="VQR167" s="367"/>
      <c r="VQS167" s="367"/>
      <c r="VQT167" s="367"/>
      <c r="VQU167" s="367"/>
      <c r="VQV167" s="367"/>
      <c r="VQW167" s="367"/>
      <c r="VQX167" s="367"/>
      <c r="VQY167" s="367"/>
      <c r="VQZ167" s="367"/>
      <c r="VRA167" s="367"/>
      <c r="VRB167" s="367"/>
      <c r="VRC167" s="367"/>
      <c r="VRD167" s="367"/>
      <c r="VRE167" s="367"/>
      <c r="VRF167" s="367"/>
      <c r="VRG167" s="367"/>
      <c r="VRH167" s="367"/>
      <c r="VRI167" s="367"/>
      <c r="VRJ167" s="367"/>
      <c r="VRK167" s="367"/>
      <c r="VRL167" s="367"/>
      <c r="VRM167" s="367"/>
      <c r="VRN167" s="367"/>
      <c r="VRO167" s="367"/>
      <c r="VRP167" s="367"/>
      <c r="VRQ167" s="367"/>
      <c r="VRR167" s="367"/>
      <c r="VRS167" s="367"/>
      <c r="VRT167" s="367"/>
      <c r="VRU167" s="367"/>
      <c r="VRV167" s="367"/>
      <c r="VRW167" s="367"/>
      <c r="VRX167" s="367"/>
      <c r="VRY167" s="367"/>
      <c r="VRZ167" s="367"/>
      <c r="VSA167" s="367"/>
      <c r="VSB167" s="367"/>
      <c r="VSC167" s="367"/>
      <c r="VSD167" s="367"/>
      <c r="VSE167" s="367"/>
      <c r="VSF167" s="367"/>
      <c r="VSG167" s="367"/>
      <c r="VSH167" s="367"/>
      <c r="VSI167" s="367"/>
      <c r="VSJ167" s="367"/>
      <c r="VSK167" s="367"/>
      <c r="VSL167" s="367"/>
      <c r="VSM167" s="367"/>
      <c r="VSN167" s="367"/>
      <c r="VSO167" s="367"/>
      <c r="VSP167" s="367"/>
      <c r="VSQ167" s="367"/>
      <c r="VSR167" s="367"/>
      <c r="VSS167" s="367"/>
      <c r="VST167" s="367"/>
      <c r="VSU167" s="367"/>
      <c r="VSV167" s="367"/>
      <c r="VSW167" s="367"/>
      <c r="VSX167" s="367"/>
      <c r="VSY167" s="367"/>
      <c r="VSZ167" s="367"/>
      <c r="VTA167" s="367"/>
      <c r="VTB167" s="367"/>
      <c r="VTC167" s="367"/>
      <c r="VTD167" s="367"/>
      <c r="VTE167" s="367"/>
      <c r="VTF167" s="367"/>
      <c r="VTG167" s="367"/>
      <c r="VTH167" s="367"/>
      <c r="VTI167" s="367"/>
      <c r="VTJ167" s="367"/>
      <c r="VTK167" s="367"/>
      <c r="VTL167" s="367"/>
      <c r="VTM167" s="367"/>
      <c r="VTN167" s="367"/>
      <c r="VTO167" s="367"/>
      <c r="VTP167" s="367"/>
      <c r="VTQ167" s="367"/>
      <c r="VTR167" s="367"/>
      <c r="VTS167" s="367"/>
      <c r="VTT167" s="367"/>
      <c r="VTU167" s="367"/>
      <c r="VTV167" s="367"/>
      <c r="VTW167" s="367"/>
      <c r="VTX167" s="367"/>
      <c r="VTY167" s="367"/>
      <c r="VTZ167" s="367"/>
      <c r="VUA167" s="367"/>
      <c r="VUB167" s="367"/>
      <c r="VUC167" s="367"/>
      <c r="VUD167" s="367"/>
      <c r="VUE167" s="367"/>
      <c r="VUF167" s="367"/>
      <c r="VUG167" s="367"/>
      <c r="VUH167" s="367"/>
      <c r="VUI167" s="367"/>
      <c r="VUJ167" s="367"/>
      <c r="VUK167" s="367"/>
      <c r="VUL167" s="367"/>
      <c r="VUM167" s="367"/>
      <c r="VUN167" s="367"/>
      <c r="VUO167" s="367"/>
      <c r="VUP167" s="367"/>
      <c r="VUQ167" s="367"/>
      <c r="VUR167" s="367"/>
      <c r="VUS167" s="367"/>
      <c r="VUT167" s="367"/>
      <c r="VUU167" s="367"/>
      <c r="VUV167" s="367"/>
      <c r="VUW167" s="367"/>
      <c r="VUX167" s="367"/>
      <c r="VUY167" s="367"/>
      <c r="VUZ167" s="367"/>
      <c r="VVA167" s="367"/>
      <c r="VVB167" s="367"/>
      <c r="VVC167" s="367"/>
      <c r="VVD167" s="367"/>
      <c r="VVE167" s="367"/>
      <c r="VVF167" s="367"/>
      <c r="VVG167" s="367"/>
      <c r="VVH167" s="367"/>
      <c r="VVI167" s="367"/>
      <c r="VVJ167" s="367"/>
      <c r="VVK167" s="367"/>
      <c r="VVL167" s="367"/>
      <c r="VVM167" s="367"/>
      <c r="VVN167" s="367"/>
      <c r="VVO167" s="367"/>
      <c r="VVP167" s="367"/>
      <c r="VVQ167" s="367"/>
      <c r="VVR167" s="367"/>
      <c r="VVS167" s="367"/>
      <c r="VVT167" s="367"/>
      <c r="VVU167" s="367"/>
      <c r="VVV167" s="367"/>
      <c r="VVW167" s="367"/>
      <c r="VVX167" s="367"/>
      <c r="VVY167" s="367"/>
      <c r="VVZ167" s="367"/>
      <c r="VWA167" s="367"/>
      <c r="VWB167" s="367"/>
      <c r="VWC167" s="367"/>
      <c r="VWD167" s="367"/>
      <c r="VWE167" s="367"/>
      <c r="VWF167" s="367"/>
      <c r="VWG167" s="367"/>
      <c r="VWH167" s="367"/>
      <c r="VWI167" s="367"/>
      <c r="VWJ167" s="367"/>
      <c r="VWK167" s="367"/>
      <c r="VWL167" s="367"/>
      <c r="VWM167" s="367"/>
      <c r="VWN167" s="367"/>
      <c r="VWO167" s="367"/>
      <c r="VWP167" s="367"/>
      <c r="VWQ167" s="367"/>
      <c r="VWR167" s="367"/>
      <c r="VWS167" s="367"/>
      <c r="VWT167" s="367"/>
      <c r="VWU167" s="367"/>
      <c r="VWV167" s="367"/>
      <c r="VWW167" s="367"/>
      <c r="VWX167" s="367"/>
      <c r="VWY167" s="367"/>
      <c r="VWZ167" s="367"/>
      <c r="VXA167" s="367"/>
      <c r="VXB167" s="367"/>
      <c r="VXC167" s="367"/>
      <c r="VXD167" s="367"/>
      <c r="VXE167" s="367"/>
      <c r="VXF167" s="367"/>
      <c r="VXG167" s="367"/>
      <c r="VXH167" s="367"/>
      <c r="VXI167" s="367"/>
      <c r="VXJ167" s="367"/>
      <c r="VXK167" s="367"/>
      <c r="VXL167" s="367"/>
      <c r="VXM167" s="367"/>
      <c r="VXN167" s="367"/>
      <c r="VXO167" s="367"/>
      <c r="VXP167" s="367"/>
      <c r="VXQ167" s="367"/>
      <c r="VXR167" s="367"/>
      <c r="VXS167" s="367"/>
      <c r="VXT167" s="367"/>
      <c r="VXU167" s="367"/>
      <c r="VXV167" s="367"/>
      <c r="VXW167" s="367"/>
      <c r="VXX167" s="367"/>
      <c r="VXY167" s="367"/>
      <c r="VXZ167" s="367"/>
      <c r="VYA167" s="367"/>
      <c r="VYB167" s="367"/>
      <c r="VYC167" s="367"/>
      <c r="VYD167" s="367"/>
      <c r="VYE167" s="367"/>
      <c r="VYF167" s="367"/>
      <c r="VYG167" s="367"/>
      <c r="VYH167" s="367"/>
      <c r="VYI167" s="367"/>
      <c r="VYJ167" s="367"/>
      <c r="VYK167" s="367"/>
      <c r="VYL167" s="367"/>
      <c r="VYM167" s="367"/>
      <c r="VYN167" s="367"/>
      <c r="VYO167" s="367"/>
      <c r="VYP167" s="367"/>
      <c r="VYQ167" s="367"/>
      <c r="VYR167" s="367"/>
      <c r="VYS167" s="367"/>
      <c r="VYT167" s="367"/>
      <c r="VYU167" s="367"/>
      <c r="VYV167" s="367"/>
      <c r="VYW167" s="367"/>
      <c r="VYX167" s="367"/>
      <c r="VYY167" s="367"/>
      <c r="VYZ167" s="367"/>
      <c r="VZA167" s="367"/>
      <c r="VZB167" s="367"/>
      <c r="VZC167" s="367"/>
      <c r="VZD167" s="367"/>
      <c r="VZE167" s="367"/>
      <c r="VZF167" s="367"/>
      <c r="VZG167" s="367"/>
      <c r="VZH167" s="367"/>
      <c r="VZI167" s="367"/>
      <c r="VZJ167" s="367"/>
      <c r="VZK167" s="367"/>
      <c r="VZL167" s="367"/>
      <c r="VZM167" s="367"/>
      <c r="VZN167" s="367"/>
      <c r="VZO167" s="367"/>
      <c r="VZP167" s="367"/>
      <c r="VZQ167" s="367"/>
      <c r="VZR167" s="367"/>
      <c r="VZS167" s="367"/>
      <c r="VZT167" s="367"/>
      <c r="VZU167" s="367"/>
      <c r="VZV167" s="367"/>
      <c r="VZW167" s="367"/>
      <c r="VZX167" s="367"/>
      <c r="VZY167" s="367"/>
      <c r="VZZ167" s="367"/>
      <c r="WAA167" s="367"/>
      <c r="WAB167" s="367"/>
      <c r="WAC167" s="367"/>
      <c r="WAD167" s="367"/>
      <c r="WAE167" s="367"/>
      <c r="WAF167" s="367"/>
      <c r="WAG167" s="367"/>
      <c r="WAH167" s="367"/>
      <c r="WAI167" s="367"/>
      <c r="WAJ167" s="367"/>
      <c r="WAK167" s="367"/>
      <c r="WAL167" s="367"/>
      <c r="WAM167" s="367"/>
      <c r="WAN167" s="367"/>
      <c r="WAO167" s="367"/>
      <c r="WAP167" s="367"/>
      <c r="WAQ167" s="367"/>
      <c r="WAR167" s="367"/>
      <c r="WAS167" s="367"/>
      <c r="WAT167" s="367"/>
      <c r="WAU167" s="367"/>
      <c r="WAV167" s="367"/>
      <c r="WAW167" s="367"/>
      <c r="WAX167" s="367"/>
      <c r="WAY167" s="367"/>
      <c r="WAZ167" s="367"/>
      <c r="WBA167" s="367"/>
      <c r="WBB167" s="367"/>
      <c r="WBC167" s="367"/>
      <c r="WBD167" s="367"/>
      <c r="WBE167" s="367"/>
      <c r="WBF167" s="367"/>
      <c r="WBG167" s="367"/>
      <c r="WBH167" s="367"/>
      <c r="WBI167" s="367"/>
      <c r="WBJ167" s="367"/>
      <c r="WBK167" s="367"/>
      <c r="WBL167" s="367"/>
      <c r="WBM167" s="367"/>
      <c r="WBN167" s="367"/>
      <c r="WBO167" s="367"/>
      <c r="WBP167" s="367"/>
      <c r="WBQ167" s="367"/>
      <c r="WBR167" s="367"/>
      <c r="WBS167" s="367"/>
      <c r="WBT167" s="367"/>
      <c r="WBU167" s="367"/>
      <c r="WBV167" s="367"/>
      <c r="WBW167" s="367"/>
      <c r="WBX167" s="367"/>
      <c r="WBY167" s="367"/>
      <c r="WBZ167" s="367"/>
      <c r="WCA167" s="367"/>
      <c r="WCB167" s="367"/>
      <c r="WCC167" s="367"/>
      <c r="WCD167" s="367"/>
      <c r="WCE167" s="367"/>
      <c r="WCF167" s="367"/>
      <c r="WCG167" s="367"/>
      <c r="WCH167" s="367"/>
      <c r="WCI167" s="367"/>
      <c r="WCJ167" s="367"/>
      <c r="WCK167" s="367"/>
      <c r="WCL167" s="367"/>
      <c r="WCM167" s="367"/>
      <c r="WCN167" s="367"/>
      <c r="WCO167" s="367"/>
      <c r="WCP167" s="367"/>
      <c r="WCQ167" s="367"/>
      <c r="WCR167" s="367"/>
      <c r="WCS167" s="367"/>
      <c r="WCT167" s="367"/>
      <c r="WCU167" s="367"/>
      <c r="WCV167" s="367"/>
      <c r="WCW167" s="367"/>
      <c r="WCX167" s="367"/>
      <c r="WCY167" s="367"/>
      <c r="WCZ167" s="367"/>
      <c r="WDA167" s="367"/>
      <c r="WDB167" s="367"/>
      <c r="WDC167" s="367"/>
      <c r="WDD167" s="367"/>
      <c r="WDE167" s="367"/>
      <c r="WDF167" s="367"/>
      <c r="WDG167" s="367"/>
      <c r="WDH167" s="367"/>
      <c r="WDI167" s="367"/>
      <c r="WDJ167" s="367"/>
      <c r="WDK167" s="367"/>
      <c r="WDL167" s="367"/>
      <c r="WDM167" s="367"/>
      <c r="WDN167" s="367"/>
      <c r="WDO167" s="367"/>
      <c r="WDP167" s="367"/>
      <c r="WDQ167" s="367"/>
      <c r="WDR167" s="367"/>
      <c r="WDS167" s="367"/>
      <c r="WDT167" s="367"/>
      <c r="WDU167" s="367"/>
      <c r="WDV167" s="367"/>
      <c r="WDW167" s="367"/>
      <c r="WDX167" s="367"/>
      <c r="WDY167" s="367"/>
      <c r="WDZ167" s="367"/>
      <c r="WEA167" s="367"/>
      <c r="WEB167" s="367"/>
      <c r="WEC167" s="367"/>
      <c r="WED167" s="367"/>
      <c r="WEE167" s="367"/>
      <c r="WEF167" s="367"/>
      <c r="WEG167" s="367"/>
      <c r="WEH167" s="367"/>
      <c r="WEI167" s="367"/>
      <c r="WEJ167" s="367"/>
      <c r="WEK167" s="367"/>
      <c r="WEL167" s="367"/>
      <c r="WEM167" s="367"/>
      <c r="WEN167" s="367"/>
      <c r="WEO167" s="367"/>
      <c r="WEP167" s="367"/>
      <c r="WEQ167" s="367"/>
      <c r="WER167" s="367"/>
      <c r="WES167" s="367"/>
      <c r="WET167" s="367"/>
      <c r="WEU167" s="367"/>
      <c r="WEV167" s="367"/>
      <c r="WEW167" s="367"/>
      <c r="WEX167" s="367"/>
      <c r="WEY167" s="367"/>
      <c r="WEZ167" s="367"/>
      <c r="WFA167" s="367"/>
      <c r="WFB167" s="367"/>
      <c r="WFC167" s="367"/>
      <c r="WFD167" s="367"/>
      <c r="WFE167" s="367"/>
      <c r="WFF167" s="367"/>
      <c r="WFG167" s="367"/>
      <c r="WFH167" s="367"/>
      <c r="WFI167" s="367"/>
      <c r="WFJ167" s="367"/>
      <c r="WFK167" s="367"/>
      <c r="WFL167" s="367"/>
      <c r="WFM167" s="367"/>
      <c r="WFN167" s="367"/>
      <c r="WFO167" s="367"/>
      <c r="WFP167" s="367"/>
      <c r="WFQ167" s="367"/>
      <c r="WFR167" s="367"/>
      <c r="WFS167" s="367"/>
      <c r="WFT167" s="367"/>
      <c r="WFU167" s="367"/>
      <c r="WFV167" s="367"/>
      <c r="WFW167" s="367"/>
      <c r="WFX167" s="367"/>
      <c r="WFY167" s="367"/>
      <c r="WFZ167" s="367"/>
      <c r="WGA167" s="367"/>
      <c r="WGB167" s="367"/>
      <c r="WGC167" s="367"/>
      <c r="WGD167" s="367"/>
      <c r="WGE167" s="367"/>
      <c r="WGF167" s="367"/>
      <c r="WGG167" s="367"/>
      <c r="WGH167" s="367"/>
      <c r="WGI167" s="367"/>
      <c r="WGJ167" s="367"/>
      <c r="WGK167" s="367"/>
      <c r="WGL167" s="367"/>
      <c r="WGM167" s="367"/>
      <c r="WGN167" s="367"/>
      <c r="WGO167" s="367"/>
      <c r="WGP167" s="367"/>
      <c r="WGQ167" s="367"/>
      <c r="WGR167" s="367"/>
      <c r="WGS167" s="367"/>
      <c r="WGT167" s="367"/>
      <c r="WGU167" s="367"/>
      <c r="WGV167" s="367"/>
      <c r="WGW167" s="367"/>
      <c r="WGX167" s="367"/>
      <c r="WGY167" s="367"/>
      <c r="WGZ167" s="367"/>
      <c r="WHA167" s="367"/>
      <c r="WHB167" s="367"/>
      <c r="WHC167" s="367"/>
      <c r="WHD167" s="367"/>
      <c r="WHE167" s="367"/>
      <c r="WHF167" s="367"/>
      <c r="WHG167" s="367"/>
      <c r="WHH167" s="367"/>
      <c r="WHI167" s="367"/>
      <c r="WHJ167" s="367"/>
      <c r="WHK167" s="367"/>
      <c r="WHL167" s="367"/>
      <c r="WHM167" s="367"/>
      <c r="WHN167" s="367"/>
      <c r="WHO167" s="367"/>
      <c r="WHP167" s="367"/>
      <c r="WHQ167" s="367"/>
      <c r="WHR167" s="367"/>
      <c r="WHS167" s="367"/>
      <c r="WHT167" s="367"/>
      <c r="WHU167" s="367"/>
      <c r="WHV167" s="367"/>
      <c r="WHW167" s="367"/>
      <c r="WHX167" s="367"/>
      <c r="WHY167" s="367"/>
      <c r="WHZ167" s="367"/>
      <c r="WIA167" s="367"/>
      <c r="WIB167" s="367"/>
      <c r="WIC167" s="367"/>
      <c r="WID167" s="367"/>
      <c r="WIE167" s="367"/>
      <c r="WIF167" s="367"/>
      <c r="WIG167" s="367"/>
      <c r="WIH167" s="367"/>
      <c r="WII167" s="367"/>
      <c r="WIJ167" s="367"/>
      <c r="WIK167" s="367"/>
      <c r="WIL167" s="367"/>
      <c r="WIM167" s="367"/>
      <c r="WIN167" s="367"/>
      <c r="WIO167" s="367"/>
      <c r="WIP167" s="367"/>
      <c r="WIQ167" s="367"/>
      <c r="WIR167" s="367"/>
      <c r="WIS167" s="367"/>
      <c r="WIT167" s="367"/>
      <c r="WIU167" s="367"/>
      <c r="WIV167" s="367"/>
      <c r="WIW167" s="367"/>
      <c r="WIX167" s="367"/>
      <c r="WIY167" s="367"/>
      <c r="WIZ167" s="367"/>
      <c r="WJA167" s="367"/>
      <c r="WJB167" s="367"/>
      <c r="WJC167" s="367"/>
      <c r="WJD167" s="367"/>
      <c r="WJE167" s="367"/>
      <c r="WJF167" s="367"/>
      <c r="WJG167" s="367"/>
      <c r="WJH167" s="367"/>
      <c r="WJI167" s="367"/>
      <c r="WJJ167" s="367"/>
      <c r="WJK167" s="367"/>
      <c r="WJL167" s="367"/>
      <c r="WJM167" s="367"/>
      <c r="WJN167" s="367"/>
      <c r="WJO167" s="367"/>
      <c r="WJP167" s="367"/>
      <c r="WJQ167" s="367"/>
      <c r="WJR167" s="367"/>
      <c r="WJS167" s="367"/>
      <c r="WJT167" s="367"/>
      <c r="WJU167" s="367"/>
      <c r="WJV167" s="367"/>
      <c r="WJW167" s="367"/>
      <c r="WJX167" s="367"/>
      <c r="WJY167" s="367"/>
      <c r="WJZ167" s="367"/>
      <c r="WKA167" s="367"/>
      <c r="WKB167" s="367"/>
      <c r="WKC167" s="367"/>
      <c r="WKD167" s="367"/>
      <c r="WKE167" s="367"/>
      <c r="WKF167" s="367"/>
      <c r="WKG167" s="367"/>
      <c r="WKH167" s="367"/>
      <c r="WKI167" s="367"/>
      <c r="WKJ167" s="367"/>
      <c r="WKK167" s="367"/>
      <c r="WKL167" s="367"/>
      <c r="WKM167" s="367"/>
      <c r="WKN167" s="367"/>
      <c r="WKO167" s="367"/>
      <c r="WKP167" s="367"/>
      <c r="WKQ167" s="367"/>
      <c r="WKR167" s="367"/>
      <c r="WKS167" s="367"/>
      <c r="WKT167" s="367"/>
      <c r="WKU167" s="367"/>
      <c r="WKV167" s="367"/>
      <c r="WKW167" s="367"/>
      <c r="WKX167" s="367"/>
      <c r="WKY167" s="367"/>
      <c r="WKZ167" s="367"/>
      <c r="WLA167" s="367"/>
      <c r="WLB167" s="367"/>
      <c r="WLC167" s="367"/>
      <c r="WLD167" s="367"/>
      <c r="WLE167" s="367"/>
      <c r="WLF167" s="367"/>
      <c r="WLG167" s="367"/>
      <c r="WLH167" s="367"/>
      <c r="WLI167" s="367"/>
      <c r="WLJ167" s="367"/>
      <c r="WLK167" s="367"/>
      <c r="WLL167" s="367"/>
      <c r="WLM167" s="367"/>
      <c r="WLN167" s="367"/>
      <c r="WLO167" s="367"/>
      <c r="WLP167" s="367"/>
      <c r="WLQ167" s="367"/>
      <c r="WLR167" s="367"/>
      <c r="WLS167" s="367"/>
      <c r="WLT167" s="367"/>
      <c r="WLU167" s="367"/>
      <c r="WLV167" s="367"/>
      <c r="WLW167" s="367"/>
      <c r="WLX167" s="367"/>
      <c r="WLY167" s="367"/>
      <c r="WLZ167" s="367"/>
      <c r="WMA167" s="367"/>
      <c r="WMB167" s="367"/>
      <c r="WMC167" s="367"/>
      <c r="WMD167" s="367"/>
      <c r="WME167" s="367"/>
      <c r="WMF167" s="367"/>
      <c r="WMG167" s="367"/>
      <c r="WMH167" s="367"/>
      <c r="WMI167" s="367"/>
      <c r="WMJ167" s="367"/>
      <c r="WMK167" s="367"/>
      <c r="WML167" s="367"/>
      <c r="WMM167" s="367"/>
      <c r="WMN167" s="367"/>
      <c r="WMO167" s="367"/>
      <c r="WMP167" s="367"/>
      <c r="WMQ167" s="367"/>
      <c r="WMR167" s="367"/>
      <c r="WMS167" s="367"/>
      <c r="WMT167" s="367"/>
      <c r="WMU167" s="367"/>
      <c r="WMV167" s="367"/>
      <c r="WMW167" s="367"/>
      <c r="WMX167" s="367"/>
      <c r="WMY167" s="367"/>
      <c r="WMZ167" s="367"/>
      <c r="WNA167" s="367"/>
      <c r="WNB167" s="367"/>
      <c r="WNC167" s="367"/>
      <c r="WND167" s="367"/>
      <c r="WNE167" s="367"/>
      <c r="WNF167" s="367"/>
      <c r="WNG167" s="367"/>
      <c r="WNH167" s="367"/>
      <c r="WNI167" s="367"/>
      <c r="WNJ167" s="367"/>
      <c r="WNK167" s="367"/>
      <c r="WNL167" s="367"/>
      <c r="WNM167" s="367"/>
      <c r="WNN167" s="367"/>
      <c r="WNO167" s="367"/>
      <c r="WNP167" s="367"/>
      <c r="WNQ167" s="367"/>
      <c r="WNR167" s="367"/>
      <c r="WNS167" s="367"/>
      <c r="WNT167" s="367"/>
      <c r="WNU167" s="367"/>
      <c r="WNV167" s="367"/>
      <c r="WNW167" s="367"/>
      <c r="WNX167" s="367"/>
      <c r="WNY167" s="367"/>
      <c r="WNZ167" s="367"/>
      <c r="WOA167" s="367"/>
      <c r="WOB167" s="367"/>
      <c r="WOC167" s="367"/>
      <c r="WOD167" s="367"/>
      <c r="WOE167" s="367"/>
      <c r="WOF167" s="367"/>
      <c r="WOG167" s="367"/>
      <c r="WOH167" s="367"/>
      <c r="WOI167" s="367"/>
      <c r="WOJ167" s="367"/>
      <c r="WOK167" s="367"/>
      <c r="WOL167" s="367"/>
      <c r="WOM167" s="367"/>
      <c r="WON167" s="367"/>
      <c r="WOO167" s="367"/>
      <c r="WOP167" s="367"/>
      <c r="WOQ167" s="367"/>
      <c r="WOR167" s="367"/>
      <c r="WOS167" s="367"/>
      <c r="WOT167" s="367"/>
      <c r="WOU167" s="367"/>
      <c r="WOV167" s="367"/>
      <c r="WOW167" s="367"/>
      <c r="WOX167" s="367"/>
      <c r="WOY167" s="367"/>
      <c r="WOZ167" s="367"/>
      <c r="WPA167" s="367"/>
      <c r="WPB167" s="367"/>
      <c r="WPC167" s="367"/>
      <c r="WPD167" s="367"/>
      <c r="WPE167" s="367"/>
      <c r="WPF167" s="367"/>
      <c r="WPG167" s="367"/>
      <c r="WPH167" s="367"/>
      <c r="WPI167" s="367"/>
      <c r="WPJ167" s="367"/>
      <c r="WPK167" s="367"/>
      <c r="WPL167" s="367"/>
      <c r="WPM167" s="367"/>
      <c r="WPN167" s="367"/>
      <c r="WPO167" s="367"/>
      <c r="WPP167" s="367"/>
      <c r="WPQ167" s="367"/>
      <c r="WPR167" s="367"/>
      <c r="WPS167" s="367"/>
      <c r="WPT167" s="367"/>
      <c r="WPU167" s="367"/>
      <c r="WPV167" s="367"/>
      <c r="WPW167" s="367"/>
      <c r="WPX167" s="367"/>
      <c r="WPY167" s="367"/>
      <c r="WPZ167" s="367"/>
      <c r="WQA167" s="367"/>
      <c r="WQB167" s="367"/>
      <c r="WQC167" s="367"/>
      <c r="WQD167" s="367"/>
      <c r="WQE167" s="367"/>
      <c r="WQF167" s="367"/>
      <c r="WQG167" s="367"/>
      <c r="WQH167" s="367"/>
      <c r="WQI167" s="367"/>
      <c r="WQJ167" s="367"/>
      <c r="WQK167" s="367"/>
      <c r="WQL167" s="367"/>
      <c r="WQM167" s="367"/>
      <c r="WQN167" s="367"/>
      <c r="WQO167" s="367"/>
      <c r="WQP167" s="367"/>
      <c r="WQQ167" s="367"/>
      <c r="WQR167" s="367"/>
      <c r="WQS167" s="367"/>
      <c r="WQT167" s="367"/>
      <c r="WQU167" s="367"/>
      <c r="WQV167" s="367"/>
      <c r="WQW167" s="367"/>
      <c r="WQX167" s="367"/>
      <c r="WQY167" s="367"/>
      <c r="WQZ167" s="367"/>
      <c r="WRA167" s="367"/>
      <c r="WRB167" s="367"/>
      <c r="WRC167" s="367"/>
      <c r="WRD167" s="367"/>
      <c r="WRE167" s="367"/>
      <c r="WRF167" s="367"/>
      <c r="WRG167" s="367"/>
      <c r="WRH167" s="367"/>
      <c r="WRI167" s="367"/>
      <c r="WRJ167" s="367"/>
      <c r="WRK167" s="367"/>
      <c r="WRL167" s="367"/>
      <c r="WRM167" s="367"/>
      <c r="WRN167" s="367"/>
      <c r="WRO167" s="367"/>
      <c r="WRP167" s="367"/>
      <c r="WRQ167" s="367"/>
      <c r="WRR167" s="367"/>
      <c r="WRS167" s="367"/>
      <c r="WRT167" s="367"/>
      <c r="WRU167" s="367"/>
      <c r="WRV167" s="367"/>
      <c r="WRW167" s="367"/>
      <c r="WRX167" s="367"/>
      <c r="WRY167" s="367"/>
      <c r="WRZ167" s="367"/>
      <c r="WSA167" s="367"/>
      <c r="WSB167" s="367"/>
      <c r="WSC167" s="367"/>
      <c r="WSD167" s="367"/>
      <c r="WSE167" s="367"/>
      <c r="WSF167" s="367"/>
      <c r="WSG167" s="367"/>
      <c r="WSH167" s="367"/>
      <c r="WSI167" s="367"/>
      <c r="WSJ167" s="367"/>
      <c r="WSK167" s="367"/>
      <c r="WSL167" s="367"/>
      <c r="WSM167" s="367"/>
      <c r="WSN167" s="367"/>
      <c r="WSO167" s="367"/>
      <c r="WSP167" s="367"/>
      <c r="WSQ167" s="367"/>
      <c r="WSR167" s="367"/>
      <c r="WSS167" s="367"/>
      <c r="WST167" s="367"/>
      <c r="WSU167" s="367"/>
      <c r="WSV167" s="367"/>
      <c r="WSW167" s="367"/>
      <c r="WSX167" s="367"/>
      <c r="WSY167" s="367"/>
      <c r="WSZ167" s="367"/>
      <c r="WTA167" s="367"/>
      <c r="WTB167" s="367"/>
      <c r="WTC167" s="367"/>
      <c r="WTD167" s="367"/>
      <c r="WTE167" s="367"/>
      <c r="WTF167" s="367"/>
      <c r="WTG167" s="367"/>
      <c r="WTH167" s="367"/>
      <c r="WTI167" s="367"/>
      <c r="WTJ167" s="367"/>
      <c r="WTK167" s="367"/>
      <c r="WTL167" s="367"/>
      <c r="WTM167" s="367"/>
      <c r="WTN167" s="367"/>
      <c r="WTO167" s="367"/>
      <c r="WTP167" s="367"/>
      <c r="WTQ167" s="367"/>
      <c r="WTR167" s="367"/>
      <c r="WTS167" s="367"/>
      <c r="WTT167" s="367"/>
      <c r="WTU167" s="367"/>
      <c r="WTV167" s="367"/>
      <c r="WTW167" s="367"/>
      <c r="WTX167" s="367"/>
      <c r="WTY167" s="367"/>
      <c r="WTZ167" s="367"/>
      <c r="WUA167" s="367"/>
      <c r="WUB167" s="367"/>
      <c r="WUC167" s="367"/>
      <c r="WUD167" s="367"/>
      <c r="WUE167" s="367"/>
      <c r="WUF167" s="367"/>
      <c r="WUG167" s="367"/>
      <c r="WUH167" s="367"/>
      <c r="WUI167" s="367"/>
      <c r="WUJ167" s="367"/>
      <c r="WUK167" s="367"/>
      <c r="WUL167" s="367"/>
      <c r="WUM167" s="367"/>
      <c r="WUN167" s="367"/>
      <c r="WUO167" s="367"/>
      <c r="WUP167" s="367"/>
      <c r="WUQ167" s="367"/>
      <c r="WUR167" s="367"/>
      <c r="WUS167" s="367"/>
      <c r="WUT167" s="367"/>
      <c r="WUU167" s="367"/>
      <c r="WUV167" s="367"/>
      <c r="WUW167" s="367"/>
      <c r="WUX167" s="367"/>
      <c r="WUY167" s="367"/>
      <c r="WUZ167" s="367"/>
      <c r="WVA167" s="367"/>
      <c r="WVB167" s="367"/>
      <c r="WVC167" s="367"/>
      <c r="WVD167" s="367"/>
      <c r="WVE167" s="367"/>
      <c r="WVF167" s="367"/>
      <c r="WVG167" s="367"/>
      <c r="WVH167" s="367"/>
      <c r="WVI167" s="367"/>
      <c r="WVJ167" s="367"/>
      <c r="WVK167" s="367"/>
    </row>
    <row r="168" spans="1:16131" customFormat="1" x14ac:dyDescent="0.25">
      <c r="A168" s="367"/>
      <c r="B168" s="367"/>
      <c r="C168" s="367"/>
      <c r="D168" s="367"/>
      <c r="E168" s="367"/>
      <c r="G168" s="60"/>
      <c r="BU168" s="367"/>
      <c r="BV168" s="367"/>
      <c r="BW168" s="367"/>
      <c r="BX168" s="367"/>
      <c r="BY168" s="367"/>
      <c r="BZ168" s="367"/>
      <c r="CA168" s="367"/>
      <c r="CB168" s="367"/>
      <c r="CC168" s="367"/>
      <c r="CD168" s="367"/>
      <c r="CE168" s="367"/>
      <c r="CF168" s="367"/>
      <c r="CG168" s="367"/>
      <c r="CH168" s="367"/>
      <c r="CI168" s="367"/>
      <c r="CJ168" s="367"/>
      <c r="CK168" s="367"/>
      <c r="CL168" s="367"/>
      <c r="CM168" s="367"/>
      <c r="CN168" s="367"/>
      <c r="CO168" s="367"/>
      <c r="CP168" s="367"/>
      <c r="CQ168" s="367"/>
      <c r="CR168" s="367"/>
      <c r="CS168" s="367"/>
      <c r="CT168" s="367"/>
      <c r="CU168" s="367"/>
      <c r="CV168" s="367"/>
      <c r="CW168" s="367"/>
      <c r="CX168" s="367"/>
      <c r="CY168" s="367"/>
      <c r="CZ168" s="367"/>
      <c r="DA168" s="367"/>
      <c r="DB168" s="367"/>
      <c r="DC168" s="367"/>
      <c r="DD168" s="367"/>
      <c r="DE168" s="367"/>
      <c r="DF168" s="367"/>
      <c r="DG168" s="367"/>
      <c r="DH168" s="367"/>
      <c r="DI168" s="367"/>
      <c r="DJ168" s="367"/>
      <c r="DK168" s="367"/>
      <c r="DL168" s="367"/>
      <c r="DM168" s="367"/>
      <c r="DN168" s="367"/>
      <c r="DO168" s="367"/>
      <c r="DP168" s="367"/>
      <c r="DQ168" s="367"/>
      <c r="DR168" s="367"/>
      <c r="DS168" s="367"/>
      <c r="DT168" s="367"/>
      <c r="DU168" s="367"/>
      <c r="DV168" s="367"/>
      <c r="DW168" s="367"/>
      <c r="DX168" s="367"/>
      <c r="DY168" s="367"/>
      <c r="DZ168" s="367"/>
      <c r="EA168" s="367"/>
      <c r="EB168" s="367"/>
      <c r="EC168" s="367"/>
      <c r="ED168" s="367"/>
      <c r="EE168" s="367"/>
      <c r="EF168" s="367"/>
      <c r="EG168" s="367"/>
      <c r="EH168" s="367"/>
      <c r="EI168" s="367"/>
      <c r="EJ168" s="367"/>
      <c r="EK168" s="367"/>
      <c r="EL168" s="367"/>
      <c r="EM168" s="367"/>
      <c r="EN168" s="367"/>
      <c r="EO168" s="367"/>
      <c r="EP168" s="367"/>
      <c r="EQ168" s="367"/>
      <c r="ER168" s="367"/>
      <c r="ES168" s="367"/>
      <c r="ET168" s="367"/>
      <c r="EU168" s="367"/>
      <c r="EV168" s="367"/>
      <c r="EW168" s="367"/>
      <c r="EX168" s="367"/>
      <c r="EY168" s="367"/>
      <c r="EZ168" s="367"/>
      <c r="FA168" s="367"/>
      <c r="FB168" s="367"/>
      <c r="FC168" s="367"/>
      <c r="FD168" s="367"/>
      <c r="FE168" s="367"/>
      <c r="FF168" s="367"/>
      <c r="FG168" s="367"/>
      <c r="FH168" s="367"/>
      <c r="FI168" s="367"/>
      <c r="FJ168" s="367"/>
      <c r="FK168" s="367"/>
      <c r="FL168" s="367"/>
      <c r="FM168" s="367"/>
      <c r="FN168" s="367"/>
      <c r="FO168" s="367"/>
      <c r="FP168" s="367"/>
      <c r="FQ168" s="367"/>
      <c r="FR168" s="367"/>
      <c r="FS168" s="367"/>
      <c r="FT168" s="367"/>
      <c r="FU168" s="367"/>
      <c r="FV168" s="367"/>
      <c r="FW168" s="367"/>
      <c r="FX168" s="367"/>
      <c r="FY168" s="367"/>
      <c r="FZ168" s="367"/>
      <c r="GA168" s="367"/>
      <c r="GB168" s="367"/>
      <c r="GC168" s="367"/>
      <c r="GD168" s="367"/>
      <c r="GE168" s="367"/>
      <c r="GF168" s="367"/>
      <c r="GG168" s="367"/>
      <c r="GH168" s="367"/>
      <c r="GI168" s="367"/>
      <c r="GJ168" s="367"/>
      <c r="GK168" s="367"/>
      <c r="GL168" s="367"/>
      <c r="GM168" s="367"/>
      <c r="GN168" s="367"/>
      <c r="GO168" s="367"/>
      <c r="GP168" s="367"/>
      <c r="GQ168" s="367"/>
      <c r="GR168" s="367"/>
      <c r="GS168" s="367"/>
      <c r="GT168" s="367"/>
      <c r="GU168" s="367"/>
      <c r="GV168" s="367"/>
      <c r="GW168" s="367"/>
      <c r="GX168" s="367"/>
      <c r="GY168" s="367"/>
      <c r="GZ168" s="367"/>
      <c r="HA168" s="367"/>
      <c r="HB168" s="367"/>
      <c r="HC168" s="367"/>
      <c r="HD168" s="367"/>
      <c r="HE168" s="367"/>
      <c r="HF168" s="367"/>
      <c r="HG168" s="367"/>
      <c r="HH168" s="367"/>
      <c r="HI168" s="367"/>
      <c r="HJ168" s="367"/>
      <c r="HK168" s="367"/>
      <c r="HL168" s="367"/>
      <c r="HM168" s="367"/>
      <c r="HN168" s="367"/>
      <c r="HO168" s="367"/>
      <c r="HP168" s="367"/>
      <c r="HQ168" s="367"/>
      <c r="HR168" s="367"/>
      <c r="HS168" s="367"/>
      <c r="HT168" s="367"/>
      <c r="HU168" s="367"/>
      <c r="HV168" s="367"/>
      <c r="HW168" s="367"/>
      <c r="HX168" s="367"/>
      <c r="HY168" s="367"/>
      <c r="HZ168" s="367"/>
      <c r="IA168" s="367"/>
      <c r="IB168" s="367"/>
      <c r="IC168" s="367"/>
      <c r="ID168" s="367"/>
      <c r="IE168" s="367"/>
      <c r="IF168" s="367"/>
      <c r="IG168" s="367"/>
      <c r="IH168" s="367"/>
      <c r="II168" s="367"/>
      <c r="IJ168" s="367"/>
      <c r="IK168" s="367"/>
      <c r="IL168" s="367"/>
      <c r="IM168" s="367"/>
      <c r="IN168" s="367"/>
      <c r="IO168" s="367"/>
      <c r="IP168" s="367"/>
      <c r="IQ168" s="367"/>
      <c r="IR168" s="367"/>
      <c r="IS168" s="367"/>
      <c r="IT168" s="367"/>
      <c r="IU168" s="367"/>
      <c r="IV168" s="367"/>
      <c r="IW168" s="367"/>
      <c r="IX168" s="367"/>
      <c r="IY168" s="367"/>
      <c r="IZ168" s="367"/>
      <c r="JA168" s="367"/>
      <c r="JB168" s="367"/>
      <c r="JC168" s="367"/>
      <c r="JD168" s="367"/>
      <c r="JE168" s="367"/>
      <c r="JF168" s="367"/>
      <c r="JG168" s="367"/>
      <c r="JH168" s="367"/>
      <c r="JI168" s="367"/>
      <c r="JJ168" s="367"/>
      <c r="JK168" s="367"/>
      <c r="JL168" s="367"/>
      <c r="JM168" s="367"/>
      <c r="JN168" s="367"/>
      <c r="JO168" s="367"/>
      <c r="JP168" s="367"/>
      <c r="JQ168" s="367"/>
      <c r="JR168" s="367"/>
      <c r="JS168" s="367"/>
      <c r="JT168" s="367"/>
      <c r="JU168" s="367"/>
      <c r="JV168" s="367"/>
      <c r="JW168" s="367"/>
      <c r="JX168" s="367"/>
      <c r="JY168" s="367"/>
      <c r="JZ168" s="367"/>
      <c r="KA168" s="367"/>
      <c r="KB168" s="367"/>
      <c r="KC168" s="367"/>
      <c r="KD168" s="367"/>
      <c r="KE168" s="367"/>
      <c r="KF168" s="367"/>
      <c r="KG168" s="367"/>
      <c r="KH168" s="367"/>
      <c r="KI168" s="367"/>
      <c r="KJ168" s="367"/>
      <c r="KK168" s="367"/>
      <c r="KL168" s="367"/>
      <c r="KM168" s="367"/>
      <c r="KN168" s="367"/>
      <c r="KO168" s="367"/>
      <c r="KP168" s="367"/>
      <c r="KQ168" s="367"/>
      <c r="KR168" s="367"/>
      <c r="KS168" s="367"/>
      <c r="KT168" s="367"/>
      <c r="KU168" s="367"/>
      <c r="KV168" s="367"/>
      <c r="KW168" s="367"/>
      <c r="KX168" s="367"/>
      <c r="KY168" s="367"/>
      <c r="KZ168" s="367"/>
      <c r="LA168" s="367"/>
      <c r="LB168" s="367"/>
      <c r="LC168" s="367"/>
      <c r="LD168" s="367"/>
      <c r="LE168" s="367"/>
      <c r="LF168" s="367"/>
      <c r="LG168" s="367"/>
      <c r="LH168" s="367"/>
      <c r="LI168" s="367"/>
      <c r="LJ168" s="367"/>
      <c r="LK168" s="367"/>
      <c r="LL168" s="367"/>
      <c r="LM168" s="367"/>
      <c r="LN168" s="367"/>
      <c r="LO168" s="367"/>
      <c r="LP168" s="367"/>
      <c r="LQ168" s="367"/>
      <c r="LR168" s="367"/>
      <c r="LS168" s="367"/>
      <c r="LT168" s="367"/>
      <c r="LU168" s="367"/>
      <c r="LV168" s="367"/>
      <c r="LW168" s="367"/>
      <c r="LX168" s="367"/>
      <c r="LY168" s="367"/>
      <c r="LZ168" s="367"/>
      <c r="MA168" s="367"/>
      <c r="MB168" s="367"/>
      <c r="MC168" s="367"/>
      <c r="MD168" s="367"/>
      <c r="ME168" s="367"/>
      <c r="MF168" s="367"/>
      <c r="MG168" s="367"/>
      <c r="MH168" s="367"/>
      <c r="MI168" s="367"/>
      <c r="MJ168" s="367"/>
      <c r="MK168" s="367"/>
      <c r="ML168" s="367"/>
      <c r="MM168" s="367"/>
      <c r="MN168" s="367"/>
      <c r="MO168" s="367"/>
      <c r="MP168" s="367"/>
      <c r="MQ168" s="367"/>
      <c r="MR168" s="367"/>
      <c r="MS168" s="367"/>
      <c r="MT168" s="367"/>
      <c r="MU168" s="367"/>
      <c r="MV168" s="367"/>
      <c r="MW168" s="367"/>
      <c r="MX168" s="367"/>
      <c r="MY168" s="367"/>
      <c r="MZ168" s="367"/>
      <c r="NA168" s="367"/>
      <c r="NB168" s="367"/>
      <c r="NC168" s="367"/>
      <c r="ND168" s="367"/>
      <c r="NE168" s="367"/>
      <c r="NF168" s="367"/>
      <c r="NG168" s="367"/>
      <c r="NH168" s="367"/>
      <c r="NI168" s="367"/>
      <c r="NJ168" s="367"/>
      <c r="NK168" s="367"/>
      <c r="NL168" s="367"/>
      <c r="NM168" s="367"/>
      <c r="NN168" s="367"/>
      <c r="NO168" s="367"/>
      <c r="NP168" s="367"/>
      <c r="NQ168" s="367"/>
      <c r="NR168" s="367"/>
      <c r="NS168" s="367"/>
      <c r="NT168" s="367"/>
      <c r="NU168" s="367"/>
      <c r="NV168" s="367"/>
      <c r="NW168" s="367"/>
      <c r="NX168" s="367"/>
      <c r="NY168" s="367"/>
      <c r="NZ168" s="367"/>
      <c r="OA168" s="367"/>
      <c r="OB168" s="367"/>
      <c r="OC168" s="367"/>
      <c r="OD168" s="367"/>
      <c r="OE168" s="367"/>
      <c r="OF168" s="367"/>
      <c r="OG168" s="367"/>
      <c r="OH168" s="367"/>
      <c r="OI168" s="367"/>
      <c r="OJ168" s="367"/>
      <c r="OK168" s="367"/>
      <c r="OL168" s="367"/>
      <c r="OM168" s="367"/>
      <c r="ON168" s="367"/>
      <c r="OO168" s="367"/>
      <c r="OP168" s="367"/>
      <c r="OQ168" s="367"/>
      <c r="OR168" s="367"/>
      <c r="OS168" s="367"/>
      <c r="OT168" s="367"/>
      <c r="OU168" s="367"/>
      <c r="OV168" s="367"/>
      <c r="OW168" s="367"/>
      <c r="OX168" s="367"/>
      <c r="OY168" s="367"/>
      <c r="OZ168" s="367"/>
      <c r="PA168" s="367"/>
      <c r="PB168" s="367"/>
      <c r="PC168" s="367"/>
      <c r="PD168" s="367"/>
      <c r="PE168" s="367"/>
      <c r="PF168" s="367"/>
      <c r="PG168" s="367"/>
      <c r="PH168" s="367"/>
      <c r="PI168" s="367"/>
      <c r="PJ168" s="367"/>
      <c r="PK168" s="367"/>
      <c r="PL168" s="367"/>
      <c r="PM168" s="367"/>
      <c r="PN168" s="367"/>
      <c r="PO168" s="367"/>
      <c r="PP168" s="367"/>
      <c r="PQ168" s="367"/>
      <c r="PR168" s="367"/>
      <c r="PS168" s="367"/>
      <c r="PT168" s="367"/>
      <c r="PU168" s="367"/>
      <c r="PV168" s="367"/>
      <c r="PW168" s="367"/>
      <c r="PX168" s="367"/>
      <c r="PY168" s="367"/>
      <c r="PZ168" s="367"/>
      <c r="QA168" s="367"/>
      <c r="QB168" s="367"/>
      <c r="QC168" s="367"/>
      <c r="QD168" s="367"/>
      <c r="QE168" s="367"/>
      <c r="QF168" s="367"/>
      <c r="QG168" s="367"/>
      <c r="QH168" s="367"/>
      <c r="QI168" s="367"/>
      <c r="QJ168" s="367"/>
      <c r="QK168" s="367"/>
      <c r="QL168" s="367"/>
      <c r="QM168" s="367"/>
      <c r="QN168" s="367"/>
      <c r="QO168" s="367"/>
      <c r="QP168" s="367"/>
      <c r="QQ168" s="367"/>
      <c r="QR168" s="367"/>
      <c r="QS168" s="367"/>
      <c r="QT168" s="367"/>
      <c r="QU168" s="367"/>
      <c r="QV168" s="367"/>
      <c r="QW168" s="367"/>
      <c r="QX168" s="367"/>
      <c r="QY168" s="367"/>
      <c r="QZ168" s="367"/>
      <c r="RA168" s="367"/>
      <c r="RB168" s="367"/>
      <c r="RC168" s="367"/>
      <c r="RD168" s="367"/>
      <c r="RE168" s="367"/>
      <c r="RF168" s="367"/>
      <c r="RG168" s="367"/>
      <c r="RH168" s="367"/>
      <c r="RI168" s="367"/>
      <c r="RJ168" s="367"/>
      <c r="RK168" s="367"/>
      <c r="RL168" s="367"/>
      <c r="RM168" s="367"/>
      <c r="RN168" s="367"/>
      <c r="RO168" s="367"/>
      <c r="RP168" s="367"/>
      <c r="RQ168" s="367"/>
      <c r="RR168" s="367"/>
      <c r="RS168" s="367"/>
      <c r="RT168" s="367"/>
      <c r="RU168" s="367"/>
      <c r="RV168" s="367"/>
      <c r="RW168" s="367"/>
      <c r="RX168" s="367"/>
      <c r="RY168" s="367"/>
      <c r="RZ168" s="367"/>
      <c r="SA168" s="367"/>
      <c r="SB168" s="367"/>
      <c r="SC168" s="367"/>
      <c r="SD168" s="367"/>
      <c r="SE168" s="367"/>
      <c r="SF168" s="367"/>
      <c r="SG168" s="367"/>
      <c r="SH168" s="367"/>
      <c r="SI168" s="367"/>
      <c r="SJ168" s="367"/>
      <c r="SK168" s="367"/>
      <c r="SL168" s="367"/>
      <c r="SM168" s="367"/>
      <c r="SN168" s="367"/>
      <c r="SO168" s="367"/>
      <c r="SP168" s="367"/>
      <c r="SQ168" s="367"/>
      <c r="SR168" s="367"/>
      <c r="SS168" s="367"/>
      <c r="ST168" s="367"/>
      <c r="SU168" s="367"/>
      <c r="SV168" s="367"/>
      <c r="SW168" s="367"/>
      <c r="SX168" s="367"/>
      <c r="SY168" s="367"/>
      <c r="SZ168" s="367"/>
      <c r="TA168" s="367"/>
      <c r="TB168" s="367"/>
      <c r="TC168" s="367"/>
      <c r="TD168" s="367"/>
      <c r="TE168" s="367"/>
      <c r="TF168" s="367"/>
      <c r="TG168" s="367"/>
      <c r="TH168" s="367"/>
      <c r="TI168" s="367"/>
      <c r="TJ168" s="367"/>
      <c r="TK168" s="367"/>
      <c r="TL168" s="367"/>
      <c r="TM168" s="367"/>
      <c r="TN168" s="367"/>
      <c r="TO168" s="367"/>
      <c r="TP168" s="367"/>
      <c r="TQ168" s="367"/>
      <c r="TR168" s="367"/>
      <c r="TS168" s="367"/>
      <c r="TT168" s="367"/>
      <c r="TU168" s="367"/>
      <c r="TV168" s="367"/>
      <c r="TW168" s="367"/>
      <c r="TX168" s="367"/>
      <c r="TY168" s="367"/>
      <c r="TZ168" s="367"/>
      <c r="UA168" s="367"/>
      <c r="UB168" s="367"/>
      <c r="UC168" s="367"/>
      <c r="UD168" s="367"/>
      <c r="UE168" s="367"/>
      <c r="UF168" s="367"/>
      <c r="UG168" s="367"/>
      <c r="UH168" s="367"/>
      <c r="UI168" s="367"/>
      <c r="UJ168" s="367"/>
      <c r="UK168" s="367"/>
      <c r="UL168" s="367"/>
      <c r="UM168" s="367"/>
      <c r="UN168" s="367"/>
      <c r="UO168" s="367"/>
      <c r="UP168" s="367"/>
      <c r="UQ168" s="367"/>
      <c r="UR168" s="367"/>
      <c r="US168" s="367"/>
      <c r="UT168" s="367"/>
      <c r="UU168" s="367"/>
      <c r="UV168" s="367"/>
      <c r="UW168" s="367"/>
      <c r="UX168" s="367"/>
      <c r="UY168" s="367"/>
      <c r="UZ168" s="367"/>
      <c r="VA168" s="367"/>
      <c r="VB168" s="367"/>
      <c r="VC168" s="367"/>
      <c r="VD168" s="367"/>
      <c r="VE168" s="367"/>
      <c r="VF168" s="367"/>
      <c r="VG168" s="367"/>
      <c r="VH168" s="367"/>
      <c r="VI168" s="367"/>
      <c r="VJ168" s="367"/>
      <c r="VK168" s="367"/>
      <c r="VL168" s="367"/>
      <c r="VM168" s="367"/>
      <c r="VN168" s="367"/>
      <c r="VO168" s="367"/>
      <c r="VP168" s="367"/>
      <c r="VQ168" s="367"/>
      <c r="VR168" s="367"/>
      <c r="VS168" s="367"/>
      <c r="VT168" s="367"/>
      <c r="VU168" s="367"/>
      <c r="VV168" s="367"/>
      <c r="VW168" s="367"/>
      <c r="VX168" s="367"/>
      <c r="VY168" s="367"/>
      <c r="VZ168" s="367"/>
      <c r="WA168" s="367"/>
      <c r="WB168" s="367"/>
      <c r="WC168" s="367"/>
      <c r="WD168" s="367"/>
      <c r="WE168" s="367"/>
      <c r="WF168" s="367"/>
      <c r="WG168" s="367"/>
      <c r="WH168" s="367"/>
      <c r="WI168" s="367"/>
      <c r="WJ168" s="367"/>
      <c r="WK168" s="367"/>
      <c r="WL168" s="367"/>
      <c r="WM168" s="367"/>
      <c r="WN168" s="367"/>
      <c r="WO168" s="367"/>
      <c r="WP168" s="367"/>
      <c r="WQ168" s="367"/>
      <c r="WR168" s="367"/>
      <c r="WS168" s="367"/>
      <c r="WT168" s="367"/>
      <c r="WU168" s="367"/>
      <c r="WV168" s="367"/>
      <c r="WW168" s="367"/>
      <c r="WX168" s="367"/>
      <c r="WY168" s="367"/>
      <c r="WZ168" s="367"/>
      <c r="XA168" s="367"/>
      <c r="XB168" s="367"/>
      <c r="XC168" s="367"/>
      <c r="XD168" s="367"/>
      <c r="XE168" s="367"/>
      <c r="XF168" s="367"/>
      <c r="XG168" s="367"/>
      <c r="XH168" s="367"/>
      <c r="XI168" s="367"/>
      <c r="XJ168" s="367"/>
      <c r="XK168" s="367"/>
      <c r="XL168" s="367"/>
      <c r="XM168" s="367"/>
      <c r="XN168" s="367"/>
      <c r="XO168" s="367"/>
      <c r="XP168" s="367"/>
      <c r="XQ168" s="367"/>
      <c r="XR168" s="367"/>
      <c r="XS168" s="367"/>
      <c r="XT168" s="367"/>
      <c r="XU168" s="367"/>
      <c r="XV168" s="367"/>
      <c r="XW168" s="367"/>
      <c r="XX168" s="367"/>
      <c r="XY168" s="367"/>
      <c r="XZ168" s="367"/>
      <c r="YA168" s="367"/>
      <c r="YB168" s="367"/>
      <c r="YC168" s="367"/>
      <c r="YD168" s="367"/>
      <c r="YE168" s="367"/>
      <c r="YF168" s="367"/>
      <c r="YG168" s="367"/>
      <c r="YH168" s="367"/>
      <c r="YI168" s="367"/>
      <c r="YJ168" s="367"/>
      <c r="YK168" s="367"/>
      <c r="YL168" s="367"/>
      <c r="YM168" s="367"/>
      <c r="YN168" s="367"/>
      <c r="YO168" s="367"/>
      <c r="YP168" s="367"/>
      <c r="YQ168" s="367"/>
      <c r="YR168" s="367"/>
      <c r="YS168" s="367"/>
      <c r="YT168" s="367"/>
      <c r="YU168" s="367"/>
      <c r="YV168" s="367"/>
      <c r="YW168" s="367"/>
      <c r="YX168" s="367"/>
      <c r="YY168" s="367"/>
      <c r="YZ168" s="367"/>
      <c r="ZA168" s="367"/>
      <c r="ZB168" s="367"/>
      <c r="ZC168" s="367"/>
      <c r="ZD168" s="367"/>
      <c r="ZE168" s="367"/>
      <c r="ZF168" s="367"/>
      <c r="ZG168" s="367"/>
      <c r="ZH168" s="367"/>
      <c r="ZI168" s="367"/>
      <c r="ZJ168" s="367"/>
      <c r="ZK168" s="367"/>
      <c r="ZL168" s="367"/>
      <c r="ZM168" s="367"/>
      <c r="ZN168" s="367"/>
      <c r="ZO168" s="367"/>
      <c r="ZP168" s="367"/>
      <c r="ZQ168" s="367"/>
      <c r="ZR168" s="367"/>
      <c r="ZS168" s="367"/>
      <c r="ZT168" s="367"/>
      <c r="ZU168" s="367"/>
      <c r="ZV168" s="367"/>
      <c r="ZW168" s="367"/>
      <c r="ZX168" s="367"/>
      <c r="ZY168" s="367"/>
      <c r="ZZ168" s="367"/>
      <c r="AAA168" s="367"/>
      <c r="AAB168" s="367"/>
      <c r="AAC168" s="367"/>
      <c r="AAD168" s="367"/>
      <c r="AAE168" s="367"/>
      <c r="AAF168" s="367"/>
      <c r="AAG168" s="367"/>
      <c r="AAH168" s="367"/>
      <c r="AAI168" s="367"/>
      <c r="AAJ168" s="367"/>
      <c r="AAK168" s="367"/>
      <c r="AAL168" s="367"/>
      <c r="AAM168" s="367"/>
      <c r="AAN168" s="367"/>
      <c r="AAO168" s="367"/>
      <c r="AAP168" s="367"/>
      <c r="AAQ168" s="367"/>
      <c r="AAR168" s="367"/>
      <c r="AAS168" s="367"/>
      <c r="AAT168" s="367"/>
      <c r="AAU168" s="367"/>
      <c r="AAV168" s="367"/>
      <c r="AAW168" s="367"/>
      <c r="AAX168" s="367"/>
      <c r="AAY168" s="367"/>
      <c r="AAZ168" s="367"/>
      <c r="ABA168" s="367"/>
      <c r="ABB168" s="367"/>
      <c r="ABC168" s="367"/>
      <c r="ABD168" s="367"/>
      <c r="ABE168" s="367"/>
      <c r="ABF168" s="367"/>
      <c r="ABG168" s="367"/>
      <c r="ABH168" s="367"/>
      <c r="ABI168" s="367"/>
      <c r="ABJ168" s="367"/>
      <c r="ABK168" s="367"/>
      <c r="ABL168" s="367"/>
      <c r="ABM168" s="367"/>
      <c r="ABN168" s="367"/>
      <c r="ABO168" s="367"/>
      <c r="ABP168" s="367"/>
      <c r="ABQ168" s="367"/>
      <c r="ABR168" s="367"/>
      <c r="ABS168" s="367"/>
      <c r="ABT168" s="367"/>
      <c r="ABU168" s="367"/>
      <c r="ABV168" s="367"/>
      <c r="ABW168" s="367"/>
      <c r="ABX168" s="367"/>
      <c r="ABY168" s="367"/>
      <c r="ABZ168" s="367"/>
      <c r="ACA168" s="367"/>
      <c r="ACB168" s="367"/>
      <c r="ACC168" s="367"/>
      <c r="ACD168" s="367"/>
      <c r="ACE168" s="367"/>
      <c r="ACF168" s="367"/>
      <c r="ACG168" s="367"/>
      <c r="ACH168" s="367"/>
      <c r="ACI168" s="367"/>
      <c r="ACJ168" s="367"/>
      <c r="ACK168" s="367"/>
      <c r="ACL168" s="367"/>
      <c r="ACM168" s="367"/>
      <c r="ACN168" s="367"/>
      <c r="ACO168" s="367"/>
      <c r="ACP168" s="367"/>
      <c r="ACQ168" s="367"/>
      <c r="ACR168" s="367"/>
      <c r="ACS168" s="367"/>
      <c r="ACT168" s="367"/>
      <c r="ACU168" s="367"/>
      <c r="ACV168" s="367"/>
      <c r="ACW168" s="367"/>
      <c r="ACX168" s="367"/>
      <c r="ACY168" s="367"/>
      <c r="ACZ168" s="367"/>
      <c r="ADA168" s="367"/>
      <c r="ADB168" s="367"/>
      <c r="ADC168" s="367"/>
      <c r="ADD168" s="367"/>
      <c r="ADE168" s="367"/>
      <c r="ADF168" s="367"/>
      <c r="ADG168" s="367"/>
      <c r="ADH168" s="367"/>
      <c r="ADI168" s="367"/>
      <c r="ADJ168" s="367"/>
      <c r="ADK168" s="367"/>
      <c r="ADL168" s="367"/>
      <c r="ADM168" s="367"/>
      <c r="ADN168" s="367"/>
      <c r="ADO168" s="367"/>
      <c r="ADP168" s="367"/>
      <c r="ADQ168" s="367"/>
      <c r="ADR168" s="367"/>
      <c r="ADS168" s="367"/>
      <c r="ADT168" s="367"/>
      <c r="ADU168" s="367"/>
      <c r="ADV168" s="367"/>
      <c r="ADW168" s="367"/>
      <c r="ADX168" s="367"/>
      <c r="ADY168" s="367"/>
      <c r="ADZ168" s="367"/>
      <c r="AEA168" s="367"/>
      <c r="AEB168" s="367"/>
      <c r="AEC168" s="367"/>
      <c r="AED168" s="367"/>
      <c r="AEE168" s="367"/>
      <c r="AEF168" s="367"/>
      <c r="AEG168" s="367"/>
      <c r="AEH168" s="367"/>
      <c r="AEI168" s="367"/>
      <c r="AEJ168" s="367"/>
      <c r="AEK168" s="367"/>
      <c r="AEL168" s="367"/>
      <c r="AEM168" s="367"/>
      <c r="AEN168" s="367"/>
      <c r="AEO168" s="367"/>
      <c r="AEP168" s="367"/>
      <c r="AEQ168" s="367"/>
      <c r="AER168" s="367"/>
      <c r="AES168" s="367"/>
      <c r="AET168" s="367"/>
      <c r="AEU168" s="367"/>
      <c r="AEV168" s="367"/>
      <c r="AEW168" s="367"/>
      <c r="AEX168" s="367"/>
      <c r="AEY168" s="367"/>
      <c r="AEZ168" s="367"/>
      <c r="AFA168" s="367"/>
      <c r="AFB168" s="367"/>
      <c r="AFC168" s="367"/>
      <c r="AFD168" s="367"/>
      <c r="AFE168" s="367"/>
      <c r="AFF168" s="367"/>
      <c r="AFG168" s="367"/>
      <c r="AFH168" s="367"/>
      <c r="AFI168" s="367"/>
      <c r="AFJ168" s="367"/>
      <c r="AFK168" s="367"/>
      <c r="AFL168" s="367"/>
      <c r="AFM168" s="367"/>
      <c r="AFN168" s="367"/>
      <c r="AFO168" s="367"/>
      <c r="AFP168" s="367"/>
      <c r="AFQ168" s="367"/>
      <c r="AFR168" s="367"/>
      <c r="AFS168" s="367"/>
      <c r="AFT168" s="367"/>
      <c r="AFU168" s="367"/>
      <c r="AFV168" s="367"/>
      <c r="AFW168" s="367"/>
      <c r="AFX168" s="367"/>
      <c r="AFY168" s="367"/>
      <c r="AFZ168" s="367"/>
      <c r="AGA168" s="367"/>
      <c r="AGB168" s="367"/>
      <c r="AGC168" s="367"/>
      <c r="AGD168" s="367"/>
      <c r="AGE168" s="367"/>
      <c r="AGF168" s="367"/>
      <c r="AGG168" s="367"/>
      <c r="AGH168" s="367"/>
      <c r="AGI168" s="367"/>
      <c r="AGJ168" s="367"/>
      <c r="AGK168" s="367"/>
      <c r="AGL168" s="367"/>
      <c r="AGM168" s="367"/>
      <c r="AGN168" s="367"/>
      <c r="AGO168" s="367"/>
      <c r="AGP168" s="367"/>
      <c r="AGQ168" s="367"/>
      <c r="AGR168" s="367"/>
      <c r="AGS168" s="367"/>
      <c r="AGT168" s="367"/>
      <c r="AGU168" s="367"/>
      <c r="AGV168" s="367"/>
      <c r="AGW168" s="367"/>
      <c r="AGX168" s="367"/>
      <c r="AGY168" s="367"/>
      <c r="AGZ168" s="367"/>
      <c r="AHA168" s="367"/>
      <c r="AHB168" s="367"/>
      <c r="AHC168" s="367"/>
      <c r="AHD168" s="367"/>
      <c r="AHE168" s="367"/>
      <c r="AHF168" s="367"/>
      <c r="AHG168" s="367"/>
      <c r="AHH168" s="367"/>
      <c r="AHI168" s="367"/>
      <c r="AHJ168" s="367"/>
      <c r="AHK168" s="367"/>
      <c r="AHL168" s="367"/>
      <c r="AHM168" s="367"/>
      <c r="AHN168" s="367"/>
      <c r="AHO168" s="367"/>
      <c r="AHP168" s="367"/>
      <c r="AHQ168" s="367"/>
      <c r="AHR168" s="367"/>
      <c r="AHS168" s="367"/>
      <c r="AHT168" s="367"/>
      <c r="AHU168" s="367"/>
      <c r="AHV168" s="367"/>
      <c r="AHW168" s="367"/>
      <c r="AHX168" s="367"/>
      <c r="AHY168" s="367"/>
      <c r="AHZ168" s="367"/>
      <c r="AIA168" s="367"/>
      <c r="AIB168" s="367"/>
      <c r="AIC168" s="367"/>
      <c r="AID168" s="367"/>
      <c r="AIE168" s="367"/>
      <c r="AIF168" s="367"/>
      <c r="AIG168" s="367"/>
      <c r="AIH168" s="367"/>
      <c r="AII168" s="367"/>
      <c r="AIJ168" s="367"/>
      <c r="AIK168" s="367"/>
      <c r="AIL168" s="367"/>
      <c r="AIM168" s="367"/>
      <c r="AIN168" s="367"/>
      <c r="AIO168" s="367"/>
      <c r="AIP168" s="367"/>
      <c r="AIQ168" s="367"/>
      <c r="AIR168" s="367"/>
      <c r="AIS168" s="367"/>
      <c r="AIT168" s="367"/>
      <c r="AIU168" s="367"/>
      <c r="AIV168" s="367"/>
      <c r="AIW168" s="367"/>
      <c r="AIX168" s="367"/>
      <c r="AIY168" s="367"/>
      <c r="AIZ168" s="367"/>
      <c r="AJA168" s="367"/>
      <c r="AJB168" s="367"/>
      <c r="AJC168" s="367"/>
      <c r="AJD168" s="367"/>
      <c r="AJE168" s="367"/>
      <c r="AJF168" s="367"/>
      <c r="AJG168" s="367"/>
      <c r="AJH168" s="367"/>
      <c r="AJI168" s="367"/>
      <c r="AJJ168" s="367"/>
      <c r="AJK168" s="367"/>
      <c r="AJL168" s="367"/>
      <c r="AJM168" s="367"/>
      <c r="AJN168" s="367"/>
      <c r="AJO168" s="367"/>
      <c r="AJP168" s="367"/>
      <c r="AJQ168" s="367"/>
      <c r="AJR168" s="367"/>
      <c r="AJS168" s="367"/>
      <c r="AJT168" s="367"/>
      <c r="AJU168" s="367"/>
      <c r="AJV168" s="367"/>
      <c r="AJW168" s="367"/>
      <c r="AJX168" s="367"/>
      <c r="AJY168" s="367"/>
      <c r="AJZ168" s="367"/>
      <c r="AKA168" s="367"/>
      <c r="AKB168" s="367"/>
      <c r="AKC168" s="367"/>
      <c r="AKD168" s="367"/>
      <c r="AKE168" s="367"/>
      <c r="AKF168" s="367"/>
      <c r="AKG168" s="367"/>
      <c r="AKH168" s="367"/>
      <c r="AKI168" s="367"/>
      <c r="AKJ168" s="367"/>
      <c r="AKK168" s="367"/>
      <c r="AKL168" s="367"/>
      <c r="AKM168" s="367"/>
      <c r="AKN168" s="367"/>
      <c r="AKO168" s="367"/>
      <c r="AKP168" s="367"/>
      <c r="AKQ168" s="367"/>
      <c r="AKR168" s="367"/>
      <c r="AKS168" s="367"/>
      <c r="AKT168" s="367"/>
      <c r="AKU168" s="367"/>
      <c r="AKV168" s="367"/>
      <c r="AKW168" s="367"/>
      <c r="AKX168" s="367"/>
      <c r="AKY168" s="367"/>
      <c r="AKZ168" s="367"/>
      <c r="ALA168" s="367"/>
      <c r="ALB168" s="367"/>
      <c r="ALC168" s="367"/>
      <c r="ALD168" s="367"/>
      <c r="ALE168" s="367"/>
      <c r="ALF168" s="367"/>
      <c r="ALG168" s="367"/>
      <c r="ALH168" s="367"/>
      <c r="ALI168" s="367"/>
      <c r="ALJ168" s="367"/>
      <c r="ALK168" s="367"/>
      <c r="ALL168" s="367"/>
      <c r="ALM168" s="367"/>
      <c r="ALN168" s="367"/>
      <c r="ALO168" s="367"/>
      <c r="ALP168" s="367"/>
      <c r="ALQ168" s="367"/>
      <c r="ALR168" s="367"/>
      <c r="ALS168" s="367"/>
      <c r="ALT168" s="367"/>
      <c r="ALU168" s="367"/>
      <c r="ALV168" s="367"/>
      <c r="ALW168" s="367"/>
      <c r="ALX168" s="367"/>
      <c r="ALY168" s="367"/>
      <c r="ALZ168" s="367"/>
      <c r="AMA168" s="367"/>
      <c r="AMB168" s="367"/>
      <c r="AMC168" s="367"/>
      <c r="AMD168" s="367"/>
      <c r="AME168" s="367"/>
      <c r="AMF168" s="367"/>
      <c r="AMG168" s="367"/>
      <c r="AMH168" s="367"/>
      <c r="AMI168" s="367"/>
      <c r="AMJ168" s="367"/>
      <c r="AMK168" s="367"/>
      <c r="AML168" s="367"/>
      <c r="AMM168" s="367"/>
      <c r="AMN168" s="367"/>
      <c r="AMO168" s="367"/>
      <c r="AMP168" s="367"/>
      <c r="AMQ168" s="367"/>
      <c r="AMR168" s="367"/>
      <c r="AMS168" s="367"/>
      <c r="AMT168" s="367"/>
      <c r="AMU168" s="367"/>
      <c r="AMV168" s="367"/>
      <c r="AMW168" s="367"/>
      <c r="AMX168" s="367"/>
      <c r="AMY168" s="367"/>
      <c r="AMZ168" s="367"/>
      <c r="ANA168" s="367"/>
      <c r="ANB168" s="367"/>
      <c r="ANC168" s="367"/>
      <c r="AND168" s="367"/>
      <c r="ANE168" s="367"/>
      <c r="ANF168" s="367"/>
      <c r="ANG168" s="367"/>
      <c r="ANH168" s="367"/>
      <c r="ANI168" s="367"/>
      <c r="ANJ168" s="367"/>
      <c r="ANK168" s="367"/>
      <c r="ANL168" s="367"/>
      <c r="ANM168" s="367"/>
      <c r="ANN168" s="367"/>
      <c r="ANO168" s="367"/>
      <c r="ANP168" s="367"/>
      <c r="ANQ168" s="367"/>
      <c r="ANR168" s="367"/>
      <c r="ANS168" s="367"/>
      <c r="ANT168" s="367"/>
      <c r="ANU168" s="367"/>
      <c r="ANV168" s="367"/>
      <c r="ANW168" s="367"/>
      <c r="ANX168" s="367"/>
      <c r="ANY168" s="367"/>
      <c r="ANZ168" s="367"/>
      <c r="AOA168" s="367"/>
      <c r="AOB168" s="367"/>
      <c r="AOC168" s="367"/>
      <c r="AOD168" s="367"/>
      <c r="AOE168" s="367"/>
      <c r="AOF168" s="367"/>
      <c r="AOG168" s="367"/>
      <c r="AOH168" s="367"/>
      <c r="AOI168" s="367"/>
      <c r="AOJ168" s="367"/>
      <c r="AOK168" s="367"/>
      <c r="AOL168" s="367"/>
      <c r="AOM168" s="367"/>
      <c r="AON168" s="367"/>
      <c r="AOO168" s="367"/>
      <c r="AOP168" s="367"/>
      <c r="AOQ168" s="367"/>
      <c r="AOR168" s="367"/>
      <c r="AOS168" s="367"/>
      <c r="AOT168" s="367"/>
      <c r="AOU168" s="367"/>
      <c r="AOV168" s="367"/>
      <c r="AOW168" s="367"/>
      <c r="AOX168" s="367"/>
      <c r="AOY168" s="367"/>
      <c r="AOZ168" s="367"/>
      <c r="APA168" s="367"/>
      <c r="APB168" s="367"/>
      <c r="APC168" s="367"/>
      <c r="APD168" s="367"/>
      <c r="APE168" s="367"/>
      <c r="APF168" s="367"/>
      <c r="APG168" s="367"/>
      <c r="APH168" s="367"/>
      <c r="API168" s="367"/>
      <c r="APJ168" s="367"/>
      <c r="APK168" s="367"/>
      <c r="APL168" s="367"/>
      <c r="APM168" s="367"/>
      <c r="APN168" s="367"/>
      <c r="APO168" s="367"/>
      <c r="APP168" s="367"/>
      <c r="APQ168" s="367"/>
      <c r="APR168" s="367"/>
      <c r="APS168" s="367"/>
      <c r="APT168" s="367"/>
      <c r="APU168" s="367"/>
      <c r="APV168" s="367"/>
      <c r="APW168" s="367"/>
      <c r="APX168" s="367"/>
      <c r="APY168" s="367"/>
      <c r="APZ168" s="367"/>
      <c r="AQA168" s="367"/>
      <c r="AQB168" s="367"/>
      <c r="AQC168" s="367"/>
      <c r="AQD168" s="367"/>
      <c r="AQE168" s="367"/>
      <c r="AQF168" s="367"/>
      <c r="AQG168" s="367"/>
      <c r="AQH168" s="367"/>
      <c r="AQI168" s="367"/>
      <c r="AQJ168" s="367"/>
      <c r="AQK168" s="367"/>
      <c r="AQL168" s="367"/>
      <c r="AQM168" s="367"/>
      <c r="AQN168" s="367"/>
      <c r="AQO168" s="367"/>
      <c r="AQP168" s="367"/>
      <c r="AQQ168" s="367"/>
      <c r="AQR168" s="367"/>
      <c r="AQS168" s="367"/>
      <c r="AQT168" s="367"/>
      <c r="AQU168" s="367"/>
      <c r="AQV168" s="367"/>
      <c r="AQW168" s="367"/>
      <c r="AQX168" s="367"/>
      <c r="AQY168" s="367"/>
      <c r="AQZ168" s="367"/>
      <c r="ARA168" s="367"/>
      <c r="ARB168" s="367"/>
      <c r="ARC168" s="367"/>
      <c r="ARD168" s="367"/>
      <c r="ARE168" s="367"/>
      <c r="ARF168" s="367"/>
      <c r="ARG168" s="367"/>
      <c r="ARH168" s="367"/>
      <c r="ARI168" s="367"/>
      <c r="ARJ168" s="367"/>
      <c r="ARK168" s="367"/>
      <c r="ARL168" s="367"/>
      <c r="ARM168" s="367"/>
      <c r="ARN168" s="367"/>
      <c r="ARO168" s="367"/>
      <c r="ARP168" s="367"/>
      <c r="ARQ168" s="367"/>
      <c r="ARR168" s="367"/>
      <c r="ARS168" s="367"/>
      <c r="ART168" s="367"/>
      <c r="ARU168" s="367"/>
      <c r="ARV168" s="367"/>
      <c r="ARW168" s="367"/>
      <c r="ARX168" s="367"/>
      <c r="ARY168" s="367"/>
      <c r="ARZ168" s="367"/>
      <c r="ASA168" s="367"/>
      <c r="ASB168" s="367"/>
      <c r="ASC168" s="367"/>
      <c r="ASD168" s="367"/>
      <c r="ASE168" s="367"/>
      <c r="ASF168" s="367"/>
      <c r="ASG168" s="367"/>
      <c r="ASH168" s="367"/>
      <c r="ASI168" s="367"/>
      <c r="ASJ168" s="367"/>
      <c r="ASK168" s="367"/>
      <c r="ASL168" s="367"/>
      <c r="ASM168" s="367"/>
      <c r="ASN168" s="367"/>
      <c r="ASO168" s="367"/>
      <c r="ASP168" s="367"/>
      <c r="ASQ168" s="367"/>
      <c r="ASR168" s="367"/>
      <c r="ASS168" s="367"/>
      <c r="AST168" s="367"/>
      <c r="ASU168" s="367"/>
      <c r="ASV168" s="367"/>
      <c r="ASW168" s="367"/>
      <c r="ASX168" s="367"/>
      <c r="ASY168" s="367"/>
      <c r="ASZ168" s="367"/>
      <c r="ATA168" s="367"/>
      <c r="ATB168" s="367"/>
      <c r="ATC168" s="367"/>
      <c r="ATD168" s="367"/>
      <c r="ATE168" s="367"/>
      <c r="ATF168" s="367"/>
      <c r="ATG168" s="367"/>
      <c r="ATH168" s="367"/>
      <c r="ATI168" s="367"/>
      <c r="ATJ168" s="367"/>
      <c r="ATK168" s="367"/>
      <c r="ATL168" s="367"/>
      <c r="ATM168" s="367"/>
      <c r="ATN168" s="367"/>
      <c r="ATO168" s="367"/>
      <c r="ATP168" s="367"/>
      <c r="ATQ168" s="367"/>
      <c r="ATR168" s="367"/>
      <c r="ATS168" s="367"/>
      <c r="ATT168" s="367"/>
      <c r="ATU168" s="367"/>
      <c r="ATV168" s="367"/>
      <c r="ATW168" s="367"/>
      <c r="ATX168" s="367"/>
      <c r="ATY168" s="367"/>
      <c r="ATZ168" s="367"/>
      <c r="AUA168" s="367"/>
      <c r="AUB168" s="367"/>
      <c r="AUC168" s="367"/>
      <c r="AUD168" s="367"/>
      <c r="AUE168" s="367"/>
      <c r="AUF168" s="367"/>
      <c r="AUG168" s="367"/>
      <c r="AUH168" s="367"/>
      <c r="AUI168" s="367"/>
      <c r="AUJ168" s="367"/>
      <c r="AUK168" s="367"/>
      <c r="AUL168" s="367"/>
      <c r="AUM168" s="367"/>
      <c r="AUN168" s="367"/>
      <c r="AUO168" s="367"/>
      <c r="AUP168" s="367"/>
      <c r="AUQ168" s="367"/>
      <c r="AUR168" s="367"/>
      <c r="AUS168" s="367"/>
      <c r="AUT168" s="367"/>
      <c r="AUU168" s="367"/>
      <c r="AUV168" s="367"/>
      <c r="AUW168" s="367"/>
      <c r="AUX168" s="367"/>
      <c r="AUY168" s="367"/>
      <c r="AUZ168" s="367"/>
      <c r="AVA168" s="367"/>
      <c r="AVB168" s="367"/>
      <c r="AVC168" s="367"/>
      <c r="AVD168" s="367"/>
      <c r="AVE168" s="367"/>
      <c r="AVF168" s="367"/>
      <c r="AVG168" s="367"/>
      <c r="AVH168" s="367"/>
      <c r="AVI168" s="367"/>
      <c r="AVJ168" s="367"/>
      <c r="AVK168" s="367"/>
      <c r="AVL168" s="367"/>
      <c r="AVM168" s="367"/>
      <c r="AVN168" s="367"/>
      <c r="AVO168" s="367"/>
      <c r="AVP168" s="367"/>
      <c r="AVQ168" s="367"/>
      <c r="AVR168" s="367"/>
      <c r="AVS168" s="367"/>
      <c r="AVT168" s="367"/>
      <c r="AVU168" s="367"/>
      <c r="AVV168" s="367"/>
      <c r="AVW168" s="367"/>
      <c r="AVX168" s="367"/>
      <c r="AVY168" s="367"/>
      <c r="AVZ168" s="367"/>
      <c r="AWA168" s="367"/>
      <c r="AWB168" s="367"/>
      <c r="AWC168" s="367"/>
      <c r="AWD168" s="367"/>
      <c r="AWE168" s="367"/>
      <c r="AWF168" s="367"/>
      <c r="AWG168" s="367"/>
      <c r="AWH168" s="367"/>
      <c r="AWI168" s="367"/>
      <c r="AWJ168" s="367"/>
      <c r="AWK168" s="367"/>
      <c r="AWL168" s="367"/>
      <c r="AWM168" s="367"/>
      <c r="AWN168" s="367"/>
      <c r="AWO168" s="367"/>
      <c r="AWP168" s="367"/>
      <c r="AWQ168" s="367"/>
      <c r="AWR168" s="367"/>
      <c r="AWS168" s="367"/>
      <c r="AWT168" s="367"/>
      <c r="AWU168" s="367"/>
      <c r="AWV168" s="367"/>
      <c r="AWW168" s="367"/>
      <c r="AWX168" s="367"/>
      <c r="AWY168" s="367"/>
      <c r="AWZ168" s="367"/>
      <c r="AXA168" s="367"/>
      <c r="AXB168" s="367"/>
      <c r="AXC168" s="367"/>
      <c r="AXD168" s="367"/>
      <c r="AXE168" s="367"/>
      <c r="AXF168" s="367"/>
      <c r="AXG168" s="367"/>
      <c r="AXH168" s="367"/>
      <c r="AXI168" s="367"/>
      <c r="AXJ168" s="367"/>
      <c r="AXK168" s="367"/>
      <c r="AXL168" s="367"/>
      <c r="AXM168" s="367"/>
      <c r="AXN168" s="367"/>
      <c r="AXO168" s="367"/>
      <c r="AXP168" s="367"/>
      <c r="AXQ168" s="367"/>
      <c r="AXR168" s="367"/>
      <c r="AXS168" s="367"/>
      <c r="AXT168" s="367"/>
      <c r="AXU168" s="367"/>
      <c r="AXV168" s="367"/>
      <c r="AXW168" s="367"/>
      <c r="AXX168" s="367"/>
      <c r="AXY168" s="367"/>
      <c r="AXZ168" s="367"/>
      <c r="AYA168" s="367"/>
      <c r="AYB168" s="367"/>
      <c r="AYC168" s="367"/>
      <c r="AYD168" s="367"/>
      <c r="AYE168" s="367"/>
      <c r="AYF168" s="367"/>
      <c r="AYG168" s="367"/>
      <c r="AYH168" s="367"/>
      <c r="AYI168" s="367"/>
      <c r="AYJ168" s="367"/>
      <c r="AYK168" s="367"/>
      <c r="AYL168" s="367"/>
      <c r="AYM168" s="367"/>
      <c r="AYN168" s="367"/>
      <c r="AYO168" s="367"/>
      <c r="AYP168" s="367"/>
      <c r="AYQ168" s="367"/>
      <c r="AYR168" s="367"/>
      <c r="AYS168" s="367"/>
      <c r="AYT168" s="367"/>
      <c r="AYU168" s="367"/>
      <c r="AYV168" s="367"/>
      <c r="AYW168" s="367"/>
      <c r="AYX168" s="367"/>
      <c r="AYY168" s="367"/>
      <c r="AYZ168" s="367"/>
      <c r="AZA168" s="367"/>
      <c r="AZB168" s="367"/>
      <c r="AZC168" s="367"/>
      <c r="AZD168" s="367"/>
      <c r="AZE168" s="367"/>
      <c r="AZF168" s="367"/>
      <c r="AZG168" s="367"/>
      <c r="AZH168" s="367"/>
      <c r="AZI168" s="367"/>
      <c r="AZJ168" s="367"/>
      <c r="AZK168" s="367"/>
      <c r="AZL168" s="367"/>
      <c r="AZM168" s="367"/>
      <c r="AZN168" s="367"/>
      <c r="AZO168" s="367"/>
      <c r="AZP168" s="367"/>
      <c r="AZQ168" s="367"/>
      <c r="AZR168" s="367"/>
      <c r="AZS168" s="367"/>
      <c r="AZT168" s="367"/>
      <c r="AZU168" s="367"/>
      <c r="AZV168" s="367"/>
      <c r="AZW168" s="367"/>
      <c r="AZX168" s="367"/>
      <c r="AZY168" s="367"/>
      <c r="AZZ168" s="367"/>
      <c r="BAA168" s="367"/>
      <c r="BAB168" s="367"/>
      <c r="BAC168" s="367"/>
      <c r="BAD168" s="367"/>
      <c r="BAE168" s="367"/>
      <c r="BAF168" s="367"/>
      <c r="BAG168" s="367"/>
      <c r="BAH168" s="367"/>
      <c r="BAI168" s="367"/>
      <c r="BAJ168" s="367"/>
      <c r="BAK168" s="367"/>
      <c r="BAL168" s="367"/>
      <c r="BAM168" s="367"/>
      <c r="BAN168" s="367"/>
      <c r="BAO168" s="367"/>
      <c r="BAP168" s="367"/>
      <c r="BAQ168" s="367"/>
      <c r="BAR168" s="367"/>
      <c r="BAS168" s="367"/>
      <c r="BAT168" s="367"/>
      <c r="BAU168" s="367"/>
      <c r="BAV168" s="367"/>
      <c r="BAW168" s="367"/>
      <c r="BAX168" s="367"/>
      <c r="BAY168" s="367"/>
      <c r="BAZ168" s="367"/>
      <c r="BBA168" s="367"/>
      <c r="BBB168" s="367"/>
      <c r="BBC168" s="367"/>
      <c r="BBD168" s="367"/>
      <c r="BBE168" s="367"/>
      <c r="BBF168" s="367"/>
      <c r="BBG168" s="367"/>
      <c r="BBH168" s="367"/>
      <c r="BBI168" s="367"/>
      <c r="BBJ168" s="367"/>
      <c r="BBK168" s="367"/>
      <c r="BBL168" s="367"/>
      <c r="BBM168" s="367"/>
      <c r="BBN168" s="367"/>
      <c r="BBO168" s="367"/>
      <c r="BBP168" s="367"/>
      <c r="BBQ168" s="367"/>
      <c r="BBR168" s="367"/>
      <c r="BBS168" s="367"/>
      <c r="BBT168" s="367"/>
      <c r="BBU168" s="367"/>
      <c r="BBV168" s="367"/>
      <c r="BBW168" s="367"/>
      <c r="BBX168" s="367"/>
      <c r="BBY168" s="367"/>
      <c r="BBZ168" s="367"/>
      <c r="BCA168" s="367"/>
      <c r="BCB168" s="367"/>
      <c r="BCC168" s="367"/>
      <c r="BCD168" s="367"/>
      <c r="BCE168" s="367"/>
      <c r="BCF168" s="367"/>
      <c r="BCG168" s="367"/>
      <c r="BCH168" s="367"/>
      <c r="BCI168" s="367"/>
      <c r="BCJ168" s="367"/>
      <c r="BCK168" s="367"/>
      <c r="BCL168" s="367"/>
      <c r="BCM168" s="367"/>
      <c r="BCN168" s="367"/>
      <c r="BCO168" s="367"/>
      <c r="BCP168" s="367"/>
      <c r="BCQ168" s="367"/>
      <c r="BCR168" s="367"/>
      <c r="BCS168" s="367"/>
      <c r="BCT168" s="367"/>
      <c r="BCU168" s="367"/>
      <c r="BCV168" s="367"/>
      <c r="BCW168" s="367"/>
      <c r="BCX168" s="367"/>
      <c r="BCY168" s="367"/>
      <c r="BCZ168" s="367"/>
      <c r="BDA168" s="367"/>
      <c r="BDB168" s="367"/>
      <c r="BDC168" s="367"/>
      <c r="BDD168" s="367"/>
      <c r="BDE168" s="367"/>
      <c r="BDF168" s="367"/>
      <c r="BDG168" s="367"/>
      <c r="BDH168" s="367"/>
      <c r="BDI168" s="367"/>
      <c r="BDJ168" s="367"/>
      <c r="BDK168" s="367"/>
      <c r="BDL168" s="367"/>
      <c r="BDM168" s="367"/>
      <c r="BDN168" s="367"/>
      <c r="BDO168" s="367"/>
      <c r="BDP168" s="367"/>
      <c r="BDQ168" s="367"/>
      <c r="BDR168" s="367"/>
      <c r="BDS168" s="367"/>
      <c r="BDT168" s="367"/>
      <c r="BDU168" s="367"/>
      <c r="BDV168" s="367"/>
      <c r="BDW168" s="367"/>
      <c r="BDX168" s="367"/>
      <c r="BDY168" s="367"/>
      <c r="BDZ168" s="367"/>
      <c r="BEA168" s="367"/>
      <c r="BEB168" s="367"/>
      <c r="BEC168" s="367"/>
      <c r="BED168" s="367"/>
      <c r="BEE168" s="367"/>
      <c r="BEF168" s="367"/>
      <c r="BEG168" s="367"/>
      <c r="BEH168" s="367"/>
      <c r="BEI168" s="367"/>
      <c r="BEJ168" s="367"/>
      <c r="BEK168" s="367"/>
      <c r="BEL168" s="367"/>
      <c r="BEM168" s="367"/>
      <c r="BEN168" s="367"/>
      <c r="BEO168" s="367"/>
      <c r="BEP168" s="367"/>
      <c r="BEQ168" s="367"/>
      <c r="BER168" s="367"/>
      <c r="BES168" s="367"/>
      <c r="BET168" s="367"/>
      <c r="BEU168" s="367"/>
      <c r="BEV168" s="367"/>
      <c r="BEW168" s="367"/>
      <c r="BEX168" s="367"/>
      <c r="BEY168" s="367"/>
      <c r="BEZ168" s="367"/>
      <c r="BFA168" s="367"/>
      <c r="BFB168" s="367"/>
      <c r="BFC168" s="367"/>
      <c r="BFD168" s="367"/>
      <c r="BFE168" s="367"/>
      <c r="BFF168" s="367"/>
      <c r="BFG168" s="367"/>
      <c r="BFH168" s="367"/>
      <c r="BFI168" s="367"/>
      <c r="BFJ168" s="367"/>
      <c r="BFK168" s="367"/>
      <c r="BFL168" s="367"/>
      <c r="BFM168" s="367"/>
      <c r="BFN168" s="367"/>
      <c r="BFO168" s="367"/>
      <c r="BFP168" s="367"/>
      <c r="BFQ168" s="367"/>
      <c r="BFR168" s="367"/>
      <c r="BFS168" s="367"/>
      <c r="BFT168" s="367"/>
      <c r="BFU168" s="367"/>
      <c r="BFV168" s="367"/>
      <c r="BFW168" s="367"/>
      <c r="BFX168" s="367"/>
      <c r="BFY168" s="367"/>
      <c r="BFZ168" s="367"/>
      <c r="BGA168" s="367"/>
      <c r="BGB168" s="367"/>
      <c r="BGC168" s="367"/>
      <c r="BGD168" s="367"/>
      <c r="BGE168" s="367"/>
      <c r="BGF168" s="367"/>
      <c r="BGG168" s="367"/>
      <c r="BGH168" s="367"/>
      <c r="BGI168" s="367"/>
      <c r="BGJ168" s="367"/>
      <c r="BGK168" s="367"/>
      <c r="BGL168" s="367"/>
      <c r="BGM168" s="367"/>
      <c r="BGN168" s="367"/>
      <c r="BGO168" s="367"/>
      <c r="BGP168" s="367"/>
      <c r="BGQ168" s="367"/>
      <c r="BGR168" s="367"/>
      <c r="BGS168" s="367"/>
      <c r="BGT168" s="367"/>
      <c r="BGU168" s="367"/>
      <c r="BGV168" s="367"/>
      <c r="BGW168" s="367"/>
      <c r="BGX168" s="367"/>
      <c r="BGY168" s="367"/>
      <c r="BGZ168" s="367"/>
      <c r="BHA168" s="367"/>
      <c r="BHB168" s="367"/>
      <c r="BHC168" s="367"/>
      <c r="BHD168" s="367"/>
      <c r="BHE168" s="367"/>
      <c r="BHF168" s="367"/>
      <c r="BHG168" s="367"/>
      <c r="BHH168" s="367"/>
      <c r="BHI168" s="367"/>
      <c r="BHJ168" s="367"/>
      <c r="BHK168" s="367"/>
      <c r="BHL168" s="367"/>
      <c r="BHM168" s="367"/>
      <c r="BHN168" s="367"/>
      <c r="BHO168" s="367"/>
      <c r="BHP168" s="367"/>
      <c r="BHQ168" s="367"/>
      <c r="BHR168" s="367"/>
      <c r="BHS168" s="367"/>
      <c r="BHT168" s="367"/>
      <c r="BHU168" s="367"/>
      <c r="BHV168" s="367"/>
      <c r="BHW168" s="367"/>
      <c r="BHX168" s="367"/>
      <c r="BHY168" s="367"/>
      <c r="BHZ168" s="367"/>
      <c r="BIA168" s="367"/>
      <c r="BIB168" s="367"/>
      <c r="BIC168" s="367"/>
      <c r="BID168" s="367"/>
      <c r="BIE168" s="367"/>
      <c r="BIF168" s="367"/>
      <c r="BIG168" s="367"/>
      <c r="BIH168" s="367"/>
      <c r="BII168" s="367"/>
      <c r="BIJ168" s="367"/>
      <c r="BIK168" s="367"/>
      <c r="BIL168" s="367"/>
      <c r="BIM168" s="367"/>
      <c r="BIN168" s="367"/>
      <c r="BIO168" s="367"/>
      <c r="BIP168" s="367"/>
      <c r="BIQ168" s="367"/>
      <c r="BIR168" s="367"/>
      <c r="BIS168" s="367"/>
      <c r="BIT168" s="367"/>
      <c r="BIU168" s="367"/>
      <c r="BIV168" s="367"/>
      <c r="BIW168" s="367"/>
      <c r="BIX168" s="367"/>
      <c r="BIY168" s="367"/>
      <c r="BIZ168" s="367"/>
      <c r="BJA168" s="367"/>
      <c r="BJB168" s="367"/>
      <c r="BJC168" s="367"/>
      <c r="BJD168" s="367"/>
      <c r="BJE168" s="367"/>
      <c r="BJF168" s="367"/>
      <c r="BJG168" s="367"/>
      <c r="BJH168" s="367"/>
      <c r="BJI168" s="367"/>
      <c r="BJJ168" s="367"/>
      <c r="BJK168" s="367"/>
      <c r="BJL168" s="367"/>
      <c r="BJM168" s="367"/>
      <c r="BJN168" s="367"/>
      <c r="BJO168" s="367"/>
      <c r="BJP168" s="367"/>
      <c r="BJQ168" s="367"/>
      <c r="BJR168" s="367"/>
      <c r="BJS168" s="367"/>
      <c r="BJT168" s="367"/>
      <c r="BJU168" s="367"/>
      <c r="BJV168" s="367"/>
      <c r="BJW168" s="367"/>
      <c r="BJX168" s="367"/>
      <c r="BJY168" s="367"/>
      <c r="BJZ168" s="367"/>
      <c r="BKA168" s="367"/>
      <c r="BKB168" s="367"/>
      <c r="BKC168" s="367"/>
      <c r="BKD168" s="367"/>
      <c r="BKE168" s="367"/>
      <c r="BKF168" s="367"/>
      <c r="BKG168" s="367"/>
      <c r="BKH168" s="367"/>
      <c r="BKI168" s="367"/>
      <c r="BKJ168" s="367"/>
      <c r="BKK168" s="367"/>
      <c r="BKL168" s="367"/>
      <c r="BKM168" s="367"/>
      <c r="BKN168" s="367"/>
      <c r="BKO168" s="367"/>
      <c r="BKP168" s="367"/>
      <c r="BKQ168" s="367"/>
      <c r="BKR168" s="367"/>
      <c r="BKS168" s="367"/>
      <c r="BKT168" s="367"/>
      <c r="BKU168" s="367"/>
      <c r="BKV168" s="367"/>
      <c r="BKW168" s="367"/>
      <c r="BKX168" s="367"/>
      <c r="BKY168" s="367"/>
      <c r="BKZ168" s="367"/>
      <c r="BLA168" s="367"/>
      <c r="BLB168" s="367"/>
      <c r="BLC168" s="367"/>
      <c r="BLD168" s="367"/>
      <c r="BLE168" s="367"/>
      <c r="BLF168" s="367"/>
      <c r="BLG168" s="367"/>
      <c r="BLH168" s="367"/>
      <c r="BLI168" s="367"/>
      <c r="BLJ168" s="367"/>
      <c r="BLK168" s="367"/>
      <c r="BLL168" s="367"/>
      <c r="BLM168" s="367"/>
      <c r="BLN168" s="367"/>
      <c r="BLO168" s="367"/>
      <c r="BLP168" s="367"/>
      <c r="BLQ168" s="367"/>
      <c r="BLR168" s="367"/>
      <c r="BLS168" s="367"/>
      <c r="BLT168" s="367"/>
      <c r="BLU168" s="367"/>
      <c r="BLV168" s="367"/>
      <c r="BLW168" s="367"/>
      <c r="BLX168" s="367"/>
      <c r="BLY168" s="367"/>
      <c r="BLZ168" s="367"/>
      <c r="BMA168" s="367"/>
      <c r="BMB168" s="367"/>
      <c r="BMC168" s="367"/>
      <c r="BMD168" s="367"/>
      <c r="BME168" s="367"/>
      <c r="BMF168" s="367"/>
      <c r="BMG168" s="367"/>
      <c r="BMH168" s="367"/>
      <c r="BMI168" s="367"/>
      <c r="BMJ168" s="367"/>
      <c r="BMK168" s="367"/>
      <c r="BML168" s="367"/>
      <c r="BMM168" s="367"/>
      <c r="BMN168" s="367"/>
      <c r="BMO168" s="367"/>
      <c r="BMP168" s="367"/>
      <c r="BMQ168" s="367"/>
      <c r="BMR168" s="367"/>
      <c r="BMS168" s="367"/>
      <c r="BMT168" s="367"/>
      <c r="BMU168" s="367"/>
      <c r="BMV168" s="367"/>
      <c r="BMW168" s="367"/>
      <c r="BMX168" s="367"/>
      <c r="BMY168" s="367"/>
      <c r="BMZ168" s="367"/>
      <c r="BNA168" s="367"/>
      <c r="BNB168" s="367"/>
      <c r="BNC168" s="367"/>
      <c r="BND168" s="367"/>
      <c r="BNE168" s="367"/>
      <c r="BNF168" s="367"/>
      <c r="BNG168" s="367"/>
      <c r="BNH168" s="367"/>
      <c r="BNI168" s="367"/>
      <c r="BNJ168" s="367"/>
      <c r="BNK168" s="367"/>
      <c r="BNL168" s="367"/>
      <c r="BNM168" s="367"/>
      <c r="BNN168" s="367"/>
      <c r="BNO168" s="367"/>
      <c r="BNP168" s="367"/>
      <c r="BNQ168" s="367"/>
      <c r="BNR168" s="367"/>
      <c r="BNS168" s="367"/>
      <c r="BNT168" s="367"/>
      <c r="BNU168" s="367"/>
      <c r="BNV168" s="367"/>
      <c r="BNW168" s="367"/>
      <c r="BNX168" s="367"/>
      <c r="BNY168" s="367"/>
      <c r="BNZ168" s="367"/>
      <c r="BOA168" s="367"/>
      <c r="BOB168" s="367"/>
      <c r="BOC168" s="367"/>
      <c r="BOD168" s="367"/>
      <c r="BOE168" s="367"/>
      <c r="BOF168" s="367"/>
      <c r="BOG168" s="367"/>
      <c r="BOH168" s="367"/>
      <c r="BOI168" s="367"/>
      <c r="BOJ168" s="367"/>
      <c r="BOK168" s="367"/>
      <c r="BOL168" s="367"/>
      <c r="BOM168" s="367"/>
      <c r="BON168" s="367"/>
      <c r="BOO168" s="367"/>
      <c r="BOP168" s="367"/>
      <c r="BOQ168" s="367"/>
      <c r="BOR168" s="367"/>
      <c r="BOS168" s="367"/>
      <c r="BOT168" s="367"/>
      <c r="BOU168" s="367"/>
      <c r="BOV168" s="367"/>
      <c r="BOW168" s="367"/>
      <c r="BOX168" s="367"/>
      <c r="BOY168" s="367"/>
      <c r="BOZ168" s="367"/>
      <c r="BPA168" s="367"/>
      <c r="BPB168" s="367"/>
      <c r="BPC168" s="367"/>
      <c r="BPD168" s="367"/>
      <c r="BPE168" s="367"/>
      <c r="BPF168" s="367"/>
      <c r="BPG168" s="367"/>
      <c r="BPH168" s="367"/>
      <c r="BPI168" s="367"/>
      <c r="BPJ168" s="367"/>
      <c r="BPK168" s="367"/>
      <c r="BPL168" s="367"/>
      <c r="BPM168" s="367"/>
      <c r="BPN168" s="367"/>
      <c r="BPO168" s="367"/>
      <c r="BPP168" s="367"/>
      <c r="BPQ168" s="367"/>
      <c r="BPR168" s="367"/>
      <c r="BPS168" s="367"/>
      <c r="BPT168" s="367"/>
      <c r="BPU168" s="367"/>
      <c r="BPV168" s="367"/>
      <c r="BPW168" s="367"/>
      <c r="BPX168" s="367"/>
      <c r="BPY168" s="367"/>
      <c r="BPZ168" s="367"/>
      <c r="BQA168" s="367"/>
      <c r="BQB168" s="367"/>
      <c r="BQC168" s="367"/>
      <c r="BQD168" s="367"/>
      <c r="BQE168" s="367"/>
      <c r="BQF168" s="367"/>
      <c r="BQG168" s="367"/>
      <c r="BQH168" s="367"/>
      <c r="BQI168" s="367"/>
      <c r="BQJ168" s="367"/>
      <c r="BQK168" s="367"/>
      <c r="BQL168" s="367"/>
      <c r="BQM168" s="367"/>
      <c r="BQN168" s="367"/>
      <c r="BQO168" s="367"/>
      <c r="BQP168" s="367"/>
      <c r="BQQ168" s="367"/>
      <c r="BQR168" s="367"/>
      <c r="BQS168" s="367"/>
      <c r="BQT168" s="367"/>
      <c r="BQU168" s="367"/>
      <c r="BQV168" s="367"/>
      <c r="BQW168" s="367"/>
      <c r="BQX168" s="367"/>
      <c r="BQY168" s="367"/>
      <c r="BQZ168" s="367"/>
      <c r="BRA168" s="367"/>
      <c r="BRB168" s="367"/>
      <c r="BRC168" s="367"/>
      <c r="BRD168" s="367"/>
      <c r="BRE168" s="367"/>
      <c r="BRF168" s="367"/>
      <c r="BRG168" s="367"/>
      <c r="BRH168" s="367"/>
      <c r="BRI168" s="367"/>
      <c r="BRJ168" s="367"/>
      <c r="BRK168" s="367"/>
      <c r="BRL168" s="367"/>
      <c r="BRM168" s="367"/>
      <c r="BRN168" s="367"/>
      <c r="BRO168" s="367"/>
      <c r="BRP168" s="367"/>
      <c r="BRQ168" s="367"/>
      <c r="BRR168" s="367"/>
      <c r="BRS168" s="367"/>
      <c r="BRT168" s="367"/>
      <c r="BRU168" s="367"/>
      <c r="BRV168" s="367"/>
      <c r="BRW168" s="367"/>
      <c r="BRX168" s="367"/>
      <c r="BRY168" s="367"/>
      <c r="BRZ168" s="367"/>
      <c r="BSA168" s="367"/>
      <c r="BSB168" s="367"/>
      <c r="BSC168" s="367"/>
      <c r="BSD168" s="367"/>
      <c r="BSE168" s="367"/>
      <c r="BSF168" s="367"/>
      <c r="BSG168" s="367"/>
      <c r="BSH168" s="367"/>
      <c r="BSI168" s="367"/>
      <c r="BSJ168" s="367"/>
      <c r="BSK168" s="367"/>
      <c r="BSL168" s="367"/>
      <c r="BSM168" s="367"/>
      <c r="BSN168" s="367"/>
      <c r="BSO168" s="367"/>
      <c r="BSP168" s="367"/>
      <c r="BSQ168" s="367"/>
      <c r="BSR168" s="367"/>
      <c r="BSS168" s="367"/>
      <c r="BST168" s="367"/>
      <c r="BSU168" s="367"/>
      <c r="BSV168" s="367"/>
      <c r="BSW168" s="367"/>
      <c r="BSX168" s="367"/>
      <c r="BSY168" s="367"/>
      <c r="BSZ168" s="367"/>
      <c r="BTA168" s="367"/>
      <c r="BTB168" s="367"/>
      <c r="BTC168" s="367"/>
      <c r="BTD168" s="367"/>
      <c r="BTE168" s="367"/>
      <c r="BTF168" s="367"/>
      <c r="BTG168" s="367"/>
      <c r="BTH168" s="367"/>
      <c r="BTI168" s="367"/>
      <c r="BTJ168" s="367"/>
      <c r="BTK168" s="367"/>
      <c r="BTL168" s="367"/>
      <c r="BTM168" s="367"/>
      <c r="BTN168" s="367"/>
      <c r="BTO168" s="367"/>
      <c r="BTP168" s="367"/>
      <c r="BTQ168" s="367"/>
      <c r="BTR168" s="367"/>
      <c r="BTS168" s="367"/>
      <c r="BTT168" s="367"/>
      <c r="BTU168" s="367"/>
      <c r="BTV168" s="367"/>
      <c r="BTW168" s="367"/>
      <c r="BTX168" s="367"/>
      <c r="BTY168" s="367"/>
      <c r="BTZ168" s="367"/>
      <c r="BUA168" s="367"/>
      <c r="BUB168" s="367"/>
      <c r="BUC168" s="367"/>
      <c r="BUD168" s="367"/>
      <c r="BUE168" s="367"/>
      <c r="BUF168" s="367"/>
      <c r="BUG168" s="367"/>
      <c r="BUH168" s="367"/>
      <c r="BUI168" s="367"/>
      <c r="BUJ168" s="367"/>
      <c r="BUK168" s="367"/>
      <c r="BUL168" s="367"/>
      <c r="BUM168" s="367"/>
      <c r="BUN168" s="367"/>
      <c r="BUO168" s="367"/>
      <c r="BUP168" s="367"/>
      <c r="BUQ168" s="367"/>
      <c r="BUR168" s="367"/>
      <c r="BUS168" s="367"/>
      <c r="BUT168" s="367"/>
      <c r="BUU168" s="367"/>
      <c r="BUV168" s="367"/>
      <c r="BUW168" s="367"/>
      <c r="BUX168" s="367"/>
      <c r="BUY168" s="367"/>
      <c r="BUZ168" s="367"/>
      <c r="BVA168" s="367"/>
      <c r="BVB168" s="367"/>
      <c r="BVC168" s="367"/>
      <c r="BVD168" s="367"/>
      <c r="BVE168" s="367"/>
      <c r="BVF168" s="367"/>
      <c r="BVG168" s="367"/>
      <c r="BVH168" s="367"/>
      <c r="BVI168" s="367"/>
      <c r="BVJ168" s="367"/>
      <c r="BVK168" s="367"/>
      <c r="BVL168" s="367"/>
      <c r="BVM168" s="367"/>
      <c r="BVN168" s="367"/>
      <c r="BVO168" s="367"/>
      <c r="BVP168" s="367"/>
      <c r="BVQ168" s="367"/>
      <c r="BVR168" s="367"/>
      <c r="BVS168" s="367"/>
      <c r="BVT168" s="367"/>
      <c r="BVU168" s="367"/>
      <c r="BVV168" s="367"/>
      <c r="BVW168" s="367"/>
      <c r="BVX168" s="367"/>
      <c r="BVY168" s="367"/>
      <c r="BVZ168" s="367"/>
      <c r="BWA168" s="367"/>
      <c r="BWB168" s="367"/>
      <c r="BWC168" s="367"/>
      <c r="BWD168" s="367"/>
      <c r="BWE168" s="367"/>
      <c r="BWF168" s="367"/>
      <c r="BWG168" s="367"/>
      <c r="BWH168" s="367"/>
      <c r="BWI168" s="367"/>
      <c r="BWJ168" s="367"/>
      <c r="BWK168" s="367"/>
      <c r="BWL168" s="367"/>
      <c r="BWM168" s="367"/>
      <c r="BWN168" s="367"/>
      <c r="BWO168" s="367"/>
      <c r="BWP168" s="367"/>
      <c r="BWQ168" s="367"/>
      <c r="BWR168" s="367"/>
      <c r="BWS168" s="367"/>
      <c r="BWT168" s="367"/>
      <c r="BWU168" s="367"/>
      <c r="BWV168" s="367"/>
      <c r="BWW168" s="367"/>
      <c r="BWX168" s="367"/>
      <c r="BWY168" s="367"/>
      <c r="BWZ168" s="367"/>
      <c r="BXA168" s="367"/>
      <c r="BXB168" s="367"/>
      <c r="BXC168" s="367"/>
      <c r="BXD168" s="367"/>
      <c r="BXE168" s="367"/>
      <c r="BXF168" s="367"/>
      <c r="BXG168" s="367"/>
      <c r="BXH168" s="367"/>
      <c r="BXI168" s="367"/>
      <c r="BXJ168" s="367"/>
      <c r="BXK168" s="367"/>
      <c r="BXL168" s="367"/>
      <c r="BXM168" s="367"/>
      <c r="BXN168" s="367"/>
      <c r="BXO168" s="367"/>
      <c r="BXP168" s="367"/>
      <c r="BXQ168" s="367"/>
      <c r="BXR168" s="367"/>
      <c r="BXS168" s="367"/>
      <c r="BXT168" s="367"/>
      <c r="BXU168" s="367"/>
      <c r="BXV168" s="367"/>
      <c r="BXW168" s="367"/>
      <c r="BXX168" s="367"/>
      <c r="BXY168" s="367"/>
      <c r="BXZ168" s="367"/>
      <c r="BYA168" s="367"/>
      <c r="BYB168" s="367"/>
      <c r="BYC168" s="367"/>
      <c r="BYD168" s="367"/>
      <c r="BYE168" s="367"/>
      <c r="BYF168" s="367"/>
      <c r="BYG168" s="367"/>
      <c r="BYH168" s="367"/>
      <c r="BYI168" s="367"/>
      <c r="BYJ168" s="367"/>
      <c r="BYK168" s="367"/>
      <c r="BYL168" s="367"/>
      <c r="BYM168" s="367"/>
      <c r="BYN168" s="367"/>
      <c r="BYO168" s="367"/>
      <c r="BYP168" s="367"/>
      <c r="BYQ168" s="367"/>
      <c r="BYR168" s="367"/>
      <c r="BYS168" s="367"/>
      <c r="BYT168" s="367"/>
      <c r="BYU168" s="367"/>
      <c r="BYV168" s="367"/>
      <c r="BYW168" s="367"/>
      <c r="BYX168" s="367"/>
      <c r="BYY168" s="367"/>
      <c r="BYZ168" s="367"/>
      <c r="BZA168" s="367"/>
      <c r="BZB168" s="367"/>
      <c r="BZC168" s="367"/>
      <c r="BZD168" s="367"/>
      <c r="BZE168" s="367"/>
      <c r="BZF168" s="367"/>
      <c r="BZG168" s="367"/>
      <c r="BZH168" s="367"/>
      <c r="BZI168" s="367"/>
      <c r="BZJ168" s="367"/>
      <c r="BZK168" s="367"/>
      <c r="BZL168" s="367"/>
      <c r="BZM168" s="367"/>
      <c r="BZN168" s="367"/>
      <c r="BZO168" s="367"/>
      <c r="BZP168" s="367"/>
      <c r="BZQ168" s="367"/>
      <c r="BZR168" s="367"/>
      <c r="BZS168" s="367"/>
      <c r="BZT168" s="367"/>
      <c r="BZU168" s="367"/>
      <c r="BZV168" s="367"/>
      <c r="BZW168" s="367"/>
      <c r="BZX168" s="367"/>
      <c r="BZY168" s="367"/>
      <c r="BZZ168" s="367"/>
      <c r="CAA168" s="367"/>
      <c r="CAB168" s="367"/>
      <c r="CAC168" s="367"/>
      <c r="CAD168" s="367"/>
      <c r="CAE168" s="367"/>
      <c r="CAF168" s="367"/>
      <c r="CAG168" s="367"/>
      <c r="CAH168" s="367"/>
      <c r="CAI168" s="367"/>
      <c r="CAJ168" s="367"/>
      <c r="CAK168" s="367"/>
      <c r="CAL168" s="367"/>
      <c r="CAM168" s="367"/>
      <c r="CAN168" s="367"/>
      <c r="CAO168" s="367"/>
      <c r="CAP168" s="367"/>
      <c r="CAQ168" s="367"/>
      <c r="CAR168" s="367"/>
      <c r="CAS168" s="367"/>
      <c r="CAT168" s="367"/>
      <c r="CAU168" s="367"/>
      <c r="CAV168" s="367"/>
      <c r="CAW168" s="367"/>
      <c r="CAX168" s="367"/>
      <c r="CAY168" s="367"/>
      <c r="CAZ168" s="367"/>
      <c r="CBA168" s="367"/>
      <c r="CBB168" s="367"/>
      <c r="CBC168" s="367"/>
      <c r="CBD168" s="367"/>
      <c r="CBE168" s="367"/>
      <c r="CBF168" s="367"/>
      <c r="CBG168" s="367"/>
      <c r="CBH168" s="367"/>
      <c r="CBI168" s="367"/>
      <c r="CBJ168" s="367"/>
      <c r="CBK168" s="367"/>
      <c r="CBL168" s="367"/>
      <c r="CBM168" s="367"/>
      <c r="CBN168" s="367"/>
      <c r="CBO168" s="367"/>
      <c r="CBP168" s="367"/>
      <c r="CBQ168" s="367"/>
      <c r="CBR168" s="367"/>
      <c r="CBS168" s="367"/>
      <c r="CBT168" s="367"/>
      <c r="CBU168" s="367"/>
      <c r="CBV168" s="367"/>
      <c r="CBW168" s="367"/>
      <c r="CBX168" s="367"/>
      <c r="CBY168" s="367"/>
      <c r="CBZ168" s="367"/>
      <c r="CCA168" s="367"/>
      <c r="CCB168" s="367"/>
      <c r="CCC168" s="367"/>
      <c r="CCD168" s="367"/>
      <c r="CCE168" s="367"/>
      <c r="CCF168" s="367"/>
      <c r="CCG168" s="367"/>
      <c r="CCH168" s="367"/>
      <c r="CCI168" s="367"/>
      <c r="CCJ168" s="367"/>
      <c r="CCK168" s="367"/>
      <c r="CCL168" s="367"/>
      <c r="CCM168" s="367"/>
      <c r="CCN168" s="367"/>
      <c r="CCO168" s="367"/>
      <c r="CCP168" s="367"/>
      <c r="CCQ168" s="367"/>
      <c r="CCR168" s="367"/>
      <c r="CCS168" s="367"/>
      <c r="CCT168" s="367"/>
      <c r="CCU168" s="367"/>
      <c r="CCV168" s="367"/>
      <c r="CCW168" s="367"/>
      <c r="CCX168" s="367"/>
      <c r="CCY168" s="367"/>
      <c r="CCZ168" s="367"/>
      <c r="CDA168" s="367"/>
      <c r="CDB168" s="367"/>
      <c r="CDC168" s="367"/>
      <c r="CDD168" s="367"/>
      <c r="CDE168" s="367"/>
      <c r="CDF168" s="367"/>
      <c r="CDG168" s="367"/>
      <c r="CDH168" s="367"/>
      <c r="CDI168" s="367"/>
      <c r="CDJ168" s="367"/>
      <c r="CDK168" s="367"/>
      <c r="CDL168" s="367"/>
      <c r="CDM168" s="367"/>
      <c r="CDN168" s="367"/>
      <c r="CDO168" s="367"/>
      <c r="CDP168" s="367"/>
      <c r="CDQ168" s="367"/>
      <c r="CDR168" s="367"/>
      <c r="CDS168" s="367"/>
      <c r="CDT168" s="367"/>
      <c r="CDU168" s="367"/>
      <c r="CDV168" s="367"/>
      <c r="CDW168" s="367"/>
      <c r="CDX168" s="367"/>
      <c r="CDY168" s="367"/>
      <c r="CDZ168" s="367"/>
      <c r="CEA168" s="367"/>
      <c r="CEB168" s="367"/>
      <c r="CEC168" s="367"/>
      <c r="CED168" s="367"/>
      <c r="CEE168" s="367"/>
      <c r="CEF168" s="367"/>
      <c r="CEG168" s="367"/>
      <c r="CEH168" s="367"/>
      <c r="CEI168" s="367"/>
      <c r="CEJ168" s="367"/>
      <c r="CEK168" s="367"/>
      <c r="CEL168" s="367"/>
      <c r="CEM168" s="367"/>
      <c r="CEN168" s="367"/>
      <c r="CEO168" s="367"/>
      <c r="CEP168" s="367"/>
      <c r="CEQ168" s="367"/>
      <c r="CER168" s="367"/>
      <c r="CES168" s="367"/>
      <c r="CET168" s="367"/>
      <c r="CEU168" s="367"/>
      <c r="CEV168" s="367"/>
      <c r="CEW168" s="367"/>
      <c r="CEX168" s="367"/>
      <c r="CEY168" s="367"/>
      <c r="CEZ168" s="367"/>
      <c r="CFA168" s="367"/>
      <c r="CFB168" s="367"/>
      <c r="CFC168" s="367"/>
      <c r="CFD168" s="367"/>
      <c r="CFE168" s="367"/>
      <c r="CFF168" s="367"/>
      <c r="CFG168" s="367"/>
      <c r="CFH168" s="367"/>
      <c r="CFI168" s="367"/>
      <c r="CFJ168" s="367"/>
      <c r="CFK168" s="367"/>
      <c r="CFL168" s="367"/>
      <c r="CFM168" s="367"/>
      <c r="CFN168" s="367"/>
      <c r="CFO168" s="367"/>
      <c r="CFP168" s="367"/>
      <c r="CFQ168" s="367"/>
      <c r="CFR168" s="367"/>
      <c r="CFS168" s="367"/>
      <c r="CFT168" s="367"/>
      <c r="CFU168" s="367"/>
      <c r="CFV168" s="367"/>
      <c r="CFW168" s="367"/>
      <c r="CFX168" s="367"/>
      <c r="CFY168" s="367"/>
      <c r="CFZ168" s="367"/>
      <c r="CGA168" s="367"/>
      <c r="CGB168" s="367"/>
      <c r="CGC168" s="367"/>
      <c r="CGD168" s="367"/>
      <c r="CGE168" s="367"/>
      <c r="CGF168" s="367"/>
      <c r="CGG168" s="367"/>
      <c r="CGH168" s="367"/>
      <c r="CGI168" s="367"/>
      <c r="CGJ168" s="367"/>
      <c r="CGK168" s="367"/>
      <c r="CGL168" s="367"/>
      <c r="CGM168" s="367"/>
      <c r="CGN168" s="367"/>
      <c r="CGO168" s="367"/>
      <c r="CGP168" s="367"/>
      <c r="CGQ168" s="367"/>
      <c r="CGR168" s="367"/>
      <c r="CGS168" s="367"/>
      <c r="CGT168" s="367"/>
      <c r="CGU168" s="367"/>
      <c r="CGV168" s="367"/>
      <c r="CGW168" s="367"/>
      <c r="CGX168" s="367"/>
      <c r="CGY168" s="367"/>
      <c r="CGZ168" s="367"/>
      <c r="CHA168" s="367"/>
      <c r="CHB168" s="367"/>
      <c r="CHC168" s="367"/>
      <c r="CHD168" s="367"/>
      <c r="CHE168" s="367"/>
      <c r="CHF168" s="367"/>
      <c r="CHG168" s="367"/>
      <c r="CHH168" s="367"/>
      <c r="CHI168" s="367"/>
      <c r="CHJ168" s="367"/>
      <c r="CHK168" s="367"/>
      <c r="CHL168" s="367"/>
      <c r="CHM168" s="367"/>
      <c r="CHN168" s="367"/>
      <c r="CHO168" s="367"/>
      <c r="CHP168" s="367"/>
      <c r="CHQ168" s="367"/>
      <c r="CHR168" s="367"/>
      <c r="CHS168" s="367"/>
      <c r="CHT168" s="367"/>
      <c r="CHU168" s="367"/>
      <c r="CHV168" s="367"/>
      <c r="CHW168" s="367"/>
      <c r="CHX168" s="367"/>
      <c r="CHY168" s="367"/>
      <c r="CHZ168" s="367"/>
      <c r="CIA168" s="367"/>
      <c r="CIB168" s="367"/>
      <c r="CIC168" s="367"/>
      <c r="CID168" s="367"/>
      <c r="CIE168" s="367"/>
      <c r="CIF168" s="367"/>
      <c r="CIG168" s="367"/>
      <c r="CIH168" s="367"/>
      <c r="CII168" s="367"/>
      <c r="CIJ168" s="367"/>
      <c r="CIK168" s="367"/>
      <c r="CIL168" s="367"/>
      <c r="CIM168" s="367"/>
      <c r="CIN168" s="367"/>
      <c r="CIO168" s="367"/>
      <c r="CIP168" s="367"/>
      <c r="CIQ168" s="367"/>
      <c r="CIR168" s="367"/>
      <c r="CIS168" s="367"/>
      <c r="CIT168" s="367"/>
      <c r="CIU168" s="367"/>
      <c r="CIV168" s="367"/>
      <c r="CIW168" s="367"/>
      <c r="CIX168" s="367"/>
      <c r="CIY168" s="367"/>
      <c r="CIZ168" s="367"/>
      <c r="CJA168" s="367"/>
      <c r="CJB168" s="367"/>
      <c r="CJC168" s="367"/>
      <c r="CJD168" s="367"/>
      <c r="CJE168" s="367"/>
      <c r="CJF168" s="367"/>
      <c r="CJG168" s="367"/>
      <c r="CJH168" s="367"/>
      <c r="CJI168" s="367"/>
      <c r="CJJ168" s="367"/>
      <c r="CJK168" s="367"/>
      <c r="CJL168" s="367"/>
      <c r="CJM168" s="367"/>
      <c r="CJN168" s="367"/>
      <c r="CJO168" s="367"/>
      <c r="CJP168" s="367"/>
      <c r="CJQ168" s="367"/>
      <c r="CJR168" s="367"/>
      <c r="CJS168" s="367"/>
      <c r="CJT168" s="367"/>
      <c r="CJU168" s="367"/>
      <c r="CJV168" s="367"/>
      <c r="CJW168" s="367"/>
      <c r="CJX168" s="367"/>
      <c r="CJY168" s="367"/>
      <c r="CJZ168" s="367"/>
      <c r="CKA168" s="367"/>
      <c r="CKB168" s="367"/>
      <c r="CKC168" s="367"/>
      <c r="CKD168" s="367"/>
      <c r="CKE168" s="367"/>
      <c r="CKF168" s="367"/>
      <c r="CKG168" s="367"/>
      <c r="CKH168" s="367"/>
      <c r="CKI168" s="367"/>
      <c r="CKJ168" s="367"/>
      <c r="CKK168" s="367"/>
      <c r="CKL168" s="367"/>
      <c r="CKM168" s="367"/>
      <c r="CKN168" s="367"/>
      <c r="CKO168" s="367"/>
      <c r="CKP168" s="367"/>
      <c r="CKQ168" s="367"/>
      <c r="CKR168" s="367"/>
      <c r="CKS168" s="367"/>
      <c r="CKT168" s="367"/>
      <c r="CKU168" s="367"/>
      <c r="CKV168" s="367"/>
      <c r="CKW168" s="367"/>
      <c r="CKX168" s="367"/>
      <c r="CKY168" s="367"/>
      <c r="CKZ168" s="367"/>
      <c r="CLA168" s="367"/>
      <c r="CLB168" s="367"/>
      <c r="CLC168" s="367"/>
      <c r="CLD168" s="367"/>
      <c r="CLE168" s="367"/>
      <c r="CLF168" s="367"/>
      <c r="CLG168" s="367"/>
      <c r="CLH168" s="367"/>
      <c r="CLI168" s="367"/>
      <c r="CLJ168" s="367"/>
      <c r="CLK168" s="367"/>
      <c r="CLL168" s="367"/>
      <c r="CLM168" s="367"/>
      <c r="CLN168" s="367"/>
      <c r="CLO168" s="367"/>
      <c r="CLP168" s="367"/>
      <c r="CLQ168" s="367"/>
      <c r="CLR168" s="367"/>
      <c r="CLS168" s="367"/>
      <c r="CLT168" s="367"/>
      <c r="CLU168" s="367"/>
      <c r="CLV168" s="367"/>
      <c r="CLW168" s="367"/>
      <c r="CLX168" s="367"/>
      <c r="CLY168" s="367"/>
      <c r="CLZ168" s="367"/>
      <c r="CMA168" s="367"/>
      <c r="CMB168" s="367"/>
      <c r="CMC168" s="367"/>
      <c r="CMD168" s="367"/>
      <c r="CME168" s="367"/>
      <c r="CMF168" s="367"/>
      <c r="CMG168" s="367"/>
      <c r="CMH168" s="367"/>
      <c r="CMI168" s="367"/>
      <c r="CMJ168" s="367"/>
      <c r="CMK168" s="367"/>
      <c r="CML168" s="367"/>
      <c r="CMM168" s="367"/>
      <c r="CMN168" s="367"/>
      <c r="CMO168" s="367"/>
      <c r="CMP168" s="367"/>
      <c r="CMQ168" s="367"/>
      <c r="CMR168" s="367"/>
      <c r="CMS168" s="367"/>
      <c r="CMT168" s="367"/>
      <c r="CMU168" s="367"/>
      <c r="CMV168" s="367"/>
      <c r="CMW168" s="367"/>
      <c r="CMX168" s="367"/>
      <c r="CMY168" s="367"/>
      <c r="CMZ168" s="367"/>
      <c r="CNA168" s="367"/>
      <c r="CNB168" s="367"/>
      <c r="CNC168" s="367"/>
      <c r="CND168" s="367"/>
      <c r="CNE168" s="367"/>
      <c r="CNF168" s="367"/>
      <c r="CNG168" s="367"/>
      <c r="CNH168" s="367"/>
      <c r="CNI168" s="367"/>
      <c r="CNJ168" s="367"/>
      <c r="CNK168" s="367"/>
      <c r="CNL168" s="367"/>
      <c r="CNM168" s="367"/>
      <c r="CNN168" s="367"/>
      <c r="CNO168" s="367"/>
      <c r="CNP168" s="367"/>
      <c r="CNQ168" s="367"/>
      <c r="CNR168" s="367"/>
      <c r="CNS168" s="367"/>
      <c r="CNT168" s="367"/>
      <c r="CNU168" s="367"/>
      <c r="CNV168" s="367"/>
      <c r="CNW168" s="367"/>
      <c r="CNX168" s="367"/>
      <c r="CNY168" s="367"/>
      <c r="CNZ168" s="367"/>
      <c r="COA168" s="367"/>
      <c r="COB168" s="367"/>
      <c r="COC168" s="367"/>
      <c r="COD168" s="367"/>
      <c r="COE168" s="367"/>
      <c r="COF168" s="367"/>
      <c r="COG168" s="367"/>
      <c r="COH168" s="367"/>
      <c r="COI168" s="367"/>
      <c r="COJ168" s="367"/>
      <c r="COK168" s="367"/>
      <c r="COL168" s="367"/>
      <c r="COM168" s="367"/>
      <c r="CON168" s="367"/>
      <c r="COO168" s="367"/>
      <c r="COP168" s="367"/>
      <c r="COQ168" s="367"/>
      <c r="COR168" s="367"/>
      <c r="COS168" s="367"/>
      <c r="COT168" s="367"/>
      <c r="COU168" s="367"/>
      <c r="COV168" s="367"/>
      <c r="COW168" s="367"/>
      <c r="COX168" s="367"/>
      <c r="COY168" s="367"/>
      <c r="COZ168" s="367"/>
      <c r="CPA168" s="367"/>
      <c r="CPB168" s="367"/>
      <c r="CPC168" s="367"/>
      <c r="CPD168" s="367"/>
      <c r="CPE168" s="367"/>
      <c r="CPF168" s="367"/>
      <c r="CPG168" s="367"/>
      <c r="CPH168" s="367"/>
      <c r="CPI168" s="367"/>
      <c r="CPJ168" s="367"/>
      <c r="CPK168" s="367"/>
      <c r="CPL168" s="367"/>
      <c r="CPM168" s="367"/>
      <c r="CPN168" s="367"/>
      <c r="CPO168" s="367"/>
      <c r="CPP168" s="367"/>
      <c r="CPQ168" s="367"/>
      <c r="CPR168" s="367"/>
      <c r="CPS168" s="367"/>
      <c r="CPT168" s="367"/>
      <c r="CPU168" s="367"/>
      <c r="CPV168" s="367"/>
      <c r="CPW168" s="367"/>
      <c r="CPX168" s="367"/>
      <c r="CPY168" s="367"/>
      <c r="CPZ168" s="367"/>
      <c r="CQA168" s="367"/>
      <c r="CQB168" s="367"/>
      <c r="CQC168" s="367"/>
      <c r="CQD168" s="367"/>
      <c r="CQE168" s="367"/>
      <c r="CQF168" s="367"/>
      <c r="CQG168" s="367"/>
      <c r="CQH168" s="367"/>
      <c r="CQI168" s="367"/>
      <c r="CQJ168" s="367"/>
      <c r="CQK168" s="367"/>
      <c r="CQL168" s="367"/>
      <c r="CQM168" s="367"/>
      <c r="CQN168" s="367"/>
      <c r="CQO168" s="367"/>
      <c r="CQP168" s="367"/>
      <c r="CQQ168" s="367"/>
      <c r="CQR168" s="367"/>
      <c r="CQS168" s="367"/>
      <c r="CQT168" s="367"/>
      <c r="CQU168" s="367"/>
      <c r="CQV168" s="367"/>
      <c r="CQW168" s="367"/>
      <c r="CQX168" s="367"/>
      <c r="CQY168" s="367"/>
      <c r="CQZ168" s="367"/>
      <c r="CRA168" s="367"/>
      <c r="CRB168" s="367"/>
      <c r="CRC168" s="367"/>
      <c r="CRD168" s="367"/>
      <c r="CRE168" s="367"/>
      <c r="CRF168" s="367"/>
      <c r="CRG168" s="367"/>
      <c r="CRH168" s="367"/>
      <c r="CRI168" s="367"/>
      <c r="CRJ168" s="367"/>
      <c r="CRK168" s="367"/>
      <c r="CRL168" s="367"/>
      <c r="CRM168" s="367"/>
      <c r="CRN168" s="367"/>
      <c r="CRO168" s="367"/>
      <c r="CRP168" s="367"/>
      <c r="CRQ168" s="367"/>
      <c r="CRR168" s="367"/>
      <c r="CRS168" s="367"/>
      <c r="CRT168" s="367"/>
      <c r="CRU168" s="367"/>
      <c r="CRV168" s="367"/>
      <c r="CRW168" s="367"/>
      <c r="CRX168" s="367"/>
      <c r="CRY168" s="367"/>
      <c r="CRZ168" s="367"/>
      <c r="CSA168" s="367"/>
      <c r="CSB168" s="367"/>
      <c r="CSC168" s="367"/>
      <c r="CSD168" s="367"/>
      <c r="CSE168" s="367"/>
      <c r="CSF168" s="367"/>
      <c r="CSG168" s="367"/>
      <c r="CSH168" s="367"/>
      <c r="CSI168" s="367"/>
      <c r="CSJ168" s="367"/>
      <c r="CSK168" s="367"/>
      <c r="CSL168" s="367"/>
      <c r="CSM168" s="367"/>
      <c r="CSN168" s="367"/>
      <c r="CSO168" s="367"/>
      <c r="CSP168" s="367"/>
      <c r="CSQ168" s="367"/>
      <c r="CSR168" s="367"/>
      <c r="CSS168" s="367"/>
      <c r="CST168" s="367"/>
      <c r="CSU168" s="367"/>
      <c r="CSV168" s="367"/>
      <c r="CSW168" s="367"/>
      <c r="CSX168" s="367"/>
      <c r="CSY168" s="367"/>
      <c r="CSZ168" s="367"/>
      <c r="CTA168" s="367"/>
      <c r="CTB168" s="367"/>
      <c r="CTC168" s="367"/>
      <c r="CTD168" s="367"/>
      <c r="CTE168" s="367"/>
      <c r="CTF168" s="367"/>
      <c r="CTG168" s="367"/>
      <c r="CTH168" s="367"/>
      <c r="CTI168" s="367"/>
      <c r="CTJ168" s="367"/>
      <c r="CTK168" s="367"/>
      <c r="CTL168" s="367"/>
      <c r="CTM168" s="367"/>
      <c r="CTN168" s="367"/>
      <c r="CTO168" s="367"/>
      <c r="CTP168" s="367"/>
      <c r="CTQ168" s="367"/>
      <c r="CTR168" s="367"/>
      <c r="CTS168" s="367"/>
      <c r="CTT168" s="367"/>
      <c r="CTU168" s="367"/>
      <c r="CTV168" s="367"/>
      <c r="CTW168" s="367"/>
      <c r="CTX168" s="367"/>
      <c r="CTY168" s="367"/>
      <c r="CTZ168" s="367"/>
      <c r="CUA168" s="367"/>
      <c r="CUB168" s="367"/>
      <c r="CUC168" s="367"/>
      <c r="CUD168" s="367"/>
      <c r="CUE168" s="367"/>
      <c r="CUF168" s="367"/>
      <c r="CUG168" s="367"/>
      <c r="CUH168" s="367"/>
      <c r="CUI168" s="367"/>
      <c r="CUJ168" s="367"/>
      <c r="CUK168" s="367"/>
      <c r="CUL168" s="367"/>
      <c r="CUM168" s="367"/>
      <c r="CUN168" s="367"/>
      <c r="CUO168" s="367"/>
      <c r="CUP168" s="367"/>
      <c r="CUQ168" s="367"/>
      <c r="CUR168" s="367"/>
      <c r="CUS168" s="367"/>
      <c r="CUT168" s="367"/>
      <c r="CUU168" s="367"/>
      <c r="CUV168" s="367"/>
      <c r="CUW168" s="367"/>
      <c r="CUX168" s="367"/>
      <c r="CUY168" s="367"/>
      <c r="CUZ168" s="367"/>
      <c r="CVA168" s="367"/>
      <c r="CVB168" s="367"/>
      <c r="CVC168" s="367"/>
      <c r="CVD168" s="367"/>
      <c r="CVE168" s="367"/>
      <c r="CVF168" s="367"/>
      <c r="CVG168" s="367"/>
      <c r="CVH168" s="367"/>
      <c r="CVI168" s="367"/>
      <c r="CVJ168" s="367"/>
      <c r="CVK168" s="367"/>
      <c r="CVL168" s="367"/>
      <c r="CVM168" s="367"/>
      <c r="CVN168" s="367"/>
      <c r="CVO168" s="367"/>
      <c r="CVP168" s="367"/>
      <c r="CVQ168" s="367"/>
      <c r="CVR168" s="367"/>
      <c r="CVS168" s="367"/>
      <c r="CVT168" s="367"/>
      <c r="CVU168" s="367"/>
      <c r="CVV168" s="367"/>
      <c r="CVW168" s="367"/>
      <c r="CVX168" s="367"/>
      <c r="CVY168" s="367"/>
      <c r="CVZ168" s="367"/>
      <c r="CWA168" s="367"/>
      <c r="CWB168" s="367"/>
      <c r="CWC168" s="367"/>
      <c r="CWD168" s="367"/>
      <c r="CWE168" s="367"/>
      <c r="CWF168" s="367"/>
      <c r="CWG168" s="367"/>
      <c r="CWH168" s="367"/>
      <c r="CWI168" s="367"/>
      <c r="CWJ168" s="367"/>
      <c r="CWK168" s="367"/>
      <c r="CWL168" s="367"/>
      <c r="CWM168" s="367"/>
      <c r="CWN168" s="367"/>
      <c r="CWO168" s="367"/>
      <c r="CWP168" s="367"/>
      <c r="CWQ168" s="367"/>
      <c r="CWR168" s="367"/>
      <c r="CWS168" s="367"/>
      <c r="CWT168" s="367"/>
      <c r="CWU168" s="367"/>
      <c r="CWV168" s="367"/>
      <c r="CWW168" s="367"/>
      <c r="CWX168" s="367"/>
      <c r="CWY168" s="367"/>
      <c r="CWZ168" s="367"/>
      <c r="CXA168" s="367"/>
      <c r="CXB168" s="367"/>
      <c r="CXC168" s="367"/>
      <c r="CXD168" s="367"/>
      <c r="CXE168" s="367"/>
      <c r="CXF168" s="367"/>
      <c r="CXG168" s="367"/>
      <c r="CXH168" s="367"/>
      <c r="CXI168" s="367"/>
      <c r="CXJ168" s="367"/>
      <c r="CXK168" s="367"/>
      <c r="CXL168" s="367"/>
      <c r="CXM168" s="367"/>
      <c r="CXN168" s="367"/>
      <c r="CXO168" s="367"/>
      <c r="CXP168" s="367"/>
      <c r="CXQ168" s="367"/>
      <c r="CXR168" s="367"/>
      <c r="CXS168" s="367"/>
      <c r="CXT168" s="367"/>
      <c r="CXU168" s="367"/>
      <c r="CXV168" s="367"/>
      <c r="CXW168" s="367"/>
      <c r="CXX168" s="367"/>
      <c r="CXY168" s="367"/>
      <c r="CXZ168" s="367"/>
      <c r="CYA168" s="367"/>
      <c r="CYB168" s="367"/>
      <c r="CYC168" s="367"/>
      <c r="CYD168" s="367"/>
      <c r="CYE168" s="367"/>
      <c r="CYF168" s="367"/>
      <c r="CYG168" s="367"/>
      <c r="CYH168" s="367"/>
      <c r="CYI168" s="367"/>
      <c r="CYJ168" s="367"/>
      <c r="CYK168" s="367"/>
      <c r="CYL168" s="367"/>
      <c r="CYM168" s="367"/>
      <c r="CYN168" s="367"/>
      <c r="CYO168" s="367"/>
      <c r="CYP168" s="367"/>
      <c r="CYQ168" s="367"/>
      <c r="CYR168" s="367"/>
      <c r="CYS168" s="367"/>
      <c r="CYT168" s="367"/>
      <c r="CYU168" s="367"/>
      <c r="CYV168" s="367"/>
      <c r="CYW168" s="367"/>
      <c r="CYX168" s="367"/>
      <c r="CYY168" s="367"/>
      <c r="CYZ168" s="367"/>
      <c r="CZA168" s="367"/>
      <c r="CZB168" s="367"/>
      <c r="CZC168" s="367"/>
      <c r="CZD168" s="367"/>
      <c r="CZE168" s="367"/>
      <c r="CZF168" s="367"/>
      <c r="CZG168" s="367"/>
      <c r="CZH168" s="367"/>
      <c r="CZI168" s="367"/>
      <c r="CZJ168" s="367"/>
      <c r="CZK168" s="367"/>
      <c r="CZL168" s="367"/>
      <c r="CZM168" s="367"/>
      <c r="CZN168" s="367"/>
      <c r="CZO168" s="367"/>
      <c r="CZP168" s="367"/>
      <c r="CZQ168" s="367"/>
      <c r="CZR168" s="367"/>
      <c r="CZS168" s="367"/>
      <c r="CZT168" s="367"/>
      <c r="CZU168" s="367"/>
      <c r="CZV168" s="367"/>
      <c r="CZW168" s="367"/>
      <c r="CZX168" s="367"/>
      <c r="CZY168" s="367"/>
      <c r="CZZ168" s="367"/>
      <c r="DAA168" s="367"/>
      <c r="DAB168" s="367"/>
      <c r="DAC168" s="367"/>
      <c r="DAD168" s="367"/>
      <c r="DAE168" s="367"/>
      <c r="DAF168" s="367"/>
      <c r="DAG168" s="367"/>
      <c r="DAH168" s="367"/>
      <c r="DAI168" s="367"/>
      <c r="DAJ168" s="367"/>
      <c r="DAK168" s="367"/>
      <c r="DAL168" s="367"/>
      <c r="DAM168" s="367"/>
      <c r="DAN168" s="367"/>
      <c r="DAO168" s="367"/>
      <c r="DAP168" s="367"/>
      <c r="DAQ168" s="367"/>
      <c r="DAR168" s="367"/>
      <c r="DAS168" s="367"/>
      <c r="DAT168" s="367"/>
      <c r="DAU168" s="367"/>
      <c r="DAV168" s="367"/>
      <c r="DAW168" s="367"/>
      <c r="DAX168" s="367"/>
      <c r="DAY168" s="367"/>
      <c r="DAZ168" s="367"/>
      <c r="DBA168" s="367"/>
      <c r="DBB168" s="367"/>
      <c r="DBC168" s="367"/>
      <c r="DBD168" s="367"/>
      <c r="DBE168" s="367"/>
      <c r="DBF168" s="367"/>
      <c r="DBG168" s="367"/>
      <c r="DBH168" s="367"/>
      <c r="DBI168" s="367"/>
      <c r="DBJ168" s="367"/>
      <c r="DBK168" s="367"/>
      <c r="DBL168" s="367"/>
      <c r="DBM168" s="367"/>
      <c r="DBN168" s="367"/>
      <c r="DBO168" s="367"/>
      <c r="DBP168" s="367"/>
      <c r="DBQ168" s="367"/>
      <c r="DBR168" s="367"/>
      <c r="DBS168" s="367"/>
      <c r="DBT168" s="367"/>
      <c r="DBU168" s="367"/>
      <c r="DBV168" s="367"/>
      <c r="DBW168" s="367"/>
      <c r="DBX168" s="367"/>
      <c r="DBY168" s="367"/>
      <c r="DBZ168" s="367"/>
      <c r="DCA168" s="367"/>
      <c r="DCB168" s="367"/>
      <c r="DCC168" s="367"/>
      <c r="DCD168" s="367"/>
      <c r="DCE168" s="367"/>
      <c r="DCF168" s="367"/>
      <c r="DCG168" s="367"/>
      <c r="DCH168" s="367"/>
      <c r="DCI168" s="367"/>
      <c r="DCJ168" s="367"/>
      <c r="DCK168" s="367"/>
      <c r="DCL168" s="367"/>
      <c r="DCM168" s="367"/>
      <c r="DCN168" s="367"/>
      <c r="DCO168" s="367"/>
      <c r="DCP168" s="367"/>
      <c r="DCQ168" s="367"/>
      <c r="DCR168" s="367"/>
      <c r="DCS168" s="367"/>
      <c r="DCT168" s="367"/>
      <c r="DCU168" s="367"/>
      <c r="DCV168" s="367"/>
      <c r="DCW168" s="367"/>
      <c r="DCX168" s="367"/>
      <c r="DCY168" s="367"/>
      <c r="DCZ168" s="367"/>
      <c r="DDA168" s="367"/>
      <c r="DDB168" s="367"/>
      <c r="DDC168" s="367"/>
      <c r="DDD168" s="367"/>
      <c r="DDE168" s="367"/>
      <c r="DDF168" s="367"/>
      <c r="DDG168" s="367"/>
      <c r="DDH168" s="367"/>
      <c r="DDI168" s="367"/>
      <c r="DDJ168" s="367"/>
      <c r="DDK168" s="367"/>
      <c r="DDL168" s="367"/>
      <c r="DDM168" s="367"/>
      <c r="DDN168" s="367"/>
      <c r="DDO168" s="367"/>
      <c r="DDP168" s="367"/>
      <c r="DDQ168" s="367"/>
      <c r="DDR168" s="367"/>
      <c r="DDS168" s="367"/>
      <c r="DDT168" s="367"/>
      <c r="DDU168" s="367"/>
      <c r="DDV168" s="367"/>
      <c r="DDW168" s="367"/>
      <c r="DDX168" s="367"/>
      <c r="DDY168" s="367"/>
      <c r="DDZ168" s="367"/>
      <c r="DEA168" s="367"/>
      <c r="DEB168" s="367"/>
      <c r="DEC168" s="367"/>
      <c r="DED168" s="367"/>
      <c r="DEE168" s="367"/>
      <c r="DEF168" s="367"/>
      <c r="DEG168" s="367"/>
      <c r="DEH168" s="367"/>
      <c r="DEI168" s="367"/>
      <c r="DEJ168" s="367"/>
      <c r="DEK168" s="367"/>
      <c r="DEL168" s="367"/>
      <c r="DEM168" s="367"/>
      <c r="DEN168" s="367"/>
      <c r="DEO168" s="367"/>
      <c r="DEP168" s="367"/>
      <c r="DEQ168" s="367"/>
      <c r="DER168" s="367"/>
      <c r="DES168" s="367"/>
      <c r="DET168" s="367"/>
      <c r="DEU168" s="367"/>
      <c r="DEV168" s="367"/>
      <c r="DEW168" s="367"/>
      <c r="DEX168" s="367"/>
      <c r="DEY168" s="367"/>
      <c r="DEZ168" s="367"/>
      <c r="DFA168" s="367"/>
      <c r="DFB168" s="367"/>
      <c r="DFC168" s="367"/>
      <c r="DFD168" s="367"/>
      <c r="DFE168" s="367"/>
      <c r="DFF168" s="367"/>
      <c r="DFG168" s="367"/>
      <c r="DFH168" s="367"/>
      <c r="DFI168" s="367"/>
      <c r="DFJ168" s="367"/>
      <c r="DFK168" s="367"/>
      <c r="DFL168" s="367"/>
      <c r="DFM168" s="367"/>
      <c r="DFN168" s="367"/>
      <c r="DFO168" s="367"/>
      <c r="DFP168" s="367"/>
      <c r="DFQ168" s="367"/>
      <c r="DFR168" s="367"/>
      <c r="DFS168" s="367"/>
      <c r="DFT168" s="367"/>
      <c r="DFU168" s="367"/>
      <c r="DFV168" s="367"/>
      <c r="DFW168" s="367"/>
      <c r="DFX168" s="367"/>
      <c r="DFY168" s="367"/>
      <c r="DFZ168" s="367"/>
      <c r="DGA168" s="367"/>
      <c r="DGB168" s="367"/>
      <c r="DGC168" s="367"/>
      <c r="DGD168" s="367"/>
      <c r="DGE168" s="367"/>
      <c r="DGF168" s="367"/>
      <c r="DGG168" s="367"/>
      <c r="DGH168" s="367"/>
      <c r="DGI168" s="367"/>
      <c r="DGJ168" s="367"/>
      <c r="DGK168" s="367"/>
      <c r="DGL168" s="367"/>
      <c r="DGM168" s="367"/>
      <c r="DGN168" s="367"/>
      <c r="DGO168" s="367"/>
      <c r="DGP168" s="367"/>
      <c r="DGQ168" s="367"/>
      <c r="DGR168" s="367"/>
      <c r="DGS168" s="367"/>
      <c r="DGT168" s="367"/>
      <c r="DGU168" s="367"/>
      <c r="DGV168" s="367"/>
      <c r="DGW168" s="367"/>
      <c r="DGX168" s="367"/>
      <c r="DGY168" s="367"/>
      <c r="DGZ168" s="367"/>
      <c r="DHA168" s="367"/>
      <c r="DHB168" s="367"/>
      <c r="DHC168" s="367"/>
      <c r="DHD168" s="367"/>
      <c r="DHE168" s="367"/>
      <c r="DHF168" s="367"/>
      <c r="DHG168" s="367"/>
      <c r="DHH168" s="367"/>
      <c r="DHI168" s="367"/>
      <c r="DHJ168" s="367"/>
      <c r="DHK168" s="367"/>
      <c r="DHL168" s="367"/>
      <c r="DHM168" s="367"/>
      <c r="DHN168" s="367"/>
      <c r="DHO168" s="367"/>
      <c r="DHP168" s="367"/>
      <c r="DHQ168" s="367"/>
      <c r="DHR168" s="367"/>
      <c r="DHS168" s="367"/>
      <c r="DHT168" s="367"/>
      <c r="DHU168" s="367"/>
      <c r="DHV168" s="367"/>
      <c r="DHW168" s="367"/>
      <c r="DHX168" s="367"/>
      <c r="DHY168" s="367"/>
      <c r="DHZ168" s="367"/>
      <c r="DIA168" s="367"/>
      <c r="DIB168" s="367"/>
      <c r="DIC168" s="367"/>
      <c r="DID168" s="367"/>
      <c r="DIE168" s="367"/>
      <c r="DIF168" s="367"/>
      <c r="DIG168" s="367"/>
      <c r="DIH168" s="367"/>
      <c r="DII168" s="367"/>
      <c r="DIJ168" s="367"/>
      <c r="DIK168" s="367"/>
      <c r="DIL168" s="367"/>
      <c r="DIM168" s="367"/>
      <c r="DIN168" s="367"/>
      <c r="DIO168" s="367"/>
      <c r="DIP168" s="367"/>
      <c r="DIQ168" s="367"/>
      <c r="DIR168" s="367"/>
      <c r="DIS168" s="367"/>
      <c r="DIT168" s="367"/>
      <c r="DIU168" s="367"/>
      <c r="DIV168" s="367"/>
      <c r="DIW168" s="367"/>
      <c r="DIX168" s="367"/>
      <c r="DIY168" s="367"/>
      <c r="DIZ168" s="367"/>
      <c r="DJA168" s="367"/>
      <c r="DJB168" s="367"/>
      <c r="DJC168" s="367"/>
      <c r="DJD168" s="367"/>
      <c r="DJE168" s="367"/>
      <c r="DJF168" s="367"/>
      <c r="DJG168" s="367"/>
      <c r="DJH168" s="367"/>
      <c r="DJI168" s="367"/>
      <c r="DJJ168" s="367"/>
      <c r="DJK168" s="367"/>
      <c r="DJL168" s="367"/>
      <c r="DJM168" s="367"/>
      <c r="DJN168" s="367"/>
      <c r="DJO168" s="367"/>
      <c r="DJP168" s="367"/>
      <c r="DJQ168" s="367"/>
      <c r="DJR168" s="367"/>
      <c r="DJS168" s="367"/>
      <c r="DJT168" s="367"/>
      <c r="DJU168" s="367"/>
      <c r="DJV168" s="367"/>
      <c r="DJW168" s="367"/>
      <c r="DJX168" s="367"/>
      <c r="DJY168" s="367"/>
      <c r="DJZ168" s="367"/>
      <c r="DKA168" s="367"/>
      <c r="DKB168" s="367"/>
      <c r="DKC168" s="367"/>
      <c r="DKD168" s="367"/>
      <c r="DKE168" s="367"/>
      <c r="DKF168" s="367"/>
      <c r="DKG168" s="367"/>
      <c r="DKH168" s="367"/>
      <c r="DKI168" s="367"/>
      <c r="DKJ168" s="367"/>
      <c r="DKK168" s="367"/>
      <c r="DKL168" s="367"/>
      <c r="DKM168" s="367"/>
      <c r="DKN168" s="367"/>
      <c r="DKO168" s="367"/>
      <c r="DKP168" s="367"/>
      <c r="DKQ168" s="367"/>
      <c r="DKR168" s="367"/>
      <c r="DKS168" s="367"/>
      <c r="DKT168" s="367"/>
      <c r="DKU168" s="367"/>
      <c r="DKV168" s="367"/>
      <c r="DKW168" s="367"/>
      <c r="DKX168" s="367"/>
      <c r="DKY168" s="367"/>
      <c r="DKZ168" s="367"/>
      <c r="DLA168" s="367"/>
      <c r="DLB168" s="367"/>
      <c r="DLC168" s="367"/>
      <c r="DLD168" s="367"/>
      <c r="DLE168" s="367"/>
      <c r="DLF168" s="367"/>
      <c r="DLG168" s="367"/>
      <c r="DLH168" s="367"/>
      <c r="DLI168" s="367"/>
      <c r="DLJ168" s="367"/>
      <c r="DLK168" s="367"/>
      <c r="DLL168" s="367"/>
      <c r="DLM168" s="367"/>
      <c r="DLN168" s="367"/>
      <c r="DLO168" s="367"/>
      <c r="DLP168" s="367"/>
      <c r="DLQ168" s="367"/>
      <c r="DLR168" s="367"/>
      <c r="DLS168" s="367"/>
      <c r="DLT168" s="367"/>
      <c r="DLU168" s="367"/>
      <c r="DLV168" s="367"/>
      <c r="DLW168" s="367"/>
      <c r="DLX168" s="367"/>
      <c r="DLY168" s="367"/>
      <c r="DLZ168" s="367"/>
      <c r="DMA168" s="367"/>
      <c r="DMB168" s="367"/>
      <c r="DMC168" s="367"/>
      <c r="DMD168" s="367"/>
      <c r="DME168" s="367"/>
      <c r="DMF168" s="367"/>
      <c r="DMG168" s="367"/>
      <c r="DMH168" s="367"/>
      <c r="DMI168" s="367"/>
      <c r="DMJ168" s="367"/>
      <c r="DMK168" s="367"/>
      <c r="DML168" s="367"/>
      <c r="DMM168" s="367"/>
      <c r="DMN168" s="367"/>
      <c r="DMO168" s="367"/>
      <c r="DMP168" s="367"/>
      <c r="DMQ168" s="367"/>
      <c r="DMR168" s="367"/>
      <c r="DMS168" s="367"/>
      <c r="DMT168" s="367"/>
      <c r="DMU168" s="367"/>
      <c r="DMV168" s="367"/>
      <c r="DMW168" s="367"/>
      <c r="DMX168" s="367"/>
      <c r="DMY168" s="367"/>
      <c r="DMZ168" s="367"/>
      <c r="DNA168" s="367"/>
      <c r="DNB168" s="367"/>
      <c r="DNC168" s="367"/>
      <c r="DND168" s="367"/>
      <c r="DNE168" s="367"/>
      <c r="DNF168" s="367"/>
      <c r="DNG168" s="367"/>
      <c r="DNH168" s="367"/>
      <c r="DNI168" s="367"/>
      <c r="DNJ168" s="367"/>
      <c r="DNK168" s="367"/>
      <c r="DNL168" s="367"/>
      <c r="DNM168" s="367"/>
      <c r="DNN168" s="367"/>
      <c r="DNO168" s="367"/>
      <c r="DNP168" s="367"/>
      <c r="DNQ168" s="367"/>
      <c r="DNR168" s="367"/>
      <c r="DNS168" s="367"/>
      <c r="DNT168" s="367"/>
      <c r="DNU168" s="367"/>
      <c r="DNV168" s="367"/>
      <c r="DNW168" s="367"/>
      <c r="DNX168" s="367"/>
      <c r="DNY168" s="367"/>
      <c r="DNZ168" s="367"/>
      <c r="DOA168" s="367"/>
      <c r="DOB168" s="367"/>
      <c r="DOC168" s="367"/>
      <c r="DOD168" s="367"/>
      <c r="DOE168" s="367"/>
      <c r="DOF168" s="367"/>
      <c r="DOG168" s="367"/>
      <c r="DOH168" s="367"/>
      <c r="DOI168" s="367"/>
      <c r="DOJ168" s="367"/>
      <c r="DOK168" s="367"/>
      <c r="DOL168" s="367"/>
      <c r="DOM168" s="367"/>
      <c r="DON168" s="367"/>
      <c r="DOO168" s="367"/>
      <c r="DOP168" s="367"/>
      <c r="DOQ168" s="367"/>
      <c r="DOR168" s="367"/>
      <c r="DOS168" s="367"/>
      <c r="DOT168" s="367"/>
      <c r="DOU168" s="367"/>
      <c r="DOV168" s="367"/>
      <c r="DOW168" s="367"/>
      <c r="DOX168" s="367"/>
      <c r="DOY168" s="367"/>
      <c r="DOZ168" s="367"/>
      <c r="DPA168" s="367"/>
      <c r="DPB168" s="367"/>
      <c r="DPC168" s="367"/>
      <c r="DPD168" s="367"/>
      <c r="DPE168" s="367"/>
      <c r="DPF168" s="367"/>
      <c r="DPG168" s="367"/>
      <c r="DPH168" s="367"/>
      <c r="DPI168" s="367"/>
      <c r="DPJ168" s="367"/>
      <c r="DPK168" s="367"/>
      <c r="DPL168" s="367"/>
      <c r="DPM168" s="367"/>
      <c r="DPN168" s="367"/>
      <c r="DPO168" s="367"/>
      <c r="DPP168" s="367"/>
      <c r="DPQ168" s="367"/>
      <c r="DPR168" s="367"/>
      <c r="DPS168" s="367"/>
      <c r="DPT168" s="367"/>
      <c r="DPU168" s="367"/>
      <c r="DPV168" s="367"/>
      <c r="DPW168" s="367"/>
      <c r="DPX168" s="367"/>
      <c r="DPY168" s="367"/>
      <c r="DPZ168" s="367"/>
      <c r="DQA168" s="367"/>
      <c r="DQB168" s="367"/>
      <c r="DQC168" s="367"/>
      <c r="DQD168" s="367"/>
      <c r="DQE168" s="367"/>
      <c r="DQF168" s="367"/>
      <c r="DQG168" s="367"/>
      <c r="DQH168" s="367"/>
      <c r="DQI168" s="367"/>
      <c r="DQJ168" s="367"/>
      <c r="DQK168" s="367"/>
      <c r="DQL168" s="367"/>
      <c r="DQM168" s="367"/>
      <c r="DQN168" s="367"/>
      <c r="DQO168" s="367"/>
      <c r="DQP168" s="367"/>
      <c r="DQQ168" s="367"/>
      <c r="DQR168" s="367"/>
      <c r="DQS168" s="367"/>
      <c r="DQT168" s="367"/>
      <c r="DQU168" s="367"/>
      <c r="DQV168" s="367"/>
      <c r="DQW168" s="367"/>
      <c r="DQX168" s="367"/>
      <c r="DQY168" s="367"/>
      <c r="DQZ168" s="367"/>
      <c r="DRA168" s="367"/>
      <c r="DRB168" s="367"/>
      <c r="DRC168" s="367"/>
      <c r="DRD168" s="367"/>
      <c r="DRE168" s="367"/>
      <c r="DRF168" s="367"/>
      <c r="DRG168" s="367"/>
      <c r="DRH168" s="367"/>
      <c r="DRI168" s="367"/>
      <c r="DRJ168" s="367"/>
      <c r="DRK168" s="367"/>
      <c r="DRL168" s="367"/>
      <c r="DRM168" s="367"/>
      <c r="DRN168" s="367"/>
      <c r="DRO168" s="367"/>
      <c r="DRP168" s="367"/>
      <c r="DRQ168" s="367"/>
      <c r="DRR168" s="367"/>
      <c r="DRS168" s="367"/>
      <c r="DRT168" s="367"/>
      <c r="DRU168" s="367"/>
      <c r="DRV168" s="367"/>
      <c r="DRW168" s="367"/>
      <c r="DRX168" s="367"/>
      <c r="DRY168" s="367"/>
      <c r="DRZ168" s="367"/>
      <c r="DSA168" s="367"/>
      <c r="DSB168" s="367"/>
      <c r="DSC168" s="367"/>
      <c r="DSD168" s="367"/>
      <c r="DSE168" s="367"/>
      <c r="DSF168" s="367"/>
      <c r="DSG168" s="367"/>
      <c r="DSH168" s="367"/>
      <c r="DSI168" s="367"/>
      <c r="DSJ168" s="367"/>
      <c r="DSK168" s="367"/>
      <c r="DSL168" s="367"/>
      <c r="DSM168" s="367"/>
      <c r="DSN168" s="367"/>
      <c r="DSO168" s="367"/>
      <c r="DSP168" s="367"/>
      <c r="DSQ168" s="367"/>
      <c r="DSR168" s="367"/>
      <c r="DSS168" s="367"/>
      <c r="DST168" s="367"/>
      <c r="DSU168" s="367"/>
      <c r="DSV168" s="367"/>
      <c r="DSW168" s="367"/>
      <c r="DSX168" s="367"/>
      <c r="DSY168" s="367"/>
      <c r="DSZ168" s="367"/>
      <c r="DTA168" s="367"/>
      <c r="DTB168" s="367"/>
      <c r="DTC168" s="367"/>
      <c r="DTD168" s="367"/>
      <c r="DTE168" s="367"/>
      <c r="DTF168" s="367"/>
      <c r="DTG168" s="367"/>
      <c r="DTH168" s="367"/>
      <c r="DTI168" s="367"/>
      <c r="DTJ168" s="367"/>
      <c r="DTK168" s="367"/>
      <c r="DTL168" s="367"/>
      <c r="DTM168" s="367"/>
      <c r="DTN168" s="367"/>
      <c r="DTO168" s="367"/>
      <c r="DTP168" s="367"/>
      <c r="DTQ168" s="367"/>
      <c r="DTR168" s="367"/>
      <c r="DTS168" s="367"/>
      <c r="DTT168" s="367"/>
      <c r="DTU168" s="367"/>
      <c r="DTV168" s="367"/>
      <c r="DTW168" s="367"/>
      <c r="DTX168" s="367"/>
      <c r="DTY168" s="367"/>
      <c r="DTZ168" s="367"/>
      <c r="DUA168" s="367"/>
      <c r="DUB168" s="367"/>
      <c r="DUC168" s="367"/>
      <c r="DUD168" s="367"/>
      <c r="DUE168" s="367"/>
      <c r="DUF168" s="367"/>
      <c r="DUG168" s="367"/>
      <c r="DUH168" s="367"/>
      <c r="DUI168" s="367"/>
      <c r="DUJ168" s="367"/>
      <c r="DUK168" s="367"/>
      <c r="DUL168" s="367"/>
      <c r="DUM168" s="367"/>
      <c r="DUN168" s="367"/>
      <c r="DUO168" s="367"/>
      <c r="DUP168" s="367"/>
      <c r="DUQ168" s="367"/>
      <c r="DUR168" s="367"/>
      <c r="DUS168" s="367"/>
      <c r="DUT168" s="367"/>
      <c r="DUU168" s="367"/>
      <c r="DUV168" s="367"/>
      <c r="DUW168" s="367"/>
      <c r="DUX168" s="367"/>
      <c r="DUY168" s="367"/>
      <c r="DUZ168" s="367"/>
      <c r="DVA168" s="367"/>
      <c r="DVB168" s="367"/>
      <c r="DVC168" s="367"/>
      <c r="DVD168" s="367"/>
      <c r="DVE168" s="367"/>
      <c r="DVF168" s="367"/>
      <c r="DVG168" s="367"/>
      <c r="DVH168" s="367"/>
      <c r="DVI168" s="367"/>
      <c r="DVJ168" s="367"/>
      <c r="DVK168" s="367"/>
      <c r="DVL168" s="367"/>
      <c r="DVM168" s="367"/>
      <c r="DVN168" s="367"/>
      <c r="DVO168" s="367"/>
      <c r="DVP168" s="367"/>
      <c r="DVQ168" s="367"/>
      <c r="DVR168" s="367"/>
      <c r="DVS168" s="367"/>
      <c r="DVT168" s="367"/>
      <c r="DVU168" s="367"/>
      <c r="DVV168" s="367"/>
      <c r="DVW168" s="367"/>
      <c r="DVX168" s="367"/>
      <c r="DVY168" s="367"/>
      <c r="DVZ168" s="367"/>
      <c r="DWA168" s="367"/>
      <c r="DWB168" s="367"/>
      <c r="DWC168" s="367"/>
      <c r="DWD168" s="367"/>
      <c r="DWE168" s="367"/>
      <c r="DWF168" s="367"/>
      <c r="DWG168" s="367"/>
      <c r="DWH168" s="367"/>
      <c r="DWI168" s="367"/>
      <c r="DWJ168" s="367"/>
      <c r="DWK168" s="367"/>
      <c r="DWL168" s="367"/>
      <c r="DWM168" s="367"/>
      <c r="DWN168" s="367"/>
      <c r="DWO168" s="367"/>
      <c r="DWP168" s="367"/>
      <c r="DWQ168" s="367"/>
      <c r="DWR168" s="367"/>
      <c r="DWS168" s="367"/>
      <c r="DWT168" s="367"/>
      <c r="DWU168" s="367"/>
      <c r="DWV168" s="367"/>
      <c r="DWW168" s="367"/>
      <c r="DWX168" s="367"/>
      <c r="DWY168" s="367"/>
      <c r="DWZ168" s="367"/>
      <c r="DXA168" s="367"/>
      <c r="DXB168" s="367"/>
      <c r="DXC168" s="367"/>
      <c r="DXD168" s="367"/>
      <c r="DXE168" s="367"/>
      <c r="DXF168" s="367"/>
      <c r="DXG168" s="367"/>
      <c r="DXH168" s="367"/>
      <c r="DXI168" s="367"/>
      <c r="DXJ168" s="367"/>
      <c r="DXK168" s="367"/>
      <c r="DXL168" s="367"/>
      <c r="DXM168" s="367"/>
      <c r="DXN168" s="367"/>
      <c r="DXO168" s="367"/>
      <c r="DXP168" s="367"/>
      <c r="DXQ168" s="367"/>
      <c r="DXR168" s="367"/>
      <c r="DXS168" s="367"/>
      <c r="DXT168" s="367"/>
      <c r="DXU168" s="367"/>
      <c r="DXV168" s="367"/>
      <c r="DXW168" s="367"/>
      <c r="DXX168" s="367"/>
      <c r="DXY168" s="367"/>
      <c r="DXZ168" s="367"/>
      <c r="DYA168" s="367"/>
      <c r="DYB168" s="367"/>
      <c r="DYC168" s="367"/>
      <c r="DYD168" s="367"/>
      <c r="DYE168" s="367"/>
      <c r="DYF168" s="367"/>
      <c r="DYG168" s="367"/>
      <c r="DYH168" s="367"/>
      <c r="DYI168" s="367"/>
      <c r="DYJ168" s="367"/>
      <c r="DYK168" s="367"/>
      <c r="DYL168" s="367"/>
      <c r="DYM168" s="367"/>
      <c r="DYN168" s="367"/>
      <c r="DYO168" s="367"/>
      <c r="DYP168" s="367"/>
      <c r="DYQ168" s="367"/>
      <c r="DYR168" s="367"/>
      <c r="DYS168" s="367"/>
      <c r="DYT168" s="367"/>
      <c r="DYU168" s="367"/>
      <c r="DYV168" s="367"/>
      <c r="DYW168" s="367"/>
      <c r="DYX168" s="367"/>
      <c r="DYY168" s="367"/>
      <c r="DYZ168" s="367"/>
      <c r="DZA168" s="367"/>
      <c r="DZB168" s="367"/>
      <c r="DZC168" s="367"/>
      <c r="DZD168" s="367"/>
      <c r="DZE168" s="367"/>
      <c r="DZF168" s="367"/>
      <c r="DZG168" s="367"/>
      <c r="DZH168" s="367"/>
      <c r="DZI168" s="367"/>
      <c r="DZJ168" s="367"/>
      <c r="DZK168" s="367"/>
      <c r="DZL168" s="367"/>
      <c r="DZM168" s="367"/>
      <c r="DZN168" s="367"/>
      <c r="DZO168" s="367"/>
      <c r="DZP168" s="367"/>
      <c r="DZQ168" s="367"/>
      <c r="DZR168" s="367"/>
      <c r="DZS168" s="367"/>
      <c r="DZT168" s="367"/>
      <c r="DZU168" s="367"/>
      <c r="DZV168" s="367"/>
      <c r="DZW168" s="367"/>
      <c r="DZX168" s="367"/>
      <c r="DZY168" s="367"/>
      <c r="DZZ168" s="367"/>
      <c r="EAA168" s="367"/>
      <c r="EAB168" s="367"/>
      <c r="EAC168" s="367"/>
      <c r="EAD168" s="367"/>
      <c r="EAE168" s="367"/>
      <c r="EAF168" s="367"/>
      <c r="EAG168" s="367"/>
      <c r="EAH168" s="367"/>
      <c r="EAI168" s="367"/>
      <c r="EAJ168" s="367"/>
      <c r="EAK168" s="367"/>
      <c r="EAL168" s="367"/>
      <c r="EAM168" s="367"/>
      <c r="EAN168" s="367"/>
      <c r="EAO168" s="367"/>
      <c r="EAP168" s="367"/>
      <c r="EAQ168" s="367"/>
      <c r="EAR168" s="367"/>
      <c r="EAS168" s="367"/>
      <c r="EAT168" s="367"/>
      <c r="EAU168" s="367"/>
      <c r="EAV168" s="367"/>
      <c r="EAW168" s="367"/>
      <c r="EAX168" s="367"/>
      <c r="EAY168" s="367"/>
      <c r="EAZ168" s="367"/>
      <c r="EBA168" s="367"/>
      <c r="EBB168" s="367"/>
      <c r="EBC168" s="367"/>
      <c r="EBD168" s="367"/>
      <c r="EBE168" s="367"/>
      <c r="EBF168" s="367"/>
      <c r="EBG168" s="367"/>
      <c r="EBH168" s="367"/>
      <c r="EBI168" s="367"/>
      <c r="EBJ168" s="367"/>
      <c r="EBK168" s="367"/>
      <c r="EBL168" s="367"/>
      <c r="EBM168" s="367"/>
      <c r="EBN168" s="367"/>
      <c r="EBO168" s="367"/>
      <c r="EBP168" s="367"/>
      <c r="EBQ168" s="367"/>
      <c r="EBR168" s="367"/>
      <c r="EBS168" s="367"/>
      <c r="EBT168" s="367"/>
      <c r="EBU168" s="367"/>
      <c r="EBV168" s="367"/>
      <c r="EBW168" s="367"/>
      <c r="EBX168" s="367"/>
      <c r="EBY168" s="367"/>
      <c r="EBZ168" s="367"/>
      <c r="ECA168" s="367"/>
      <c r="ECB168" s="367"/>
      <c r="ECC168" s="367"/>
      <c r="ECD168" s="367"/>
      <c r="ECE168" s="367"/>
      <c r="ECF168" s="367"/>
      <c r="ECG168" s="367"/>
      <c r="ECH168" s="367"/>
      <c r="ECI168" s="367"/>
      <c r="ECJ168" s="367"/>
      <c r="ECK168" s="367"/>
      <c r="ECL168" s="367"/>
      <c r="ECM168" s="367"/>
      <c r="ECN168" s="367"/>
      <c r="ECO168" s="367"/>
      <c r="ECP168" s="367"/>
      <c r="ECQ168" s="367"/>
      <c r="ECR168" s="367"/>
      <c r="ECS168" s="367"/>
      <c r="ECT168" s="367"/>
      <c r="ECU168" s="367"/>
      <c r="ECV168" s="367"/>
      <c r="ECW168" s="367"/>
      <c r="ECX168" s="367"/>
      <c r="ECY168" s="367"/>
      <c r="ECZ168" s="367"/>
      <c r="EDA168" s="367"/>
      <c r="EDB168" s="367"/>
      <c r="EDC168" s="367"/>
      <c r="EDD168" s="367"/>
      <c r="EDE168" s="367"/>
      <c r="EDF168" s="367"/>
      <c r="EDG168" s="367"/>
      <c r="EDH168" s="367"/>
      <c r="EDI168" s="367"/>
      <c r="EDJ168" s="367"/>
      <c r="EDK168" s="367"/>
      <c r="EDL168" s="367"/>
      <c r="EDM168" s="367"/>
      <c r="EDN168" s="367"/>
      <c r="EDO168" s="367"/>
      <c r="EDP168" s="367"/>
      <c r="EDQ168" s="367"/>
      <c r="EDR168" s="367"/>
      <c r="EDS168" s="367"/>
      <c r="EDT168" s="367"/>
      <c r="EDU168" s="367"/>
      <c r="EDV168" s="367"/>
      <c r="EDW168" s="367"/>
      <c r="EDX168" s="367"/>
      <c r="EDY168" s="367"/>
      <c r="EDZ168" s="367"/>
      <c r="EEA168" s="367"/>
      <c r="EEB168" s="367"/>
      <c r="EEC168" s="367"/>
      <c r="EED168" s="367"/>
      <c r="EEE168" s="367"/>
      <c r="EEF168" s="367"/>
      <c r="EEG168" s="367"/>
      <c r="EEH168" s="367"/>
      <c r="EEI168" s="367"/>
      <c r="EEJ168" s="367"/>
      <c r="EEK168" s="367"/>
      <c r="EEL168" s="367"/>
      <c r="EEM168" s="367"/>
      <c r="EEN168" s="367"/>
      <c r="EEO168" s="367"/>
      <c r="EEP168" s="367"/>
      <c r="EEQ168" s="367"/>
      <c r="EER168" s="367"/>
      <c r="EES168" s="367"/>
      <c r="EET168" s="367"/>
      <c r="EEU168" s="367"/>
      <c r="EEV168" s="367"/>
      <c r="EEW168" s="367"/>
      <c r="EEX168" s="367"/>
      <c r="EEY168" s="367"/>
      <c r="EEZ168" s="367"/>
      <c r="EFA168" s="367"/>
      <c r="EFB168" s="367"/>
      <c r="EFC168" s="367"/>
      <c r="EFD168" s="367"/>
      <c r="EFE168" s="367"/>
      <c r="EFF168" s="367"/>
      <c r="EFG168" s="367"/>
      <c r="EFH168" s="367"/>
      <c r="EFI168" s="367"/>
      <c r="EFJ168" s="367"/>
      <c r="EFK168" s="367"/>
      <c r="EFL168" s="367"/>
      <c r="EFM168" s="367"/>
      <c r="EFN168" s="367"/>
      <c r="EFO168" s="367"/>
      <c r="EFP168" s="367"/>
      <c r="EFQ168" s="367"/>
      <c r="EFR168" s="367"/>
      <c r="EFS168" s="367"/>
      <c r="EFT168" s="367"/>
      <c r="EFU168" s="367"/>
      <c r="EFV168" s="367"/>
      <c r="EFW168" s="367"/>
      <c r="EFX168" s="367"/>
      <c r="EFY168" s="367"/>
      <c r="EFZ168" s="367"/>
      <c r="EGA168" s="367"/>
      <c r="EGB168" s="367"/>
      <c r="EGC168" s="367"/>
      <c r="EGD168" s="367"/>
      <c r="EGE168" s="367"/>
      <c r="EGF168" s="367"/>
      <c r="EGG168" s="367"/>
      <c r="EGH168" s="367"/>
      <c r="EGI168" s="367"/>
      <c r="EGJ168" s="367"/>
      <c r="EGK168" s="367"/>
      <c r="EGL168" s="367"/>
      <c r="EGM168" s="367"/>
      <c r="EGN168" s="367"/>
      <c r="EGO168" s="367"/>
      <c r="EGP168" s="367"/>
      <c r="EGQ168" s="367"/>
      <c r="EGR168" s="367"/>
      <c r="EGS168" s="367"/>
      <c r="EGT168" s="367"/>
      <c r="EGU168" s="367"/>
      <c r="EGV168" s="367"/>
      <c r="EGW168" s="367"/>
      <c r="EGX168" s="367"/>
      <c r="EGY168" s="367"/>
      <c r="EGZ168" s="367"/>
      <c r="EHA168" s="367"/>
      <c r="EHB168" s="367"/>
      <c r="EHC168" s="367"/>
      <c r="EHD168" s="367"/>
      <c r="EHE168" s="367"/>
      <c r="EHF168" s="367"/>
      <c r="EHG168" s="367"/>
      <c r="EHH168" s="367"/>
      <c r="EHI168" s="367"/>
      <c r="EHJ168" s="367"/>
      <c r="EHK168" s="367"/>
      <c r="EHL168" s="367"/>
      <c r="EHM168" s="367"/>
      <c r="EHN168" s="367"/>
      <c r="EHO168" s="367"/>
      <c r="EHP168" s="367"/>
      <c r="EHQ168" s="367"/>
      <c r="EHR168" s="367"/>
      <c r="EHS168" s="367"/>
      <c r="EHT168" s="367"/>
      <c r="EHU168" s="367"/>
      <c r="EHV168" s="367"/>
      <c r="EHW168" s="367"/>
      <c r="EHX168" s="367"/>
      <c r="EHY168" s="367"/>
      <c r="EHZ168" s="367"/>
      <c r="EIA168" s="367"/>
      <c r="EIB168" s="367"/>
      <c r="EIC168" s="367"/>
      <c r="EID168" s="367"/>
      <c r="EIE168" s="367"/>
      <c r="EIF168" s="367"/>
      <c r="EIG168" s="367"/>
      <c r="EIH168" s="367"/>
      <c r="EII168" s="367"/>
      <c r="EIJ168" s="367"/>
      <c r="EIK168" s="367"/>
      <c r="EIL168" s="367"/>
      <c r="EIM168" s="367"/>
      <c r="EIN168" s="367"/>
      <c r="EIO168" s="367"/>
      <c r="EIP168" s="367"/>
      <c r="EIQ168" s="367"/>
      <c r="EIR168" s="367"/>
      <c r="EIS168" s="367"/>
      <c r="EIT168" s="367"/>
      <c r="EIU168" s="367"/>
      <c r="EIV168" s="367"/>
      <c r="EIW168" s="367"/>
      <c r="EIX168" s="367"/>
      <c r="EIY168" s="367"/>
      <c r="EIZ168" s="367"/>
      <c r="EJA168" s="367"/>
      <c r="EJB168" s="367"/>
      <c r="EJC168" s="367"/>
      <c r="EJD168" s="367"/>
      <c r="EJE168" s="367"/>
      <c r="EJF168" s="367"/>
      <c r="EJG168" s="367"/>
      <c r="EJH168" s="367"/>
      <c r="EJI168" s="367"/>
      <c r="EJJ168" s="367"/>
      <c r="EJK168" s="367"/>
      <c r="EJL168" s="367"/>
      <c r="EJM168" s="367"/>
      <c r="EJN168" s="367"/>
      <c r="EJO168" s="367"/>
      <c r="EJP168" s="367"/>
      <c r="EJQ168" s="367"/>
      <c r="EJR168" s="367"/>
      <c r="EJS168" s="367"/>
      <c r="EJT168" s="367"/>
      <c r="EJU168" s="367"/>
      <c r="EJV168" s="367"/>
      <c r="EJW168" s="367"/>
      <c r="EJX168" s="367"/>
      <c r="EJY168" s="367"/>
      <c r="EJZ168" s="367"/>
      <c r="EKA168" s="367"/>
      <c r="EKB168" s="367"/>
      <c r="EKC168" s="367"/>
      <c r="EKD168" s="367"/>
      <c r="EKE168" s="367"/>
      <c r="EKF168" s="367"/>
      <c r="EKG168" s="367"/>
      <c r="EKH168" s="367"/>
      <c r="EKI168" s="367"/>
      <c r="EKJ168" s="367"/>
      <c r="EKK168" s="367"/>
      <c r="EKL168" s="367"/>
      <c r="EKM168" s="367"/>
      <c r="EKN168" s="367"/>
      <c r="EKO168" s="367"/>
      <c r="EKP168" s="367"/>
      <c r="EKQ168" s="367"/>
      <c r="EKR168" s="367"/>
      <c r="EKS168" s="367"/>
      <c r="EKT168" s="367"/>
      <c r="EKU168" s="367"/>
      <c r="EKV168" s="367"/>
      <c r="EKW168" s="367"/>
      <c r="EKX168" s="367"/>
      <c r="EKY168" s="367"/>
      <c r="EKZ168" s="367"/>
      <c r="ELA168" s="367"/>
      <c r="ELB168" s="367"/>
      <c r="ELC168" s="367"/>
      <c r="ELD168" s="367"/>
      <c r="ELE168" s="367"/>
      <c r="ELF168" s="367"/>
      <c r="ELG168" s="367"/>
      <c r="ELH168" s="367"/>
      <c r="ELI168" s="367"/>
      <c r="ELJ168" s="367"/>
      <c r="ELK168" s="367"/>
      <c r="ELL168" s="367"/>
      <c r="ELM168" s="367"/>
      <c r="ELN168" s="367"/>
      <c r="ELO168" s="367"/>
      <c r="ELP168" s="367"/>
      <c r="ELQ168" s="367"/>
      <c r="ELR168" s="367"/>
      <c r="ELS168" s="367"/>
      <c r="ELT168" s="367"/>
      <c r="ELU168" s="367"/>
      <c r="ELV168" s="367"/>
      <c r="ELW168" s="367"/>
      <c r="ELX168" s="367"/>
      <c r="ELY168" s="367"/>
      <c r="ELZ168" s="367"/>
      <c r="EMA168" s="367"/>
      <c r="EMB168" s="367"/>
      <c r="EMC168" s="367"/>
      <c r="EMD168" s="367"/>
      <c r="EME168" s="367"/>
      <c r="EMF168" s="367"/>
      <c r="EMG168" s="367"/>
      <c r="EMH168" s="367"/>
      <c r="EMI168" s="367"/>
      <c r="EMJ168" s="367"/>
      <c r="EMK168" s="367"/>
      <c r="EML168" s="367"/>
      <c r="EMM168" s="367"/>
      <c r="EMN168" s="367"/>
      <c r="EMO168" s="367"/>
      <c r="EMP168" s="367"/>
      <c r="EMQ168" s="367"/>
      <c r="EMR168" s="367"/>
      <c r="EMS168" s="367"/>
      <c r="EMT168" s="367"/>
      <c r="EMU168" s="367"/>
      <c r="EMV168" s="367"/>
      <c r="EMW168" s="367"/>
      <c r="EMX168" s="367"/>
      <c r="EMY168" s="367"/>
      <c r="EMZ168" s="367"/>
      <c r="ENA168" s="367"/>
      <c r="ENB168" s="367"/>
      <c r="ENC168" s="367"/>
      <c r="END168" s="367"/>
      <c r="ENE168" s="367"/>
      <c r="ENF168" s="367"/>
      <c r="ENG168" s="367"/>
      <c r="ENH168" s="367"/>
      <c r="ENI168" s="367"/>
      <c r="ENJ168" s="367"/>
      <c r="ENK168" s="367"/>
      <c r="ENL168" s="367"/>
      <c r="ENM168" s="367"/>
      <c r="ENN168" s="367"/>
      <c r="ENO168" s="367"/>
      <c r="ENP168" s="367"/>
      <c r="ENQ168" s="367"/>
      <c r="ENR168" s="367"/>
      <c r="ENS168" s="367"/>
      <c r="ENT168" s="367"/>
      <c r="ENU168" s="367"/>
      <c r="ENV168" s="367"/>
      <c r="ENW168" s="367"/>
      <c r="ENX168" s="367"/>
      <c r="ENY168" s="367"/>
      <c r="ENZ168" s="367"/>
      <c r="EOA168" s="367"/>
      <c r="EOB168" s="367"/>
      <c r="EOC168" s="367"/>
      <c r="EOD168" s="367"/>
      <c r="EOE168" s="367"/>
      <c r="EOF168" s="367"/>
      <c r="EOG168" s="367"/>
      <c r="EOH168" s="367"/>
      <c r="EOI168" s="367"/>
      <c r="EOJ168" s="367"/>
      <c r="EOK168" s="367"/>
      <c r="EOL168" s="367"/>
      <c r="EOM168" s="367"/>
      <c r="EON168" s="367"/>
      <c r="EOO168" s="367"/>
      <c r="EOP168" s="367"/>
      <c r="EOQ168" s="367"/>
      <c r="EOR168" s="367"/>
      <c r="EOS168" s="367"/>
      <c r="EOT168" s="367"/>
      <c r="EOU168" s="367"/>
      <c r="EOV168" s="367"/>
      <c r="EOW168" s="367"/>
      <c r="EOX168" s="367"/>
      <c r="EOY168" s="367"/>
      <c r="EOZ168" s="367"/>
      <c r="EPA168" s="367"/>
      <c r="EPB168" s="367"/>
      <c r="EPC168" s="367"/>
      <c r="EPD168" s="367"/>
      <c r="EPE168" s="367"/>
      <c r="EPF168" s="367"/>
      <c r="EPG168" s="367"/>
      <c r="EPH168" s="367"/>
      <c r="EPI168" s="367"/>
      <c r="EPJ168" s="367"/>
      <c r="EPK168" s="367"/>
      <c r="EPL168" s="367"/>
      <c r="EPM168" s="367"/>
      <c r="EPN168" s="367"/>
      <c r="EPO168" s="367"/>
      <c r="EPP168" s="367"/>
      <c r="EPQ168" s="367"/>
      <c r="EPR168" s="367"/>
      <c r="EPS168" s="367"/>
      <c r="EPT168" s="367"/>
      <c r="EPU168" s="367"/>
      <c r="EPV168" s="367"/>
      <c r="EPW168" s="367"/>
      <c r="EPX168" s="367"/>
      <c r="EPY168" s="367"/>
      <c r="EPZ168" s="367"/>
      <c r="EQA168" s="367"/>
      <c r="EQB168" s="367"/>
      <c r="EQC168" s="367"/>
      <c r="EQD168" s="367"/>
      <c r="EQE168" s="367"/>
      <c r="EQF168" s="367"/>
      <c r="EQG168" s="367"/>
      <c r="EQH168" s="367"/>
      <c r="EQI168" s="367"/>
      <c r="EQJ168" s="367"/>
      <c r="EQK168" s="367"/>
      <c r="EQL168" s="367"/>
      <c r="EQM168" s="367"/>
      <c r="EQN168" s="367"/>
      <c r="EQO168" s="367"/>
      <c r="EQP168" s="367"/>
      <c r="EQQ168" s="367"/>
      <c r="EQR168" s="367"/>
      <c r="EQS168" s="367"/>
      <c r="EQT168" s="367"/>
      <c r="EQU168" s="367"/>
      <c r="EQV168" s="367"/>
      <c r="EQW168" s="367"/>
      <c r="EQX168" s="367"/>
      <c r="EQY168" s="367"/>
      <c r="EQZ168" s="367"/>
      <c r="ERA168" s="367"/>
      <c r="ERB168" s="367"/>
      <c r="ERC168" s="367"/>
      <c r="ERD168" s="367"/>
      <c r="ERE168" s="367"/>
      <c r="ERF168" s="367"/>
      <c r="ERG168" s="367"/>
      <c r="ERH168" s="367"/>
      <c r="ERI168" s="367"/>
      <c r="ERJ168" s="367"/>
      <c r="ERK168" s="367"/>
      <c r="ERL168" s="367"/>
      <c r="ERM168" s="367"/>
      <c r="ERN168" s="367"/>
      <c r="ERO168" s="367"/>
      <c r="ERP168" s="367"/>
      <c r="ERQ168" s="367"/>
      <c r="ERR168" s="367"/>
      <c r="ERS168" s="367"/>
      <c r="ERT168" s="367"/>
      <c r="ERU168" s="367"/>
      <c r="ERV168" s="367"/>
      <c r="ERW168" s="367"/>
      <c r="ERX168" s="367"/>
      <c r="ERY168" s="367"/>
      <c r="ERZ168" s="367"/>
      <c r="ESA168" s="367"/>
      <c r="ESB168" s="367"/>
      <c r="ESC168" s="367"/>
      <c r="ESD168" s="367"/>
      <c r="ESE168" s="367"/>
      <c r="ESF168" s="367"/>
      <c r="ESG168" s="367"/>
      <c r="ESH168" s="367"/>
      <c r="ESI168" s="367"/>
      <c r="ESJ168" s="367"/>
      <c r="ESK168" s="367"/>
      <c r="ESL168" s="367"/>
      <c r="ESM168" s="367"/>
      <c r="ESN168" s="367"/>
      <c r="ESO168" s="367"/>
      <c r="ESP168" s="367"/>
      <c r="ESQ168" s="367"/>
      <c r="ESR168" s="367"/>
      <c r="ESS168" s="367"/>
      <c r="EST168" s="367"/>
      <c r="ESU168" s="367"/>
      <c r="ESV168" s="367"/>
      <c r="ESW168" s="367"/>
      <c r="ESX168" s="367"/>
      <c r="ESY168" s="367"/>
      <c r="ESZ168" s="367"/>
      <c r="ETA168" s="367"/>
      <c r="ETB168" s="367"/>
      <c r="ETC168" s="367"/>
      <c r="ETD168" s="367"/>
      <c r="ETE168" s="367"/>
      <c r="ETF168" s="367"/>
      <c r="ETG168" s="367"/>
      <c r="ETH168" s="367"/>
      <c r="ETI168" s="367"/>
      <c r="ETJ168" s="367"/>
      <c r="ETK168" s="367"/>
      <c r="ETL168" s="367"/>
      <c r="ETM168" s="367"/>
      <c r="ETN168" s="367"/>
      <c r="ETO168" s="367"/>
      <c r="ETP168" s="367"/>
      <c r="ETQ168" s="367"/>
      <c r="ETR168" s="367"/>
      <c r="ETS168" s="367"/>
      <c r="ETT168" s="367"/>
      <c r="ETU168" s="367"/>
      <c r="ETV168" s="367"/>
      <c r="ETW168" s="367"/>
      <c r="ETX168" s="367"/>
      <c r="ETY168" s="367"/>
      <c r="ETZ168" s="367"/>
      <c r="EUA168" s="367"/>
      <c r="EUB168" s="367"/>
      <c r="EUC168" s="367"/>
      <c r="EUD168" s="367"/>
      <c r="EUE168" s="367"/>
      <c r="EUF168" s="367"/>
      <c r="EUG168" s="367"/>
      <c r="EUH168" s="367"/>
      <c r="EUI168" s="367"/>
      <c r="EUJ168" s="367"/>
      <c r="EUK168" s="367"/>
      <c r="EUL168" s="367"/>
      <c r="EUM168" s="367"/>
      <c r="EUN168" s="367"/>
      <c r="EUO168" s="367"/>
      <c r="EUP168" s="367"/>
      <c r="EUQ168" s="367"/>
      <c r="EUR168" s="367"/>
      <c r="EUS168" s="367"/>
      <c r="EUT168" s="367"/>
      <c r="EUU168" s="367"/>
      <c r="EUV168" s="367"/>
      <c r="EUW168" s="367"/>
      <c r="EUX168" s="367"/>
      <c r="EUY168" s="367"/>
      <c r="EUZ168" s="367"/>
      <c r="EVA168" s="367"/>
      <c r="EVB168" s="367"/>
      <c r="EVC168" s="367"/>
      <c r="EVD168" s="367"/>
      <c r="EVE168" s="367"/>
      <c r="EVF168" s="367"/>
      <c r="EVG168" s="367"/>
      <c r="EVH168" s="367"/>
      <c r="EVI168" s="367"/>
      <c r="EVJ168" s="367"/>
      <c r="EVK168" s="367"/>
      <c r="EVL168" s="367"/>
      <c r="EVM168" s="367"/>
      <c r="EVN168" s="367"/>
      <c r="EVO168" s="367"/>
      <c r="EVP168" s="367"/>
      <c r="EVQ168" s="367"/>
      <c r="EVR168" s="367"/>
      <c r="EVS168" s="367"/>
      <c r="EVT168" s="367"/>
      <c r="EVU168" s="367"/>
      <c r="EVV168" s="367"/>
      <c r="EVW168" s="367"/>
      <c r="EVX168" s="367"/>
      <c r="EVY168" s="367"/>
      <c r="EVZ168" s="367"/>
      <c r="EWA168" s="367"/>
      <c r="EWB168" s="367"/>
      <c r="EWC168" s="367"/>
      <c r="EWD168" s="367"/>
      <c r="EWE168" s="367"/>
      <c r="EWF168" s="367"/>
      <c r="EWG168" s="367"/>
      <c r="EWH168" s="367"/>
      <c r="EWI168" s="367"/>
      <c r="EWJ168" s="367"/>
      <c r="EWK168" s="367"/>
      <c r="EWL168" s="367"/>
      <c r="EWM168" s="367"/>
      <c r="EWN168" s="367"/>
      <c r="EWO168" s="367"/>
      <c r="EWP168" s="367"/>
      <c r="EWQ168" s="367"/>
      <c r="EWR168" s="367"/>
      <c r="EWS168" s="367"/>
      <c r="EWT168" s="367"/>
      <c r="EWU168" s="367"/>
      <c r="EWV168" s="367"/>
      <c r="EWW168" s="367"/>
      <c r="EWX168" s="367"/>
      <c r="EWY168" s="367"/>
      <c r="EWZ168" s="367"/>
      <c r="EXA168" s="367"/>
      <c r="EXB168" s="367"/>
      <c r="EXC168" s="367"/>
      <c r="EXD168" s="367"/>
      <c r="EXE168" s="367"/>
      <c r="EXF168" s="367"/>
      <c r="EXG168" s="367"/>
      <c r="EXH168" s="367"/>
      <c r="EXI168" s="367"/>
      <c r="EXJ168" s="367"/>
      <c r="EXK168" s="367"/>
      <c r="EXL168" s="367"/>
      <c r="EXM168" s="367"/>
      <c r="EXN168" s="367"/>
      <c r="EXO168" s="367"/>
      <c r="EXP168" s="367"/>
      <c r="EXQ168" s="367"/>
      <c r="EXR168" s="367"/>
      <c r="EXS168" s="367"/>
      <c r="EXT168" s="367"/>
      <c r="EXU168" s="367"/>
      <c r="EXV168" s="367"/>
      <c r="EXW168" s="367"/>
      <c r="EXX168" s="367"/>
      <c r="EXY168" s="367"/>
      <c r="EXZ168" s="367"/>
      <c r="EYA168" s="367"/>
      <c r="EYB168" s="367"/>
      <c r="EYC168" s="367"/>
      <c r="EYD168" s="367"/>
      <c r="EYE168" s="367"/>
      <c r="EYF168" s="367"/>
      <c r="EYG168" s="367"/>
      <c r="EYH168" s="367"/>
      <c r="EYI168" s="367"/>
      <c r="EYJ168" s="367"/>
      <c r="EYK168" s="367"/>
      <c r="EYL168" s="367"/>
      <c r="EYM168" s="367"/>
      <c r="EYN168" s="367"/>
      <c r="EYO168" s="367"/>
      <c r="EYP168" s="367"/>
      <c r="EYQ168" s="367"/>
      <c r="EYR168" s="367"/>
      <c r="EYS168" s="367"/>
      <c r="EYT168" s="367"/>
      <c r="EYU168" s="367"/>
      <c r="EYV168" s="367"/>
      <c r="EYW168" s="367"/>
      <c r="EYX168" s="367"/>
      <c r="EYY168" s="367"/>
      <c r="EYZ168" s="367"/>
      <c r="EZA168" s="367"/>
      <c r="EZB168" s="367"/>
      <c r="EZC168" s="367"/>
      <c r="EZD168" s="367"/>
      <c r="EZE168" s="367"/>
      <c r="EZF168" s="367"/>
      <c r="EZG168" s="367"/>
      <c r="EZH168" s="367"/>
      <c r="EZI168" s="367"/>
      <c r="EZJ168" s="367"/>
      <c r="EZK168" s="367"/>
      <c r="EZL168" s="367"/>
      <c r="EZM168" s="367"/>
      <c r="EZN168" s="367"/>
      <c r="EZO168" s="367"/>
      <c r="EZP168" s="367"/>
      <c r="EZQ168" s="367"/>
      <c r="EZR168" s="367"/>
      <c r="EZS168" s="367"/>
      <c r="EZT168" s="367"/>
      <c r="EZU168" s="367"/>
      <c r="EZV168" s="367"/>
      <c r="EZW168" s="367"/>
      <c r="EZX168" s="367"/>
      <c r="EZY168" s="367"/>
      <c r="EZZ168" s="367"/>
      <c r="FAA168" s="367"/>
      <c r="FAB168" s="367"/>
      <c r="FAC168" s="367"/>
      <c r="FAD168" s="367"/>
      <c r="FAE168" s="367"/>
      <c r="FAF168" s="367"/>
      <c r="FAG168" s="367"/>
      <c r="FAH168" s="367"/>
      <c r="FAI168" s="367"/>
      <c r="FAJ168" s="367"/>
      <c r="FAK168" s="367"/>
      <c r="FAL168" s="367"/>
      <c r="FAM168" s="367"/>
      <c r="FAN168" s="367"/>
      <c r="FAO168" s="367"/>
      <c r="FAP168" s="367"/>
      <c r="FAQ168" s="367"/>
      <c r="FAR168" s="367"/>
      <c r="FAS168" s="367"/>
      <c r="FAT168" s="367"/>
      <c r="FAU168" s="367"/>
      <c r="FAV168" s="367"/>
      <c r="FAW168" s="367"/>
      <c r="FAX168" s="367"/>
      <c r="FAY168" s="367"/>
      <c r="FAZ168" s="367"/>
      <c r="FBA168" s="367"/>
      <c r="FBB168" s="367"/>
      <c r="FBC168" s="367"/>
      <c r="FBD168" s="367"/>
      <c r="FBE168" s="367"/>
      <c r="FBF168" s="367"/>
      <c r="FBG168" s="367"/>
      <c r="FBH168" s="367"/>
      <c r="FBI168" s="367"/>
      <c r="FBJ168" s="367"/>
      <c r="FBK168" s="367"/>
      <c r="FBL168" s="367"/>
      <c r="FBM168" s="367"/>
      <c r="FBN168" s="367"/>
      <c r="FBO168" s="367"/>
      <c r="FBP168" s="367"/>
      <c r="FBQ168" s="367"/>
      <c r="FBR168" s="367"/>
      <c r="FBS168" s="367"/>
      <c r="FBT168" s="367"/>
      <c r="FBU168" s="367"/>
      <c r="FBV168" s="367"/>
      <c r="FBW168" s="367"/>
      <c r="FBX168" s="367"/>
      <c r="FBY168" s="367"/>
      <c r="FBZ168" s="367"/>
      <c r="FCA168" s="367"/>
      <c r="FCB168" s="367"/>
      <c r="FCC168" s="367"/>
      <c r="FCD168" s="367"/>
      <c r="FCE168" s="367"/>
      <c r="FCF168" s="367"/>
      <c r="FCG168" s="367"/>
      <c r="FCH168" s="367"/>
      <c r="FCI168" s="367"/>
      <c r="FCJ168" s="367"/>
      <c r="FCK168" s="367"/>
      <c r="FCL168" s="367"/>
      <c r="FCM168" s="367"/>
      <c r="FCN168" s="367"/>
      <c r="FCO168" s="367"/>
      <c r="FCP168" s="367"/>
      <c r="FCQ168" s="367"/>
      <c r="FCR168" s="367"/>
      <c r="FCS168" s="367"/>
      <c r="FCT168" s="367"/>
      <c r="FCU168" s="367"/>
      <c r="FCV168" s="367"/>
      <c r="FCW168" s="367"/>
      <c r="FCX168" s="367"/>
      <c r="FCY168" s="367"/>
      <c r="FCZ168" s="367"/>
      <c r="FDA168" s="367"/>
      <c r="FDB168" s="367"/>
      <c r="FDC168" s="367"/>
      <c r="FDD168" s="367"/>
      <c r="FDE168" s="367"/>
      <c r="FDF168" s="367"/>
      <c r="FDG168" s="367"/>
      <c r="FDH168" s="367"/>
      <c r="FDI168" s="367"/>
      <c r="FDJ168" s="367"/>
      <c r="FDK168" s="367"/>
      <c r="FDL168" s="367"/>
      <c r="FDM168" s="367"/>
      <c r="FDN168" s="367"/>
      <c r="FDO168" s="367"/>
      <c r="FDP168" s="367"/>
      <c r="FDQ168" s="367"/>
      <c r="FDR168" s="367"/>
      <c r="FDS168" s="367"/>
      <c r="FDT168" s="367"/>
      <c r="FDU168" s="367"/>
      <c r="FDV168" s="367"/>
      <c r="FDW168" s="367"/>
      <c r="FDX168" s="367"/>
      <c r="FDY168" s="367"/>
      <c r="FDZ168" s="367"/>
      <c r="FEA168" s="367"/>
      <c r="FEB168" s="367"/>
      <c r="FEC168" s="367"/>
      <c r="FED168" s="367"/>
      <c r="FEE168" s="367"/>
      <c r="FEF168" s="367"/>
      <c r="FEG168" s="367"/>
      <c r="FEH168" s="367"/>
      <c r="FEI168" s="367"/>
      <c r="FEJ168" s="367"/>
      <c r="FEK168" s="367"/>
      <c r="FEL168" s="367"/>
      <c r="FEM168" s="367"/>
      <c r="FEN168" s="367"/>
      <c r="FEO168" s="367"/>
      <c r="FEP168" s="367"/>
      <c r="FEQ168" s="367"/>
      <c r="FER168" s="367"/>
      <c r="FES168" s="367"/>
      <c r="FET168" s="367"/>
      <c r="FEU168" s="367"/>
      <c r="FEV168" s="367"/>
      <c r="FEW168" s="367"/>
      <c r="FEX168" s="367"/>
      <c r="FEY168" s="367"/>
      <c r="FEZ168" s="367"/>
      <c r="FFA168" s="367"/>
      <c r="FFB168" s="367"/>
      <c r="FFC168" s="367"/>
      <c r="FFD168" s="367"/>
      <c r="FFE168" s="367"/>
      <c r="FFF168" s="367"/>
      <c r="FFG168" s="367"/>
      <c r="FFH168" s="367"/>
      <c r="FFI168" s="367"/>
      <c r="FFJ168" s="367"/>
      <c r="FFK168" s="367"/>
      <c r="FFL168" s="367"/>
      <c r="FFM168" s="367"/>
      <c r="FFN168" s="367"/>
      <c r="FFO168" s="367"/>
      <c r="FFP168" s="367"/>
      <c r="FFQ168" s="367"/>
      <c r="FFR168" s="367"/>
      <c r="FFS168" s="367"/>
      <c r="FFT168" s="367"/>
      <c r="FFU168" s="367"/>
      <c r="FFV168" s="367"/>
      <c r="FFW168" s="367"/>
      <c r="FFX168" s="367"/>
      <c r="FFY168" s="367"/>
      <c r="FFZ168" s="367"/>
      <c r="FGA168" s="367"/>
      <c r="FGB168" s="367"/>
      <c r="FGC168" s="367"/>
      <c r="FGD168" s="367"/>
      <c r="FGE168" s="367"/>
      <c r="FGF168" s="367"/>
      <c r="FGG168" s="367"/>
      <c r="FGH168" s="367"/>
      <c r="FGI168" s="367"/>
      <c r="FGJ168" s="367"/>
      <c r="FGK168" s="367"/>
      <c r="FGL168" s="367"/>
      <c r="FGM168" s="367"/>
      <c r="FGN168" s="367"/>
      <c r="FGO168" s="367"/>
      <c r="FGP168" s="367"/>
      <c r="FGQ168" s="367"/>
      <c r="FGR168" s="367"/>
      <c r="FGS168" s="367"/>
      <c r="FGT168" s="367"/>
      <c r="FGU168" s="367"/>
      <c r="FGV168" s="367"/>
      <c r="FGW168" s="367"/>
      <c r="FGX168" s="367"/>
      <c r="FGY168" s="367"/>
      <c r="FGZ168" s="367"/>
      <c r="FHA168" s="367"/>
      <c r="FHB168" s="367"/>
      <c r="FHC168" s="367"/>
      <c r="FHD168" s="367"/>
      <c r="FHE168" s="367"/>
      <c r="FHF168" s="367"/>
      <c r="FHG168" s="367"/>
      <c r="FHH168" s="367"/>
      <c r="FHI168" s="367"/>
      <c r="FHJ168" s="367"/>
      <c r="FHK168" s="367"/>
      <c r="FHL168" s="367"/>
      <c r="FHM168" s="367"/>
      <c r="FHN168" s="367"/>
      <c r="FHO168" s="367"/>
      <c r="FHP168" s="367"/>
      <c r="FHQ168" s="367"/>
      <c r="FHR168" s="367"/>
      <c r="FHS168" s="367"/>
      <c r="FHT168" s="367"/>
      <c r="FHU168" s="367"/>
      <c r="FHV168" s="367"/>
      <c r="FHW168" s="367"/>
      <c r="FHX168" s="367"/>
      <c r="FHY168" s="367"/>
      <c r="FHZ168" s="367"/>
      <c r="FIA168" s="367"/>
      <c r="FIB168" s="367"/>
      <c r="FIC168" s="367"/>
      <c r="FID168" s="367"/>
      <c r="FIE168" s="367"/>
      <c r="FIF168" s="367"/>
      <c r="FIG168" s="367"/>
      <c r="FIH168" s="367"/>
      <c r="FII168" s="367"/>
      <c r="FIJ168" s="367"/>
      <c r="FIK168" s="367"/>
      <c r="FIL168" s="367"/>
      <c r="FIM168" s="367"/>
      <c r="FIN168" s="367"/>
      <c r="FIO168" s="367"/>
      <c r="FIP168" s="367"/>
      <c r="FIQ168" s="367"/>
      <c r="FIR168" s="367"/>
      <c r="FIS168" s="367"/>
      <c r="FIT168" s="367"/>
      <c r="FIU168" s="367"/>
      <c r="FIV168" s="367"/>
      <c r="FIW168" s="367"/>
      <c r="FIX168" s="367"/>
      <c r="FIY168" s="367"/>
      <c r="FIZ168" s="367"/>
      <c r="FJA168" s="367"/>
      <c r="FJB168" s="367"/>
      <c r="FJC168" s="367"/>
      <c r="FJD168" s="367"/>
      <c r="FJE168" s="367"/>
      <c r="FJF168" s="367"/>
      <c r="FJG168" s="367"/>
      <c r="FJH168" s="367"/>
      <c r="FJI168" s="367"/>
      <c r="FJJ168" s="367"/>
      <c r="FJK168" s="367"/>
      <c r="FJL168" s="367"/>
      <c r="FJM168" s="367"/>
      <c r="FJN168" s="367"/>
      <c r="FJO168" s="367"/>
      <c r="FJP168" s="367"/>
      <c r="FJQ168" s="367"/>
      <c r="FJR168" s="367"/>
      <c r="FJS168" s="367"/>
      <c r="FJT168" s="367"/>
      <c r="FJU168" s="367"/>
      <c r="FJV168" s="367"/>
      <c r="FJW168" s="367"/>
      <c r="FJX168" s="367"/>
      <c r="FJY168" s="367"/>
      <c r="FJZ168" s="367"/>
      <c r="FKA168" s="367"/>
      <c r="FKB168" s="367"/>
      <c r="FKC168" s="367"/>
      <c r="FKD168" s="367"/>
      <c r="FKE168" s="367"/>
      <c r="FKF168" s="367"/>
      <c r="FKG168" s="367"/>
      <c r="FKH168" s="367"/>
      <c r="FKI168" s="367"/>
      <c r="FKJ168" s="367"/>
      <c r="FKK168" s="367"/>
      <c r="FKL168" s="367"/>
      <c r="FKM168" s="367"/>
      <c r="FKN168" s="367"/>
      <c r="FKO168" s="367"/>
      <c r="FKP168" s="367"/>
      <c r="FKQ168" s="367"/>
      <c r="FKR168" s="367"/>
      <c r="FKS168" s="367"/>
      <c r="FKT168" s="367"/>
      <c r="FKU168" s="367"/>
      <c r="FKV168" s="367"/>
      <c r="FKW168" s="367"/>
      <c r="FKX168" s="367"/>
      <c r="FKY168" s="367"/>
      <c r="FKZ168" s="367"/>
      <c r="FLA168" s="367"/>
      <c r="FLB168" s="367"/>
      <c r="FLC168" s="367"/>
      <c r="FLD168" s="367"/>
      <c r="FLE168" s="367"/>
      <c r="FLF168" s="367"/>
      <c r="FLG168" s="367"/>
      <c r="FLH168" s="367"/>
      <c r="FLI168" s="367"/>
      <c r="FLJ168" s="367"/>
      <c r="FLK168" s="367"/>
      <c r="FLL168" s="367"/>
      <c r="FLM168" s="367"/>
      <c r="FLN168" s="367"/>
      <c r="FLO168" s="367"/>
      <c r="FLP168" s="367"/>
      <c r="FLQ168" s="367"/>
      <c r="FLR168" s="367"/>
      <c r="FLS168" s="367"/>
      <c r="FLT168" s="367"/>
      <c r="FLU168" s="367"/>
      <c r="FLV168" s="367"/>
      <c r="FLW168" s="367"/>
      <c r="FLX168" s="367"/>
      <c r="FLY168" s="367"/>
      <c r="FLZ168" s="367"/>
      <c r="FMA168" s="367"/>
      <c r="FMB168" s="367"/>
      <c r="FMC168" s="367"/>
      <c r="FMD168" s="367"/>
      <c r="FME168" s="367"/>
      <c r="FMF168" s="367"/>
      <c r="FMG168" s="367"/>
      <c r="FMH168" s="367"/>
      <c r="FMI168" s="367"/>
      <c r="FMJ168" s="367"/>
      <c r="FMK168" s="367"/>
      <c r="FML168" s="367"/>
      <c r="FMM168" s="367"/>
      <c r="FMN168" s="367"/>
      <c r="FMO168" s="367"/>
      <c r="FMP168" s="367"/>
      <c r="FMQ168" s="367"/>
      <c r="FMR168" s="367"/>
      <c r="FMS168" s="367"/>
      <c r="FMT168" s="367"/>
      <c r="FMU168" s="367"/>
      <c r="FMV168" s="367"/>
      <c r="FMW168" s="367"/>
      <c r="FMX168" s="367"/>
      <c r="FMY168" s="367"/>
      <c r="FMZ168" s="367"/>
      <c r="FNA168" s="367"/>
      <c r="FNB168" s="367"/>
      <c r="FNC168" s="367"/>
      <c r="FND168" s="367"/>
      <c r="FNE168" s="367"/>
      <c r="FNF168" s="367"/>
      <c r="FNG168" s="367"/>
      <c r="FNH168" s="367"/>
      <c r="FNI168" s="367"/>
      <c r="FNJ168" s="367"/>
      <c r="FNK168" s="367"/>
      <c r="FNL168" s="367"/>
      <c r="FNM168" s="367"/>
      <c r="FNN168" s="367"/>
      <c r="FNO168" s="367"/>
      <c r="FNP168" s="367"/>
      <c r="FNQ168" s="367"/>
      <c r="FNR168" s="367"/>
      <c r="FNS168" s="367"/>
      <c r="FNT168" s="367"/>
      <c r="FNU168" s="367"/>
      <c r="FNV168" s="367"/>
      <c r="FNW168" s="367"/>
      <c r="FNX168" s="367"/>
      <c r="FNY168" s="367"/>
      <c r="FNZ168" s="367"/>
      <c r="FOA168" s="367"/>
      <c r="FOB168" s="367"/>
      <c r="FOC168" s="367"/>
      <c r="FOD168" s="367"/>
      <c r="FOE168" s="367"/>
      <c r="FOF168" s="367"/>
      <c r="FOG168" s="367"/>
      <c r="FOH168" s="367"/>
      <c r="FOI168" s="367"/>
      <c r="FOJ168" s="367"/>
      <c r="FOK168" s="367"/>
      <c r="FOL168" s="367"/>
      <c r="FOM168" s="367"/>
      <c r="FON168" s="367"/>
      <c r="FOO168" s="367"/>
      <c r="FOP168" s="367"/>
      <c r="FOQ168" s="367"/>
      <c r="FOR168" s="367"/>
      <c r="FOS168" s="367"/>
      <c r="FOT168" s="367"/>
      <c r="FOU168" s="367"/>
      <c r="FOV168" s="367"/>
      <c r="FOW168" s="367"/>
      <c r="FOX168" s="367"/>
      <c r="FOY168" s="367"/>
      <c r="FOZ168" s="367"/>
      <c r="FPA168" s="367"/>
      <c r="FPB168" s="367"/>
      <c r="FPC168" s="367"/>
      <c r="FPD168" s="367"/>
      <c r="FPE168" s="367"/>
      <c r="FPF168" s="367"/>
      <c r="FPG168" s="367"/>
      <c r="FPH168" s="367"/>
      <c r="FPI168" s="367"/>
      <c r="FPJ168" s="367"/>
      <c r="FPK168" s="367"/>
      <c r="FPL168" s="367"/>
      <c r="FPM168" s="367"/>
      <c r="FPN168" s="367"/>
      <c r="FPO168" s="367"/>
      <c r="FPP168" s="367"/>
      <c r="FPQ168" s="367"/>
      <c r="FPR168" s="367"/>
      <c r="FPS168" s="367"/>
      <c r="FPT168" s="367"/>
      <c r="FPU168" s="367"/>
      <c r="FPV168" s="367"/>
      <c r="FPW168" s="367"/>
      <c r="FPX168" s="367"/>
      <c r="FPY168" s="367"/>
      <c r="FPZ168" s="367"/>
      <c r="FQA168" s="367"/>
      <c r="FQB168" s="367"/>
      <c r="FQC168" s="367"/>
      <c r="FQD168" s="367"/>
      <c r="FQE168" s="367"/>
      <c r="FQF168" s="367"/>
      <c r="FQG168" s="367"/>
      <c r="FQH168" s="367"/>
      <c r="FQI168" s="367"/>
      <c r="FQJ168" s="367"/>
      <c r="FQK168" s="367"/>
      <c r="FQL168" s="367"/>
      <c r="FQM168" s="367"/>
      <c r="FQN168" s="367"/>
      <c r="FQO168" s="367"/>
      <c r="FQP168" s="367"/>
      <c r="FQQ168" s="367"/>
      <c r="FQR168" s="367"/>
      <c r="FQS168" s="367"/>
      <c r="FQT168" s="367"/>
      <c r="FQU168" s="367"/>
      <c r="FQV168" s="367"/>
      <c r="FQW168" s="367"/>
      <c r="FQX168" s="367"/>
      <c r="FQY168" s="367"/>
      <c r="FQZ168" s="367"/>
      <c r="FRA168" s="367"/>
      <c r="FRB168" s="367"/>
      <c r="FRC168" s="367"/>
      <c r="FRD168" s="367"/>
      <c r="FRE168" s="367"/>
      <c r="FRF168" s="367"/>
      <c r="FRG168" s="367"/>
      <c r="FRH168" s="367"/>
      <c r="FRI168" s="367"/>
      <c r="FRJ168" s="367"/>
      <c r="FRK168" s="367"/>
      <c r="FRL168" s="367"/>
      <c r="FRM168" s="367"/>
      <c r="FRN168" s="367"/>
      <c r="FRO168" s="367"/>
      <c r="FRP168" s="367"/>
      <c r="FRQ168" s="367"/>
      <c r="FRR168" s="367"/>
      <c r="FRS168" s="367"/>
      <c r="FRT168" s="367"/>
      <c r="FRU168" s="367"/>
      <c r="FRV168" s="367"/>
      <c r="FRW168" s="367"/>
      <c r="FRX168" s="367"/>
      <c r="FRY168" s="367"/>
      <c r="FRZ168" s="367"/>
      <c r="FSA168" s="367"/>
      <c r="FSB168" s="367"/>
      <c r="FSC168" s="367"/>
      <c r="FSD168" s="367"/>
      <c r="FSE168" s="367"/>
      <c r="FSF168" s="367"/>
      <c r="FSG168" s="367"/>
      <c r="FSH168" s="367"/>
      <c r="FSI168" s="367"/>
      <c r="FSJ168" s="367"/>
      <c r="FSK168" s="367"/>
      <c r="FSL168" s="367"/>
      <c r="FSM168" s="367"/>
      <c r="FSN168" s="367"/>
      <c r="FSO168" s="367"/>
      <c r="FSP168" s="367"/>
      <c r="FSQ168" s="367"/>
      <c r="FSR168" s="367"/>
      <c r="FSS168" s="367"/>
      <c r="FST168" s="367"/>
      <c r="FSU168" s="367"/>
      <c r="FSV168" s="367"/>
      <c r="FSW168" s="367"/>
      <c r="FSX168" s="367"/>
      <c r="FSY168" s="367"/>
      <c r="FSZ168" s="367"/>
      <c r="FTA168" s="367"/>
      <c r="FTB168" s="367"/>
      <c r="FTC168" s="367"/>
      <c r="FTD168" s="367"/>
      <c r="FTE168" s="367"/>
      <c r="FTF168" s="367"/>
      <c r="FTG168" s="367"/>
      <c r="FTH168" s="367"/>
      <c r="FTI168" s="367"/>
      <c r="FTJ168" s="367"/>
      <c r="FTK168" s="367"/>
      <c r="FTL168" s="367"/>
      <c r="FTM168" s="367"/>
      <c r="FTN168" s="367"/>
      <c r="FTO168" s="367"/>
      <c r="FTP168" s="367"/>
      <c r="FTQ168" s="367"/>
      <c r="FTR168" s="367"/>
      <c r="FTS168" s="367"/>
      <c r="FTT168" s="367"/>
      <c r="FTU168" s="367"/>
      <c r="FTV168" s="367"/>
      <c r="FTW168" s="367"/>
      <c r="FTX168" s="367"/>
      <c r="FTY168" s="367"/>
      <c r="FTZ168" s="367"/>
      <c r="FUA168" s="367"/>
      <c r="FUB168" s="367"/>
      <c r="FUC168" s="367"/>
      <c r="FUD168" s="367"/>
      <c r="FUE168" s="367"/>
      <c r="FUF168" s="367"/>
      <c r="FUG168" s="367"/>
      <c r="FUH168" s="367"/>
      <c r="FUI168" s="367"/>
      <c r="FUJ168" s="367"/>
      <c r="FUK168" s="367"/>
      <c r="FUL168" s="367"/>
      <c r="FUM168" s="367"/>
      <c r="FUN168" s="367"/>
      <c r="FUO168" s="367"/>
      <c r="FUP168" s="367"/>
      <c r="FUQ168" s="367"/>
      <c r="FUR168" s="367"/>
      <c r="FUS168" s="367"/>
      <c r="FUT168" s="367"/>
      <c r="FUU168" s="367"/>
      <c r="FUV168" s="367"/>
      <c r="FUW168" s="367"/>
      <c r="FUX168" s="367"/>
      <c r="FUY168" s="367"/>
      <c r="FUZ168" s="367"/>
      <c r="FVA168" s="367"/>
      <c r="FVB168" s="367"/>
      <c r="FVC168" s="367"/>
      <c r="FVD168" s="367"/>
      <c r="FVE168" s="367"/>
      <c r="FVF168" s="367"/>
      <c r="FVG168" s="367"/>
      <c r="FVH168" s="367"/>
      <c r="FVI168" s="367"/>
      <c r="FVJ168" s="367"/>
      <c r="FVK168" s="367"/>
      <c r="FVL168" s="367"/>
      <c r="FVM168" s="367"/>
      <c r="FVN168" s="367"/>
      <c r="FVO168" s="367"/>
      <c r="FVP168" s="367"/>
      <c r="FVQ168" s="367"/>
      <c r="FVR168" s="367"/>
      <c r="FVS168" s="367"/>
      <c r="FVT168" s="367"/>
      <c r="FVU168" s="367"/>
      <c r="FVV168" s="367"/>
      <c r="FVW168" s="367"/>
      <c r="FVX168" s="367"/>
      <c r="FVY168" s="367"/>
      <c r="FVZ168" s="367"/>
      <c r="FWA168" s="367"/>
      <c r="FWB168" s="367"/>
      <c r="FWC168" s="367"/>
      <c r="FWD168" s="367"/>
      <c r="FWE168" s="367"/>
      <c r="FWF168" s="367"/>
      <c r="FWG168" s="367"/>
      <c r="FWH168" s="367"/>
      <c r="FWI168" s="367"/>
      <c r="FWJ168" s="367"/>
      <c r="FWK168" s="367"/>
      <c r="FWL168" s="367"/>
      <c r="FWM168" s="367"/>
      <c r="FWN168" s="367"/>
      <c r="FWO168" s="367"/>
      <c r="FWP168" s="367"/>
      <c r="FWQ168" s="367"/>
      <c r="FWR168" s="367"/>
      <c r="FWS168" s="367"/>
      <c r="FWT168" s="367"/>
      <c r="FWU168" s="367"/>
      <c r="FWV168" s="367"/>
      <c r="FWW168" s="367"/>
      <c r="FWX168" s="367"/>
      <c r="FWY168" s="367"/>
      <c r="FWZ168" s="367"/>
      <c r="FXA168" s="367"/>
      <c r="FXB168" s="367"/>
      <c r="FXC168" s="367"/>
      <c r="FXD168" s="367"/>
      <c r="FXE168" s="367"/>
      <c r="FXF168" s="367"/>
      <c r="FXG168" s="367"/>
      <c r="FXH168" s="367"/>
      <c r="FXI168" s="367"/>
      <c r="FXJ168" s="367"/>
      <c r="FXK168" s="367"/>
      <c r="FXL168" s="367"/>
      <c r="FXM168" s="367"/>
      <c r="FXN168" s="367"/>
      <c r="FXO168" s="367"/>
      <c r="FXP168" s="367"/>
      <c r="FXQ168" s="367"/>
      <c r="FXR168" s="367"/>
      <c r="FXS168" s="367"/>
      <c r="FXT168" s="367"/>
      <c r="FXU168" s="367"/>
      <c r="FXV168" s="367"/>
      <c r="FXW168" s="367"/>
      <c r="FXX168" s="367"/>
      <c r="FXY168" s="367"/>
      <c r="FXZ168" s="367"/>
      <c r="FYA168" s="367"/>
      <c r="FYB168" s="367"/>
      <c r="FYC168" s="367"/>
      <c r="FYD168" s="367"/>
      <c r="FYE168" s="367"/>
      <c r="FYF168" s="367"/>
      <c r="FYG168" s="367"/>
      <c r="FYH168" s="367"/>
      <c r="FYI168" s="367"/>
      <c r="FYJ168" s="367"/>
      <c r="FYK168" s="367"/>
      <c r="FYL168" s="367"/>
      <c r="FYM168" s="367"/>
      <c r="FYN168" s="367"/>
      <c r="FYO168" s="367"/>
      <c r="FYP168" s="367"/>
      <c r="FYQ168" s="367"/>
      <c r="FYR168" s="367"/>
      <c r="FYS168" s="367"/>
      <c r="FYT168" s="367"/>
      <c r="FYU168" s="367"/>
      <c r="FYV168" s="367"/>
      <c r="FYW168" s="367"/>
      <c r="FYX168" s="367"/>
      <c r="FYY168" s="367"/>
      <c r="FYZ168" s="367"/>
      <c r="FZA168" s="367"/>
      <c r="FZB168" s="367"/>
      <c r="FZC168" s="367"/>
      <c r="FZD168" s="367"/>
      <c r="FZE168" s="367"/>
      <c r="FZF168" s="367"/>
      <c r="FZG168" s="367"/>
      <c r="FZH168" s="367"/>
      <c r="FZI168" s="367"/>
      <c r="FZJ168" s="367"/>
      <c r="FZK168" s="367"/>
      <c r="FZL168" s="367"/>
      <c r="FZM168" s="367"/>
      <c r="FZN168" s="367"/>
      <c r="FZO168" s="367"/>
      <c r="FZP168" s="367"/>
      <c r="FZQ168" s="367"/>
      <c r="FZR168" s="367"/>
      <c r="FZS168" s="367"/>
      <c r="FZT168" s="367"/>
      <c r="FZU168" s="367"/>
      <c r="FZV168" s="367"/>
      <c r="FZW168" s="367"/>
      <c r="FZX168" s="367"/>
      <c r="FZY168" s="367"/>
      <c r="FZZ168" s="367"/>
      <c r="GAA168" s="367"/>
      <c r="GAB168" s="367"/>
      <c r="GAC168" s="367"/>
      <c r="GAD168" s="367"/>
      <c r="GAE168" s="367"/>
      <c r="GAF168" s="367"/>
      <c r="GAG168" s="367"/>
      <c r="GAH168" s="367"/>
      <c r="GAI168" s="367"/>
      <c r="GAJ168" s="367"/>
      <c r="GAK168" s="367"/>
      <c r="GAL168" s="367"/>
      <c r="GAM168" s="367"/>
      <c r="GAN168" s="367"/>
      <c r="GAO168" s="367"/>
      <c r="GAP168" s="367"/>
      <c r="GAQ168" s="367"/>
      <c r="GAR168" s="367"/>
      <c r="GAS168" s="367"/>
      <c r="GAT168" s="367"/>
      <c r="GAU168" s="367"/>
      <c r="GAV168" s="367"/>
      <c r="GAW168" s="367"/>
      <c r="GAX168" s="367"/>
      <c r="GAY168" s="367"/>
      <c r="GAZ168" s="367"/>
      <c r="GBA168" s="367"/>
      <c r="GBB168" s="367"/>
      <c r="GBC168" s="367"/>
      <c r="GBD168" s="367"/>
      <c r="GBE168" s="367"/>
      <c r="GBF168" s="367"/>
      <c r="GBG168" s="367"/>
      <c r="GBH168" s="367"/>
      <c r="GBI168" s="367"/>
      <c r="GBJ168" s="367"/>
      <c r="GBK168" s="367"/>
      <c r="GBL168" s="367"/>
      <c r="GBM168" s="367"/>
      <c r="GBN168" s="367"/>
      <c r="GBO168" s="367"/>
      <c r="GBP168" s="367"/>
      <c r="GBQ168" s="367"/>
      <c r="GBR168" s="367"/>
      <c r="GBS168" s="367"/>
      <c r="GBT168" s="367"/>
      <c r="GBU168" s="367"/>
      <c r="GBV168" s="367"/>
      <c r="GBW168" s="367"/>
      <c r="GBX168" s="367"/>
      <c r="GBY168" s="367"/>
      <c r="GBZ168" s="367"/>
      <c r="GCA168" s="367"/>
      <c r="GCB168" s="367"/>
      <c r="GCC168" s="367"/>
      <c r="GCD168" s="367"/>
      <c r="GCE168" s="367"/>
      <c r="GCF168" s="367"/>
      <c r="GCG168" s="367"/>
      <c r="GCH168" s="367"/>
      <c r="GCI168" s="367"/>
      <c r="GCJ168" s="367"/>
      <c r="GCK168" s="367"/>
      <c r="GCL168" s="367"/>
      <c r="GCM168" s="367"/>
      <c r="GCN168" s="367"/>
      <c r="GCO168" s="367"/>
      <c r="GCP168" s="367"/>
      <c r="GCQ168" s="367"/>
      <c r="GCR168" s="367"/>
      <c r="GCS168" s="367"/>
      <c r="GCT168" s="367"/>
      <c r="GCU168" s="367"/>
      <c r="GCV168" s="367"/>
      <c r="GCW168" s="367"/>
      <c r="GCX168" s="367"/>
      <c r="GCY168" s="367"/>
      <c r="GCZ168" s="367"/>
      <c r="GDA168" s="367"/>
      <c r="GDB168" s="367"/>
      <c r="GDC168" s="367"/>
      <c r="GDD168" s="367"/>
      <c r="GDE168" s="367"/>
      <c r="GDF168" s="367"/>
      <c r="GDG168" s="367"/>
      <c r="GDH168" s="367"/>
      <c r="GDI168" s="367"/>
      <c r="GDJ168" s="367"/>
      <c r="GDK168" s="367"/>
      <c r="GDL168" s="367"/>
      <c r="GDM168" s="367"/>
      <c r="GDN168" s="367"/>
      <c r="GDO168" s="367"/>
      <c r="GDP168" s="367"/>
      <c r="GDQ168" s="367"/>
      <c r="GDR168" s="367"/>
      <c r="GDS168" s="367"/>
      <c r="GDT168" s="367"/>
      <c r="GDU168" s="367"/>
      <c r="GDV168" s="367"/>
      <c r="GDW168" s="367"/>
      <c r="GDX168" s="367"/>
      <c r="GDY168" s="367"/>
      <c r="GDZ168" s="367"/>
      <c r="GEA168" s="367"/>
      <c r="GEB168" s="367"/>
      <c r="GEC168" s="367"/>
      <c r="GED168" s="367"/>
      <c r="GEE168" s="367"/>
      <c r="GEF168" s="367"/>
      <c r="GEG168" s="367"/>
      <c r="GEH168" s="367"/>
      <c r="GEI168" s="367"/>
      <c r="GEJ168" s="367"/>
      <c r="GEK168" s="367"/>
      <c r="GEL168" s="367"/>
      <c r="GEM168" s="367"/>
      <c r="GEN168" s="367"/>
      <c r="GEO168" s="367"/>
      <c r="GEP168" s="367"/>
      <c r="GEQ168" s="367"/>
      <c r="GER168" s="367"/>
      <c r="GES168" s="367"/>
      <c r="GET168" s="367"/>
      <c r="GEU168" s="367"/>
      <c r="GEV168" s="367"/>
      <c r="GEW168" s="367"/>
      <c r="GEX168" s="367"/>
      <c r="GEY168" s="367"/>
      <c r="GEZ168" s="367"/>
      <c r="GFA168" s="367"/>
      <c r="GFB168" s="367"/>
      <c r="GFC168" s="367"/>
      <c r="GFD168" s="367"/>
      <c r="GFE168" s="367"/>
      <c r="GFF168" s="367"/>
      <c r="GFG168" s="367"/>
      <c r="GFH168" s="367"/>
      <c r="GFI168" s="367"/>
      <c r="GFJ168" s="367"/>
      <c r="GFK168" s="367"/>
      <c r="GFL168" s="367"/>
      <c r="GFM168" s="367"/>
      <c r="GFN168" s="367"/>
      <c r="GFO168" s="367"/>
      <c r="GFP168" s="367"/>
      <c r="GFQ168" s="367"/>
      <c r="GFR168" s="367"/>
      <c r="GFS168" s="367"/>
      <c r="GFT168" s="367"/>
      <c r="GFU168" s="367"/>
      <c r="GFV168" s="367"/>
      <c r="GFW168" s="367"/>
      <c r="GFX168" s="367"/>
      <c r="GFY168" s="367"/>
      <c r="GFZ168" s="367"/>
      <c r="GGA168" s="367"/>
      <c r="GGB168" s="367"/>
      <c r="GGC168" s="367"/>
      <c r="GGD168" s="367"/>
      <c r="GGE168" s="367"/>
      <c r="GGF168" s="367"/>
      <c r="GGG168" s="367"/>
      <c r="GGH168" s="367"/>
      <c r="GGI168" s="367"/>
      <c r="GGJ168" s="367"/>
      <c r="GGK168" s="367"/>
      <c r="GGL168" s="367"/>
      <c r="GGM168" s="367"/>
      <c r="GGN168" s="367"/>
      <c r="GGO168" s="367"/>
      <c r="GGP168" s="367"/>
      <c r="GGQ168" s="367"/>
      <c r="GGR168" s="367"/>
      <c r="GGS168" s="367"/>
      <c r="GGT168" s="367"/>
      <c r="GGU168" s="367"/>
      <c r="GGV168" s="367"/>
      <c r="GGW168" s="367"/>
      <c r="GGX168" s="367"/>
      <c r="GGY168" s="367"/>
      <c r="GGZ168" s="367"/>
      <c r="GHA168" s="367"/>
      <c r="GHB168" s="367"/>
      <c r="GHC168" s="367"/>
      <c r="GHD168" s="367"/>
      <c r="GHE168" s="367"/>
      <c r="GHF168" s="367"/>
      <c r="GHG168" s="367"/>
      <c r="GHH168" s="367"/>
      <c r="GHI168" s="367"/>
      <c r="GHJ168" s="367"/>
      <c r="GHK168" s="367"/>
      <c r="GHL168" s="367"/>
      <c r="GHM168" s="367"/>
      <c r="GHN168" s="367"/>
      <c r="GHO168" s="367"/>
      <c r="GHP168" s="367"/>
      <c r="GHQ168" s="367"/>
      <c r="GHR168" s="367"/>
      <c r="GHS168" s="367"/>
      <c r="GHT168" s="367"/>
      <c r="GHU168" s="367"/>
      <c r="GHV168" s="367"/>
      <c r="GHW168" s="367"/>
      <c r="GHX168" s="367"/>
      <c r="GHY168" s="367"/>
      <c r="GHZ168" s="367"/>
      <c r="GIA168" s="367"/>
      <c r="GIB168" s="367"/>
      <c r="GIC168" s="367"/>
      <c r="GID168" s="367"/>
      <c r="GIE168" s="367"/>
      <c r="GIF168" s="367"/>
      <c r="GIG168" s="367"/>
      <c r="GIH168" s="367"/>
      <c r="GII168" s="367"/>
      <c r="GIJ168" s="367"/>
      <c r="GIK168" s="367"/>
      <c r="GIL168" s="367"/>
      <c r="GIM168" s="367"/>
      <c r="GIN168" s="367"/>
      <c r="GIO168" s="367"/>
      <c r="GIP168" s="367"/>
      <c r="GIQ168" s="367"/>
      <c r="GIR168" s="367"/>
      <c r="GIS168" s="367"/>
      <c r="GIT168" s="367"/>
      <c r="GIU168" s="367"/>
      <c r="GIV168" s="367"/>
      <c r="GIW168" s="367"/>
      <c r="GIX168" s="367"/>
      <c r="GIY168" s="367"/>
      <c r="GIZ168" s="367"/>
      <c r="GJA168" s="367"/>
      <c r="GJB168" s="367"/>
      <c r="GJC168" s="367"/>
      <c r="GJD168" s="367"/>
      <c r="GJE168" s="367"/>
      <c r="GJF168" s="367"/>
      <c r="GJG168" s="367"/>
      <c r="GJH168" s="367"/>
      <c r="GJI168" s="367"/>
      <c r="GJJ168" s="367"/>
      <c r="GJK168" s="367"/>
      <c r="GJL168" s="367"/>
      <c r="GJM168" s="367"/>
      <c r="GJN168" s="367"/>
      <c r="GJO168" s="367"/>
      <c r="GJP168" s="367"/>
      <c r="GJQ168" s="367"/>
      <c r="GJR168" s="367"/>
      <c r="GJS168" s="367"/>
      <c r="GJT168" s="367"/>
      <c r="GJU168" s="367"/>
      <c r="GJV168" s="367"/>
      <c r="GJW168" s="367"/>
      <c r="GJX168" s="367"/>
      <c r="GJY168" s="367"/>
      <c r="GJZ168" s="367"/>
      <c r="GKA168" s="367"/>
      <c r="GKB168" s="367"/>
      <c r="GKC168" s="367"/>
      <c r="GKD168" s="367"/>
      <c r="GKE168" s="367"/>
      <c r="GKF168" s="367"/>
      <c r="GKG168" s="367"/>
      <c r="GKH168" s="367"/>
      <c r="GKI168" s="367"/>
      <c r="GKJ168" s="367"/>
      <c r="GKK168" s="367"/>
      <c r="GKL168" s="367"/>
      <c r="GKM168" s="367"/>
      <c r="GKN168" s="367"/>
      <c r="GKO168" s="367"/>
      <c r="GKP168" s="367"/>
      <c r="GKQ168" s="367"/>
      <c r="GKR168" s="367"/>
      <c r="GKS168" s="367"/>
      <c r="GKT168" s="367"/>
      <c r="GKU168" s="367"/>
      <c r="GKV168" s="367"/>
      <c r="GKW168" s="367"/>
      <c r="GKX168" s="367"/>
      <c r="GKY168" s="367"/>
      <c r="GKZ168" s="367"/>
      <c r="GLA168" s="367"/>
      <c r="GLB168" s="367"/>
      <c r="GLC168" s="367"/>
      <c r="GLD168" s="367"/>
      <c r="GLE168" s="367"/>
      <c r="GLF168" s="367"/>
      <c r="GLG168" s="367"/>
      <c r="GLH168" s="367"/>
      <c r="GLI168" s="367"/>
      <c r="GLJ168" s="367"/>
      <c r="GLK168" s="367"/>
      <c r="GLL168" s="367"/>
      <c r="GLM168" s="367"/>
      <c r="GLN168" s="367"/>
      <c r="GLO168" s="367"/>
      <c r="GLP168" s="367"/>
      <c r="GLQ168" s="367"/>
      <c r="GLR168" s="367"/>
      <c r="GLS168" s="367"/>
      <c r="GLT168" s="367"/>
      <c r="GLU168" s="367"/>
      <c r="GLV168" s="367"/>
      <c r="GLW168" s="367"/>
      <c r="GLX168" s="367"/>
      <c r="GLY168" s="367"/>
      <c r="GLZ168" s="367"/>
      <c r="GMA168" s="367"/>
      <c r="GMB168" s="367"/>
      <c r="GMC168" s="367"/>
      <c r="GMD168" s="367"/>
      <c r="GME168" s="367"/>
      <c r="GMF168" s="367"/>
      <c r="GMG168" s="367"/>
      <c r="GMH168" s="367"/>
      <c r="GMI168" s="367"/>
      <c r="GMJ168" s="367"/>
      <c r="GMK168" s="367"/>
      <c r="GML168" s="367"/>
      <c r="GMM168" s="367"/>
      <c r="GMN168" s="367"/>
      <c r="GMO168" s="367"/>
      <c r="GMP168" s="367"/>
      <c r="GMQ168" s="367"/>
      <c r="GMR168" s="367"/>
      <c r="GMS168" s="367"/>
      <c r="GMT168" s="367"/>
      <c r="GMU168" s="367"/>
      <c r="GMV168" s="367"/>
      <c r="GMW168" s="367"/>
      <c r="GMX168" s="367"/>
      <c r="GMY168" s="367"/>
      <c r="GMZ168" s="367"/>
      <c r="GNA168" s="367"/>
      <c r="GNB168" s="367"/>
      <c r="GNC168" s="367"/>
      <c r="GND168" s="367"/>
      <c r="GNE168" s="367"/>
      <c r="GNF168" s="367"/>
      <c r="GNG168" s="367"/>
      <c r="GNH168" s="367"/>
      <c r="GNI168" s="367"/>
      <c r="GNJ168" s="367"/>
      <c r="GNK168" s="367"/>
      <c r="GNL168" s="367"/>
      <c r="GNM168" s="367"/>
      <c r="GNN168" s="367"/>
      <c r="GNO168" s="367"/>
      <c r="GNP168" s="367"/>
      <c r="GNQ168" s="367"/>
      <c r="GNR168" s="367"/>
      <c r="GNS168" s="367"/>
      <c r="GNT168" s="367"/>
      <c r="GNU168" s="367"/>
      <c r="GNV168" s="367"/>
      <c r="GNW168" s="367"/>
      <c r="GNX168" s="367"/>
      <c r="GNY168" s="367"/>
      <c r="GNZ168" s="367"/>
      <c r="GOA168" s="367"/>
      <c r="GOB168" s="367"/>
      <c r="GOC168" s="367"/>
      <c r="GOD168" s="367"/>
      <c r="GOE168" s="367"/>
      <c r="GOF168" s="367"/>
      <c r="GOG168" s="367"/>
      <c r="GOH168" s="367"/>
      <c r="GOI168" s="367"/>
      <c r="GOJ168" s="367"/>
      <c r="GOK168" s="367"/>
      <c r="GOL168" s="367"/>
      <c r="GOM168" s="367"/>
      <c r="GON168" s="367"/>
      <c r="GOO168" s="367"/>
      <c r="GOP168" s="367"/>
      <c r="GOQ168" s="367"/>
      <c r="GOR168" s="367"/>
      <c r="GOS168" s="367"/>
      <c r="GOT168" s="367"/>
      <c r="GOU168" s="367"/>
      <c r="GOV168" s="367"/>
      <c r="GOW168" s="367"/>
      <c r="GOX168" s="367"/>
      <c r="GOY168" s="367"/>
      <c r="GOZ168" s="367"/>
      <c r="GPA168" s="367"/>
      <c r="GPB168" s="367"/>
      <c r="GPC168" s="367"/>
      <c r="GPD168" s="367"/>
      <c r="GPE168" s="367"/>
      <c r="GPF168" s="367"/>
      <c r="GPG168" s="367"/>
      <c r="GPH168" s="367"/>
      <c r="GPI168" s="367"/>
      <c r="GPJ168" s="367"/>
      <c r="GPK168" s="367"/>
      <c r="GPL168" s="367"/>
      <c r="GPM168" s="367"/>
      <c r="GPN168" s="367"/>
      <c r="GPO168" s="367"/>
      <c r="GPP168" s="367"/>
      <c r="GPQ168" s="367"/>
      <c r="GPR168" s="367"/>
      <c r="GPS168" s="367"/>
      <c r="GPT168" s="367"/>
      <c r="GPU168" s="367"/>
      <c r="GPV168" s="367"/>
      <c r="GPW168" s="367"/>
      <c r="GPX168" s="367"/>
      <c r="GPY168" s="367"/>
      <c r="GPZ168" s="367"/>
      <c r="GQA168" s="367"/>
      <c r="GQB168" s="367"/>
      <c r="GQC168" s="367"/>
      <c r="GQD168" s="367"/>
      <c r="GQE168" s="367"/>
      <c r="GQF168" s="367"/>
      <c r="GQG168" s="367"/>
      <c r="GQH168" s="367"/>
      <c r="GQI168" s="367"/>
      <c r="GQJ168" s="367"/>
      <c r="GQK168" s="367"/>
      <c r="GQL168" s="367"/>
      <c r="GQM168" s="367"/>
      <c r="GQN168" s="367"/>
      <c r="GQO168" s="367"/>
      <c r="GQP168" s="367"/>
      <c r="GQQ168" s="367"/>
      <c r="GQR168" s="367"/>
      <c r="GQS168" s="367"/>
      <c r="GQT168" s="367"/>
      <c r="GQU168" s="367"/>
      <c r="GQV168" s="367"/>
      <c r="GQW168" s="367"/>
      <c r="GQX168" s="367"/>
      <c r="GQY168" s="367"/>
      <c r="GQZ168" s="367"/>
      <c r="GRA168" s="367"/>
      <c r="GRB168" s="367"/>
      <c r="GRC168" s="367"/>
      <c r="GRD168" s="367"/>
      <c r="GRE168" s="367"/>
      <c r="GRF168" s="367"/>
      <c r="GRG168" s="367"/>
      <c r="GRH168" s="367"/>
      <c r="GRI168" s="367"/>
      <c r="GRJ168" s="367"/>
      <c r="GRK168" s="367"/>
      <c r="GRL168" s="367"/>
      <c r="GRM168" s="367"/>
      <c r="GRN168" s="367"/>
      <c r="GRO168" s="367"/>
      <c r="GRP168" s="367"/>
      <c r="GRQ168" s="367"/>
      <c r="GRR168" s="367"/>
      <c r="GRS168" s="367"/>
      <c r="GRT168" s="367"/>
      <c r="GRU168" s="367"/>
      <c r="GRV168" s="367"/>
      <c r="GRW168" s="367"/>
      <c r="GRX168" s="367"/>
      <c r="GRY168" s="367"/>
      <c r="GRZ168" s="367"/>
      <c r="GSA168" s="367"/>
      <c r="GSB168" s="367"/>
      <c r="GSC168" s="367"/>
      <c r="GSD168" s="367"/>
      <c r="GSE168" s="367"/>
      <c r="GSF168" s="367"/>
      <c r="GSG168" s="367"/>
      <c r="GSH168" s="367"/>
      <c r="GSI168" s="367"/>
      <c r="GSJ168" s="367"/>
      <c r="GSK168" s="367"/>
      <c r="GSL168" s="367"/>
      <c r="GSM168" s="367"/>
      <c r="GSN168" s="367"/>
      <c r="GSO168" s="367"/>
      <c r="GSP168" s="367"/>
      <c r="GSQ168" s="367"/>
      <c r="GSR168" s="367"/>
      <c r="GSS168" s="367"/>
      <c r="GST168" s="367"/>
      <c r="GSU168" s="367"/>
      <c r="GSV168" s="367"/>
      <c r="GSW168" s="367"/>
      <c r="GSX168" s="367"/>
      <c r="GSY168" s="367"/>
      <c r="GSZ168" s="367"/>
      <c r="GTA168" s="367"/>
      <c r="GTB168" s="367"/>
      <c r="GTC168" s="367"/>
      <c r="GTD168" s="367"/>
      <c r="GTE168" s="367"/>
      <c r="GTF168" s="367"/>
      <c r="GTG168" s="367"/>
      <c r="GTH168" s="367"/>
      <c r="GTI168" s="367"/>
      <c r="GTJ168" s="367"/>
      <c r="GTK168" s="367"/>
      <c r="GTL168" s="367"/>
      <c r="GTM168" s="367"/>
      <c r="GTN168" s="367"/>
      <c r="GTO168" s="367"/>
      <c r="GTP168" s="367"/>
      <c r="GTQ168" s="367"/>
      <c r="GTR168" s="367"/>
      <c r="GTS168" s="367"/>
      <c r="GTT168" s="367"/>
      <c r="GTU168" s="367"/>
      <c r="GTV168" s="367"/>
      <c r="GTW168" s="367"/>
      <c r="GTX168" s="367"/>
      <c r="GTY168" s="367"/>
      <c r="GTZ168" s="367"/>
      <c r="GUA168" s="367"/>
      <c r="GUB168" s="367"/>
      <c r="GUC168" s="367"/>
      <c r="GUD168" s="367"/>
      <c r="GUE168" s="367"/>
      <c r="GUF168" s="367"/>
      <c r="GUG168" s="367"/>
      <c r="GUH168" s="367"/>
      <c r="GUI168" s="367"/>
      <c r="GUJ168" s="367"/>
      <c r="GUK168" s="367"/>
      <c r="GUL168" s="367"/>
      <c r="GUM168" s="367"/>
      <c r="GUN168" s="367"/>
      <c r="GUO168" s="367"/>
      <c r="GUP168" s="367"/>
      <c r="GUQ168" s="367"/>
      <c r="GUR168" s="367"/>
      <c r="GUS168" s="367"/>
      <c r="GUT168" s="367"/>
      <c r="GUU168" s="367"/>
      <c r="GUV168" s="367"/>
      <c r="GUW168" s="367"/>
      <c r="GUX168" s="367"/>
      <c r="GUY168" s="367"/>
      <c r="GUZ168" s="367"/>
      <c r="GVA168" s="367"/>
      <c r="GVB168" s="367"/>
      <c r="GVC168" s="367"/>
      <c r="GVD168" s="367"/>
      <c r="GVE168" s="367"/>
      <c r="GVF168" s="367"/>
      <c r="GVG168" s="367"/>
      <c r="GVH168" s="367"/>
      <c r="GVI168" s="367"/>
      <c r="GVJ168" s="367"/>
      <c r="GVK168" s="367"/>
      <c r="GVL168" s="367"/>
      <c r="GVM168" s="367"/>
      <c r="GVN168" s="367"/>
      <c r="GVO168" s="367"/>
      <c r="GVP168" s="367"/>
      <c r="GVQ168" s="367"/>
      <c r="GVR168" s="367"/>
      <c r="GVS168" s="367"/>
      <c r="GVT168" s="367"/>
      <c r="GVU168" s="367"/>
      <c r="GVV168" s="367"/>
      <c r="GVW168" s="367"/>
      <c r="GVX168" s="367"/>
      <c r="GVY168" s="367"/>
      <c r="GVZ168" s="367"/>
      <c r="GWA168" s="367"/>
      <c r="GWB168" s="367"/>
      <c r="GWC168" s="367"/>
      <c r="GWD168" s="367"/>
      <c r="GWE168" s="367"/>
      <c r="GWF168" s="367"/>
      <c r="GWG168" s="367"/>
      <c r="GWH168" s="367"/>
      <c r="GWI168" s="367"/>
      <c r="GWJ168" s="367"/>
      <c r="GWK168" s="367"/>
      <c r="GWL168" s="367"/>
      <c r="GWM168" s="367"/>
      <c r="GWN168" s="367"/>
      <c r="GWO168" s="367"/>
      <c r="GWP168" s="367"/>
      <c r="GWQ168" s="367"/>
      <c r="GWR168" s="367"/>
      <c r="GWS168" s="367"/>
      <c r="GWT168" s="367"/>
      <c r="GWU168" s="367"/>
      <c r="GWV168" s="367"/>
      <c r="GWW168" s="367"/>
      <c r="GWX168" s="367"/>
      <c r="GWY168" s="367"/>
      <c r="GWZ168" s="367"/>
      <c r="GXA168" s="367"/>
      <c r="GXB168" s="367"/>
      <c r="GXC168" s="367"/>
      <c r="GXD168" s="367"/>
      <c r="GXE168" s="367"/>
      <c r="GXF168" s="367"/>
      <c r="GXG168" s="367"/>
      <c r="GXH168" s="367"/>
      <c r="GXI168" s="367"/>
      <c r="GXJ168" s="367"/>
      <c r="GXK168" s="367"/>
      <c r="GXL168" s="367"/>
      <c r="GXM168" s="367"/>
      <c r="GXN168" s="367"/>
      <c r="GXO168" s="367"/>
      <c r="GXP168" s="367"/>
      <c r="GXQ168" s="367"/>
      <c r="GXR168" s="367"/>
      <c r="GXS168" s="367"/>
      <c r="GXT168" s="367"/>
      <c r="GXU168" s="367"/>
      <c r="GXV168" s="367"/>
      <c r="GXW168" s="367"/>
      <c r="GXX168" s="367"/>
      <c r="GXY168" s="367"/>
      <c r="GXZ168" s="367"/>
      <c r="GYA168" s="367"/>
      <c r="GYB168" s="367"/>
      <c r="GYC168" s="367"/>
      <c r="GYD168" s="367"/>
      <c r="GYE168" s="367"/>
      <c r="GYF168" s="367"/>
      <c r="GYG168" s="367"/>
      <c r="GYH168" s="367"/>
      <c r="GYI168" s="367"/>
      <c r="GYJ168" s="367"/>
      <c r="GYK168" s="367"/>
      <c r="GYL168" s="367"/>
      <c r="GYM168" s="367"/>
      <c r="GYN168" s="367"/>
      <c r="GYO168" s="367"/>
      <c r="GYP168" s="367"/>
      <c r="GYQ168" s="367"/>
      <c r="GYR168" s="367"/>
      <c r="GYS168" s="367"/>
      <c r="GYT168" s="367"/>
      <c r="GYU168" s="367"/>
      <c r="GYV168" s="367"/>
      <c r="GYW168" s="367"/>
      <c r="GYX168" s="367"/>
      <c r="GYY168" s="367"/>
      <c r="GYZ168" s="367"/>
      <c r="GZA168" s="367"/>
      <c r="GZB168" s="367"/>
      <c r="GZC168" s="367"/>
      <c r="GZD168" s="367"/>
      <c r="GZE168" s="367"/>
      <c r="GZF168" s="367"/>
      <c r="GZG168" s="367"/>
      <c r="GZH168" s="367"/>
      <c r="GZI168" s="367"/>
      <c r="GZJ168" s="367"/>
      <c r="GZK168" s="367"/>
      <c r="GZL168" s="367"/>
      <c r="GZM168" s="367"/>
      <c r="GZN168" s="367"/>
      <c r="GZO168" s="367"/>
      <c r="GZP168" s="367"/>
      <c r="GZQ168" s="367"/>
      <c r="GZR168" s="367"/>
      <c r="GZS168" s="367"/>
      <c r="GZT168" s="367"/>
      <c r="GZU168" s="367"/>
      <c r="GZV168" s="367"/>
      <c r="GZW168" s="367"/>
      <c r="GZX168" s="367"/>
      <c r="GZY168" s="367"/>
      <c r="GZZ168" s="367"/>
      <c r="HAA168" s="367"/>
      <c r="HAB168" s="367"/>
      <c r="HAC168" s="367"/>
      <c r="HAD168" s="367"/>
      <c r="HAE168" s="367"/>
      <c r="HAF168" s="367"/>
      <c r="HAG168" s="367"/>
      <c r="HAH168" s="367"/>
      <c r="HAI168" s="367"/>
      <c r="HAJ168" s="367"/>
      <c r="HAK168" s="367"/>
      <c r="HAL168" s="367"/>
      <c r="HAM168" s="367"/>
      <c r="HAN168" s="367"/>
      <c r="HAO168" s="367"/>
      <c r="HAP168" s="367"/>
      <c r="HAQ168" s="367"/>
      <c r="HAR168" s="367"/>
      <c r="HAS168" s="367"/>
      <c r="HAT168" s="367"/>
      <c r="HAU168" s="367"/>
      <c r="HAV168" s="367"/>
      <c r="HAW168" s="367"/>
      <c r="HAX168" s="367"/>
      <c r="HAY168" s="367"/>
      <c r="HAZ168" s="367"/>
      <c r="HBA168" s="367"/>
      <c r="HBB168" s="367"/>
      <c r="HBC168" s="367"/>
      <c r="HBD168" s="367"/>
      <c r="HBE168" s="367"/>
      <c r="HBF168" s="367"/>
      <c r="HBG168" s="367"/>
      <c r="HBH168" s="367"/>
      <c r="HBI168" s="367"/>
      <c r="HBJ168" s="367"/>
      <c r="HBK168" s="367"/>
      <c r="HBL168" s="367"/>
      <c r="HBM168" s="367"/>
      <c r="HBN168" s="367"/>
      <c r="HBO168" s="367"/>
      <c r="HBP168" s="367"/>
      <c r="HBQ168" s="367"/>
      <c r="HBR168" s="367"/>
      <c r="HBS168" s="367"/>
      <c r="HBT168" s="367"/>
      <c r="HBU168" s="367"/>
      <c r="HBV168" s="367"/>
      <c r="HBW168" s="367"/>
      <c r="HBX168" s="367"/>
      <c r="HBY168" s="367"/>
      <c r="HBZ168" s="367"/>
      <c r="HCA168" s="367"/>
      <c r="HCB168" s="367"/>
      <c r="HCC168" s="367"/>
      <c r="HCD168" s="367"/>
      <c r="HCE168" s="367"/>
      <c r="HCF168" s="367"/>
      <c r="HCG168" s="367"/>
      <c r="HCH168" s="367"/>
      <c r="HCI168" s="367"/>
      <c r="HCJ168" s="367"/>
      <c r="HCK168" s="367"/>
      <c r="HCL168" s="367"/>
      <c r="HCM168" s="367"/>
      <c r="HCN168" s="367"/>
      <c r="HCO168" s="367"/>
      <c r="HCP168" s="367"/>
      <c r="HCQ168" s="367"/>
      <c r="HCR168" s="367"/>
      <c r="HCS168" s="367"/>
      <c r="HCT168" s="367"/>
      <c r="HCU168" s="367"/>
      <c r="HCV168" s="367"/>
      <c r="HCW168" s="367"/>
      <c r="HCX168" s="367"/>
      <c r="HCY168" s="367"/>
      <c r="HCZ168" s="367"/>
      <c r="HDA168" s="367"/>
      <c r="HDB168" s="367"/>
      <c r="HDC168" s="367"/>
      <c r="HDD168" s="367"/>
      <c r="HDE168" s="367"/>
      <c r="HDF168" s="367"/>
      <c r="HDG168" s="367"/>
      <c r="HDH168" s="367"/>
      <c r="HDI168" s="367"/>
      <c r="HDJ168" s="367"/>
      <c r="HDK168" s="367"/>
      <c r="HDL168" s="367"/>
      <c r="HDM168" s="367"/>
      <c r="HDN168" s="367"/>
      <c r="HDO168" s="367"/>
      <c r="HDP168" s="367"/>
      <c r="HDQ168" s="367"/>
      <c r="HDR168" s="367"/>
      <c r="HDS168" s="367"/>
      <c r="HDT168" s="367"/>
      <c r="HDU168" s="367"/>
      <c r="HDV168" s="367"/>
      <c r="HDW168" s="367"/>
      <c r="HDX168" s="367"/>
      <c r="HDY168" s="367"/>
      <c r="HDZ168" s="367"/>
      <c r="HEA168" s="367"/>
      <c r="HEB168" s="367"/>
      <c r="HEC168" s="367"/>
      <c r="HED168" s="367"/>
      <c r="HEE168" s="367"/>
      <c r="HEF168" s="367"/>
      <c r="HEG168" s="367"/>
      <c r="HEH168" s="367"/>
      <c r="HEI168" s="367"/>
      <c r="HEJ168" s="367"/>
      <c r="HEK168" s="367"/>
      <c r="HEL168" s="367"/>
      <c r="HEM168" s="367"/>
      <c r="HEN168" s="367"/>
      <c r="HEO168" s="367"/>
      <c r="HEP168" s="367"/>
      <c r="HEQ168" s="367"/>
      <c r="HER168" s="367"/>
      <c r="HES168" s="367"/>
      <c r="HET168" s="367"/>
      <c r="HEU168" s="367"/>
      <c r="HEV168" s="367"/>
      <c r="HEW168" s="367"/>
      <c r="HEX168" s="367"/>
      <c r="HEY168" s="367"/>
      <c r="HEZ168" s="367"/>
      <c r="HFA168" s="367"/>
      <c r="HFB168" s="367"/>
      <c r="HFC168" s="367"/>
      <c r="HFD168" s="367"/>
      <c r="HFE168" s="367"/>
      <c r="HFF168" s="367"/>
      <c r="HFG168" s="367"/>
      <c r="HFH168" s="367"/>
      <c r="HFI168" s="367"/>
      <c r="HFJ168" s="367"/>
      <c r="HFK168" s="367"/>
      <c r="HFL168" s="367"/>
      <c r="HFM168" s="367"/>
      <c r="HFN168" s="367"/>
      <c r="HFO168" s="367"/>
      <c r="HFP168" s="367"/>
      <c r="HFQ168" s="367"/>
      <c r="HFR168" s="367"/>
      <c r="HFS168" s="367"/>
      <c r="HFT168" s="367"/>
      <c r="HFU168" s="367"/>
      <c r="HFV168" s="367"/>
      <c r="HFW168" s="367"/>
      <c r="HFX168" s="367"/>
      <c r="HFY168" s="367"/>
      <c r="HFZ168" s="367"/>
      <c r="HGA168" s="367"/>
      <c r="HGB168" s="367"/>
      <c r="HGC168" s="367"/>
      <c r="HGD168" s="367"/>
      <c r="HGE168" s="367"/>
      <c r="HGF168" s="367"/>
      <c r="HGG168" s="367"/>
      <c r="HGH168" s="367"/>
      <c r="HGI168" s="367"/>
      <c r="HGJ168" s="367"/>
      <c r="HGK168" s="367"/>
      <c r="HGL168" s="367"/>
      <c r="HGM168" s="367"/>
      <c r="HGN168" s="367"/>
      <c r="HGO168" s="367"/>
      <c r="HGP168" s="367"/>
      <c r="HGQ168" s="367"/>
      <c r="HGR168" s="367"/>
      <c r="HGS168" s="367"/>
      <c r="HGT168" s="367"/>
      <c r="HGU168" s="367"/>
      <c r="HGV168" s="367"/>
      <c r="HGW168" s="367"/>
      <c r="HGX168" s="367"/>
      <c r="HGY168" s="367"/>
      <c r="HGZ168" s="367"/>
      <c r="HHA168" s="367"/>
      <c r="HHB168" s="367"/>
      <c r="HHC168" s="367"/>
      <c r="HHD168" s="367"/>
      <c r="HHE168" s="367"/>
      <c r="HHF168" s="367"/>
      <c r="HHG168" s="367"/>
      <c r="HHH168" s="367"/>
      <c r="HHI168" s="367"/>
      <c r="HHJ168" s="367"/>
      <c r="HHK168" s="367"/>
      <c r="HHL168" s="367"/>
      <c r="HHM168" s="367"/>
      <c r="HHN168" s="367"/>
      <c r="HHO168" s="367"/>
      <c r="HHP168" s="367"/>
      <c r="HHQ168" s="367"/>
      <c r="HHR168" s="367"/>
      <c r="HHS168" s="367"/>
      <c r="HHT168" s="367"/>
      <c r="HHU168" s="367"/>
      <c r="HHV168" s="367"/>
      <c r="HHW168" s="367"/>
      <c r="HHX168" s="367"/>
      <c r="HHY168" s="367"/>
      <c r="HHZ168" s="367"/>
      <c r="HIA168" s="367"/>
      <c r="HIB168" s="367"/>
      <c r="HIC168" s="367"/>
      <c r="HID168" s="367"/>
      <c r="HIE168" s="367"/>
      <c r="HIF168" s="367"/>
      <c r="HIG168" s="367"/>
      <c r="HIH168" s="367"/>
      <c r="HII168" s="367"/>
      <c r="HIJ168" s="367"/>
      <c r="HIK168" s="367"/>
      <c r="HIL168" s="367"/>
      <c r="HIM168" s="367"/>
      <c r="HIN168" s="367"/>
      <c r="HIO168" s="367"/>
      <c r="HIP168" s="367"/>
      <c r="HIQ168" s="367"/>
      <c r="HIR168" s="367"/>
      <c r="HIS168" s="367"/>
      <c r="HIT168" s="367"/>
      <c r="HIU168" s="367"/>
      <c r="HIV168" s="367"/>
      <c r="HIW168" s="367"/>
      <c r="HIX168" s="367"/>
      <c r="HIY168" s="367"/>
      <c r="HIZ168" s="367"/>
      <c r="HJA168" s="367"/>
      <c r="HJB168" s="367"/>
      <c r="HJC168" s="367"/>
      <c r="HJD168" s="367"/>
      <c r="HJE168" s="367"/>
      <c r="HJF168" s="367"/>
      <c r="HJG168" s="367"/>
      <c r="HJH168" s="367"/>
      <c r="HJI168" s="367"/>
      <c r="HJJ168" s="367"/>
      <c r="HJK168" s="367"/>
      <c r="HJL168" s="367"/>
      <c r="HJM168" s="367"/>
      <c r="HJN168" s="367"/>
      <c r="HJO168" s="367"/>
      <c r="HJP168" s="367"/>
      <c r="HJQ168" s="367"/>
      <c r="HJR168" s="367"/>
      <c r="HJS168" s="367"/>
      <c r="HJT168" s="367"/>
      <c r="HJU168" s="367"/>
      <c r="HJV168" s="367"/>
      <c r="HJW168" s="367"/>
      <c r="HJX168" s="367"/>
      <c r="HJY168" s="367"/>
      <c r="HJZ168" s="367"/>
      <c r="HKA168" s="367"/>
      <c r="HKB168" s="367"/>
      <c r="HKC168" s="367"/>
      <c r="HKD168" s="367"/>
      <c r="HKE168" s="367"/>
      <c r="HKF168" s="367"/>
      <c r="HKG168" s="367"/>
      <c r="HKH168" s="367"/>
      <c r="HKI168" s="367"/>
      <c r="HKJ168" s="367"/>
      <c r="HKK168" s="367"/>
      <c r="HKL168" s="367"/>
      <c r="HKM168" s="367"/>
      <c r="HKN168" s="367"/>
      <c r="HKO168" s="367"/>
      <c r="HKP168" s="367"/>
      <c r="HKQ168" s="367"/>
      <c r="HKR168" s="367"/>
      <c r="HKS168" s="367"/>
      <c r="HKT168" s="367"/>
      <c r="HKU168" s="367"/>
      <c r="HKV168" s="367"/>
      <c r="HKW168" s="367"/>
      <c r="HKX168" s="367"/>
      <c r="HKY168" s="367"/>
      <c r="HKZ168" s="367"/>
      <c r="HLA168" s="367"/>
      <c r="HLB168" s="367"/>
      <c r="HLC168" s="367"/>
      <c r="HLD168" s="367"/>
      <c r="HLE168" s="367"/>
      <c r="HLF168" s="367"/>
      <c r="HLG168" s="367"/>
      <c r="HLH168" s="367"/>
      <c r="HLI168" s="367"/>
      <c r="HLJ168" s="367"/>
      <c r="HLK168" s="367"/>
      <c r="HLL168" s="367"/>
      <c r="HLM168" s="367"/>
      <c r="HLN168" s="367"/>
      <c r="HLO168" s="367"/>
      <c r="HLP168" s="367"/>
      <c r="HLQ168" s="367"/>
      <c r="HLR168" s="367"/>
      <c r="HLS168" s="367"/>
      <c r="HLT168" s="367"/>
      <c r="HLU168" s="367"/>
      <c r="HLV168" s="367"/>
      <c r="HLW168" s="367"/>
      <c r="HLX168" s="367"/>
      <c r="HLY168" s="367"/>
      <c r="HLZ168" s="367"/>
      <c r="HMA168" s="367"/>
      <c r="HMB168" s="367"/>
      <c r="HMC168" s="367"/>
      <c r="HMD168" s="367"/>
      <c r="HME168" s="367"/>
      <c r="HMF168" s="367"/>
      <c r="HMG168" s="367"/>
      <c r="HMH168" s="367"/>
      <c r="HMI168" s="367"/>
      <c r="HMJ168" s="367"/>
      <c r="HMK168" s="367"/>
      <c r="HML168" s="367"/>
      <c r="HMM168" s="367"/>
      <c r="HMN168" s="367"/>
      <c r="HMO168" s="367"/>
      <c r="HMP168" s="367"/>
      <c r="HMQ168" s="367"/>
      <c r="HMR168" s="367"/>
      <c r="HMS168" s="367"/>
      <c r="HMT168" s="367"/>
      <c r="HMU168" s="367"/>
      <c r="HMV168" s="367"/>
      <c r="HMW168" s="367"/>
      <c r="HMX168" s="367"/>
      <c r="HMY168" s="367"/>
      <c r="HMZ168" s="367"/>
      <c r="HNA168" s="367"/>
      <c r="HNB168" s="367"/>
      <c r="HNC168" s="367"/>
      <c r="HND168" s="367"/>
      <c r="HNE168" s="367"/>
      <c r="HNF168" s="367"/>
      <c r="HNG168" s="367"/>
      <c r="HNH168" s="367"/>
      <c r="HNI168" s="367"/>
      <c r="HNJ168" s="367"/>
      <c r="HNK168" s="367"/>
      <c r="HNL168" s="367"/>
      <c r="HNM168" s="367"/>
      <c r="HNN168" s="367"/>
      <c r="HNO168" s="367"/>
      <c r="HNP168" s="367"/>
      <c r="HNQ168" s="367"/>
      <c r="HNR168" s="367"/>
      <c r="HNS168" s="367"/>
      <c r="HNT168" s="367"/>
      <c r="HNU168" s="367"/>
      <c r="HNV168" s="367"/>
      <c r="HNW168" s="367"/>
      <c r="HNX168" s="367"/>
      <c r="HNY168" s="367"/>
      <c r="HNZ168" s="367"/>
      <c r="HOA168" s="367"/>
      <c r="HOB168" s="367"/>
      <c r="HOC168" s="367"/>
      <c r="HOD168" s="367"/>
      <c r="HOE168" s="367"/>
      <c r="HOF168" s="367"/>
      <c r="HOG168" s="367"/>
      <c r="HOH168" s="367"/>
      <c r="HOI168" s="367"/>
      <c r="HOJ168" s="367"/>
      <c r="HOK168" s="367"/>
      <c r="HOL168" s="367"/>
      <c r="HOM168" s="367"/>
      <c r="HON168" s="367"/>
      <c r="HOO168" s="367"/>
      <c r="HOP168" s="367"/>
      <c r="HOQ168" s="367"/>
      <c r="HOR168" s="367"/>
      <c r="HOS168" s="367"/>
      <c r="HOT168" s="367"/>
      <c r="HOU168" s="367"/>
      <c r="HOV168" s="367"/>
      <c r="HOW168" s="367"/>
      <c r="HOX168" s="367"/>
      <c r="HOY168" s="367"/>
      <c r="HOZ168" s="367"/>
      <c r="HPA168" s="367"/>
      <c r="HPB168" s="367"/>
      <c r="HPC168" s="367"/>
      <c r="HPD168" s="367"/>
      <c r="HPE168" s="367"/>
      <c r="HPF168" s="367"/>
      <c r="HPG168" s="367"/>
      <c r="HPH168" s="367"/>
      <c r="HPI168" s="367"/>
      <c r="HPJ168" s="367"/>
      <c r="HPK168" s="367"/>
      <c r="HPL168" s="367"/>
      <c r="HPM168" s="367"/>
      <c r="HPN168" s="367"/>
      <c r="HPO168" s="367"/>
      <c r="HPP168" s="367"/>
      <c r="HPQ168" s="367"/>
      <c r="HPR168" s="367"/>
      <c r="HPS168" s="367"/>
      <c r="HPT168" s="367"/>
      <c r="HPU168" s="367"/>
      <c r="HPV168" s="367"/>
      <c r="HPW168" s="367"/>
      <c r="HPX168" s="367"/>
      <c r="HPY168" s="367"/>
      <c r="HPZ168" s="367"/>
      <c r="HQA168" s="367"/>
      <c r="HQB168" s="367"/>
      <c r="HQC168" s="367"/>
      <c r="HQD168" s="367"/>
      <c r="HQE168" s="367"/>
      <c r="HQF168" s="367"/>
      <c r="HQG168" s="367"/>
      <c r="HQH168" s="367"/>
      <c r="HQI168" s="367"/>
      <c r="HQJ168" s="367"/>
      <c r="HQK168" s="367"/>
      <c r="HQL168" s="367"/>
      <c r="HQM168" s="367"/>
      <c r="HQN168" s="367"/>
      <c r="HQO168" s="367"/>
      <c r="HQP168" s="367"/>
      <c r="HQQ168" s="367"/>
      <c r="HQR168" s="367"/>
      <c r="HQS168" s="367"/>
      <c r="HQT168" s="367"/>
      <c r="HQU168" s="367"/>
      <c r="HQV168" s="367"/>
      <c r="HQW168" s="367"/>
      <c r="HQX168" s="367"/>
      <c r="HQY168" s="367"/>
      <c r="HQZ168" s="367"/>
      <c r="HRA168" s="367"/>
      <c r="HRB168" s="367"/>
      <c r="HRC168" s="367"/>
      <c r="HRD168" s="367"/>
      <c r="HRE168" s="367"/>
      <c r="HRF168" s="367"/>
      <c r="HRG168" s="367"/>
      <c r="HRH168" s="367"/>
      <c r="HRI168" s="367"/>
      <c r="HRJ168" s="367"/>
      <c r="HRK168" s="367"/>
      <c r="HRL168" s="367"/>
      <c r="HRM168" s="367"/>
      <c r="HRN168" s="367"/>
      <c r="HRO168" s="367"/>
      <c r="HRP168" s="367"/>
      <c r="HRQ168" s="367"/>
      <c r="HRR168" s="367"/>
      <c r="HRS168" s="367"/>
      <c r="HRT168" s="367"/>
      <c r="HRU168" s="367"/>
      <c r="HRV168" s="367"/>
      <c r="HRW168" s="367"/>
      <c r="HRX168" s="367"/>
      <c r="HRY168" s="367"/>
      <c r="HRZ168" s="367"/>
      <c r="HSA168" s="367"/>
      <c r="HSB168" s="367"/>
      <c r="HSC168" s="367"/>
      <c r="HSD168" s="367"/>
      <c r="HSE168" s="367"/>
      <c r="HSF168" s="367"/>
      <c r="HSG168" s="367"/>
      <c r="HSH168" s="367"/>
      <c r="HSI168" s="367"/>
      <c r="HSJ168" s="367"/>
      <c r="HSK168" s="367"/>
      <c r="HSL168" s="367"/>
      <c r="HSM168" s="367"/>
      <c r="HSN168" s="367"/>
      <c r="HSO168" s="367"/>
      <c r="HSP168" s="367"/>
      <c r="HSQ168" s="367"/>
      <c r="HSR168" s="367"/>
      <c r="HSS168" s="367"/>
      <c r="HST168" s="367"/>
      <c r="HSU168" s="367"/>
      <c r="HSV168" s="367"/>
      <c r="HSW168" s="367"/>
      <c r="HSX168" s="367"/>
      <c r="HSY168" s="367"/>
      <c r="HSZ168" s="367"/>
      <c r="HTA168" s="367"/>
      <c r="HTB168" s="367"/>
      <c r="HTC168" s="367"/>
      <c r="HTD168" s="367"/>
      <c r="HTE168" s="367"/>
      <c r="HTF168" s="367"/>
      <c r="HTG168" s="367"/>
      <c r="HTH168" s="367"/>
      <c r="HTI168" s="367"/>
      <c r="HTJ168" s="367"/>
      <c r="HTK168" s="367"/>
      <c r="HTL168" s="367"/>
      <c r="HTM168" s="367"/>
      <c r="HTN168" s="367"/>
      <c r="HTO168" s="367"/>
      <c r="HTP168" s="367"/>
      <c r="HTQ168" s="367"/>
      <c r="HTR168" s="367"/>
      <c r="HTS168" s="367"/>
      <c r="HTT168" s="367"/>
      <c r="HTU168" s="367"/>
      <c r="HTV168" s="367"/>
      <c r="HTW168" s="367"/>
      <c r="HTX168" s="367"/>
      <c r="HTY168" s="367"/>
      <c r="HTZ168" s="367"/>
      <c r="HUA168" s="367"/>
      <c r="HUB168" s="367"/>
      <c r="HUC168" s="367"/>
      <c r="HUD168" s="367"/>
      <c r="HUE168" s="367"/>
      <c r="HUF168" s="367"/>
      <c r="HUG168" s="367"/>
      <c r="HUH168" s="367"/>
      <c r="HUI168" s="367"/>
      <c r="HUJ168" s="367"/>
      <c r="HUK168" s="367"/>
      <c r="HUL168" s="367"/>
      <c r="HUM168" s="367"/>
      <c r="HUN168" s="367"/>
      <c r="HUO168" s="367"/>
      <c r="HUP168" s="367"/>
      <c r="HUQ168" s="367"/>
      <c r="HUR168" s="367"/>
      <c r="HUS168" s="367"/>
      <c r="HUT168" s="367"/>
      <c r="HUU168" s="367"/>
      <c r="HUV168" s="367"/>
      <c r="HUW168" s="367"/>
      <c r="HUX168" s="367"/>
      <c r="HUY168" s="367"/>
      <c r="HUZ168" s="367"/>
      <c r="HVA168" s="367"/>
      <c r="HVB168" s="367"/>
      <c r="HVC168" s="367"/>
      <c r="HVD168" s="367"/>
      <c r="HVE168" s="367"/>
      <c r="HVF168" s="367"/>
      <c r="HVG168" s="367"/>
      <c r="HVH168" s="367"/>
      <c r="HVI168" s="367"/>
      <c r="HVJ168" s="367"/>
      <c r="HVK168" s="367"/>
      <c r="HVL168" s="367"/>
      <c r="HVM168" s="367"/>
      <c r="HVN168" s="367"/>
      <c r="HVO168" s="367"/>
      <c r="HVP168" s="367"/>
      <c r="HVQ168" s="367"/>
      <c r="HVR168" s="367"/>
      <c r="HVS168" s="367"/>
      <c r="HVT168" s="367"/>
      <c r="HVU168" s="367"/>
      <c r="HVV168" s="367"/>
      <c r="HVW168" s="367"/>
      <c r="HVX168" s="367"/>
      <c r="HVY168" s="367"/>
      <c r="HVZ168" s="367"/>
      <c r="HWA168" s="367"/>
      <c r="HWB168" s="367"/>
      <c r="HWC168" s="367"/>
      <c r="HWD168" s="367"/>
      <c r="HWE168" s="367"/>
      <c r="HWF168" s="367"/>
      <c r="HWG168" s="367"/>
      <c r="HWH168" s="367"/>
      <c r="HWI168" s="367"/>
      <c r="HWJ168" s="367"/>
      <c r="HWK168" s="367"/>
      <c r="HWL168" s="367"/>
      <c r="HWM168" s="367"/>
      <c r="HWN168" s="367"/>
      <c r="HWO168" s="367"/>
      <c r="HWP168" s="367"/>
      <c r="HWQ168" s="367"/>
      <c r="HWR168" s="367"/>
      <c r="HWS168" s="367"/>
      <c r="HWT168" s="367"/>
      <c r="HWU168" s="367"/>
      <c r="HWV168" s="367"/>
      <c r="HWW168" s="367"/>
      <c r="HWX168" s="367"/>
      <c r="HWY168" s="367"/>
      <c r="HWZ168" s="367"/>
      <c r="HXA168" s="367"/>
      <c r="HXB168" s="367"/>
      <c r="HXC168" s="367"/>
      <c r="HXD168" s="367"/>
      <c r="HXE168" s="367"/>
      <c r="HXF168" s="367"/>
      <c r="HXG168" s="367"/>
      <c r="HXH168" s="367"/>
      <c r="HXI168" s="367"/>
      <c r="HXJ168" s="367"/>
      <c r="HXK168" s="367"/>
      <c r="HXL168" s="367"/>
      <c r="HXM168" s="367"/>
      <c r="HXN168" s="367"/>
      <c r="HXO168" s="367"/>
      <c r="HXP168" s="367"/>
      <c r="HXQ168" s="367"/>
      <c r="HXR168" s="367"/>
      <c r="HXS168" s="367"/>
      <c r="HXT168" s="367"/>
      <c r="HXU168" s="367"/>
      <c r="HXV168" s="367"/>
      <c r="HXW168" s="367"/>
      <c r="HXX168" s="367"/>
      <c r="HXY168" s="367"/>
      <c r="HXZ168" s="367"/>
      <c r="HYA168" s="367"/>
      <c r="HYB168" s="367"/>
      <c r="HYC168" s="367"/>
      <c r="HYD168" s="367"/>
      <c r="HYE168" s="367"/>
      <c r="HYF168" s="367"/>
      <c r="HYG168" s="367"/>
      <c r="HYH168" s="367"/>
      <c r="HYI168" s="367"/>
      <c r="HYJ168" s="367"/>
      <c r="HYK168" s="367"/>
      <c r="HYL168" s="367"/>
      <c r="HYM168" s="367"/>
      <c r="HYN168" s="367"/>
      <c r="HYO168" s="367"/>
      <c r="HYP168" s="367"/>
      <c r="HYQ168" s="367"/>
      <c r="HYR168" s="367"/>
      <c r="HYS168" s="367"/>
      <c r="HYT168" s="367"/>
      <c r="HYU168" s="367"/>
      <c r="HYV168" s="367"/>
      <c r="HYW168" s="367"/>
      <c r="HYX168" s="367"/>
      <c r="HYY168" s="367"/>
      <c r="HYZ168" s="367"/>
      <c r="HZA168" s="367"/>
      <c r="HZB168" s="367"/>
      <c r="HZC168" s="367"/>
      <c r="HZD168" s="367"/>
      <c r="HZE168" s="367"/>
      <c r="HZF168" s="367"/>
      <c r="HZG168" s="367"/>
      <c r="HZH168" s="367"/>
      <c r="HZI168" s="367"/>
      <c r="HZJ168" s="367"/>
      <c r="HZK168" s="367"/>
      <c r="HZL168" s="367"/>
      <c r="HZM168" s="367"/>
      <c r="HZN168" s="367"/>
      <c r="HZO168" s="367"/>
      <c r="HZP168" s="367"/>
      <c r="HZQ168" s="367"/>
      <c r="HZR168" s="367"/>
      <c r="HZS168" s="367"/>
      <c r="HZT168" s="367"/>
      <c r="HZU168" s="367"/>
      <c r="HZV168" s="367"/>
      <c r="HZW168" s="367"/>
      <c r="HZX168" s="367"/>
      <c r="HZY168" s="367"/>
      <c r="HZZ168" s="367"/>
      <c r="IAA168" s="367"/>
      <c r="IAB168" s="367"/>
      <c r="IAC168" s="367"/>
      <c r="IAD168" s="367"/>
      <c r="IAE168" s="367"/>
      <c r="IAF168" s="367"/>
      <c r="IAG168" s="367"/>
      <c r="IAH168" s="367"/>
      <c r="IAI168" s="367"/>
      <c r="IAJ168" s="367"/>
      <c r="IAK168" s="367"/>
      <c r="IAL168" s="367"/>
      <c r="IAM168" s="367"/>
      <c r="IAN168" s="367"/>
      <c r="IAO168" s="367"/>
      <c r="IAP168" s="367"/>
      <c r="IAQ168" s="367"/>
      <c r="IAR168" s="367"/>
      <c r="IAS168" s="367"/>
      <c r="IAT168" s="367"/>
      <c r="IAU168" s="367"/>
      <c r="IAV168" s="367"/>
      <c r="IAW168" s="367"/>
      <c r="IAX168" s="367"/>
      <c r="IAY168" s="367"/>
      <c r="IAZ168" s="367"/>
      <c r="IBA168" s="367"/>
      <c r="IBB168" s="367"/>
      <c r="IBC168" s="367"/>
      <c r="IBD168" s="367"/>
      <c r="IBE168" s="367"/>
      <c r="IBF168" s="367"/>
      <c r="IBG168" s="367"/>
      <c r="IBH168" s="367"/>
      <c r="IBI168" s="367"/>
      <c r="IBJ168" s="367"/>
      <c r="IBK168" s="367"/>
      <c r="IBL168" s="367"/>
      <c r="IBM168" s="367"/>
      <c r="IBN168" s="367"/>
      <c r="IBO168" s="367"/>
      <c r="IBP168" s="367"/>
      <c r="IBQ168" s="367"/>
      <c r="IBR168" s="367"/>
      <c r="IBS168" s="367"/>
      <c r="IBT168" s="367"/>
      <c r="IBU168" s="367"/>
      <c r="IBV168" s="367"/>
      <c r="IBW168" s="367"/>
      <c r="IBX168" s="367"/>
      <c r="IBY168" s="367"/>
      <c r="IBZ168" s="367"/>
      <c r="ICA168" s="367"/>
      <c r="ICB168" s="367"/>
      <c r="ICC168" s="367"/>
      <c r="ICD168" s="367"/>
      <c r="ICE168" s="367"/>
      <c r="ICF168" s="367"/>
      <c r="ICG168" s="367"/>
      <c r="ICH168" s="367"/>
      <c r="ICI168" s="367"/>
      <c r="ICJ168" s="367"/>
      <c r="ICK168" s="367"/>
      <c r="ICL168" s="367"/>
      <c r="ICM168" s="367"/>
      <c r="ICN168" s="367"/>
      <c r="ICO168" s="367"/>
      <c r="ICP168" s="367"/>
      <c r="ICQ168" s="367"/>
      <c r="ICR168" s="367"/>
      <c r="ICS168" s="367"/>
      <c r="ICT168" s="367"/>
      <c r="ICU168" s="367"/>
      <c r="ICV168" s="367"/>
      <c r="ICW168" s="367"/>
      <c r="ICX168" s="367"/>
      <c r="ICY168" s="367"/>
      <c r="ICZ168" s="367"/>
      <c r="IDA168" s="367"/>
      <c r="IDB168" s="367"/>
      <c r="IDC168" s="367"/>
      <c r="IDD168" s="367"/>
      <c r="IDE168" s="367"/>
      <c r="IDF168" s="367"/>
      <c r="IDG168" s="367"/>
      <c r="IDH168" s="367"/>
      <c r="IDI168" s="367"/>
      <c r="IDJ168" s="367"/>
      <c r="IDK168" s="367"/>
      <c r="IDL168" s="367"/>
      <c r="IDM168" s="367"/>
      <c r="IDN168" s="367"/>
      <c r="IDO168" s="367"/>
      <c r="IDP168" s="367"/>
      <c r="IDQ168" s="367"/>
      <c r="IDR168" s="367"/>
      <c r="IDS168" s="367"/>
      <c r="IDT168" s="367"/>
      <c r="IDU168" s="367"/>
      <c r="IDV168" s="367"/>
      <c r="IDW168" s="367"/>
      <c r="IDX168" s="367"/>
      <c r="IDY168" s="367"/>
      <c r="IDZ168" s="367"/>
      <c r="IEA168" s="367"/>
      <c r="IEB168" s="367"/>
      <c r="IEC168" s="367"/>
      <c r="IED168" s="367"/>
      <c r="IEE168" s="367"/>
      <c r="IEF168" s="367"/>
      <c r="IEG168" s="367"/>
      <c r="IEH168" s="367"/>
      <c r="IEI168" s="367"/>
      <c r="IEJ168" s="367"/>
      <c r="IEK168" s="367"/>
      <c r="IEL168" s="367"/>
      <c r="IEM168" s="367"/>
      <c r="IEN168" s="367"/>
      <c r="IEO168" s="367"/>
      <c r="IEP168" s="367"/>
      <c r="IEQ168" s="367"/>
      <c r="IER168" s="367"/>
      <c r="IES168" s="367"/>
      <c r="IET168" s="367"/>
      <c r="IEU168" s="367"/>
      <c r="IEV168" s="367"/>
      <c r="IEW168" s="367"/>
      <c r="IEX168" s="367"/>
      <c r="IEY168" s="367"/>
      <c r="IEZ168" s="367"/>
      <c r="IFA168" s="367"/>
      <c r="IFB168" s="367"/>
      <c r="IFC168" s="367"/>
      <c r="IFD168" s="367"/>
      <c r="IFE168" s="367"/>
      <c r="IFF168" s="367"/>
      <c r="IFG168" s="367"/>
      <c r="IFH168" s="367"/>
      <c r="IFI168" s="367"/>
      <c r="IFJ168" s="367"/>
      <c r="IFK168" s="367"/>
      <c r="IFL168" s="367"/>
      <c r="IFM168" s="367"/>
      <c r="IFN168" s="367"/>
      <c r="IFO168" s="367"/>
      <c r="IFP168" s="367"/>
      <c r="IFQ168" s="367"/>
      <c r="IFR168" s="367"/>
      <c r="IFS168" s="367"/>
      <c r="IFT168" s="367"/>
      <c r="IFU168" s="367"/>
      <c r="IFV168" s="367"/>
      <c r="IFW168" s="367"/>
      <c r="IFX168" s="367"/>
      <c r="IFY168" s="367"/>
      <c r="IFZ168" s="367"/>
      <c r="IGA168" s="367"/>
      <c r="IGB168" s="367"/>
      <c r="IGC168" s="367"/>
      <c r="IGD168" s="367"/>
      <c r="IGE168" s="367"/>
      <c r="IGF168" s="367"/>
      <c r="IGG168" s="367"/>
      <c r="IGH168" s="367"/>
      <c r="IGI168" s="367"/>
      <c r="IGJ168" s="367"/>
      <c r="IGK168" s="367"/>
      <c r="IGL168" s="367"/>
      <c r="IGM168" s="367"/>
      <c r="IGN168" s="367"/>
      <c r="IGO168" s="367"/>
      <c r="IGP168" s="367"/>
      <c r="IGQ168" s="367"/>
      <c r="IGR168" s="367"/>
      <c r="IGS168" s="367"/>
      <c r="IGT168" s="367"/>
      <c r="IGU168" s="367"/>
      <c r="IGV168" s="367"/>
      <c r="IGW168" s="367"/>
      <c r="IGX168" s="367"/>
      <c r="IGY168" s="367"/>
      <c r="IGZ168" s="367"/>
      <c r="IHA168" s="367"/>
      <c r="IHB168" s="367"/>
      <c r="IHC168" s="367"/>
      <c r="IHD168" s="367"/>
      <c r="IHE168" s="367"/>
      <c r="IHF168" s="367"/>
      <c r="IHG168" s="367"/>
      <c r="IHH168" s="367"/>
      <c r="IHI168" s="367"/>
      <c r="IHJ168" s="367"/>
      <c r="IHK168" s="367"/>
      <c r="IHL168" s="367"/>
      <c r="IHM168" s="367"/>
      <c r="IHN168" s="367"/>
      <c r="IHO168" s="367"/>
      <c r="IHP168" s="367"/>
      <c r="IHQ168" s="367"/>
      <c r="IHR168" s="367"/>
      <c r="IHS168" s="367"/>
      <c r="IHT168" s="367"/>
      <c r="IHU168" s="367"/>
      <c r="IHV168" s="367"/>
      <c r="IHW168" s="367"/>
      <c r="IHX168" s="367"/>
      <c r="IHY168" s="367"/>
      <c r="IHZ168" s="367"/>
      <c r="IIA168" s="367"/>
      <c r="IIB168" s="367"/>
      <c r="IIC168" s="367"/>
      <c r="IID168" s="367"/>
      <c r="IIE168" s="367"/>
      <c r="IIF168" s="367"/>
      <c r="IIG168" s="367"/>
      <c r="IIH168" s="367"/>
      <c r="III168" s="367"/>
      <c r="IIJ168" s="367"/>
      <c r="IIK168" s="367"/>
      <c r="IIL168" s="367"/>
      <c r="IIM168" s="367"/>
      <c r="IIN168" s="367"/>
      <c r="IIO168" s="367"/>
      <c r="IIP168" s="367"/>
      <c r="IIQ168" s="367"/>
      <c r="IIR168" s="367"/>
      <c r="IIS168" s="367"/>
      <c r="IIT168" s="367"/>
      <c r="IIU168" s="367"/>
      <c r="IIV168" s="367"/>
      <c r="IIW168" s="367"/>
      <c r="IIX168" s="367"/>
      <c r="IIY168" s="367"/>
      <c r="IIZ168" s="367"/>
      <c r="IJA168" s="367"/>
      <c r="IJB168" s="367"/>
      <c r="IJC168" s="367"/>
      <c r="IJD168" s="367"/>
      <c r="IJE168" s="367"/>
      <c r="IJF168" s="367"/>
      <c r="IJG168" s="367"/>
      <c r="IJH168" s="367"/>
      <c r="IJI168" s="367"/>
      <c r="IJJ168" s="367"/>
      <c r="IJK168" s="367"/>
      <c r="IJL168" s="367"/>
      <c r="IJM168" s="367"/>
      <c r="IJN168" s="367"/>
      <c r="IJO168" s="367"/>
      <c r="IJP168" s="367"/>
      <c r="IJQ168" s="367"/>
      <c r="IJR168" s="367"/>
      <c r="IJS168" s="367"/>
      <c r="IJT168" s="367"/>
      <c r="IJU168" s="367"/>
      <c r="IJV168" s="367"/>
      <c r="IJW168" s="367"/>
      <c r="IJX168" s="367"/>
      <c r="IJY168" s="367"/>
      <c r="IJZ168" s="367"/>
      <c r="IKA168" s="367"/>
      <c r="IKB168" s="367"/>
      <c r="IKC168" s="367"/>
      <c r="IKD168" s="367"/>
      <c r="IKE168" s="367"/>
      <c r="IKF168" s="367"/>
      <c r="IKG168" s="367"/>
      <c r="IKH168" s="367"/>
      <c r="IKI168" s="367"/>
      <c r="IKJ168" s="367"/>
      <c r="IKK168" s="367"/>
      <c r="IKL168" s="367"/>
      <c r="IKM168" s="367"/>
      <c r="IKN168" s="367"/>
      <c r="IKO168" s="367"/>
      <c r="IKP168" s="367"/>
      <c r="IKQ168" s="367"/>
      <c r="IKR168" s="367"/>
      <c r="IKS168" s="367"/>
      <c r="IKT168" s="367"/>
      <c r="IKU168" s="367"/>
      <c r="IKV168" s="367"/>
      <c r="IKW168" s="367"/>
      <c r="IKX168" s="367"/>
      <c r="IKY168" s="367"/>
      <c r="IKZ168" s="367"/>
      <c r="ILA168" s="367"/>
      <c r="ILB168" s="367"/>
      <c r="ILC168" s="367"/>
      <c r="ILD168" s="367"/>
      <c r="ILE168" s="367"/>
      <c r="ILF168" s="367"/>
      <c r="ILG168" s="367"/>
      <c r="ILH168" s="367"/>
      <c r="ILI168" s="367"/>
      <c r="ILJ168" s="367"/>
      <c r="ILK168" s="367"/>
      <c r="ILL168" s="367"/>
      <c r="ILM168" s="367"/>
      <c r="ILN168" s="367"/>
      <c r="ILO168" s="367"/>
      <c r="ILP168" s="367"/>
      <c r="ILQ168" s="367"/>
      <c r="ILR168" s="367"/>
      <c r="ILS168" s="367"/>
      <c r="ILT168" s="367"/>
      <c r="ILU168" s="367"/>
      <c r="ILV168" s="367"/>
      <c r="ILW168" s="367"/>
      <c r="ILX168" s="367"/>
      <c r="ILY168" s="367"/>
      <c r="ILZ168" s="367"/>
      <c r="IMA168" s="367"/>
      <c r="IMB168" s="367"/>
      <c r="IMC168" s="367"/>
      <c r="IMD168" s="367"/>
      <c r="IME168" s="367"/>
      <c r="IMF168" s="367"/>
      <c r="IMG168" s="367"/>
      <c r="IMH168" s="367"/>
      <c r="IMI168" s="367"/>
      <c r="IMJ168" s="367"/>
      <c r="IMK168" s="367"/>
      <c r="IML168" s="367"/>
      <c r="IMM168" s="367"/>
      <c r="IMN168" s="367"/>
      <c r="IMO168" s="367"/>
      <c r="IMP168" s="367"/>
      <c r="IMQ168" s="367"/>
      <c r="IMR168" s="367"/>
      <c r="IMS168" s="367"/>
      <c r="IMT168" s="367"/>
      <c r="IMU168" s="367"/>
      <c r="IMV168" s="367"/>
      <c r="IMW168" s="367"/>
      <c r="IMX168" s="367"/>
      <c r="IMY168" s="367"/>
      <c r="IMZ168" s="367"/>
      <c r="INA168" s="367"/>
      <c r="INB168" s="367"/>
      <c r="INC168" s="367"/>
      <c r="IND168" s="367"/>
      <c r="INE168" s="367"/>
      <c r="INF168" s="367"/>
      <c r="ING168" s="367"/>
      <c r="INH168" s="367"/>
      <c r="INI168" s="367"/>
      <c r="INJ168" s="367"/>
      <c r="INK168" s="367"/>
      <c r="INL168" s="367"/>
      <c r="INM168" s="367"/>
      <c r="INN168" s="367"/>
      <c r="INO168" s="367"/>
      <c r="INP168" s="367"/>
      <c r="INQ168" s="367"/>
      <c r="INR168" s="367"/>
      <c r="INS168" s="367"/>
      <c r="INT168" s="367"/>
      <c r="INU168" s="367"/>
      <c r="INV168" s="367"/>
      <c r="INW168" s="367"/>
      <c r="INX168" s="367"/>
      <c r="INY168" s="367"/>
      <c r="INZ168" s="367"/>
      <c r="IOA168" s="367"/>
      <c r="IOB168" s="367"/>
      <c r="IOC168" s="367"/>
      <c r="IOD168" s="367"/>
      <c r="IOE168" s="367"/>
      <c r="IOF168" s="367"/>
      <c r="IOG168" s="367"/>
      <c r="IOH168" s="367"/>
      <c r="IOI168" s="367"/>
      <c r="IOJ168" s="367"/>
      <c r="IOK168" s="367"/>
      <c r="IOL168" s="367"/>
      <c r="IOM168" s="367"/>
      <c r="ION168" s="367"/>
      <c r="IOO168" s="367"/>
      <c r="IOP168" s="367"/>
      <c r="IOQ168" s="367"/>
      <c r="IOR168" s="367"/>
      <c r="IOS168" s="367"/>
      <c r="IOT168" s="367"/>
      <c r="IOU168" s="367"/>
      <c r="IOV168" s="367"/>
      <c r="IOW168" s="367"/>
      <c r="IOX168" s="367"/>
      <c r="IOY168" s="367"/>
      <c r="IOZ168" s="367"/>
      <c r="IPA168" s="367"/>
      <c r="IPB168" s="367"/>
      <c r="IPC168" s="367"/>
      <c r="IPD168" s="367"/>
      <c r="IPE168" s="367"/>
      <c r="IPF168" s="367"/>
      <c r="IPG168" s="367"/>
      <c r="IPH168" s="367"/>
      <c r="IPI168" s="367"/>
      <c r="IPJ168" s="367"/>
      <c r="IPK168" s="367"/>
      <c r="IPL168" s="367"/>
      <c r="IPM168" s="367"/>
      <c r="IPN168" s="367"/>
      <c r="IPO168" s="367"/>
      <c r="IPP168" s="367"/>
      <c r="IPQ168" s="367"/>
      <c r="IPR168" s="367"/>
      <c r="IPS168" s="367"/>
      <c r="IPT168" s="367"/>
      <c r="IPU168" s="367"/>
      <c r="IPV168" s="367"/>
      <c r="IPW168" s="367"/>
      <c r="IPX168" s="367"/>
      <c r="IPY168" s="367"/>
      <c r="IPZ168" s="367"/>
      <c r="IQA168" s="367"/>
      <c r="IQB168" s="367"/>
      <c r="IQC168" s="367"/>
      <c r="IQD168" s="367"/>
      <c r="IQE168" s="367"/>
      <c r="IQF168" s="367"/>
      <c r="IQG168" s="367"/>
      <c r="IQH168" s="367"/>
      <c r="IQI168" s="367"/>
      <c r="IQJ168" s="367"/>
      <c r="IQK168" s="367"/>
      <c r="IQL168" s="367"/>
      <c r="IQM168" s="367"/>
      <c r="IQN168" s="367"/>
      <c r="IQO168" s="367"/>
      <c r="IQP168" s="367"/>
      <c r="IQQ168" s="367"/>
      <c r="IQR168" s="367"/>
      <c r="IQS168" s="367"/>
      <c r="IQT168" s="367"/>
      <c r="IQU168" s="367"/>
      <c r="IQV168" s="367"/>
      <c r="IQW168" s="367"/>
      <c r="IQX168" s="367"/>
      <c r="IQY168" s="367"/>
      <c r="IQZ168" s="367"/>
      <c r="IRA168" s="367"/>
      <c r="IRB168" s="367"/>
      <c r="IRC168" s="367"/>
      <c r="IRD168" s="367"/>
      <c r="IRE168" s="367"/>
      <c r="IRF168" s="367"/>
      <c r="IRG168" s="367"/>
      <c r="IRH168" s="367"/>
      <c r="IRI168" s="367"/>
      <c r="IRJ168" s="367"/>
      <c r="IRK168" s="367"/>
      <c r="IRL168" s="367"/>
      <c r="IRM168" s="367"/>
      <c r="IRN168" s="367"/>
      <c r="IRO168" s="367"/>
      <c r="IRP168" s="367"/>
      <c r="IRQ168" s="367"/>
      <c r="IRR168" s="367"/>
      <c r="IRS168" s="367"/>
      <c r="IRT168" s="367"/>
      <c r="IRU168" s="367"/>
      <c r="IRV168" s="367"/>
      <c r="IRW168" s="367"/>
      <c r="IRX168" s="367"/>
      <c r="IRY168" s="367"/>
      <c r="IRZ168" s="367"/>
      <c r="ISA168" s="367"/>
      <c r="ISB168" s="367"/>
      <c r="ISC168" s="367"/>
      <c r="ISD168" s="367"/>
      <c r="ISE168" s="367"/>
      <c r="ISF168" s="367"/>
      <c r="ISG168" s="367"/>
      <c r="ISH168" s="367"/>
      <c r="ISI168" s="367"/>
      <c r="ISJ168" s="367"/>
      <c r="ISK168" s="367"/>
      <c r="ISL168" s="367"/>
      <c r="ISM168" s="367"/>
      <c r="ISN168" s="367"/>
      <c r="ISO168" s="367"/>
      <c r="ISP168" s="367"/>
      <c r="ISQ168" s="367"/>
      <c r="ISR168" s="367"/>
      <c r="ISS168" s="367"/>
      <c r="IST168" s="367"/>
      <c r="ISU168" s="367"/>
      <c r="ISV168" s="367"/>
      <c r="ISW168" s="367"/>
      <c r="ISX168" s="367"/>
      <c r="ISY168" s="367"/>
      <c r="ISZ168" s="367"/>
      <c r="ITA168" s="367"/>
      <c r="ITB168" s="367"/>
      <c r="ITC168" s="367"/>
      <c r="ITD168" s="367"/>
      <c r="ITE168" s="367"/>
      <c r="ITF168" s="367"/>
      <c r="ITG168" s="367"/>
      <c r="ITH168" s="367"/>
      <c r="ITI168" s="367"/>
      <c r="ITJ168" s="367"/>
      <c r="ITK168" s="367"/>
      <c r="ITL168" s="367"/>
      <c r="ITM168" s="367"/>
      <c r="ITN168" s="367"/>
      <c r="ITO168" s="367"/>
      <c r="ITP168" s="367"/>
      <c r="ITQ168" s="367"/>
      <c r="ITR168" s="367"/>
      <c r="ITS168" s="367"/>
      <c r="ITT168" s="367"/>
      <c r="ITU168" s="367"/>
      <c r="ITV168" s="367"/>
      <c r="ITW168" s="367"/>
      <c r="ITX168" s="367"/>
      <c r="ITY168" s="367"/>
      <c r="ITZ168" s="367"/>
      <c r="IUA168" s="367"/>
      <c r="IUB168" s="367"/>
      <c r="IUC168" s="367"/>
      <c r="IUD168" s="367"/>
      <c r="IUE168" s="367"/>
      <c r="IUF168" s="367"/>
      <c r="IUG168" s="367"/>
      <c r="IUH168" s="367"/>
      <c r="IUI168" s="367"/>
      <c r="IUJ168" s="367"/>
      <c r="IUK168" s="367"/>
      <c r="IUL168" s="367"/>
      <c r="IUM168" s="367"/>
      <c r="IUN168" s="367"/>
      <c r="IUO168" s="367"/>
      <c r="IUP168" s="367"/>
      <c r="IUQ168" s="367"/>
      <c r="IUR168" s="367"/>
      <c r="IUS168" s="367"/>
      <c r="IUT168" s="367"/>
      <c r="IUU168" s="367"/>
      <c r="IUV168" s="367"/>
      <c r="IUW168" s="367"/>
      <c r="IUX168" s="367"/>
      <c r="IUY168" s="367"/>
      <c r="IUZ168" s="367"/>
      <c r="IVA168" s="367"/>
      <c r="IVB168" s="367"/>
      <c r="IVC168" s="367"/>
      <c r="IVD168" s="367"/>
      <c r="IVE168" s="367"/>
      <c r="IVF168" s="367"/>
      <c r="IVG168" s="367"/>
      <c r="IVH168" s="367"/>
      <c r="IVI168" s="367"/>
      <c r="IVJ168" s="367"/>
      <c r="IVK168" s="367"/>
      <c r="IVL168" s="367"/>
      <c r="IVM168" s="367"/>
      <c r="IVN168" s="367"/>
      <c r="IVO168" s="367"/>
      <c r="IVP168" s="367"/>
      <c r="IVQ168" s="367"/>
      <c r="IVR168" s="367"/>
      <c r="IVS168" s="367"/>
      <c r="IVT168" s="367"/>
      <c r="IVU168" s="367"/>
      <c r="IVV168" s="367"/>
      <c r="IVW168" s="367"/>
      <c r="IVX168" s="367"/>
      <c r="IVY168" s="367"/>
      <c r="IVZ168" s="367"/>
      <c r="IWA168" s="367"/>
      <c r="IWB168" s="367"/>
      <c r="IWC168" s="367"/>
      <c r="IWD168" s="367"/>
      <c r="IWE168" s="367"/>
      <c r="IWF168" s="367"/>
      <c r="IWG168" s="367"/>
      <c r="IWH168" s="367"/>
      <c r="IWI168" s="367"/>
      <c r="IWJ168" s="367"/>
      <c r="IWK168" s="367"/>
      <c r="IWL168" s="367"/>
      <c r="IWM168" s="367"/>
      <c r="IWN168" s="367"/>
      <c r="IWO168" s="367"/>
      <c r="IWP168" s="367"/>
      <c r="IWQ168" s="367"/>
      <c r="IWR168" s="367"/>
      <c r="IWS168" s="367"/>
      <c r="IWT168" s="367"/>
      <c r="IWU168" s="367"/>
      <c r="IWV168" s="367"/>
      <c r="IWW168" s="367"/>
      <c r="IWX168" s="367"/>
      <c r="IWY168" s="367"/>
      <c r="IWZ168" s="367"/>
      <c r="IXA168" s="367"/>
      <c r="IXB168" s="367"/>
      <c r="IXC168" s="367"/>
      <c r="IXD168" s="367"/>
      <c r="IXE168" s="367"/>
      <c r="IXF168" s="367"/>
      <c r="IXG168" s="367"/>
      <c r="IXH168" s="367"/>
      <c r="IXI168" s="367"/>
      <c r="IXJ168" s="367"/>
      <c r="IXK168" s="367"/>
      <c r="IXL168" s="367"/>
      <c r="IXM168" s="367"/>
      <c r="IXN168" s="367"/>
      <c r="IXO168" s="367"/>
      <c r="IXP168" s="367"/>
      <c r="IXQ168" s="367"/>
      <c r="IXR168" s="367"/>
      <c r="IXS168" s="367"/>
      <c r="IXT168" s="367"/>
      <c r="IXU168" s="367"/>
      <c r="IXV168" s="367"/>
      <c r="IXW168" s="367"/>
      <c r="IXX168" s="367"/>
      <c r="IXY168" s="367"/>
      <c r="IXZ168" s="367"/>
      <c r="IYA168" s="367"/>
      <c r="IYB168" s="367"/>
      <c r="IYC168" s="367"/>
      <c r="IYD168" s="367"/>
      <c r="IYE168" s="367"/>
      <c r="IYF168" s="367"/>
      <c r="IYG168" s="367"/>
      <c r="IYH168" s="367"/>
      <c r="IYI168" s="367"/>
      <c r="IYJ168" s="367"/>
      <c r="IYK168" s="367"/>
      <c r="IYL168" s="367"/>
      <c r="IYM168" s="367"/>
      <c r="IYN168" s="367"/>
      <c r="IYO168" s="367"/>
      <c r="IYP168" s="367"/>
      <c r="IYQ168" s="367"/>
      <c r="IYR168" s="367"/>
      <c r="IYS168" s="367"/>
      <c r="IYT168" s="367"/>
      <c r="IYU168" s="367"/>
      <c r="IYV168" s="367"/>
      <c r="IYW168" s="367"/>
      <c r="IYX168" s="367"/>
      <c r="IYY168" s="367"/>
      <c r="IYZ168" s="367"/>
      <c r="IZA168" s="367"/>
      <c r="IZB168" s="367"/>
      <c r="IZC168" s="367"/>
      <c r="IZD168" s="367"/>
      <c r="IZE168" s="367"/>
      <c r="IZF168" s="367"/>
      <c r="IZG168" s="367"/>
      <c r="IZH168" s="367"/>
      <c r="IZI168" s="367"/>
      <c r="IZJ168" s="367"/>
      <c r="IZK168" s="367"/>
      <c r="IZL168" s="367"/>
      <c r="IZM168" s="367"/>
      <c r="IZN168" s="367"/>
      <c r="IZO168" s="367"/>
      <c r="IZP168" s="367"/>
      <c r="IZQ168" s="367"/>
      <c r="IZR168" s="367"/>
      <c r="IZS168" s="367"/>
      <c r="IZT168" s="367"/>
      <c r="IZU168" s="367"/>
      <c r="IZV168" s="367"/>
      <c r="IZW168" s="367"/>
      <c r="IZX168" s="367"/>
      <c r="IZY168" s="367"/>
      <c r="IZZ168" s="367"/>
      <c r="JAA168" s="367"/>
      <c r="JAB168" s="367"/>
      <c r="JAC168" s="367"/>
      <c r="JAD168" s="367"/>
      <c r="JAE168" s="367"/>
      <c r="JAF168" s="367"/>
      <c r="JAG168" s="367"/>
      <c r="JAH168" s="367"/>
      <c r="JAI168" s="367"/>
      <c r="JAJ168" s="367"/>
      <c r="JAK168" s="367"/>
      <c r="JAL168" s="367"/>
      <c r="JAM168" s="367"/>
      <c r="JAN168" s="367"/>
      <c r="JAO168" s="367"/>
      <c r="JAP168" s="367"/>
      <c r="JAQ168" s="367"/>
      <c r="JAR168" s="367"/>
      <c r="JAS168" s="367"/>
      <c r="JAT168" s="367"/>
      <c r="JAU168" s="367"/>
      <c r="JAV168" s="367"/>
      <c r="JAW168" s="367"/>
      <c r="JAX168" s="367"/>
      <c r="JAY168" s="367"/>
      <c r="JAZ168" s="367"/>
      <c r="JBA168" s="367"/>
      <c r="JBB168" s="367"/>
      <c r="JBC168" s="367"/>
      <c r="JBD168" s="367"/>
      <c r="JBE168" s="367"/>
      <c r="JBF168" s="367"/>
      <c r="JBG168" s="367"/>
      <c r="JBH168" s="367"/>
      <c r="JBI168" s="367"/>
      <c r="JBJ168" s="367"/>
      <c r="JBK168" s="367"/>
      <c r="JBL168" s="367"/>
      <c r="JBM168" s="367"/>
      <c r="JBN168" s="367"/>
      <c r="JBO168" s="367"/>
      <c r="JBP168" s="367"/>
      <c r="JBQ168" s="367"/>
      <c r="JBR168" s="367"/>
      <c r="JBS168" s="367"/>
      <c r="JBT168" s="367"/>
      <c r="JBU168" s="367"/>
      <c r="JBV168" s="367"/>
      <c r="JBW168" s="367"/>
      <c r="JBX168" s="367"/>
      <c r="JBY168" s="367"/>
      <c r="JBZ168" s="367"/>
      <c r="JCA168" s="367"/>
      <c r="JCB168" s="367"/>
      <c r="JCC168" s="367"/>
      <c r="JCD168" s="367"/>
      <c r="JCE168" s="367"/>
      <c r="JCF168" s="367"/>
      <c r="JCG168" s="367"/>
      <c r="JCH168" s="367"/>
      <c r="JCI168" s="367"/>
      <c r="JCJ168" s="367"/>
      <c r="JCK168" s="367"/>
      <c r="JCL168" s="367"/>
      <c r="JCM168" s="367"/>
      <c r="JCN168" s="367"/>
      <c r="JCO168" s="367"/>
      <c r="JCP168" s="367"/>
      <c r="JCQ168" s="367"/>
      <c r="JCR168" s="367"/>
      <c r="JCS168" s="367"/>
      <c r="JCT168" s="367"/>
      <c r="JCU168" s="367"/>
      <c r="JCV168" s="367"/>
      <c r="JCW168" s="367"/>
      <c r="JCX168" s="367"/>
      <c r="JCY168" s="367"/>
      <c r="JCZ168" s="367"/>
      <c r="JDA168" s="367"/>
      <c r="JDB168" s="367"/>
      <c r="JDC168" s="367"/>
      <c r="JDD168" s="367"/>
      <c r="JDE168" s="367"/>
      <c r="JDF168" s="367"/>
      <c r="JDG168" s="367"/>
      <c r="JDH168" s="367"/>
      <c r="JDI168" s="367"/>
      <c r="JDJ168" s="367"/>
      <c r="JDK168" s="367"/>
      <c r="JDL168" s="367"/>
      <c r="JDM168" s="367"/>
      <c r="JDN168" s="367"/>
      <c r="JDO168" s="367"/>
      <c r="JDP168" s="367"/>
      <c r="JDQ168" s="367"/>
      <c r="JDR168" s="367"/>
      <c r="JDS168" s="367"/>
      <c r="JDT168" s="367"/>
      <c r="JDU168" s="367"/>
      <c r="JDV168" s="367"/>
      <c r="JDW168" s="367"/>
      <c r="JDX168" s="367"/>
      <c r="JDY168" s="367"/>
      <c r="JDZ168" s="367"/>
      <c r="JEA168" s="367"/>
      <c r="JEB168" s="367"/>
      <c r="JEC168" s="367"/>
      <c r="JED168" s="367"/>
      <c r="JEE168" s="367"/>
      <c r="JEF168" s="367"/>
      <c r="JEG168" s="367"/>
      <c r="JEH168" s="367"/>
      <c r="JEI168" s="367"/>
      <c r="JEJ168" s="367"/>
      <c r="JEK168" s="367"/>
      <c r="JEL168" s="367"/>
      <c r="JEM168" s="367"/>
      <c r="JEN168" s="367"/>
      <c r="JEO168" s="367"/>
      <c r="JEP168" s="367"/>
      <c r="JEQ168" s="367"/>
      <c r="JER168" s="367"/>
      <c r="JES168" s="367"/>
      <c r="JET168" s="367"/>
      <c r="JEU168" s="367"/>
      <c r="JEV168" s="367"/>
      <c r="JEW168" s="367"/>
      <c r="JEX168" s="367"/>
      <c r="JEY168" s="367"/>
      <c r="JEZ168" s="367"/>
      <c r="JFA168" s="367"/>
      <c r="JFB168" s="367"/>
      <c r="JFC168" s="367"/>
      <c r="JFD168" s="367"/>
      <c r="JFE168" s="367"/>
      <c r="JFF168" s="367"/>
      <c r="JFG168" s="367"/>
      <c r="JFH168" s="367"/>
      <c r="JFI168" s="367"/>
      <c r="JFJ168" s="367"/>
      <c r="JFK168" s="367"/>
      <c r="JFL168" s="367"/>
      <c r="JFM168" s="367"/>
      <c r="JFN168" s="367"/>
      <c r="JFO168" s="367"/>
      <c r="JFP168" s="367"/>
      <c r="JFQ168" s="367"/>
      <c r="JFR168" s="367"/>
      <c r="JFS168" s="367"/>
      <c r="JFT168" s="367"/>
      <c r="JFU168" s="367"/>
      <c r="JFV168" s="367"/>
      <c r="JFW168" s="367"/>
      <c r="JFX168" s="367"/>
      <c r="JFY168" s="367"/>
      <c r="JFZ168" s="367"/>
      <c r="JGA168" s="367"/>
      <c r="JGB168" s="367"/>
      <c r="JGC168" s="367"/>
      <c r="JGD168" s="367"/>
      <c r="JGE168" s="367"/>
      <c r="JGF168" s="367"/>
      <c r="JGG168" s="367"/>
      <c r="JGH168" s="367"/>
      <c r="JGI168" s="367"/>
      <c r="JGJ168" s="367"/>
      <c r="JGK168" s="367"/>
      <c r="JGL168" s="367"/>
      <c r="JGM168" s="367"/>
      <c r="JGN168" s="367"/>
      <c r="JGO168" s="367"/>
      <c r="JGP168" s="367"/>
      <c r="JGQ168" s="367"/>
      <c r="JGR168" s="367"/>
      <c r="JGS168" s="367"/>
      <c r="JGT168" s="367"/>
      <c r="JGU168" s="367"/>
      <c r="JGV168" s="367"/>
      <c r="JGW168" s="367"/>
      <c r="JGX168" s="367"/>
      <c r="JGY168" s="367"/>
      <c r="JGZ168" s="367"/>
      <c r="JHA168" s="367"/>
      <c r="JHB168" s="367"/>
      <c r="JHC168" s="367"/>
      <c r="JHD168" s="367"/>
      <c r="JHE168" s="367"/>
      <c r="JHF168" s="367"/>
      <c r="JHG168" s="367"/>
      <c r="JHH168" s="367"/>
      <c r="JHI168" s="367"/>
      <c r="JHJ168" s="367"/>
      <c r="JHK168" s="367"/>
      <c r="JHL168" s="367"/>
      <c r="JHM168" s="367"/>
      <c r="JHN168" s="367"/>
      <c r="JHO168" s="367"/>
      <c r="JHP168" s="367"/>
      <c r="JHQ168" s="367"/>
      <c r="JHR168" s="367"/>
      <c r="JHS168" s="367"/>
      <c r="JHT168" s="367"/>
      <c r="JHU168" s="367"/>
      <c r="JHV168" s="367"/>
      <c r="JHW168" s="367"/>
      <c r="JHX168" s="367"/>
      <c r="JHY168" s="367"/>
      <c r="JHZ168" s="367"/>
      <c r="JIA168" s="367"/>
      <c r="JIB168" s="367"/>
      <c r="JIC168" s="367"/>
      <c r="JID168" s="367"/>
      <c r="JIE168" s="367"/>
      <c r="JIF168" s="367"/>
      <c r="JIG168" s="367"/>
      <c r="JIH168" s="367"/>
      <c r="JII168" s="367"/>
      <c r="JIJ168" s="367"/>
      <c r="JIK168" s="367"/>
      <c r="JIL168" s="367"/>
      <c r="JIM168" s="367"/>
      <c r="JIN168" s="367"/>
      <c r="JIO168" s="367"/>
      <c r="JIP168" s="367"/>
      <c r="JIQ168" s="367"/>
      <c r="JIR168" s="367"/>
      <c r="JIS168" s="367"/>
      <c r="JIT168" s="367"/>
      <c r="JIU168" s="367"/>
      <c r="JIV168" s="367"/>
      <c r="JIW168" s="367"/>
      <c r="JIX168" s="367"/>
      <c r="JIY168" s="367"/>
      <c r="JIZ168" s="367"/>
      <c r="JJA168" s="367"/>
      <c r="JJB168" s="367"/>
      <c r="JJC168" s="367"/>
      <c r="JJD168" s="367"/>
      <c r="JJE168" s="367"/>
      <c r="JJF168" s="367"/>
      <c r="JJG168" s="367"/>
      <c r="JJH168" s="367"/>
      <c r="JJI168" s="367"/>
      <c r="JJJ168" s="367"/>
      <c r="JJK168" s="367"/>
      <c r="JJL168" s="367"/>
      <c r="JJM168" s="367"/>
      <c r="JJN168" s="367"/>
      <c r="JJO168" s="367"/>
      <c r="JJP168" s="367"/>
      <c r="JJQ168" s="367"/>
      <c r="JJR168" s="367"/>
      <c r="JJS168" s="367"/>
      <c r="JJT168" s="367"/>
      <c r="JJU168" s="367"/>
      <c r="JJV168" s="367"/>
      <c r="JJW168" s="367"/>
      <c r="JJX168" s="367"/>
      <c r="JJY168" s="367"/>
      <c r="JJZ168" s="367"/>
      <c r="JKA168" s="367"/>
      <c r="JKB168" s="367"/>
      <c r="JKC168" s="367"/>
      <c r="JKD168" s="367"/>
      <c r="JKE168" s="367"/>
      <c r="JKF168" s="367"/>
      <c r="JKG168" s="367"/>
      <c r="JKH168" s="367"/>
      <c r="JKI168" s="367"/>
      <c r="JKJ168" s="367"/>
      <c r="JKK168" s="367"/>
      <c r="JKL168" s="367"/>
      <c r="JKM168" s="367"/>
      <c r="JKN168" s="367"/>
      <c r="JKO168" s="367"/>
      <c r="JKP168" s="367"/>
      <c r="JKQ168" s="367"/>
      <c r="JKR168" s="367"/>
      <c r="JKS168" s="367"/>
      <c r="JKT168" s="367"/>
      <c r="JKU168" s="367"/>
      <c r="JKV168" s="367"/>
      <c r="JKW168" s="367"/>
      <c r="JKX168" s="367"/>
      <c r="JKY168" s="367"/>
      <c r="JKZ168" s="367"/>
      <c r="JLA168" s="367"/>
      <c r="JLB168" s="367"/>
      <c r="JLC168" s="367"/>
      <c r="JLD168" s="367"/>
      <c r="JLE168" s="367"/>
      <c r="JLF168" s="367"/>
      <c r="JLG168" s="367"/>
      <c r="JLH168" s="367"/>
      <c r="JLI168" s="367"/>
      <c r="JLJ168" s="367"/>
      <c r="JLK168" s="367"/>
      <c r="JLL168" s="367"/>
      <c r="JLM168" s="367"/>
      <c r="JLN168" s="367"/>
      <c r="JLO168" s="367"/>
      <c r="JLP168" s="367"/>
      <c r="JLQ168" s="367"/>
      <c r="JLR168" s="367"/>
      <c r="JLS168" s="367"/>
      <c r="JLT168" s="367"/>
      <c r="JLU168" s="367"/>
      <c r="JLV168" s="367"/>
      <c r="JLW168" s="367"/>
      <c r="JLX168" s="367"/>
      <c r="JLY168" s="367"/>
      <c r="JLZ168" s="367"/>
      <c r="JMA168" s="367"/>
      <c r="JMB168" s="367"/>
      <c r="JMC168" s="367"/>
      <c r="JMD168" s="367"/>
      <c r="JME168" s="367"/>
      <c r="JMF168" s="367"/>
      <c r="JMG168" s="367"/>
      <c r="JMH168" s="367"/>
      <c r="JMI168" s="367"/>
      <c r="JMJ168" s="367"/>
      <c r="JMK168" s="367"/>
      <c r="JML168" s="367"/>
      <c r="JMM168" s="367"/>
      <c r="JMN168" s="367"/>
      <c r="JMO168" s="367"/>
      <c r="JMP168" s="367"/>
      <c r="JMQ168" s="367"/>
      <c r="JMR168" s="367"/>
      <c r="JMS168" s="367"/>
      <c r="JMT168" s="367"/>
      <c r="JMU168" s="367"/>
      <c r="JMV168" s="367"/>
      <c r="JMW168" s="367"/>
      <c r="JMX168" s="367"/>
      <c r="JMY168" s="367"/>
      <c r="JMZ168" s="367"/>
      <c r="JNA168" s="367"/>
      <c r="JNB168" s="367"/>
      <c r="JNC168" s="367"/>
      <c r="JND168" s="367"/>
      <c r="JNE168" s="367"/>
      <c r="JNF168" s="367"/>
      <c r="JNG168" s="367"/>
      <c r="JNH168" s="367"/>
      <c r="JNI168" s="367"/>
      <c r="JNJ168" s="367"/>
      <c r="JNK168" s="367"/>
      <c r="JNL168" s="367"/>
      <c r="JNM168" s="367"/>
      <c r="JNN168" s="367"/>
      <c r="JNO168" s="367"/>
      <c r="JNP168" s="367"/>
      <c r="JNQ168" s="367"/>
      <c r="JNR168" s="367"/>
      <c r="JNS168" s="367"/>
      <c r="JNT168" s="367"/>
      <c r="JNU168" s="367"/>
      <c r="JNV168" s="367"/>
      <c r="JNW168" s="367"/>
      <c r="JNX168" s="367"/>
      <c r="JNY168" s="367"/>
      <c r="JNZ168" s="367"/>
      <c r="JOA168" s="367"/>
      <c r="JOB168" s="367"/>
      <c r="JOC168" s="367"/>
      <c r="JOD168" s="367"/>
      <c r="JOE168" s="367"/>
      <c r="JOF168" s="367"/>
      <c r="JOG168" s="367"/>
      <c r="JOH168" s="367"/>
      <c r="JOI168" s="367"/>
      <c r="JOJ168" s="367"/>
      <c r="JOK168" s="367"/>
      <c r="JOL168" s="367"/>
      <c r="JOM168" s="367"/>
      <c r="JON168" s="367"/>
      <c r="JOO168" s="367"/>
      <c r="JOP168" s="367"/>
      <c r="JOQ168" s="367"/>
      <c r="JOR168" s="367"/>
      <c r="JOS168" s="367"/>
      <c r="JOT168" s="367"/>
      <c r="JOU168" s="367"/>
      <c r="JOV168" s="367"/>
      <c r="JOW168" s="367"/>
      <c r="JOX168" s="367"/>
      <c r="JOY168" s="367"/>
      <c r="JOZ168" s="367"/>
      <c r="JPA168" s="367"/>
      <c r="JPB168" s="367"/>
      <c r="JPC168" s="367"/>
      <c r="JPD168" s="367"/>
      <c r="JPE168" s="367"/>
      <c r="JPF168" s="367"/>
      <c r="JPG168" s="367"/>
      <c r="JPH168" s="367"/>
      <c r="JPI168" s="367"/>
      <c r="JPJ168" s="367"/>
      <c r="JPK168" s="367"/>
      <c r="JPL168" s="367"/>
      <c r="JPM168" s="367"/>
      <c r="JPN168" s="367"/>
      <c r="JPO168" s="367"/>
      <c r="JPP168" s="367"/>
      <c r="JPQ168" s="367"/>
      <c r="JPR168" s="367"/>
      <c r="JPS168" s="367"/>
      <c r="JPT168" s="367"/>
      <c r="JPU168" s="367"/>
      <c r="JPV168" s="367"/>
      <c r="JPW168" s="367"/>
      <c r="JPX168" s="367"/>
      <c r="JPY168" s="367"/>
      <c r="JPZ168" s="367"/>
      <c r="JQA168" s="367"/>
      <c r="JQB168" s="367"/>
      <c r="JQC168" s="367"/>
      <c r="JQD168" s="367"/>
      <c r="JQE168" s="367"/>
      <c r="JQF168" s="367"/>
      <c r="JQG168" s="367"/>
      <c r="JQH168" s="367"/>
      <c r="JQI168" s="367"/>
      <c r="JQJ168" s="367"/>
      <c r="JQK168" s="367"/>
      <c r="JQL168" s="367"/>
      <c r="JQM168" s="367"/>
      <c r="JQN168" s="367"/>
      <c r="JQO168" s="367"/>
      <c r="JQP168" s="367"/>
      <c r="JQQ168" s="367"/>
      <c r="JQR168" s="367"/>
      <c r="JQS168" s="367"/>
      <c r="JQT168" s="367"/>
      <c r="JQU168" s="367"/>
      <c r="JQV168" s="367"/>
      <c r="JQW168" s="367"/>
      <c r="JQX168" s="367"/>
      <c r="JQY168" s="367"/>
      <c r="JQZ168" s="367"/>
      <c r="JRA168" s="367"/>
      <c r="JRB168" s="367"/>
      <c r="JRC168" s="367"/>
      <c r="JRD168" s="367"/>
      <c r="JRE168" s="367"/>
      <c r="JRF168" s="367"/>
      <c r="JRG168" s="367"/>
      <c r="JRH168" s="367"/>
      <c r="JRI168" s="367"/>
      <c r="JRJ168" s="367"/>
      <c r="JRK168" s="367"/>
      <c r="JRL168" s="367"/>
      <c r="JRM168" s="367"/>
      <c r="JRN168" s="367"/>
      <c r="JRO168" s="367"/>
      <c r="JRP168" s="367"/>
      <c r="JRQ168" s="367"/>
      <c r="JRR168" s="367"/>
      <c r="JRS168" s="367"/>
      <c r="JRT168" s="367"/>
      <c r="JRU168" s="367"/>
      <c r="JRV168" s="367"/>
      <c r="JRW168" s="367"/>
      <c r="JRX168" s="367"/>
      <c r="JRY168" s="367"/>
      <c r="JRZ168" s="367"/>
      <c r="JSA168" s="367"/>
      <c r="JSB168" s="367"/>
      <c r="JSC168" s="367"/>
      <c r="JSD168" s="367"/>
      <c r="JSE168" s="367"/>
      <c r="JSF168" s="367"/>
      <c r="JSG168" s="367"/>
      <c r="JSH168" s="367"/>
      <c r="JSI168" s="367"/>
      <c r="JSJ168" s="367"/>
      <c r="JSK168" s="367"/>
      <c r="JSL168" s="367"/>
      <c r="JSM168" s="367"/>
      <c r="JSN168" s="367"/>
      <c r="JSO168" s="367"/>
      <c r="JSP168" s="367"/>
      <c r="JSQ168" s="367"/>
      <c r="JSR168" s="367"/>
      <c r="JSS168" s="367"/>
      <c r="JST168" s="367"/>
      <c r="JSU168" s="367"/>
      <c r="JSV168" s="367"/>
      <c r="JSW168" s="367"/>
      <c r="JSX168" s="367"/>
      <c r="JSY168" s="367"/>
      <c r="JSZ168" s="367"/>
      <c r="JTA168" s="367"/>
      <c r="JTB168" s="367"/>
      <c r="JTC168" s="367"/>
      <c r="JTD168" s="367"/>
      <c r="JTE168" s="367"/>
      <c r="JTF168" s="367"/>
      <c r="JTG168" s="367"/>
      <c r="JTH168" s="367"/>
      <c r="JTI168" s="367"/>
      <c r="JTJ168" s="367"/>
      <c r="JTK168" s="367"/>
      <c r="JTL168" s="367"/>
      <c r="JTM168" s="367"/>
      <c r="JTN168" s="367"/>
      <c r="JTO168" s="367"/>
      <c r="JTP168" s="367"/>
      <c r="JTQ168" s="367"/>
      <c r="JTR168" s="367"/>
      <c r="JTS168" s="367"/>
      <c r="JTT168" s="367"/>
      <c r="JTU168" s="367"/>
      <c r="JTV168" s="367"/>
      <c r="JTW168" s="367"/>
      <c r="JTX168" s="367"/>
      <c r="JTY168" s="367"/>
      <c r="JTZ168" s="367"/>
      <c r="JUA168" s="367"/>
      <c r="JUB168" s="367"/>
      <c r="JUC168" s="367"/>
      <c r="JUD168" s="367"/>
      <c r="JUE168" s="367"/>
      <c r="JUF168" s="367"/>
      <c r="JUG168" s="367"/>
      <c r="JUH168" s="367"/>
      <c r="JUI168" s="367"/>
      <c r="JUJ168" s="367"/>
      <c r="JUK168" s="367"/>
      <c r="JUL168" s="367"/>
      <c r="JUM168" s="367"/>
      <c r="JUN168" s="367"/>
      <c r="JUO168" s="367"/>
      <c r="JUP168" s="367"/>
      <c r="JUQ168" s="367"/>
      <c r="JUR168" s="367"/>
      <c r="JUS168" s="367"/>
      <c r="JUT168" s="367"/>
      <c r="JUU168" s="367"/>
      <c r="JUV168" s="367"/>
      <c r="JUW168" s="367"/>
      <c r="JUX168" s="367"/>
      <c r="JUY168" s="367"/>
      <c r="JUZ168" s="367"/>
      <c r="JVA168" s="367"/>
      <c r="JVB168" s="367"/>
      <c r="JVC168" s="367"/>
      <c r="JVD168" s="367"/>
      <c r="JVE168" s="367"/>
      <c r="JVF168" s="367"/>
      <c r="JVG168" s="367"/>
      <c r="JVH168" s="367"/>
      <c r="JVI168" s="367"/>
      <c r="JVJ168" s="367"/>
      <c r="JVK168" s="367"/>
      <c r="JVL168" s="367"/>
      <c r="JVM168" s="367"/>
      <c r="JVN168" s="367"/>
      <c r="JVO168" s="367"/>
      <c r="JVP168" s="367"/>
      <c r="JVQ168" s="367"/>
      <c r="JVR168" s="367"/>
      <c r="JVS168" s="367"/>
      <c r="JVT168" s="367"/>
      <c r="JVU168" s="367"/>
      <c r="JVV168" s="367"/>
      <c r="JVW168" s="367"/>
      <c r="JVX168" s="367"/>
      <c r="JVY168" s="367"/>
      <c r="JVZ168" s="367"/>
      <c r="JWA168" s="367"/>
      <c r="JWB168" s="367"/>
      <c r="JWC168" s="367"/>
      <c r="JWD168" s="367"/>
      <c r="JWE168" s="367"/>
      <c r="JWF168" s="367"/>
      <c r="JWG168" s="367"/>
      <c r="JWH168" s="367"/>
      <c r="JWI168" s="367"/>
      <c r="JWJ168" s="367"/>
      <c r="JWK168" s="367"/>
      <c r="JWL168" s="367"/>
      <c r="JWM168" s="367"/>
      <c r="JWN168" s="367"/>
      <c r="JWO168" s="367"/>
      <c r="JWP168" s="367"/>
      <c r="JWQ168" s="367"/>
      <c r="JWR168" s="367"/>
      <c r="JWS168" s="367"/>
      <c r="JWT168" s="367"/>
      <c r="JWU168" s="367"/>
      <c r="JWV168" s="367"/>
      <c r="JWW168" s="367"/>
      <c r="JWX168" s="367"/>
      <c r="JWY168" s="367"/>
      <c r="JWZ168" s="367"/>
      <c r="JXA168" s="367"/>
      <c r="JXB168" s="367"/>
      <c r="JXC168" s="367"/>
      <c r="JXD168" s="367"/>
      <c r="JXE168" s="367"/>
      <c r="JXF168" s="367"/>
      <c r="JXG168" s="367"/>
      <c r="JXH168" s="367"/>
      <c r="JXI168" s="367"/>
      <c r="JXJ168" s="367"/>
      <c r="JXK168" s="367"/>
      <c r="JXL168" s="367"/>
      <c r="JXM168" s="367"/>
      <c r="JXN168" s="367"/>
      <c r="JXO168" s="367"/>
      <c r="JXP168" s="367"/>
      <c r="JXQ168" s="367"/>
      <c r="JXR168" s="367"/>
      <c r="JXS168" s="367"/>
      <c r="JXT168" s="367"/>
      <c r="JXU168" s="367"/>
      <c r="JXV168" s="367"/>
      <c r="JXW168" s="367"/>
      <c r="JXX168" s="367"/>
      <c r="JXY168" s="367"/>
      <c r="JXZ168" s="367"/>
      <c r="JYA168" s="367"/>
      <c r="JYB168" s="367"/>
      <c r="JYC168" s="367"/>
      <c r="JYD168" s="367"/>
      <c r="JYE168" s="367"/>
      <c r="JYF168" s="367"/>
      <c r="JYG168" s="367"/>
      <c r="JYH168" s="367"/>
      <c r="JYI168" s="367"/>
      <c r="JYJ168" s="367"/>
      <c r="JYK168" s="367"/>
      <c r="JYL168" s="367"/>
      <c r="JYM168" s="367"/>
      <c r="JYN168" s="367"/>
      <c r="JYO168" s="367"/>
      <c r="JYP168" s="367"/>
      <c r="JYQ168" s="367"/>
      <c r="JYR168" s="367"/>
      <c r="JYS168" s="367"/>
      <c r="JYT168" s="367"/>
      <c r="JYU168" s="367"/>
      <c r="JYV168" s="367"/>
      <c r="JYW168" s="367"/>
      <c r="JYX168" s="367"/>
      <c r="JYY168" s="367"/>
      <c r="JYZ168" s="367"/>
      <c r="JZA168" s="367"/>
      <c r="JZB168" s="367"/>
      <c r="JZC168" s="367"/>
      <c r="JZD168" s="367"/>
      <c r="JZE168" s="367"/>
      <c r="JZF168" s="367"/>
      <c r="JZG168" s="367"/>
      <c r="JZH168" s="367"/>
      <c r="JZI168" s="367"/>
      <c r="JZJ168" s="367"/>
      <c r="JZK168" s="367"/>
      <c r="JZL168" s="367"/>
      <c r="JZM168" s="367"/>
      <c r="JZN168" s="367"/>
      <c r="JZO168" s="367"/>
      <c r="JZP168" s="367"/>
      <c r="JZQ168" s="367"/>
      <c r="JZR168" s="367"/>
      <c r="JZS168" s="367"/>
      <c r="JZT168" s="367"/>
      <c r="JZU168" s="367"/>
      <c r="JZV168" s="367"/>
      <c r="JZW168" s="367"/>
      <c r="JZX168" s="367"/>
      <c r="JZY168" s="367"/>
      <c r="JZZ168" s="367"/>
      <c r="KAA168" s="367"/>
      <c r="KAB168" s="367"/>
      <c r="KAC168" s="367"/>
      <c r="KAD168" s="367"/>
      <c r="KAE168" s="367"/>
      <c r="KAF168" s="367"/>
      <c r="KAG168" s="367"/>
      <c r="KAH168" s="367"/>
      <c r="KAI168" s="367"/>
      <c r="KAJ168" s="367"/>
      <c r="KAK168" s="367"/>
      <c r="KAL168" s="367"/>
      <c r="KAM168" s="367"/>
      <c r="KAN168" s="367"/>
      <c r="KAO168" s="367"/>
      <c r="KAP168" s="367"/>
      <c r="KAQ168" s="367"/>
      <c r="KAR168" s="367"/>
      <c r="KAS168" s="367"/>
      <c r="KAT168" s="367"/>
      <c r="KAU168" s="367"/>
      <c r="KAV168" s="367"/>
      <c r="KAW168" s="367"/>
      <c r="KAX168" s="367"/>
      <c r="KAY168" s="367"/>
      <c r="KAZ168" s="367"/>
      <c r="KBA168" s="367"/>
      <c r="KBB168" s="367"/>
      <c r="KBC168" s="367"/>
      <c r="KBD168" s="367"/>
      <c r="KBE168" s="367"/>
      <c r="KBF168" s="367"/>
      <c r="KBG168" s="367"/>
      <c r="KBH168" s="367"/>
      <c r="KBI168" s="367"/>
      <c r="KBJ168" s="367"/>
      <c r="KBK168" s="367"/>
      <c r="KBL168" s="367"/>
      <c r="KBM168" s="367"/>
      <c r="KBN168" s="367"/>
      <c r="KBO168" s="367"/>
      <c r="KBP168" s="367"/>
      <c r="KBQ168" s="367"/>
      <c r="KBR168" s="367"/>
      <c r="KBS168" s="367"/>
      <c r="KBT168" s="367"/>
      <c r="KBU168" s="367"/>
      <c r="KBV168" s="367"/>
      <c r="KBW168" s="367"/>
      <c r="KBX168" s="367"/>
      <c r="KBY168" s="367"/>
      <c r="KBZ168" s="367"/>
      <c r="KCA168" s="367"/>
      <c r="KCB168" s="367"/>
      <c r="KCC168" s="367"/>
      <c r="KCD168" s="367"/>
      <c r="KCE168" s="367"/>
      <c r="KCF168" s="367"/>
      <c r="KCG168" s="367"/>
      <c r="KCH168" s="367"/>
      <c r="KCI168" s="367"/>
      <c r="KCJ168" s="367"/>
      <c r="KCK168" s="367"/>
      <c r="KCL168" s="367"/>
      <c r="KCM168" s="367"/>
      <c r="KCN168" s="367"/>
      <c r="KCO168" s="367"/>
      <c r="KCP168" s="367"/>
      <c r="KCQ168" s="367"/>
      <c r="KCR168" s="367"/>
      <c r="KCS168" s="367"/>
      <c r="KCT168" s="367"/>
      <c r="KCU168" s="367"/>
      <c r="KCV168" s="367"/>
      <c r="KCW168" s="367"/>
      <c r="KCX168" s="367"/>
      <c r="KCY168" s="367"/>
      <c r="KCZ168" s="367"/>
      <c r="KDA168" s="367"/>
      <c r="KDB168" s="367"/>
      <c r="KDC168" s="367"/>
      <c r="KDD168" s="367"/>
      <c r="KDE168" s="367"/>
      <c r="KDF168" s="367"/>
      <c r="KDG168" s="367"/>
      <c r="KDH168" s="367"/>
      <c r="KDI168" s="367"/>
      <c r="KDJ168" s="367"/>
      <c r="KDK168" s="367"/>
      <c r="KDL168" s="367"/>
      <c r="KDM168" s="367"/>
      <c r="KDN168" s="367"/>
      <c r="KDO168" s="367"/>
      <c r="KDP168" s="367"/>
      <c r="KDQ168" s="367"/>
      <c r="KDR168" s="367"/>
      <c r="KDS168" s="367"/>
      <c r="KDT168" s="367"/>
      <c r="KDU168" s="367"/>
      <c r="KDV168" s="367"/>
      <c r="KDW168" s="367"/>
      <c r="KDX168" s="367"/>
      <c r="KDY168" s="367"/>
      <c r="KDZ168" s="367"/>
      <c r="KEA168" s="367"/>
      <c r="KEB168" s="367"/>
      <c r="KEC168" s="367"/>
      <c r="KED168" s="367"/>
      <c r="KEE168" s="367"/>
      <c r="KEF168" s="367"/>
      <c r="KEG168" s="367"/>
      <c r="KEH168" s="367"/>
      <c r="KEI168" s="367"/>
      <c r="KEJ168" s="367"/>
      <c r="KEK168" s="367"/>
      <c r="KEL168" s="367"/>
      <c r="KEM168" s="367"/>
      <c r="KEN168" s="367"/>
      <c r="KEO168" s="367"/>
      <c r="KEP168" s="367"/>
      <c r="KEQ168" s="367"/>
      <c r="KER168" s="367"/>
      <c r="KES168" s="367"/>
      <c r="KET168" s="367"/>
      <c r="KEU168" s="367"/>
      <c r="KEV168" s="367"/>
      <c r="KEW168" s="367"/>
      <c r="KEX168" s="367"/>
      <c r="KEY168" s="367"/>
      <c r="KEZ168" s="367"/>
      <c r="KFA168" s="367"/>
      <c r="KFB168" s="367"/>
      <c r="KFC168" s="367"/>
      <c r="KFD168" s="367"/>
      <c r="KFE168" s="367"/>
      <c r="KFF168" s="367"/>
      <c r="KFG168" s="367"/>
      <c r="KFH168" s="367"/>
      <c r="KFI168" s="367"/>
      <c r="KFJ168" s="367"/>
      <c r="KFK168" s="367"/>
      <c r="KFL168" s="367"/>
      <c r="KFM168" s="367"/>
      <c r="KFN168" s="367"/>
      <c r="KFO168" s="367"/>
      <c r="KFP168" s="367"/>
      <c r="KFQ168" s="367"/>
      <c r="KFR168" s="367"/>
      <c r="KFS168" s="367"/>
      <c r="KFT168" s="367"/>
      <c r="KFU168" s="367"/>
      <c r="KFV168" s="367"/>
      <c r="KFW168" s="367"/>
      <c r="KFX168" s="367"/>
      <c r="KFY168" s="367"/>
      <c r="KFZ168" s="367"/>
      <c r="KGA168" s="367"/>
      <c r="KGB168" s="367"/>
      <c r="KGC168" s="367"/>
      <c r="KGD168" s="367"/>
      <c r="KGE168" s="367"/>
      <c r="KGF168" s="367"/>
      <c r="KGG168" s="367"/>
      <c r="KGH168" s="367"/>
      <c r="KGI168" s="367"/>
      <c r="KGJ168" s="367"/>
      <c r="KGK168" s="367"/>
      <c r="KGL168" s="367"/>
      <c r="KGM168" s="367"/>
      <c r="KGN168" s="367"/>
      <c r="KGO168" s="367"/>
      <c r="KGP168" s="367"/>
      <c r="KGQ168" s="367"/>
      <c r="KGR168" s="367"/>
      <c r="KGS168" s="367"/>
      <c r="KGT168" s="367"/>
      <c r="KGU168" s="367"/>
      <c r="KGV168" s="367"/>
      <c r="KGW168" s="367"/>
      <c r="KGX168" s="367"/>
      <c r="KGY168" s="367"/>
      <c r="KGZ168" s="367"/>
      <c r="KHA168" s="367"/>
      <c r="KHB168" s="367"/>
      <c r="KHC168" s="367"/>
      <c r="KHD168" s="367"/>
      <c r="KHE168" s="367"/>
      <c r="KHF168" s="367"/>
      <c r="KHG168" s="367"/>
      <c r="KHH168" s="367"/>
      <c r="KHI168" s="367"/>
      <c r="KHJ168" s="367"/>
      <c r="KHK168" s="367"/>
      <c r="KHL168" s="367"/>
      <c r="KHM168" s="367"/>
      <c r="KHN168" s="367"/>
      <c r="KHO168" s="367"/>
      <c r="KHP168" s="367"/>
      <c r="KHQ168" s="367"/>
      <c r="KHR168" s="367"/>
      <c r="KHS168" s="367"/>
      <c r="KHT168" s="367"/>
      <c r="KHU168" s="367"/>
      <c r="KHV168" s="367"/>
      <c r="KHW168" s="367"/>
      <c r="KHX168" s="367"/>
      <c r="KHY168" s="367"/>
      <c r="KHZ168" s="367"/>
      <c r="KIA168" s="367"/>
      <c r="KIB168" s="367"/>
      <c r="KIC168" s="367"/>
      <c r="KID168" s="367"/>
      <c r="KIE168" s="367"/>
      <c r="KIF168" s="367"/>
      <c r="KIG168" s="367"/>
      <c r="KIH168" s="367"/>
      <c r="KII168" s="367"/>
      <c r="KIJ168" s="367"/>
      <c r="KIK168" s="367"/>
      <c r="KIL168" s="367"/>
      <c r="KIM168" s="367"/>
      <c r="KIN168" s="367"/>
      <c r="KIO168" s="367"/>
      <c r="KIP168" s="367"/>
      <c r="KIQ168" s="367"/>
      <c r="KIR168" s="367"/>
      <c r="KIS168" s="367"/>
      <c r="KIT168" s="367"/>
      <c r="KIU168" s="367"/>
      <c r="KIV168" s="367"/>
      <c r="KIW168" s="367"/>
      <c r="KIX168" s="367"/>
      <c r="KIY168" s="367"/>
      <c r="KIZ168" s="367"/>
      <c r="KJA168" s="367"/>
      <c r="KJB168" s="367"/>
      <c r="KJC168" s="367"/>
      <c r="KJD168" s="367"/>
      <c r="KJE168" s="367"/>
      <c r="KJF168" s="367"/>
      <c r="KJG168" s="367"/>
      <c r="KJH168" s="367"/>
      <c r="KJI168" s="367"/>
      <c r="KJJ168" s="367"/>
      <c r="KJK168" s="367"/>
      <c r="KJL168" s="367"/>
      <c r="KJM168" s="367"/>
      <c r="KJN168" s="367"/>
      <c r="KJO168" s="367"/>
      <c r="KJP168" s="367"/>
      <c r="KJQ168" s="367"/>
      <c r="KJR168" s="367"/>
      <c r="KJS168" s="367"/>
      <c r="KJT168" s="367"/>
      <c r="KJU168" s="367"/>
      <c r="KJV168" s="367"/>
      <c r="KJW168" s="367"/>
      <c r="KJX168" s="367"/>
      <c r="KJY168" s="367"/>
      <c r="KJZ168" s="367"/>
      <c r="KKA168" s="367"/>
      <c r="KKB168" s="367"/>
      <c r="KKC168" s="367"/>
      <c r="KKD168" s="367"/>
      <c r="KKE168" s="367"/>
      <c r="KKF168" s="367"/>
      <c r="KKG168" s="367"/>
      <c r="KKH168" s="367"/>
      <c r="KKI168" s="367"/>
      <c r="KKJ168" s="367"/>
      <c r="KKK168" s="367"/>
      <c r="KKL168" s="367"/>
      <c r="KKM168" s="367"/>
      <c r="KKN168" s="367"/>
      <c r="KKO168" s="367"/>
      <c r="KKP168" s="367"/>
      <c r="KKQ168" s="367"/>
      <c r="KKR168" s="367"/>
      <c r="KKS168" s="367"/>
      <c r="KKT168" s="367"/>
      <c r="KKU168" s="367"/>
      <c r="KKV168" s="367"/>
      <c r="KKW168" s="367"/>
      <c r="KKX168" s="367"/>
      <c r="KKY168" s="367"/>
      <c r="KKZ168" s="367"/>
      <c r="KLA168" s="367"/>
      <c r="KLB168" s="367"/>
      <c r="KLC168" s="367"/>
      <c r="KLD168" s="367"/>
      <c r="KLE168" s="367"/>
      <c r="KLF168" s="367"/>
      <c r="KLG168" s="367"/>
      <c r="KLH168" s="367"/>
      <c r="KLI168" s="367"/>
      <c r="KLJ168" s="367"/>
      <c r="KLK168" s="367"/>
      <c r="KLL168" s="367"/>
      <c r="KLM168" s="367"/>
      <c r="KLN168" s="367"/>
      <c r="KLO168" s="367"/>
      <c r="KLP168" s="367"/>
      <c r="KLQ168" s="367"/>
      <c r="KLR168" s="367"/>
      <c r="KLS168" s="367"/>
      <c r="KLT168" s="367"/>
      <c r="KLU168" s="367"/>
      <c r="KLV168" s="367"/>
      <c r="KLW168" s="367"/>
      <c r="KLX168" s="367"/>
      <c r="KLY168" s="367"/>
      <c r="KLZ168" s="367"/>
      <c r="KMA168" s="367"/>
      <c r="KMB168" s="367"/>
      <c r="KMC168" s="367"/>
      <c r="KMD168" s="367"/>
      <c r="KME168" s="367"/>
      <c r="KMF168" s="367"/>
      <c r="KMG168" s="367"/>
      <c r="KMH168" s="367"/>
      <c r="KMI168" s="367"/>
      <c r="KMJ168" s="367"/>
      <c r="KMK168" s="367"/>
      <c r="KML168" s="367"/>
      <c r="KMM168" s="367"/>
      <c r="KMN168" s="367"/>
      <c r="KMO168" s="367"/>
      <c r="KMP168" s="367"/>
      <c r="KMQ168" s="367"/>
      <c r="KMR168" s="367"/>
      <c r="KMS168" s="367"/>
      <c r="KMT168" s="367"/>
      <c r="KMU168" s="367"/>
      <c r="KMV168" s="367"/>
      <c r="KMW168" s="367"/>
      <c r="KMX168" s="367"/>
      <c r="KMY168" s="367"/>
      <c r="KMZ168" s="367"/>
      <c r="KNA168" s="367"/>
      <c r="KNB168" s="367"/>
      <c r="KNC168" s="367"/>
      <c r="KND168" s="367"/>
      <c r="KNE168" s="367"/>
      <c r="KNF168" s="367"/>
      <c r="KNG168" s="367"/>
      <c r="KNH168" s="367"/>
      <c r="KNI168" s="367"/>
      <c r="KNJ168" s="367"/>
      <c r="KNK168" s="367"/>
      <c r="KNL168" s="367"/>
      <c r="KNM168" s="367"/>
      <c r="KNN168" s="367"/>
      <c r="KNO168" s="367"/>
      <c r="KNP168" s="367"/>
      <c r="KNQ168" s="367"/>
      <c r="KNR168" s="367"/>
      <c r="KNS168" s="367"/>
      <c r="KNT168" s="367"/>
      <c r="KNU168" s="367"/>
      <c r="KNV168" s="367"/>
      <c r="KNW168" s="367"/>
      <c r="KNX168" s="367"/>
      <c r="KNY168" s="367"/>
      <c r="KNZ168" s="367"/>
      <c r="KOA168" s="367"/>
      <c r="KOB168" s="367"/>
      <c r="KOC168" s="367"/>
      <c r="KOD168" s="367"/>
      <c r="KOE168" s="367"/>
      <c r="KOF168" s="367"/>
      <c r="KOG168" s="367"/>
      <c r="KOH168" s="367"/>
      <c r="KOI168" s="367"/>
      <c r="KOJ168" s="367"/>
      <c r="KOK168" s="367"/>
      <c r="KOL168" s="367"/>
      <c r="KOM168" s="367"/>
      <c r="KON168" s="367"/>
      <c r="KOO168" s="367"/>
      <c r="KOP168" s="367"/>
      <c r="KOQ168" s="367"/>
      <c r="KOR168" s="367"/>
      <c r="KOS168" s="367"/>
      <c r="KOT168" s="367"/>
      <c r="KOU168" s="367"/>
      <c r="KOV168" s="367"/>
      <c r="KOW168" s="367"/>
      <c r="KOX168" s="367"/>
      <c r="KOY168" s="367"/>
      <c r="KOZ168" s="367"/>
      <c r="KPA168" s="367"/>
      <c r="KPB168" s="367"/>
      <c r="KPC168" s="367"/>
      <c r="KPD168" s="367"/>
      <c r="KPE168" s="367"/>
      <c r="KPF168" s="367"/>
      <c r="KPG168" s="367"/>
      <c r="KPH168" s="367"/>
      <c r="KPI168" s="367"/>
      <c r="KPJ168" s="367"/>
      <c r="KPK168" s="367"/>
      <c r="KPL168" s="367"/>
      <c r="KPM168" s="367"/>
      <c r="KPN168" s="367"/>
      <c r="KPO168" s="367"/>
      <c r="KPP168" s="367"/>
      <c r="KPQ168" s="367"/>
      <c r="KPR168" s="367"/>
      <c r="KPS168" s="367"/>
      <c r="KPT168" s="367"/>
      <c r="KPU168" s="367"/>
      <c r="KPV168" s="367"/>
      <c r="KPW168" s="367"/>
      <c r="KPX168" s="367"/>
      <c r="KPY168" s="367"/>
      <c r="KPZ168" s="367"/>
      <c r="KQA168" s="367"/>
      <c r="KQB168" s="367"/>
      <c r="KQC168" s="367"/>
      <c r="KQD168" s="367"/>
      <c r="KQE168" s="367"/>
      <c r="KQF168" s="367"/>
      <c r="KQG168" s="367"/>
      <c r="KQH168" s="367"/>
      <c r="KQI168" s="367"/>
      <c r="KQJ168" s="367"/>
      <c r="KQK168" s="367"/>
      <c r="KQL168" s="367"/>
      <c r="KQM168" s="367"/>
      <c r="KQN168" s="367"/>
      <c r="KQO168" s="367"/>
      <c r="KQP168" s="367"/>
      <c r="KQQ168" s="367"/>
      <c r="KQR168" s="367"/>
      <c r="KQS168" s="367"/>
      <c r="KQT168" s="367"/>
      <c r="KQU168" s="367"/>
      <c r="KQV168" s="367"/>
      <c r="KQW168" s="367"/>
      <c r="KQX168" s="367"/>
      <c r="KQY168" s="367"/>
      <c r="KQZ168" s="367"/>
      <c r="KRA168" s="367"/>
      <c r="KRB168" s="367"/>
      <c r="KRC168" s="367"/>
      <c r="KRD168" s="367"/>
      <c r="KRE168" s="367"/>
      <c r="KRF168" s="367"/>
      <c r="KRG168" s="367"/>
      <c r="KRH168" s="367"/>
      <c r="KRI168" s="367"/>
      <c r="KRJ168" s="367"/>
      <c r="KRK168" s="367"/>
      <c r="KRL168" s="367"/>
      <c r="KRM168" s="367"/>
      <c r="KRN168" s="367"/>
      <c r="KRO168" s="367"/>
      <c r="KRP168" s="367"/>
      <c r="KRQ168" s="367"/>
      <c r="KRR168" s="367"/>
      <c r="KRS168" s="367"/>
      <c r="KRT168" s="367"/>
      <c r="KRU168" s="367"/>
      <c r="KRV168" s="367"/>
      <c r="KRW168" s="367"/>
      <c r="KRX168" s="367"/>
      <c r="KRY168" s="367"/>
      <c r="KRZ168" s="367"/>
      <c r="KSA168" s="367"/>
      <c r="KSB168" s="367"/>
      <c r="KSC168" s="367"/>
      <c r="KSD168" s="367"/>
      <c r="KSE168" s="367"/>
      <c r="KSF168" s="367"/>
      <c r="KSG168" s="367"/>
      <c r="KSH168" s="367"/>
      <c r="KSI168" s="367"/>
      <c r="KSJ168" s="367"/>
      <c r="KSK168" s="367"/>
      <c r="KSL168" s="367"/>
      <c r="KSM168" s="367"/>
      <c r="KSN168" s="367"/>
      <c r="KSO168" s="367"/>
      <c r="KSP168" s="367"/>
      <c r="KSQ168" s="367"/>
      <c r="KSR168" s="367"/>
      <c r="KSS168" s="367"/>
      <c r="KST168" s="367"/>
      <c r="KSU168" s="367"/>
      <c r="KSV168" s="367"/>
      <c r="KSW168" s="367"/>
      <c r="KSX168" s="367"/>
      <c r="KSY168" s="367"/>
      <c r="KSZ168" s="367"/>
      <c r="KTA168" s="367"/>
      <c r="KTB168" s="367"/>
      <c r="KTC168" s="367"/>
      <c r="KTD168" s="367"/>
      <c r="KTE168" s="367"/>
      <c r="KTF168" s="367"/>
      <c r="KTG168" s="367"/>
      <c r="KTH168" s="367"/>
      <c r="KTI168" s="367"/>
      <c r="KTJ168" s="367"/>
      <c r="KTK168" s="367"/>
      <c r="KTL168" s="367"/>
      <c r="KTM168" s="367"/>
      <c r="KTN168" s="367"/>
      <c r="KTO168" s="367"/>
      <c r="KTP168" s="367"/>
      <c r="KTQ168" s="367"/>
      <c r="KTR168" s="367"/>
      <c r="KTS168" s="367"/>
      <c r="KTT168" s="367"/>
      <c r="KTU168" s="367"/>
      <c r="KTV168" s="367"/>
      <c r="KTW168" s="367"/>
      <c r="KTX168" s="367"/>
      <c r="KTY168" s="367"/>
      <c r="KTZ168" s="367"/>
      <c r="KUA168" s="367"/>
      <c r="KUB168" s="367"/>
      <c r="KUC168" s="367"/>
      <c r="KUD168" s="367"/>
      <c r="KUE168" s="367"/>
      <c r="KUF168" s="367"/>
      <c r="KUG168" s="367"/>
      <c r="KUH168" s="367"/>
      <c r="KUI168" s="367"/>
      <c r="KUJ168" s="367"/>
      <c r="KUK168" s="367"/>
      <c r="KUL168" s="367"/>
      <c r="KUM168" s="367"/>
      <c r="KUN168" s="367"/>
      <c r="KUO168" s="367"/>
      <c r="KUP168" s="367"/>
      <c r="KUQ168" s="367"/>
      <c r="KUR168" s="367"/>
      <c r="KUS168" s="367"/>
      <c r="KUT168" s="367"/>
      <c r="KUU168" s="367"/>
      <c r="KUV168" s="367"/>
      <c r="KUW168" s="367"/>
      <c r="KUX168" s="367"/>
      <c r="KUY168" s="367"/>
      <c r="KUZ168" s="367"/>
      <c r="KVA168" s="367"/>
      <c r="KVB168" s="367"/>
      <c r="KVC168" s="367"/>
      <c r="KVD168" s="367"/>
      <c r="KVE168" s="367"/>
      <c r="KVF168" s="367"/>
      <c r="KVG168" s="367"/>
      <c r="KVH168" s="367"/>
      <c r="KVI168" s="367"/>
      <c r="KVJ168" s="367"/>
      <c r="KVK168" s="367"/>
      <c r="KVL168" s="367"/>
      <c r="KVM168" s="367"/>
      <c r="KVN168" s="367"/>
      <c r="KVO168" s="367"/>
      <c r="KVP168" s="367"/>
      <c r="KVQ168" s="367"/>
      <c r="KVR168" s="367"/>
      <c r="KVS168" s="367"/>
      <c r="KVT168" s="367"/>
      <c r="KVU168" s="367"/>
      <c r="KVV168" s="367"/>
      <c r="KVW168" s="367"/>
      <c r="KVX168" s="367"/>
      <c r="KVY168" s="367"/>
      <c r="KVZ168" s="367"/>
      <c r="KWA168" s="367"/>
      <c r="KWB168" s="367"/>
      <c r="KWC168" s="367"/>
      <c r="KWD168" s="367"/>
      <c r="KWE168" s="367"/>
      <c r="KWF168" s="367"/>
      <c r="KWG168" s="367"/>
      <c r="KWH168" s="367"/>
      <c r="KWI168" s="367"/>
      <c r="KWJ168" s="367"/>
      <c r="KWK168" s="367"/>
      <c r="KWL168" s="367"/>
      <c r="KWM168" s="367"/>
      <c r="KWN168" s="367"/>
      <c r="KWO168" s="367"/>
      <c r="KWP168" s="367"/>
      <c r="KWQ168" s="367"/>
      <c r="KWR168" s="367"/>
      <c r="KWS168" s="367"/>
      <c r="KWT168" s="367"/>
      <c r="KWU168" s="367"/>
      <c r="KWV168" s="367"/>
      <c r="KWW168" s="367"/>
      <c r="KWX168" s="367"/>
      <c r="KWY168" s="367"/>
      <c r="KWZ168" s="367"/>
      <c r="KXA168" s="367"/>
      <c r="KXB168" s="367"/>
      <c r="KXC168" s="367"/>
      <c r="KXD168" s="367"/>
      <c r="KXE168" s="367"/>
      <c r="KXF168" s="367"/>
      <c r="KXG168" s="367"/>
      <c r="KXH168" s="367"/>
      <c r="KXI168" s="367"/>
      <c r="KXJ168" s="367"/>
      <c r="KXK168" s="367"/>
      <c r="KXL168" s="367"/>
      <c r="KXM168" s="367"/>
      <c r="KXN168" s="367"/>
      <c r="KXO168" s="367"/>
      <c r="KXP168" s="367"/>
      <c r="KXQ168" s="367"/>
      <c r="KXR168" s="367"/>
      <c r="KXS168" s="367"/>
      <c r="KXT168" s="367"/>
      <c r="KXU168" s="367"/>
      <c r="KXV168" s="367"/>
      <c r="KXW168" s="367"/>
      <c r="KXX168" s="367"/>
      <c r="KXY168" s="367"/>
      <c r="KXZ168" s="367"/>
      <c r="KYA168" s="367"/>
      <c r="KYB168" s="367"/>
      <c r="KYC168" s="367"/>
      <c r="KYD168" s="367"/>
      <c r="KYE168" s="367"/>
      <c r="KYF168" s="367"/>
      <c r="KYG168" s="367"/>
      <c r="KYH168" s="367"/>
      <c r="KYI168" s="367"/>
      <c r="KYJ168" s="367"/>
      <c r="KYK168" s="367"/>
      <c r="KYL168" s="367"/>
      <c r="KYM168" s="367"/>
      <c r="KYN168" s="367"/>
      <c r="KYO168" s="367"/>
      <c r="KYP168" s="367"/>
      <c r="KYQ168" s="367"/>
      <c r="KYR168" s="367"/>
      <c r="KYS168" s="367"/>
      <c r="KYT168" s="367"/>
      <c r="KYU168" s="367"/>
      <c r="KYV168" s="367"/>
      <c r="KYW168" s="367"/>
      <c r="KYX168" s="367"/>
      <c r="KYY168" s="367"/>
      <c r="KYZ168" s="367"/>
      <c r="KZA168" s="367"/>
      <c r="KZB168" s="367"/>
      <c r="KZC168" s="367"/>
      <c r="KZD168" s="367"/>
      <c r="KZE168" s="367"/>
      <c r="KZF168" s="367"/>
      <c r="KZG168" s="367"/>
      <c r="KZH168" s="367"/>
      <c r="KZI168" s="367"/>
      <c r="KZJ168" s="367"/>
      <c r="KZK168" s="367"/>
      <c r="KZL168" s="367"/>
      <c r="KZM168" s="367"/>
      <c r="KZN168" s="367"/>
      <c r="KZO168" s="367"/>
      <c r="KZP168" s="367"/>
      <c r="KZQ168" s="367"/>
      <c r="KZR168" s="367"/>
      <c r="KZS168" s="367"/>
      <c r="KZT168" s="367"/>
      <c r="KZU168" s="367"/>
      <c r="KZV168" s="367"/>
      <c r="KZW168" s="367"/>
      <c r="KZX168" s="367"/>
      <c r="KZY168" s="367"/>
      <c r="KZZ168" s="367"/>
      <c r="LAA168" s="367"/>
      <c r="LAB168" s="367"/>
      <c r="LAC168" s="367"/>
      <c r="LAD168" s="367"/>
      <c r="LAE168" s="367"/>
      <c r="LAF168" s="367"/>
      <c r="LAG168" s="367"/>
      <c r="LAH168" s="367"/>
      <c r="LAI168" s="367"/>
      <c r="LAJ168" s="367"/>
      <c r="LAK168" s="367"/>
      <c r="LAL168" s="367"/>
      <c r="LAM168" s="367"/>
      <c r="LAN168" s="367"/>
      <c r="LAO168" s="367"/>
      <c r="LAP168" s="367"/>
      <c r="LAQ168" s="367"/>
      <c r="LAR168" s="367"/>
      <c r="LAS168" s="367"/>
      <c r="LAT168" s="367"/>
      <c r="LAU168" s="367"/>
      <c r="LAV168" s="367"/>
      <c r="LAW168" s="367"/>
      <c r="LAX168" s="367"/>
      <c r="LAY168" s="367"/>
      <c r="LAZ168" s="367"/>
      <c r="LBA168" s="367"/>
      <c r="LBB168" s="367"/>
      <c r="LBC168" s="367"/>
      <c r="LBD168" s="367"/>
      <c r="LBE168" s="367"/>
      <c r="LBF168" s="367"/>
      <c r="LBG168" s="367"/>
      <c r="LBH168" s="367"/>
      <c r="LBI168" s="367"/>
      <c r="LBJ168" s="367"/>
      <c r="LBK168" s="367"/>
      <c r="LBL168" s="367"/>
      <c r="LBM168" s="367"/>
      <c r="LBN168" s="367"/>
      <c r="LBO168" s="367"/>
      <c r="LBP168" s="367"/>
      <c r="LBQ168" s="367"/>
      <c r="LBR168" s="367"/>
      <c r="LBS168" s="367"/>
      <c r="LBT168" s="367"/>
      <c r="LBU168" s="367"/>
      <c r="LBV168" s="367"/>
      <c r="LBW168" s="367"/>
      <c r="LBX168" s="367"/>
      <c r="LBY168" s="367"/>
      <c r="LBZ168" s="367"/>
      <c r="LCA168" s="367"/>
      <c r="LCB168" s="367"/>
      <c r="LCC168" s="367"/>
      <c r="LCD168" s="367"/>
      <c r="LCE168" s="367"/>
      <c r="LCF168" s="367"/>
      <c r="LCG168" s="367"/>
      <c r="LCH168" s="367"/>
      <c r="LCI168" s="367"/>
      <c r="LCJ168" s="367"/>
      <c r="LCK168" s="367"/>
      <c r="LCL168" s="367"/>
      <c r="LCM168" s="367"/>
      <c r="LCN168" s="367"/>
      <c r="LCO168" s="367"/>
      <c r="LCP168" s="367"/>
      <c r="LCQ168" s="367"/>
      <c r="LCR168" s="367"/>
      <c r="LCS168" s="367"/>
      <c r="LCT168" s="367"/>
      <c r="LCU168" s="367"/>
      <c r="LCV168" s="367"/>
      <c r="LCW168" s="367"/>
      <c r="LCX168" s="367"/>
      <c r="LCY168" s="367"/>
      <c r="LCZ168" s="367"/>
      <c r="LDA168" s="367"/>
      <c r="LDB168" s="367"/>
      <c r="LDC168" s="367"/>
      <c r="LDD168" s="367"/>
      <c r="LDE168" s="367"/>
      <c r="LDF168" s="367"/>
      <c r="LDG168" s="367"/>
      <c r="LDH168" s="367"/>
      <c r="LDI168" s="367"/>
      <c r="LDJ168" s="367"/>
      <c r="LDK168" s="367"/>
      <c r="LDL168" s="367"/>
      <c r="LDM168" s="367"/>
      <c r="LDN168" s="367"/>
      <c r="LDO168" s="367"/>
      <c r="LDP168" s="367"/>
      <c r="LDQ168" s="367"/>
      <c r="LDR168" s="367"/>
      <c r="LDS168" s="367"/>
      <c r="LDT168" s="367"/>
      <c r="LDU168" s="367"/>
      <c r="LDV168" s="367"/>
      <c r="LDW168" s="367"/>
      <c r="LDX168" s="367"/>
      <c r="LDY168" s="367"/>
      <c r="LDZ168" s="367"/>
      <c r="LEA168" s="367"/>
      <c r="LEB168" s="367"/>
      <c r="LEC168" s="367"/>
      <c r="LED168" s="367"/>
      <c r="LEE168" s="367"/>
      <c r="LEF168" s="367"/>
      <c r="LEG168" s="367"/>
      <c r="LEH168" s="367"/>
      <c r="LEI168" s="367"/>
      <c r="LEJ168" s="367"/>
      <c r="LEK168" s="367"/>
      <c r="LEL168" s="367"/>
      <c r="LEM168" s="367"/>
      <c r="LEN168" s="367"/>
      <c r="LEO168" s="367"/>
      <c r="LEP168" s="367"/>
      <c r="LEQ168" s="367"/>
      <c r="LER168" s="367"/>
      <c r="LES168" s="367"/>
      <c r="LET168" s="367"/>
      <c r="LEU168" s="367"/>
      <c r="LEV168" s="367"/>
      <c r="LEW168" s="367"/>
      <c r="LEX168" s="367"/>
      <c r="LEY168" s="367"/>
      <c r="LEZ168" s="367"/>
      <c r="LFA168" s="367"/>
      <c r="LFB168" s="367"/>
      <c r="LFC168" s="367"/>
      <c r="LFD168" s="367"/>
      <c r="LFE168" s="367"/>
      <c r="LFF168" s="367"/>
      <c r="LFG168" s="367"/>
      <c r="LFH168" s="367"/>
      <c r="LFI168" s="367"/>
      <c r="LFJ168" s="367"/>
      <c r="LFK168" s="367"/>
      <c r="LFL168" s="367"/>
      <c r="LFM168" s="367"/>
      <c r="LFN168" s="367"/>
      <c r="LFO168" s="367"/>
      <c r="LFP168" s="367"/>
      <c r="LFQ168" s="367"/>
      <c r="LFR168" s="367"/>
      <c r="LFS168" s="367"/>
      <c r="LFT168" s="367"/>
      <c r="LFU168" s="367"/>
      <c r="LFV168" s="367"/>
      <c r="LFW168" s="367"/>
      <c r="LFX168" s="367"/>
      <c r="LFY168" s="367"/>
      <c r="LFZ168" s="367"/>
      <c r="LGA168" s="367"/>
      <c r="LGB168" s="367"/>
      <c r="LGC168" s="367"/>
      <c r="LGD168" s="367"/>
      <c r="LGE168" s="367"/>
      <c r="LGF168" s="367"/>
      <c r="LGG168" s="367"/>
      <c r="LGH168" s="367"/>
      <c r="LGI168" s="367"/>
      <c r="LGJ168" s="367"/>
      <c r="LGK168" s="367"/>
      <c r="LGL168" s="367"/>
      <c r="LGM168" s="367"/>
      <c r="LGN168" s="367"/>
      <c r="LGO168" s="367"/>
      <c r="LGP168" s="367"/>
      <c r="LGQ168" s="367"/>
      <c r="LGR168" s="367"/>
      <c r="LGS168" s="367"/>
      <c r="LGT168" s="367"/>
      <c r="LGU168" s="367"/>
      <c r="LGV168" s="367"/>
      <c r="LGW168" s="367"/>
      <c r="LGX168" s="367"/>
      <c r="LGY168" s="367"/>
      <c r="LGZ168" s="367"/>
      <c r="LHA168" s="367"/>
      <c r="LHB168" s="367"/>
      <c r="LHC168" s="367"/>
      <c r="LHD168" s="367"/>
      <c r="LHE168" s="367"/>
      <c r="LHF168" s="367"/>
      <c r="LHG168" s="367"/>
      <c r="LHH168" s="367"/>
      <c r="LHI168" s="367"/>
      <c r="LHJ168" s="367"/>
      <c r="LHK168" s="367"/>
      <c r="LHL168" s="367"/>
      <c r="LHM168" s="367"/>
      <c r="LHN168" s="367"/>
      <c r="LHO168" s="367"/>
      <c r="LHP168" s="367"/>
      <c r="LHQ168" s="367"/>
      <c r="LHR168" s="367"/>
      <c r="LHS168" s="367"/>
      <c r="LHT168" s="367"/>
      <c r="LHU168" s="367"/>
      <c r="LHV168" s="367"/>
      <c r="LHW168" s="367"/>
      <c r="LHX168" s="367"/>
      <c r="LHY168" s="367"/>
      <c r="LHZ168" s="367"/>
      <c r="LIA168" s="367"/>
      <c r="LIB168" s="367"/>
      <c r="LIC168" s="367"/>
      <c r="LID168" s="367"/>
      <c r="LIE168" s="367"/>
      <c r="LIF168" s="367"/>
      <c r="LIG168" s="367"/>
      <c r="LIH168" s="367"/>
      <c r="LII168" s="367"/>
      <c r="LIJ168" s="367"/>
      <c r="LIK168" s="367"/>
      <c r="LIL168" s="367"/>
      <c r="LIM168" s="367"/>
      <c r="LIN168" s="367"/>
      <c r="LIO168" s="367"/>
      <c r="LIP168" s="367"/>
      <c r="LIQ168" s="367"/>
      <c r="LIR168" s="367"/>
      <c r="LIS168" s="367"/>
      <c r="LIT168" s="367"/>
      <c r="LIU168" s="367"/>
      <c r="LIV168" s="367"/>
      <c r="LIW168" s="367"/>
      <c r="LIX168" s="367"/>
      <c r="LIY168" s="367"/>
      <c r="LIZ168" s="367"/>
      <c r="LJA168" s="367"/>
      <c r="LJB168" s="367"/>
      <c r="LJC168" s="367"/>
      <c r="LJD168" s="367"/>
      <c r="LJE168" s="367"/>
      <c r="LJF168" s="367"/>
      <c r="LJG168" s="367"/>
      <c r="LJH168" s="367"/>
      <c r="LJI168" s="367"/>
      <c r="LJJ168" s="367"/>
      <c r="LJK168" s="367"/>
      <c r="LJL168" s="367"/>
      <c r="LJM168" s="367"/>
      <c r="LJN168" s="367"/>
      <c r="LJO168" s="367"/>
      <c r="LJP168" s="367"/>
      <c r="LJQ168" s="367"/>
      <c r="LJR168" s="367"/>
      <c r="LJS168" s="367"/>
      <c r="LJT168" s="367"/>
      <c r="LJU168" s="367"/>
      <c r="LJV168" s="367"/>
      <c r="LJW168" s="367"/>
      <c r="LJX168" s="367"/>
      <c r="LJY168" s="367"/>
      <c r="LJZ168" s="367"/>
      <c r="LKA168" s="367"/>
      <c r="LKB168" s="367"/>
      <c r="LKC168" s="367"/>
      <c r="LKD168" s="367"/>
      <c r="LKE168" s="367"/>
      <c r="LKF168" s="367"/>
      <c r="LKG168" s="367"/>
      <c r="LKH168" s="367"/>
      <c r="LKI168" s="367"/>
      <c r="LKJ168" s="367"/>
      <c r="LKK168" s="367"/>
      <c r="LKL168" s="367"/>
      <c r="LKM168" s="367"/>
      <c r="LKN168" s="367"/>
      <c r="LKO168" s="367"/>
      <c r="LKP168" s="367"/>
      <c r="LKQ168" s="367"/>
      <c r="LKR168" s="367"/>
      <c r="LKS168" s="367"/>
      <c r="LKT168" s="367"/>
      <c r="LKU168" s="367"/>
      <c r="LKV168" s="367"/>
      <c r="LKW168" s="367"/>
      <c r="LKX168" s="367"/>
      <c r="LKY168" s="367"/>
      <c r="LKZ168" s="367"/>
      <c r="LLA168" s="367"/>
      <c r="LLB168" s="367"/>
      <c r="LLC168" s="367"/>
      <c r="LLD168" s="367"/>
      <c r="LLE168" s="367"/>
      <c r="LLF168" s="367"/>
      <c r="LLG168" s="367"/>
      <c r="LLH168" s="367"/>
      <c r="LLI168" s="367"/>
      <c r="LLJ168" s="367"/>
      <c r="LLK168" s="367"/>
      <c r="LLL168" s="367"/>
      <c r="LLM168" s="367"/>
      <c r="LLN168" s="367"/>
      <c r="LLO168" s="367"/>
      <c r="LLP168" s="367"/>
      <c r="LLQ168" s="367"/>
      <c r="LLR168" s="367"/>
      <c r="LLS168" s="367"/>
      <c r="LLT168" s="367"/>
      <c r="LLU168" s="367"/>
      <c r="LLV168" s="367"/>
      <c r="LLW168" s="367"/>
      <c r="LLX168" s="367"/>
      <c r="LLY168" s="367"/>
      <c r="LLZ168" s="367"/>
      <c r="LMA168" s="367"/>
      <c r="LMB168" s="367"/>
      <c r="LMC168" s="367"/>
      <c r="LMD168" s="367"/>
      <c r="LME168" s="367"/>
      <c r="LMF168" s="367"/>
      <c r="LMG168" s="367"/>
      <c r="LMH168" s="367"/>
      <c r="LMI168" s="367"/>
      <c r="LMJ168" s="367"/>
      <c r="LMK168" s="367"/>
      <c r="LML168" s="367"/>
      <c r="LMM168" s="367"/>
      <c r="LMN168" s="367"/>
      <c r="LMO168" s="367"/>
      <c r="LMP168" s="367"/>
      <c r="LMQ168" s="367"/>
      <c r="LMR168" s="367"/>
      <c r="LMS168" s="367"/>
      <c r="LMT168" s="367"/>
      <c r="LMU168" s="367"/>
      <c r="LMV168" s="367"/>
      <c r="LMW168" s="367"/>
      <c r="LMX168" s="367"/>
      <c r="LMY168" s="367"/>
      <c r="LMZ168" s="367"/>
      <c r="LNA168" s="367"/>
      <c r="LNB168" s="367"/>
      <c r="LNC168" s="367"/>
      <c r="LND168" s="367"/>
      <c r="LNE168" s="367"/>
      <c r="LNF168" s="367"/>
      <c r="LNG168" s="367"/>
      <c r="LNH168" s="367"/>
      <c r="LNI168" s="367"/>
      <c r="LNJ168" s="367"/>
      <c r="LNK168" s="367"/>
      <c r="LNL168" s="367"/>
      <c r="LNM168" s="367"/>
      <c r="LNN168" s="367"/>
      <c r="LNO168" s="367"/>
      <c r="LNP168" s="367"/>
      <c r="LNQ168" s="367"/>
      <c r="LNR168" s="367"/>
      <c r="LNS168" s="367"/>
      <c r="LNT168" s="367"/>
      <c r="LNU168" s="367"/>
      <c r="LNV168" s="367"/>
      <c r="LNW168" s="367"/>
      <c r="LNX168" s="367"/>
      <c r="LNY168" s="367"/>
      <c r="LNZ168" s="367"/>
      <c r="LOA168" s="367"/>
      <c r="LOB168" s="367"/>
      <c r="LOC168" s="367"/>
      <c r="LOD168" s="367"/>
      <c r="LOE168" s="367"/>
      <c r="LOF168" s="367"/>
      <c r="LOG168" s="367"/>
      <c r="LOH168" s="367"/>
      <c r="LOI168" s="367"/>
      <c r="LOJ168" s="367"/>
      <c r="LOK168" s="367"/>
      <c r="LOL168" s="367"/>
      <c r="LOM168" s="367"/>
      <c r="LON168" s="367"/>
      <c r="LOO168" s="367"/>
      <c r="LOP168" s="367"/>
      <c r="LOQ168" s="367"/>
      <c r="LOR168" s="367"/>
      <c r="LOS168" s="367"/>
      <c r="LOT168" s="367"/>
      <c r="LOU168" s="367"/>
      <c r="LOV168" s="367"/>
      <c r="LOW168" s="367"/>
      <c r="LOX168" s="367"/>
      <c r="LOY168" s="367"/>
      <c r="LOZ168" s="367"/>
      <c r="LPA168" s="367"/>
      <c r="LPB168" s="367"/>
      <c r="LPC168" s="367"/>
      <c r="LPD168" s="367"/>
      <c r="LPE168" s="367"/>
      <c r="LPF168" s="367"/>
      <c r="LPG168" s="367"/>
      <c r="LPH168" s="367"/>
      <c r="LPI168" s="367"/>
      <c r="LPJ168" s="367"/>
      <c r="LPK168" s="367"/>
      <c r="LPL168" s="367"/>
      <c r="LPM168" s="367"/>
      <c r="LPN168" s="367"/>
      <c r="LPO168" s="367"/>
      <c r="LPP168" s="367"/>
      <c r="LPQ168" s="367"/>
      <c r="LPR168" s="367"/>
      <c r="LPS168" s="367"/>
      <c r="LPT168" s="367"/>
      <c r="LPU168" s="367"/>
      <c r="LPV168" s="367"/>
      <c r="LPW168" s="367"/>
      <c r="LPX168" s="367"/>
      <c r="LPY168" s="367"/>
      <c r="LPZ168" s="367"/>
      <c r="LQA168" s="367"/>
      <c r="LQB168" s="367"/>
      <c r="LQC168" s="367"/>
      <c r="LQD168" s="367"/>
      <c r="LQE168" s="367"/>
      <c r="LQF168" s="367"/>
      <c r="LQG168" s="367"/>
      <c r="LQH168" s="367"/>
      <c r="LQI168" s="367"/>
      <c r="LQJ168" s="367"/>
      <c r="LQK168" s="367"/>
      <c r="LQL168" s="367"/>
      <c r="LQM168" s="367"/>
      <c r="LQN168" s="367"/>
      <c r="LQO168" s="367"/>
      <c r="LQP168" s="367"/>
      <c r="LQQ168" s="367"/>
      <c r="LQR168" s="367"/>
      <c r="LQS168" s="367"/>
      <c r="LQT168" s="367"/>
      <c r="LQU168" s="367"/>
      <c r="LQV168" s="367"/>
      <c r="LQW168" s="367"/>
      <c r="LQX168" s="367"/>
      <c r="LQY168" s="367"/>
      <c r="LQZ168" s="367"/>
      <c r="LRA168" s="367"/>
      <c r="LRB168" s="367"/>
      <c r="LRC168" s="367"/>
      <c r="LRD168" s="367"/>
      <c r="LRE168" s="367"/>
      <c r="LRF168" s="367"/>
      <c r="LRG168" s="367"/>
      <c r="LRH168" s="367"/>
      <c r="LRI168" s="367"/>
      <c r="LRJ168" s="367"/>
      <c r="LRK168" s="367"/>
      <c r="LRL168" s="367"/>
      <c r="LRM168" s="367"/>
      <c r="LRN168" s="367"/>
      <c r="LRO168" s="367"/>
      <c r="LRP168" s="367"/>
      <c r="LRQ168" s="367"/>
      <c r="LRR168" s="367"/>
      <c r="LRS168" s="367"/>
      <c r="LRT168" s="367"/>
      <c r="LRU168" s="367"/>
      <c r="LRV168" s="367"/>
      <c r="LRW168" s="367"/>
      <c r="LRX168" s="367"/>
      <c r="LRY168" s="367"/>
      <c r="LRZ168" s="367"/>
      <c r="LSA168" s="367"/>
      <c r="LSB168" s="367"/>
      <c r="LSC168" s="367"/>
      <c r="LSD168" s="367"/>
      <c r="LSE168" s="367"/>
      <c r="LSF168" s="367"/>
      <c r="LSG168" s="367"/>
      <c r="LSH168" s="367"/>
      <c r="LSI168" s="367"/>
      <c r="LSJ168" s="367"/>
      <c r="LSK168" s="367"/>
      <c r="LSL168" s="367"/>
      <c r="LSM168" s="367"/>
      <c r="LSN168" s="367"/>
      <c r="LSO168" s="367"/>
      <c r="LSP168" s="367"/>
      <c r="LSQ168" s="367"/>
      <c r="LSR168" s="367"/>
      <c r="LSS168" s="367"/>
      <c r="LST168" s="367"/>
      <c r="LSU168" s="367"/>
      <c r="LSV168" s="367"/>
      <c r="LSW168" s="367"/>
      <c r="LSX168" s="367"/>
      <c r="LSY168" s="367"/>
      <c r="LSZ168" s="367"/>
      <c r="LTA168" s="367"/>
      <c r="LTB168" s="367"/>
      <c r="LTC168" s="367"/>
      <c r="LTD168" s="367"/>
      <c r="LTE168" s="367"/>
      <c r="LTF168" s="367"/>
      <c r="LTG168" s="367"/>
      <c r="LTH168" s="367"/>
      <c r="LTI168" s="367"/>
      <c r="LTJ168" s="367"/>
      <c r="LTK168" s="367"/>
      <c r="LTL168" s="367"/>
      <c r="LTM168" s="367"/>
      <c r="LTN168" s="367"/>
      <c r="LTO168" s="367"/>
      <c r="LTP168" s="367"/>
      <c r="LTQ168" s="367"/>
      <c r="LTR168" s="367"/>
      <c r="LTS168" s="367"/>
      <c r="LTT168" s="367"/>
      <c r="LTU168" s="367"/>
      <c r="LTV168" s="367"/>
      <c r="LTW168" s="367"/>
      <c r="LTX168" s="367"/>
      <c r="LTY168" s="367"/>
      <c r="LTZ168" s="367"/>
      <c r="LUA168" s="367"/>
      <c r="LUB168" s="367"/>
      <c r="LUC168" s="367"/>
      <c r="LUD168" s="367"/>
      <c r="LUE168" s="367"/>
      <c r="LUF168" s="367"/>
      <c r="LUG168" s="367"/>
      <c r="LUH168" s="367"/>
      <c r="LUI168" s="367"/>
      <c r="LUJ168" s="367"/>
      <c r="LUK168" s="367"/>
      <c r="LUL168" s="367"/>
      <c r="LUM168" s="367"/>
      <c r="LUN168" s="367"/>
      <c r="LUO168" s="367"/>
      <c r="LUP168" s="367"/>
      <c r="LUQ168" s="367"/>
      <c r="LUR168" s="367"/>
      <c r="LUS168" s="367"/>
      <c r="LUT168" s="367"/>
      <c r="LUU168" s="367"/>
      <c r="LUV168" s="367"/>
      <c r="LUW168" s="367"/>
      <c r="LUX168" s="367"/>
      <c r="LUY168" s="367"/>
      <c r="LUZ168" s="367"/>
      <c r="LVA168" s="367"/>
      <c r="LVB168" s="367"/>
      <c r="LVC168" s="367"/>
      <c r="LVD168" s="367"/>
      <c r="LVE168" s="367"/>
      <c r="LVF168" s="367"/>
      <c r="LVG168" s="367"/>
      <c r="LVH168" s="367"/>
      <c r="LVI168" s="367"/>
      <c r="LVJ168" s="367"/>
      <c r="LVK168" s="367"/>
      <c r="LVL168" s="367"/>
      <c r="LVM168" s="367"/>
      <c r="LVN168" s="367"/>
      <c r="LVO168" s="367"/>
      <c r="LVP168" s="367"/>
      <c r="LVQ168" s="367"/>
      <c r="LVR168" s="367"/>
      <c r="LVS168" s="367"/>
      <c r="LVT168" s="367"/>
      <c r="LVU168" s="367"/>
      <c r="LVV168" s="367"/>
      <c r="LVW168" s="367"/>
      <c r="LVX168" s="367"/>
      <c r="LVY168" s="367"/>
      <c r="LVZ168" s="367"/>
      <c r="LWA168" s="367"/>
      <c r="LWB168" s="367"/>
      <c r="LWC168" s="367"/>
      <c r="LWD168" s="367"/>
      <c r="LWE168" s="367"/>
      <c r="LWF168" s="367"/>
      <c r="LWG168" s="367"/>
      <c r="LWH168" s="367"/>
      <c r="LWI168" s="367"/>
      <c r="LWJ168" s="367"/>
      <c r="LWK168" s="367"/>
      <c r="LWL168" s="367"/>
      <c r="LWM168" s="367"/>
      <c r="LWN168" s="367"/>
      <c r="LWO168" s="367"/>
      <c r="LWP168" s="367"/>
      <c r="LWQ168" s="367"/>
      <c r="LWR168" s="367"/>
      <c r="LWS168" s="367"/>
      <c r="LWT168" s="367"/>
      <c r="LWU168" s="367"/>
      <c r="LWV168" s="367"/>
      <c r="LWW168" s="367"/>
      <c r="LWX168" s="367"/>
      <c r="LWY168" s="367"/>
      <c r="LWZ168" s="367"/>
      <c r="LXA168" s="367"/>
      <c r="LXB168" s="367"/>
      <c r="LXC168" s="367"/>
      <c r="LXD168" s="367"/>
      <c r="LXE168" s="367"/>
      <c r="LXF168" s="367"/>
      <c r="LXG168" s="367"/>
      <c r="LXH168" s="367"/>
      <c r="LXI168" s="367"/>
      <c r="LXJ168" s="367"/>
      <c r="LXK168" s="367"/>
      <c r="LXL168" s="367"/>
      <c r="LXM168" s="367"/>
      <c r="LXN168" s="367"/>
      <c r="LXO168" s="367"/>
      <c r="LXP168" s="367"/>
      <c r="LXQ168" s="367"/>
      <c r="LXR168" s="367"/>
      <c r="LXS168" s="367"/>
      <c r="LXT168" s="367"/>
      <c r="LXU168" s="367"/>
      <c r="LXV168" s="367"/>
      <c r="LXW168" s="367"/>
      <c r="LXX168" s="367"/>
      <c r="LXY168" s="367"/>
      <c r="LXZ168" s="367"/>
      <c r="LYA168" s="367"/>
      <c r="LYB168" s="367"/>
      <c r="LYC168" s="367"/>
      <c r="LYD168" s="367"/>
      <c r="LYE168" s="367"/>
      <c r="LYF168" s="367"/>
      <c r="LYG168" s="367"/>
      <c r="LYH168" s="367"/>
      <c r="LYI168" s="367"/>
      <c r="LYJ168" s="367"/>
      <c r="LYK168" s="367"/>
      <c r="LYL168" s="367"/>
      <c r="LYM168" s="367"/>
      <c r="LYN168" s="367"/>
      <c r="LYO168" s="367"/>
      <c r="LYP168" s="367"/>
      <c r="LYQ168" s="367"/>
      <c r="LYR168" s="367"/>
      <c r="LYS168" s="367"/>
      <c r="LYT168" s="367"/>
      <c r="LYU168" s="367"/>
      <c r="LYV168" s="367"/>
      <c r="LYW168" s="367"/>
      <c r="LYX168" s="367"/>
      <c r="LYY168" s="367"/>
      <c r="LYZ168" s="367"/>
      <c r="LZA168" s="367"/>
      <c r="LZB168" s="367"/>
      <c r="LZC168" s="367"/>
      <c r="LZD168" s="367"/>
      <c r="LZE168" s="367"/>
      <c r="LZF168" s="367"/>
      <c r="LZG168" s="367"/>
      <c r="LZH168" s="367"/>
      <c r="LZI168" s="367"/>
      <c r="LZJ168" s="367"/>
      <c r="LZK168" s="367"/>
      <c r="LZL168" s="367"/>
      <c r="LZM168" s="367"/>
      <c r="LZN168" s="367"/>
      <c r="LZO168" s="367"/>
      <c r="LZP168" s="367"/>
      <c r="LZQ168" s="367"/>
      <c r="LZR168" s="367"/>
      <c r="LZS168" s="367"/>
      <c r="LZT168" s="367"/>
      <c r="LZU168" s="367"/>
      <c r="LZV168" s="367"/>
      <c r="LZW168" s="367"/>
      <c r="LZX168" s="367"/>
      <c r="LZY168" s="367"/>
      <c r="LZZ168" s="367"/>
      <c r="MAA168" s="367"/>
      <c r="MAB168" s="367"/>
      <c r="MAC168" s="367"/>
      <c r="MAD168" s="367"/>
      <c r="MAE168" s="367"/>
      <c r="MAF168" s="367"/>
      <c r="MAG168" s="367"/>
      <c r="MAH168" s="367"/>
      <c r="MAI168" s="367"/>
      <c r="MAJ168" s="367"/>
      <c r="MAK168" s="367"/>
      <c r="MAL168" s="367"/>
      <c r="MAM168" s="367"/>
      <c r="MAN168" s="367"/>
      <c r="MAO168" s="367"/>
      <c r="MAP168" s="367"/>
      <c r="MAQ168" s="367"/>
      <c r="MAR168" s="367"/>
      <c r="MAS168" s="367"/>
      <c r="MAT168" s="367"/>
      <c r="MAU168" s="367"/>
      <c r="MAV168" s="367"/>
      <c r="MAW168" s="367"/>
      <c r="MAX168" s="367"/>
      <c r="MAY168" s="367"/>
      <c r="MAZ168" s="367"/>
      <c r="MBA168" s="367"/>
      <c r="MBB168" s="367"/>
      <c r="MBC168" s="367"/>
      <c r="MBD168" s="367"/>
      <c r="MBE168" s="367"/>
      <c r="MBF168" s="367"/>
      <c r="MBG168" s="367"/>
      <c r="MBH168" s="367"/>
      <c r="MBI168" s="367"/>
      <c r="MBJ168" s="367"/>
      <c r="MBK168" s="367"/>
      <c r="MBL168" s="367"/>
      <c r="MBM168" s="367"/>
      <c r="MBN168" s="367"/>
      <c r="MBO168" s="367"/>
      <c r="MBP168" s="367"/>
      <c r="MBQ168" s="367"/>
      <c r="MBR168" s="367"/>
      <c r="MBS168" s="367"/>
      <c r="MBT168" s="367"/>
      <c r="MBU168" s="367"/>
      <c r="MBV168" s="367"/>
      <c r="MBW168" s="367"/>
      <c r="MBX168" s="367"/>
      <c r="MBY168" s="367"/>
      <c r="MBZ168" s="367"/>
      <c r="MCA168" s="367"/>
      <c r="MCB168" s="367"/>
      <c r="MCC168" s="367"/>
      <c r="MCD168" s="367"/>
      <c r="MCE168" s="367"/>
      <c r="MCF168" s="367"/>
      <c r="MCG168" s="367"/>
      <c r="MCH168" s="367"/>
      <c r="MCI168" s="367"/>
      <c r="MCJ168" s="367"/>
      <c r="MCK168" s="367"/>
      <c r="MCL168" s="367"/>
      <c r="MCM168" s="367"/>
      <c r="MCN168" s="367"/>
      <c r="MCO168" s="367"/>
      <c r="MCP168" s="367"/>
      <c r="MCQ168" s="367"/>
      <c r="MCR168" s="367"/>
      <c r="MCS168" s="367"/>
      <c r="MCT168" s="367"/>
      <c r="MCU168" s="367"/>
      <c r="MCV168" s="367"/>
      <c r="MCW168" s="367"/>
      <c r="MCX168" s="367"/>
      <c r="MCY168" s="367"/>
      <c r="MCZ168" s="367"/>
      <c r="MDA168" s="367"/>
      <c r="MDB168" s="367"/>
      <c r="MDC168" s="367"/>
      <c r="MDD168" s="367"/>
      <c r="MDE168" s="367"/>
      <c r="MDF168" s="367"/>
      <c r="MDG168" s="367"/>
      <c r="MDH168" s="367"/>
      <c r="MDI168" s="367"/>
      <c r="MDJ168" s="367"/>
      <c r="MDK168" s="367"/>
      <c r="MDL168" s="367"/>
      <c r="MDM168" s="367"/>
      <c r="MDN168" s="367"/>
      <c r="MDO168" s="367"/>
      <c r="MDP168" s="367"/>
      <c r="MDQ168" s="367"/>
      <c r="MDR168" s="367"/>
      <c r="MDS168" s="367"/>
      <c r="MDT168" s="367"/>
      <c r="MDU168" s="367"/>
      <c r="MDV168" s="367"/>
      <c r="MDW168" s="367"/>
      <c r="MDX168" s="367"/>
      <c r="MDY168" s="367"/>
      <c r="MDZ168" s="367"/>
      <c r="MEA168" s="367"/>
      <c r="MEB168" s="367"/>
      <c r="MEC168" s="367"/>
      <c r="MED168" s="367"/>
      <c r="MEE168" s="367"/>
      <c r="MEF168" s="367"/>
      <c r="MEG168" s="367"/>
      <c r="MEH168" s="367"/>
      <c r="MEI168" s="367"/>
      <c r="MEJ168" s="367"/>
      <c r="MEK168" s="367"/>
      <c r="MEL168" s="367"/>
      <c r="MEM168" s="367"/>
      <c r="MEN168" s="367"/>
      <c r="MEO168" s="367"/>
      <c r="MEP168" s="367"/>
      <c r="MEQ168" s="367"/>
      <c r="MER168" s="367"/>
      <c r="MES168" s="367"/>
      <c r="MET168" s="367"/>
      <c r="MEU168" s="367"/>
      <c r="MEV168" s="367"/>
      <c r="MEW168" s="367"/>
      <c r="MEX168" s="367"/>
      <c r="MEY168" s="367"/>
      <c r="MEZ168" s="367"/>
      <c r="MFA168" s="367"/>
      <c r="MFB168" s="367"/>
      <c r="MFC168" s="367"/>
      <c r="MFD168" s="367"/>
      <c r="MFE168" s="367"/>
      <c r="MFF168" s="367"/>
      <c r="MFG168" s="367"/>
      <c r="MFH168" s="367"/>
      <c r="MFI168" s="367"/>
      <c r="MFJ168" s="367"/>
      <c r="MFK168" s="367"/>
      <c r="MFL168" s="367"/>
      <c r="MFM168" s="367"/>
      <c r="MFN168" s="367"/>
      <c r="MFO168" s="367"/>
      <c r="MFP168" s="367"/>
      <c r="MFQ168" s="367"/>
      <c r="MFR168" s="367"/>
      <c r="MFS168" s="367"/>
      <c r="MFT168" s="367"/>
      <c r="MFU168" s="367"/>
      <c r="MFV168" s="367"/>
      <c r="MFW168" s="367"/>
      <c r="MFX168" s="367"/>
      <c r="MFY168" s="367"/>
      <c r="MFZ168" s="367"/>
      <c r="MGA168" s="367"/>
      <c r="MGB168" s="367"/>
      <c r="MGC168" s="367"/>
      <c r="MGD168" s="367"/>
      <c r="MGE168" s="367"/>
      <c r="MGF168" s="367"/>
      <c r="MGG168" s="367"/>
      <c r="MGH168" s="367"/>
      <c r="MGI168" s="367"/>
      <c r="MGJ168" s="367"/>
      <c r="MGK168" s="367"/>
      <c r="MGL168" s="367"/>
      <c r="MGM168" s="367"/>
      <c r="MGN168" s="367"/>
      <c r="MGO168" s="367"/>
      <c r="MGP168" s="367"/>
      <c r="MGQ168" s="367"/>
      <c r="MGR168" s="367"/>
      <c r="MGS168" s="367"/>
      <c r="MGT168" s="367"/>
      <c r="MGU168" s="367"/>
      <c r="MGV168" s="367"/>
      <c r="MGW168" s="367"/>
      <c r="MGX168" s="367"/>
      <c r="MGY168" s="367"/>
      <c r="MGZ168" s="367"/>
      <c r="MHA168" s="367"/>
      <c r="MHB168" s="367"/>
      <c r="MHC168" s="367"/>
      <c r="MHD168" s="367"/>
      <c r="MHE168" s="367"/>
      <c r="MHF168" s="367"/>
      <c r="MHG168" s="367"/>
      <c r="MHH168" s="367"/>
      <c r="MHI168" s="367"/>
      <c r="MHJ168" s="367"/>
      <c r="MHK168" s="367"/>
      <c r="MHL168" s="367"/>
      <c r="MHM168" s="367"/>
      <c r="MHN168" s="367"/>
      <c r="MHO168" s="367"/>
      <c r="MHP168" s="367"/>
      <c r="MHQ168" s="367"/>
      <c r="MHR168" s="367"/>
      <c r="MHS168" s="367"/>
      <c r="MHT168" s="367"/>
      <c r="MHU168" s="367"/>
      <c r="MHV168" s="367"/>
      <c r="MHW168" s="367"/>
      <c r="MHX168" s="367"/>
      <c r="MHY168" s="367"/>
      <c r="MHZ168" s="367"/>
      <c r="MIA168" s="367"/>
      <c r="MIB168" s="367"/>
      <c r="MIC168" s="367"/>
      <c r="MID168" s="367"/>
      <c r="MIE168" s="367"/>
      <c r="MIF168" s="367"/>
      <c r="MIG168" s="367"/>
      <c r="MIH168" s="367"/>
      <c r="MII168" s="367"/>
      <c r="MIJ168" s="367"/>
      <c r="MIK168" s="367"/>
      <c r="MIL168" s="367"/>
      <c r="MIM168" s="367"/>
      <c r="MIN168" s="367"/>
      <c r="MIO168" s="367"/>
      <c r="MIP168" s="367"/>
      <c r="MIQ168" s="367"/>
      <c r="MIR168" s="367"/>
      <c r="MIS168" s="367"/>
      <c r="MIT168" s="367"/>
      <c r="MIU168" s="367"/>
      <c r="MIV168" s="367"/>
      <c r="MIW168" s="367"/>
      <c r="MIX168" s="367"/>
      <c r="MIY168" s="367"/>
      <c r="MIZ168" s="367"/>
      <c r="MJA168" s="367"/>
      <c r="MJB168" s="367"/>
      <c r="MJC168" s="367"/>
      <c r="MJD168" s="367"/>
      <c r="MJE168" s="367"/>
      <c r="MJF168" s="367"/>
      <c r="MJG168" s="367"/>
      <c r="MJH168" s="367"/>
      <c r="MJI168" s="367"/>
      <c r="MJJ168" s="367"/>
      <c r="MJK168" s="367"/>
      <c r="MJL168" s="367"/>
      <c r="MJM168" s="367"/>
      <c r="MJN168" s="367"/>
      <c r="MJO168" s="367"/>
      <c r="MJP168" s="367"/>
      <c r="MJQ168" s="367"/>
      <c r="MJR168" s="367"/>
      <c r="MJS168" s="367"/>
      <c r="MJT168" s="367"/>
      <c r="MJU168" s="367"/>
      <c r="MJV168" s="367"/>
      <c r="MJW168" s="367"/>
      <c r="MJX168" s="367"/>
      <c r="MJY168" s="367"/>
      <c r="MJZ168" s="367"/>
      <c r="MKA168" s="367"/>
      <c r="MKB168" s="367"/>
      <c r="MKC168" s="367"/>
      <c r="MKD168" s="367"/>
      <c r="MKE168" s="367"/>
      <c r="MKF168" s="367"/>
      <c r="MKG168" s="367"/>
      <c r="MKH168" s="367"/>
      <c r="MKI168" s="367"/>
      <c r="MKJ168" s="367"/>
      <c r="MKK168" s="367"/>
      <c r="MKL168" s="367"/>
      <c r="MKM168" s="367"/>
      <c r="MKN168" s="367"/>
      <c r="MKO168" s="367"/>
      <c r="MKP168" s="367"/>
      <c r="MKQ168" s="367"/>
      <c r="MKR168" s="367"/>
      <c r="MKS168" s="367"/>
      <c r="MKT168" s="367"/>
      <c r="MKU168" s="367"/>
      <c r="MKV168" s="367"/>
      <c r="MKW168" s="367"/>
      <c r="MKX168" s="367"/>
      <c r="MKY168" s="367"/>
      <c r="MKZ168" s="367"/>
      <c r="MLA168" s="367"/>
      <c r="MLB168" s="367"/>
      <c r="MLC168" s="367"/>
      <c r="MLD168" s="367"/>
      <c r="MLE168" s="367"/>
      <c r="MLF168" s="367"/>
      <c r="MLG168" s="367"/>
      <c r="MLH168" s="367"/>
      <c r="MLI168" s="367"/>
      <c r="MLJ168" s="367"/>
      <c r="MLK168" s="367"/>
      <c r="MLL168" s="367"/>
      <c r="MLM168" s="367"/>
      <c r="MLN168" s="367"/>
      <c r="MLO168" s="367"/>
      <c r="MLP168" s="367"/>
      <c r="MLQ168" s="367"/>
      <c r="MLR168" s="367"/>
      <c r="MLS168" s="367"/>
      <c r="MLT168" s="367"/>
      <c r="MLU168" s="367"/>
      <c r="MLV168" s="367"/>
      <c r="MLW168" s="367"/>
      <c r="MLX168" s="367"/>
      <c r="MLY168" s="367"/>
      <c r="MLZ168" s="367"/>
      <c r="MMA168" s="367"/>
      <c r="MMB168" s="367"/>
      <c r="MMC168" s="367"/>
      <c r="MMD168" s="367"/>
      <c r="MME168" s="367"/>
      <c r="MMF168" s="367"/>
      <c r="MMG168" s="367"/>
      <c r="MMH168" s="367"/>
      <c r="MMI168" s="367"/>
      <c r="MMJ168" s="367"/>
      <c r="MMK168" s="367"/>
      <c r="MML168" s="367"/>
      <c r="MMM168" s="367"/>
      <c r="MMN168" s="367"/>
      <c r="MMO168" s="367"/>
      <c r="MMP168" s="367"/>
      <c r="MMQ168" s="367"/>
      <c r="MMR168" s="367"/>
      <c r="MMS168" s="367"/>
      <c r="MMT168" s="367"/>
      <c r="MMU168" s="367"/>
      <c r="MMV168" s="367"/>
      <c r="MMW168" s="367"/>
      <c r="MMX168" s="367"/>
      <c r="MMY168" s="367"/>
      <c r="MMZ168" s="367"/>
      <c r="MNA168" s="367"/>
      <c r="MNB168" s="367"/>
      <c r="MNC168" s="367"/>
      <c r="MND168" s="367"/>
      <c r="MNE168" s="367"/>
      <c r="MNF168" s="367"/>
      <c r="MNG168" s="367"/>
      <c r="MNH168" s="367"/>
      <c r="MNI168" s="367"/>
      <c r="MNJ168" s="367"/>
      <c r="MNK168" s="367"/>
      <c r="MNL168" s="367"/>
      <c r="MNM168" s="367"/>
      <c r="MNN168" s="367"/>
      <c r="MNO168" s="367"/>
      <c r="MNP168" s="367"/>
      <c r="MNQ168" s="367"/>
      <c r="MNR168" s="367"/>
      <c r="MNS168" s="367"/>
      <c r="MNT168" s="367"/>
      <c r="MNU168" s="367"/>
      <c r="MNV168" s="367"/>
      <c r="MNW168" s="367"/>
      <c r="MNX168" s="367"/>
      <c r="MNY168" s="367"/>
      <c r="MNZ168" s="367"/>
      <c r="MOA168" s="367"/>
      <c r="MOB168" s="367"/>
      <c r="MOC168" s="367"/>
      <c r="MOD168" s="367"/>
      <c r="MOE168" s="367"/>
      <c r="MOF168" s="367"/>
      <c r="MOG168" s="367"/>
      <c r="MOH168" s="367"/>
      <c r="MOI168" s="367"/>
      <c r="MOJ168" s="367"/>
      <c r="MOK168" s="367"/>
      <c r="MOL168" s="367"/>
      <c r="MOM168" s="367"/>
      <c r="MON168" s="367"/>
      <c r="MOO168" s="367"/>
      <c r="MOP168" s="367"/>
      <c r="MOQ168" s="367"/>
      <c r="MOR168" s="367"/>
      <c r="MOS168" s="367"/>
      <c r="MOT168" s="367"/>
      <c r="MOU168" s="367"/>
      <c r="MOV168" s="367"/>
      <c r="MOW168" s="367"/>
      <c r="MOX168" s="367"/>
      <c r="MOY168" s="367"/>
      <c r="MOZ168" s="367"/>
      <c r="MPA168" s="367"/>
      <c r="MPB168" s="367"/>
      <c r="MPC168" s="367"/>
      <c r="MPD168" s="367"/>
      <c r="MPE168" s="367"/>
      <c r="MPF168" s="367"/>
      <c r="MPG168" s="367"/>
      <c r="MPH168" s="367"/>
      <c r="MPI168" s="367"/>
      <c r="MPJ168" s="367"/>
      <c r="MPK168" s="367"/>
      <c r="MPL168" s="367"/>
      <c r="MPM168" s="367"/>
      <c r="MPN168" s="367"/>
      <c r="MPO168" s="367"/>
      <c r="MPP168" s="367"/>
      <c r="MPQ168" s="367"/>
      <c r="MPR168" s="367"/>
      <c r="MPS168" s="367"/>
      <c r="MPT168" s="367"/>
      <c r="MPU168" s="367"/>
      <c r="MPV168" s="367"/>
      <c r="MPW168" s="367"/>
      <c r="MPX168" s="367"/>
      <c r="MPY168" s="367"/>
      <c r="MPZ168" s="367"/>
      <c r="MQA168" s="367"/>
      <c r="MQB168" s="367"/>
      <c r="MQC168" s="367"/>
      <c r="MQD168" s="367"/>
      <c r="MQE168" s="367"/>
      <c r="MQF168" s="367"/>
      <c r="MQG168" s="367"/>
      <c r="MQH168" s="367"/>
      <c r="MQI168" s="367"/>
      <c r="MQJ168" s="367"/>
      <c r="MQK168" s="367"/>
      <c r="MQL168" s="367"/>
      <c r="MQM168" s="367"/>
      <c r="MQN168" s="367"/>
      <c r="MQO168" s="367"/>
      <c r="MQP168" s="367"/>
      <c r="MQQ168" s="367"/>
      <c r="MQR168" s="367"/>
      <c r="MQS168" s="367"/>
      <c r="MQT168" s="367"/>
      <c r="MQU168" s="367"/>
      <c r="MQV168" s="367"/>
      <c r="MQW168" s="367"/>
      <c r="MQX168" s="367"/>
      <c r="MQY168" s="367"/>
      <c r="MQZ168" s="367"/>
      <c r="MRA168" s="367"/>
      <c r="MRB168" s="367"/>
      <c r="MRC168" s="367"/>
      <c r="MRD168" s="367"/>
      <c r="MRE168" s="367"/>
      <c r="MRF168" s="367"/>
      <c r="MRG168" s="367"/>
      <c r="MRH168" s="367"/>
      <c r="MRI168" s="367"/>
      <c r="MRJ168" s="367"/>
      <c r="MRK168" s="367"/>
      <c r="MRL168" s="367"/>
      <c r="MRM168" s="367"/>
      <c r="MRN168" s="367"/>
      <c r="MRO168" s="367"/>
      <c r="MRP168" s="367"/>
      <c r="MRQ168" s="367"/>
      <c r="MRR168" s="367"/>
      <c r="MRS168" s="367"/>
      <c r="MRT168" s="367"/>
      <c r="MRU168" s="367"/>
      <c r="MRV168" s="367"/>
      <c r="MRW168" s="367"/>
      <c r="MRX168" s="367"/>
      <c r="MRY168" s="367"/>
      <c r="MRZ168" s="367"/>
      <c r="MSA168" s="367"/>
      <c r="MSB168" s="367"/>
      <c r="MSC168" s="367"/>
      <c r="MSD168" s="367"/>
      <c r="MSE168" s="367"/>
      <c r="MSF168" s="367"/>
      <c r="MSG168" s="367"/>
      <c r="MSH168" s="367"/>
      <c r="MSI168" s="367"/>
      <c r="MSJ168" s="367"/>
      <c r="MSK168" s="367"/>
      <c r="MSL168" s="367"/>
      <c r="MSM168" s="367"/>
      <c r="MSN168" s="367"/>
      <c r="MSO168" s="367"/>
      <c r="MSP168" s="367"/>
      <c r="MSQ168" s="367"/>
      <c r="MSR168" s="367"/>
      <c r="MSS168" s="367"/>
      <c r="MST168" s="367"/>
      <c r="MSU168" s="367"/>
      <c r="MSV168" s="367"/>
      <c r="MSW168" s="367"/>
      <c r="MSX168" s="367"/>
      <c r="MSY168" s="367"/>
      <c r="MSZ168" s="367"/>
      <c r="MTA168" s="367"/>
      <c r="MTB168" s="367"/>
      <c r="MTC168" s="367"/>
      <c r="MTD168" s="367"/>
      <c r="MTE168" s="367"/>
      <c r="MTF168" s="367"/>
      <c r="MTG168" s="367"/>
      <c r="MTH168" s="367"/>
      <c r="MTI168" s="367"/>
      <c r="MTJ168" s="367"/>
      <c r="MTK168" s="367"/>
      <c r="MTL168" s="367"/>
      <c r="MTM168" s="367"/>
      <c r="MTN168" s="367"/>
      <c r="MTO168" s="367"/>
      <c r="MTP168" s="367"/>
      <c r="MTQ168" s="367"/>
      <c r="MTR168" s="367"/>
      <c r="MTS168" s="367"/>
      <c r="MTT168" s="367"/>
      <c r="MTU168" s="367"/>
      <c r="MTV168" s="367"/>
      <c r="MTW168" s="367"/>
      <c r="MTX168" s="367"/>
      <c r="MTY168" s="367"/>
      <c r="MTZ168" s="367"/>
      <c r="MUA168" s="367"/>
      <c r="MUB168" s="367"/>
      <c r="MUC168" s="367"/>
      <c r="MUD168" s="367"/>
      <c r="MUE168" s="367"/>
      <c r="MUF168" s="367"/>
      <c r="MUG168" s="367"/>
      <c r="MUH168" s="367"/>
      <c r="MUI168" s="367"/>
      <c r="MUJ168" s="367"/>
      <c r="MUK168" s="367"/>
      <c r="MUL168" s="367"/>
      <c r="MUM168" s="367"/>
      <c r="MUN168" s="367"/>
      <c r="MUO168" s="367"/>
      <c r="MUP168" s="367"/>
      <c r="MUQ168" s="367"/>
      <c r="MUR168" s="367"/>
      <c r="MUS168" s="367"/>
      <c r="MUT168" s="367"/>
      <c r="MUU168" s="367"/>
      <c r="MUV168" s="367"/>
      <c r="MUW168" s="367"/>
      <c r="MUX168" s="367"/>
      <c r="MUY168" s="367"/>
      <c r="MUZ168" s="367"/>
      <c r="MVA168" s="367"/>
      <c r="MVB168" s="367"/>
      <c r="MVC168" s="367"/>
      <c r="MVD168" s="367"/>
      <c r="MVE168" s="367"/>
      <c r="MVF168" s="367"/>
      <c r="MVG168" s="367"/>
      <c r="MVH168" s="367"/>
      <c r="MVI168" s="367"/>
      <c r="MVJ168" s="367"/>
      <c r="MVK168" s="367"/>
      <c r="MVL168" s="367"/>
      <c r="MVM168" s="367"/>
      <c r="MVN168" s="367"/>
      <c r="MVO168" s="367"/>
      <c r="MVP168" s="367"/>
      <c r="MVQ168" s="367"/>
      <c r="MVR168" s="367"/>
      <c r="MVS168" s="367"/>
      <c r="MVT168" s="367"/>
      <c r="MVU168" s="367"/>
      <c r="MVV168" s="367"/>
      <c r="MVW168" s="367"/>
      <c r="MVX168" s="367"/>
      <c r="MVY168" s="367"/>
      <c r="MVZ168" s="367"/>
      <c r="MWA168" s="367"/>
      <c r="MWB168" s="367"/>
      <c r="MWC168" s="367"/>
      <c r="MWD168" s="367"/>
      <c r="MWE168" s="367"/>
      <c r="MWF168" s="367"/>
      <c r="MWG168" s="367"/>
      <c r="MWH168" s="367"/>
      <c r="MWI168" s="367"/>
      <c r="MWJ168" s="367"/>
      <c r="MWK168" s="367"/>
      <c r="MWL168" s="367"/>
      <c r="MWM168" s="367"/>
      <c r="MWN168" s="367"/>
      <c r="MWO168" s="367"/>
      <c r="MWP168" s="367"/>
      <c r="MWQ168" s="367"/>
      <c r="MWR168" s="367"/>
      <c r="MWS168" s="367"/>
      <c r="MWT168" s="367"/>
      <c r="MWU168" s="367"/>
      <c r="MWV168" s="367"/>
      <c r="MWW168" s="367"/>
      <c r="MWX168" s="367"/>
      <c r="MWY168" s="367"/>
      <c r="MWZ168" s="367"/>
      <c r="MXA168" s="367"/>
      <c r="MXB168" s="367"/>
      <c r="MXC168" s="367"/>
      <c r="MXD168" s="367"/>
      <c r="MXE168" s="367"/>
      <c r="MXF168" s="367"/>
      <c r="MXG168" s="367"/>
      <c r="MXH168" s="367"/>
      <c r="MXI168" s="367"/>
      <c r="MXJ168" s="367"/>
      <c r="MXK168" s="367"/>
      <c r="MXL168" s="367"/>
      <c r="MXM168" s="367"/>
      <c r="MXN168" s="367"/>
      <c r="MXO168" s="367"/>
      <c r="MXP168" s="367"/>
      <c r="MXQ168" s="367"/>
      <c r="MXR168" s="367"/>
      <c r="MXS168" s="367"/>
      <c r="MXT168" s="367"/>
      <c r="MXU168" s="367"/>
      <c r="MXV168" s="367"/>
      <c r="MXW168" s="367"/>
      <c r="MXX168" s="367"/>
      <c r="MXY168" s="367"/>
      <c r="MXZ168" s="367"/>
      <c r="MYA168" s="367"/>
      <c r="MYB168" s="367"/>
      <c r="MYC168" s="367"/>
      <c r="MYD168" s="367"/>
      <c r="MYE168" s="367"/>
      <c r="MYF168" s="367"/>
      <c r="MYG168" s="367"/>
      <c r="MYH168" s="367"/>
      <c r="MYI168" s="367"/>
      <c r="MYJ168" s="367"/>
      <c r="MYK168" s="367"/>
      <c r="MYL168" s="367"/>
      <c r="MYM168" s="367"/>
      <c r="MYN168" s="367"/>
      <c r="MYO168" s="367"/>
      <c r="MYP168" s="367"/>
      <c r="MYQ168" s="367"/>
      <c r="MYR168" s="367"/>
      <c r="MYS168" s="367"/>
      <c r="MYT168" s="367"/>
      <c r="MYU168" s="367"/>
      <c r="MYV168" s="367"/>
      <c r="MYW168" s="367"/>
      <c r="MYX168" s="367"/>
      <c r="MYY168" s="367"/>
      <c r="MYZ168" s="367"/>
      <c r="MZA168" s="367"/>
      <c r="MZB168" s="367"/>
      <c r="MZC168" s="367"/>
      <c r="MZD168" s="367"/>
      <c r="MZE168" s="367"/>
      <c r="MZF168" s="367"/>
      <c r="MZG168" s="367"/>
      <c r="MZH168" s="367"/>
      <c r="MZI168" s="367"/>
      <c r="MZJ168" s="367"/>
      <c r="MZK168" s="367"/>
      <c r="MZL168" s="367"/>
      <c r="MZM168" s="367"/>
      <c r="MZN168" s="367"/>
      <c r="MZO168" s="367"/>
      <c r="MZP168" s="367"/>
      <c r="MZQ168" s="367"/>
      <c r="MZR168" s="367"/>
      <c r="MZS168" s="367"/>
      <c r="MZT168" s="367"/>
      <c r="MZU168" s="367"/>
      <c r="MZV168" s="367"/>
      <c r="MZW168" s="367"/>
      <c r="MZX168" s="367"/>
      <c r="MZY168" s="367"/>
      <c r="MZZ168" s="367"/>
      <c r="NAA168" s="367"/>
      <c r="NAB168" s="367"/>
      <c r="NAC168" s="367"/>
      <c r="NAD168" s="367"/>
      <c r="NAE168" s="367"/>
      <c r="NAF168" s="367"/>
      <c r="NAG168" s="367"/>
      <c r="NAH168" s="367"/>
      <c r="NAI168" s="367"/>
      <c r="NAJ168" s="367"/>
      <c r="NAK168" s="367"/>
      <c r="NAL168" s="367"/>
      <c r="NAM168" s="367"/>
      <c r="NAN168" s="367"/>
      <c r="NAO168" s="367"/>
      <c r="NAP168" s="367"/>
      <c r="NAQ168" s="367"/>
      <c r="NAR168" s="367"/>
      <c r="NAS168" s="367"/>
      <c r="NAT168" s="367"/>
      <c r="NAU168" s="367"/>
      <c r="NAV168" s="367"/>
      <c r="NAW168" s="367"/>
      <c r="NAX168" s="367"/>
      <c r="NAY168" s="367"/>
      <c r="NAZ168" s="367"/>
      <c r="NBA168" s="367"/>
      <c r="NBB168" s="367"/>
      <c r="NBC168" s="367"/>
      <c r="NBD168" s="367"/>
      <c r="NBE168" s="367"/>
      <c r="NBF168" s="367"/>
      <c r="NBG168" s="367"/>
      <c r="NBH168" s="367"/>
      <c r="NBI168" s="367"/>
      <c r="NBJ168" s="367"/>
      <c r="NBK168" s="367"/>
      <c r="NBL168" s="367"/>
      <c r="NBM168" s="367"/>
      <c r="NBN168" s="367"/>
      <c r="NBO168" s="367"/>
      <c r="NBP168" s="367"/>
      <c r="NBQ168" s="367"/>
      <c r="NBR168" s="367"/>
      <c r="NBS168" s="367"/>
      <c r="NBT168" s="367"/>
      <c r="NBU168" s="367"/>
      <c r="NBV168" s="367"/>
      <c r="NBW168" s="367"/>
      <c r="NBX168" s="367"/>
      <c r="NBY168" s="367"/>
      <c r="NBZ168" s="367"/>
      <c r="NCA168" s="367"/>
      <c r="NCB168" s="367"/>
      <c r="NCC168" s="367"/>
      <c r="NCD168" s="367"/>
      <c r="NCE168" s="367"/>
      <c r="NCF168" s="367"/>
      <c r="NCG168" s="367"/>
      <c r="NCH168" s="367"/>
      <c r="NCI168" s="367"/>
      <c r="NCJ168" s="367"/>
      <c r="NCK168" s="367"/>
      <c r="NCL168" s="367"/>
      <c r="NCM168" s="367"/>
      <c r="NCN168" s="367"/>
      <c r="NCO168" s="367"/>
      <c r="NCP168" s="367"/>
      <c r="NCQ168" s="367"/>
      <c r="NCR168" s="367"/>
      <c r="NCS168" s="367"/>
      <c r="NCT168" s="367"/>
      <c r="NCU168" s="367"/>
      <c r="NCV168" s="367"/>
      <c r="NCW168" s="367"/>
      <c r="NCX168" s="367"/>
      <c r="NCY168" s="367"/>
      <c r="NCZ168" s="367"/>
      <c r="NDA168" s="367"/>
      <c r="NDB168" s="367"/>
      <c r="NDC168" s="367"/>
      <c r="NDD168" s="367"/>
      <c r="NDE168" s="367"/>
      <c r="NDF168" s="367"/>
      <c r="NDG168" s="367"/>
      <c r="NDH168" s="367"/>
      <c r="NDI168" s="367"/>
      <c r="NDJ168" s="367"/>
      <c r="NDK168" s="367"/>
      <c r="NDL168" s="367"/>
      <c r="NDM168" s="367"/>
      <c r="NDN168" s="367"/>
      <c r="NDO168" s="367"/>
      <c r="NDP168" s="367"/>
      <c r="NDQ168" s="367"/>
      <c r="NDR168" s="367"/>
      <c r="NDS168" s="367"/>
      <c r="NDT168" s="367"/>
      <c r="NDU168" s="367"/>
      <c r="NDV168" s="367"/>
      <c r="NDW168" s="367"/>
      <c r="NDX168" s="367"/>
      <c r="NDY168" s="367"/>
      <c r="NDZ168" s="367"/>
      <c r="NEA168" s="367"/>
      <c r="NEB168" s="367"/>
      <c r="NEC168" s="367"/>
      <c r="NED168" s="367"/>
      <c r="NEE168" s="367"/>
      <c r="NEF168" s="367"/>
      <c r="NEG168" s="367"/>
      <c r="NEH168" s="367"/>
      <c r="NEI168" s="367"/>
      <c r="NEJ168" s="367"/>
      <c r="NEK168" s="367"/>
      <c r="NEL168" s="367"/>
      <c r="NEM168" s="367"/>
      <c r="NEN168" s="367"/>
      <c r="NEO168" s="367"/>
      <c r="NEP168" s="367"/>
      <c r="NEQ168" s="367"/>
      <c r="NER168" s="367"/>
      <c r="NES168" s="367"/>
      <c r="NET168" s="367"/>
      <c r="NEU168" s="367"/>
      <c r="NEV168" s="367"/>
      <c r="NEW168" s="367"/>
      <c r="NEX168" s="367"/>
      <c r="NEY168" s="367"/>
      <c r="NEZ168" s="367"/>
      <c r="NFA168" s="367"/>
      <c r="NFB168" s="367"/>
      <c r="NFC168" s="367"/>
      <c r="NFD168" s="367"/>
      <c r="NFE168" s="367"/>
      <c r="NFF168" s="367"/>
      <c r="NFG168" s="367"/>
      <c r="NFH168" s="367"/>
      <c r="NFI168" s="367"/>
      <c r="NFJ168" s="367"/>
      <c r="NFK168" s="367"/>
      <c r="NFL168" s="367"/>
      <c r="NFM168" s="367"/>
      <c r="NFN168" s="367"/>
      <c r="NFO168" s="367"/>
      <c r="NFP168" s="367"/>
      <c r="NFQ168" s="367"/>
      <c r="NFR168" s="367"/>
      <c r="NFS168" s="367"/>
      <c r="NFT168" s="367"/>
      <c r="NFU168" s="367"/>
      <c r="NFV168" s="367"/>
      <c r="NFW168" s="367"/>
      <c r="NFX168" s="367"/>
      <c r="NFY168" s="367"/>
      <c r="NFZ168" s="367"/>
      <c r="NGA168" s="367"/>
      <c r="NGB168" s="367"/>
      <c r="NGC168" s="367"/>
      <c r="NGD168" s="367"/>
      <c r="NGE168" s="367"/>
      <c r="NGF168" s="367"/>
      <c r="NGG168" s="367"/>
      <c r="NGH168" s="367"/>
      <c r="NGI168" s="367"/>
      <c r="NGJ168" s="367"/>
      <c r="NGK168" s="367"/>
      <c r="NGL168" s="367"/>
      <c r="NGM168" s="367"/>
      <c r="NGN168" s="367"/>
      <c r="NGO168" s="367"/>
      <c r="NGP168" s="367"/>
      <c r="NGQ168" s="367"/>
      <c r="NGR168" s="367"/>
      <c r="NGS168" s="367"/>
      <c r="NGT168" s="367"/>
      <c r="NGU168" s="367"/>
      <c r="NGV168" s="367"/>
      <c r="NGW168" s="367"/>
      <c r="NGX168" s="367"/>
      <c r="NGY168" s="367"/>
      <c r="NGZ168" s="367"/>
      <c r="NHA168" s="367"/>
      <c r="NHB168" s="367"/>
      <c r="NHC168" s="367"/>
      <c r="NHD168" s="367"/>
      <c r="NHE168" s="367"/>
      <c r="NHF168" s="367"/>
      <c r="NHG168" s="367"/>
      <c r="NHH168" s="367"/>
      <c r="NHI168" s="367"/>
      <c r="NHJ168" s="367"/>
      <c r="NHK168" s="367"/>
      <c r="NHL168" s="367"/>
      <c r="NHM168" s="367"/>
      <c r="NHN168" s="367"/>
      <c r="NHO168" s="367"/>
      <c r="NHP168" s="367"/>
      <c r="NHQ168" s="367"/>
      <c r="NHR168" s="367"/>
      <c r="NHS168" s="367"/>
      <c r="NHT168" s="367"/>
      <c r="NHU168" s="367"/>
      <c r="NHV168" s="367"/>
      <c r="NHW168" s="367"/>
      <c r="NHX168" s="367"/>
      <c r="NHY168" s="367"/>
      <c r="NHZ168" s="367"/>
      <c r="NIA168" s="367"/>
      <c r="NIB168" s="367"/>
      <c r="NIC168" s="367"/>
      <c r="NID168" s="367"/>
      <c r="NIE168" s="367"/>
      <c r="NIF168" s="367"/>
      <c r="NIG168" s="367"/>
      <c r="NIH168" s="367"/>
      <c r="NII168" s="367"/>
      <c r="NIJ168" s="367"/>
      <c r="NIK168" s="367"/>
      <c r="NIL168" s="367"/>
      <c r="NIM168" s="367"/>
      <c r="NIN168" s="367"/>
      <c r="NIO168" s="367"/>
      <c r="NIP168" s="367"/>
      <c r="NIQ168" s="367"/>
      <c r="NIR168" s="367"/>
      <c r="NIS168" s="367"/>
      <c r="NIT168" s="367"/>
      <c r="NIU168" s="367"/>
      <c r="NIV168" s="367"/>
      <c r="NIW168" s="367"/>
      <c r="NIX168" s="367"/>
      <c r="NIY168" s="367"/>
      <c r="NIZ168" s="367"/>
      <c r="NJA168" s="367"/>
      <c r="NJB168" s="367"/>
      <c r="NJC168" s="367"/>
      <c r="NJD168" s="367"/>
      <c r="NJE168" s="367"/>
      <c r="NJF168" s="367"/>
      <c r="NJG168" s="367"/>
      <c r="NJH168" s="367"/>
      <c r="NJI168" s="367"/>
      <c r="NJJ168" s="367"/>
      <c r="NJK168" s="367"/>
      <c r="NJL168" s="367"/>
      <c r="NJM168" s="367"/>
      <c r="NJN168" s="367"/>
      <c r="NJO168" s="367"/>
      <c r="NJP168" s="367"/>
      <c r="NJQ168" s="367"/>
      <c r="NJR168" s="367"/>
      <c r="NJS168" s="367"/>
      <c r="NJT168" s="367"/>
      <c r="NJU168" s="367"/>
      <c r="NJV168" s="367"/>
      <c r="NJW168" s="367"/>
      <c r="NJX168" s="367"/>
      <c r="NJY168" s="367"/>
      <c r="NJZ168" s="367"/>
      <c r="NKA168" s="367"/>
      <c r="NKB168" s="367"/>
      <c r="NKC168" s="367"/>
      <c r="NKD168" s="367"/>
      <c r="NKE168" s="367"/>
      <c r="NKF168" s="367"/>
      <c r="NKG168" s="367"/>
      <c r="NKH168" s="367"/>
      <c r="NKI168" s="367"/>
      <c r="NKJ168" s="367"/>
      <c r="NKK168" s="367"/>
      <c r="NKL168" s="367"/>
      <c r="NKM168" s="367"/>
      <c r="NKN168" s="367"/>
      <c r="NKO168" s="367"/>
      <c r="NKP168" s="367"/>
      <c r="NKQ168" s="367"/>
      <c r="NKR168" s="367"/>
      <c r="NKS168" s="367"/>
      <c r="NKT168" s="367"/>
      <c r="NKU168" s="367"/>
      <c r="NKV168" s="367"/>
      <c r="NKW168" s="367"/>
      <c r="NKX168" s="367"/>
      <c r="NKY168" s="367"/>
      <c r="NKZ168" s="367"/>
      <c r="NLA168" s="367"/>
      <c r="NLB168" s="367"/>
      <c r="NLC168" s="367"/>
      <c r="NLD168" s="367"/>
      <c r="NLE168" s="367"/>
      <c r="NLF168" s="367"/>
      <c r="NLG168" s="367"/>
      <c r="NLH168" s="367"/>
      <c r="NLI168" s="367"/>
      <c r="NLJ168" s="367"/>
      <c r="NLK168" s="367"/>
      <c r="NLL168" s="367"/>
      <c r="NLM168" s="367"/>
      <c r="NLN168" s="367"/>
      <c r="NLO168" s="367"/>
      <c r="NLP168" s="367"/>
      <c r="NLQ168" s="367"/>
      <c r="NLR168" s="367"/>
      <c r="NLS168" s="367"/>
      <c r="NLT168" s="367"/>
      <c r="NLU168" s="367"/>
      <c r="NLV168" s="367"/>
      <c r="NLW168" s="367"/>
      <c r="NLX168" s="367"/>
      <c r="NLY168" s="367"/>
      <c r="NLZ168" s="367"/>
      <c r="NMA168" s="367"/>
      <c r="NMB168" s="367"/>
      <c r="NMC168" s="367"/>
      <c r="NMD168" s="367"/>
      <c r="NME168" s="367"/>
      <c r="NMF168" s="367"/>
      <c r="NMG168" s="367"/>
      <c r="NMH168" s="367"/>
      <c r="NMI168" s="367"/>
      <c r="NMJ168" s="367"/>
      <c r="NMK168" s="367"/>
      <c r="NML168" s="367"/>
      <c r="NMM168" s="367"/>
      <c r="NMN168" s="367"/>
      <c r="NMO168" s="367"/>
      <c r="NMP168" s="367"/>
      <c r="NMQ168" s="367"/>
      <c r="NMR168" s="367"/>
      <c r="NMS168" s="367"/>
      <c r="NMT168" s="367"/>
      <c r="NMU168" s="367"/>
      <c r="NMV168" s="367"/>
      <c r="NMW168" s="367"/>
      <c r="NMX168" s="367"/>
      <c r="NMY168" s="367"/>
      <c r="NMZ168" s="367"/>
      <c r="NNA168" s="367"/>
      <c r="NNB168" s="367"/>
      <c r="NNC168" s="367"/>
      <c r="NND168" s="367"/>
      <c r="NNE168" s="367"/>
      <c r="NNF168" s="367"/>
      <c r="NNG168" s="367"/>
      <c r="NNH168" s="367"/>
      <c r="NNI168" s="367"/>
      <c r="NNJ168" s="367"/>
      <c r="NNK168" s="367"/>
      <c r="NNL168" s="367"/>
      <c r="NNM168" s="367"/>
      <c r="NNN168" s="367"/>
      <c r="NNO168" s="367"/>
      <c r="NNP168" s="367"/>
      <c r="NNQ168" s="367"/>
      <c r="NNR168" s="367"/>
      <c r="NNS168" s="367"/>
      <c r="NNT168" s="367"/>
      <c r="NNU168" s="367"/>
      <c r="NNV168" s="367"/>
      <c r="NNW168" s="367"/>
      <c r="NNX168" s="367"/>
      <c r="NNY168" s="367"/>
      <c r="NNZ168" s="367"/>
      <c r="NOA168" s="367"/>
      <c r="NOB168" s="367"/>
      <c r="NOC168" s="367"/>
      <c r="NOD168" s="367"/>
      <c r="NOE168" s="367"/>
      <c r="NOF168" s="367"/>
      <c r="NOG168" s="367"/>
      <c r="NOH168" s="367"/>
      <c r="NOI168" s="367"/>
      <c r="NOJ168" s="367"/>
      <c r="NOK168" s="367"/>
      <c r="NOL168" s="367"/>
      <c r="NOM168" s="367"/>
      <c r="NON168" s="367"/>
      <c r="NOO168" s="367"/>
      <c r="NOP168" s="367"/>
      <c r="NOQ168" s="367"/>
      <c r="NOR168" s="367"/>
      <c r="NOS168" s="367"/>
      <c r="NOT168" s="367"/>
      <c r="NOU168" s="367"/>
      <c r="NOV168" s="367"/>
      <c r="NOW168" s="367"/>
      <c r="NOX168" s="367"/>
      <c r="NOY168" s="367"/>
      <c r="NOZ168" s="367"/>
      <c r="NPA168" s="367"/>
      <c r="NPB168" s="367"/>
      <c r="NPC168" s="367"/>
      <c r="NPD168" s="367"/>
      <c r="NPE168" s="367"/>
      <c r="NPF168" s="367"/>
      <c r="NPG168" s="367"/>
      <c r="NPH168" s="367"/>
      <c r="NPI168" s="367"/>
      <c r="NPJ168" s="367"/>
      <c r="NPK168" s="367"/>
      <c r="NPL168" s="367"/>
      <c r="NPM168" s="367"/>
      <c r="NPN168" s="367"/>
      <c r="NPO168" s="367"/>
      <c r="NPP168" s="367"/>
      <c r="NPQ168" s="367"/>
      <c r="NPR168" s="367"/>
      <c r="NPS168" s="367"/>
      <c r="NPT168" s="367"/>
      <c r="NPU168" s="367"/>
      <c r="NPV168" s="367"/>
      <c r="NPW168" s="367"/>
      <c r="NPX168" s="367"/>
      <c r="NPY168" s="367"/>
      <c r="NPZ168" s="367"/>
      <c r="NQA168" s="367"/>
      <c r="NQB168" s="367"/>
      <c r="NQC168" s="367"/>
      <c r="NQD168" s="367"/>
      <c r="NQE168" s="367"/>
      <c r="NQF168" s="367"/>
      <c r="NQG168" s="367"/>
      <c r="NQH168" s="367"/>
      <c r="NQI168" s="367"/>
      <c r="NQJ168" s="367"/>
      <c r="NQK168" s="367"/>
      <c r="NQL168" s="367"/>
      <c r="NQM168" s="367"/>
      <c r="NQN168" s="367"/>
      <c r="NQO168" s="367"/>
      <c r="NQP168" s="367"/>
      <c r="NQQ168" s="367"/>
      <c r="NQR168" s="367"/>
      <c r="NQS168" s="367"/>
      <c r="NQT168" s="367"/>
      <c r="NQU168" s="367"/>
      <c r="NQV168" s="367"/>
      <c r="NQW168" s="367"/>
      <c r="NQX168" s="367"/>
      <c r="NQY168" s="367"/>
      <c r="NQZ168" s="367"/>
      <c r="NRA168" s="367"/>
      <c r="NRB168" s="367"/>
      <c r="NRC168" s="367"/>
      <c r="NRD168" s="367"/>
      <c r="NRE168" s="367"/>
      <c r="NRF168" s="367"/>
      <c r="NRG168" s="367"/>
      <c r="NRH168" s="367"/>
      <c r="NRI168" s="367"/>
      <c r="NRJ168" s="367"/>
      <c r="NRK168" s="367"/>
      <c r="NRL168" s="367"/>
      <c r="NRM168" s="367"/>
      <c r="NRN168" s="367"/>
      <c r="NRO168" s="367"/>
      <c r="NRP168" s="367"/>
      <c r="NRQ168" s="367"/>
      <c r="NRR168" s="367"/>
      <c r="NRS168" s="367"/>
      <c r="NRT168" s="367"/>
      <c r="NRU168" s="367"/>
      <c r="NRV168" s="367"/>
      <c r="NRW168" s="367"/>
      <c r="NRX168" s="367"/>
      <c r="NRY168" s="367"/>
      <c r="NRZ168" s="367"/>
      <c r="NSA168" s="367"/>
      <c r="NSB168" s="367"/>
      <c r="NSC168" s="367"/>
      <c r="NSD168" s="367"/>
      <c r="NSE168" s="367"/>
      <c r="NSF168" s="367"/>
      <c r="NSG168" s="367"/>
      <c r="NSH168" s="367"/>
      <c r="NSI168" s="367"/>
      <c r="NSJ168" s="367"/>
      <c r="NSK168" s="367"/>
      <c r="NSL168" s="367"/>
      <c r="NSM168" s="367"/>
      <c r="NSN168" s="367"/>
      <c r="NSO168" s="367"/>
      <c r="NSP168" s="367"/>
      <c r="NSQ168" s="367"/>
      <c r="NSR168" s="367"/>
      <c r="NSS168" s="367"/>
      <c r="NST168" s="367"/>
      <c r="NSU168" s="367"/>
      <c r="NSV168" s="367"/>
      <c r="NSW168" s="367"/>
      <c r="NSX168" s="367"/>
      <c r="NSY168" s="367"/>
      <c r="NSZ168" s="367"/>
      <c r="NTA168" s="367"/>
      <c r="NTB168" s="367"/>
      <c r="NTC168" s="367"/>
      <c r="NTD168" s="367"/>
      <c r="NTE168" s="367"/>
      <c r="NTF168" s="367"/>
      <c r="NTG168" s="367"/>
      <c r="NTH168" s="367"/>
      <c r="NTI168" s="367"/>
      <c r="NTJ168" s="367"/>
      <c r="NTK168" s="367"/>
      <c r="NTL168" s="367"/>
      <c r="NTM168" s="367"/>
      <c r="NTN168" s="367"/>
      <c r="NTO168" s="367"/>
      <c r="NTP168" s="367"/>
      <c r="NTQ168" s="367"/>
      <c r="NTR168" s="367"/>
      <c r="NTS168" s="367"/>
      <c r="NTT168" s="367"/>
      <c r="NTU168" s="367"/>
      <c r="NTV168" s="367"/>
      <c r="NTW168" s="367"/>
      <c r="NTX168" s="367"/>
      <c r="NTY168" s="367"/>
      <c r="NTZ168" s="367"/>
      <c r="NUA168" s="367"/>
      <c r="NUB168" s="367"/>
      <c r="NUC168" s="367"/>
      <c r="NUD168" s="367"/>
      <c r="NUE168" s="367"/>
      <c r="NUF168" s="367"/>
      <c r="NUG168" s="367"/>
      <c r="NUH168" s="367"/>
      <c r="NUI168" s="367"/>
      <c r="NUJ168" s="367"/>
      <c r="NUK168" s="367"/>
      <c r="NUL168" s="367"/>
      <c r="NUM168" s="367"/>
      <c r="NUN168" s="367"/>
      <c r="NUO168" s="367"/>
      <c r="NUP168" s="367"/>
      <c r="NUQ168" s="367"/>
      <c r="NUR168" s="367"/>
      <c r="NUS168" s="367"/>
      <c r="NUT168" s="367"/>
      <c r="NUU168" s="367"/>
      <c r="NUV168" s="367"/>
      <c r="NUW168" s="367"/>
      <c r="NUX168" s="367"/>
      <c r="NUY168" s="367"/>
      <c r="NUZ168" s="367"/>
      <c r="NVA168" s="367"/>
      <c r="NVB168" s="367"/>
      <c r="NVC168" s="367"/>
      <c r="NVD168" s="367"/>
      <c r="NVE168" s="367"/>
      <c r="NVF168" s="367"/>
      <c r="NVG168" s="367"/>
      <c r="NVH168" s="367"/>
      <c r="NVI168" s="367"/>
      <c r="NVJ168" s="367"/>
      <c r="NVK168" s="367"/>
      <c r="NVL168" s="367"/>
      <c r="NVM168" s="367"/>
      <c r="NVN168" s="367"/>
      <c r="NVO168" s="367"/>
      <c r="NVP168" s="367"/>
      <c r="NVQ168" s="367"/>
      <c r="NVR168" s="367"/>
      <c r="NVS168" s="367"/>
      <c r="NVT168" s="367"/>
      <c r="NVU168" s="367"/>
      <c r="NVV168" s="367"/>
      <c r="NVW168" s="367"/>
      <c r="NVX168" s="367"/>
      <c r="NVY168" s="367"/>
      <c r="NVZ168" s="367"/>
      <c r="NWA168" s="367"/>
      <c r="NWB168" s="367"/>
      <c r="NWC168" s="367"/>
      <c r="NWD168" s="367"/>
      <c r="NWE168" s="367"/>
      <c r="NWF168" s="367"/>
      <c r="NWG168" s="367"/>
      <c r="NWH168" s="367"/>
      <c r="NWI168" s="367"/>
      <c r="NWJ168" s="367"/>
      <c r="NWK168" s="367"/>
      <c r="NWL168" s="367"/>
      <c r="NWM168" s="367"/>
      <c r="NWN168" s="367"/>
      <c r="NWO168" s="367"/>
      <c r="NWP168" s="367"/>
      <c r="NWQ168" s="367"/>
      <c r="NWR168" s="367"/>
      <c r="NWS168" s="367"/>
      <c r="NWT168" s="367"/>
      <c r="NWU168" s="367"/>
      <c r="NWV168" s="367"/>
      <c r="NWW168" s="367"/>
      <c r="NWX168" s="367"/>
      <c r="NWY168" s="367"/>
      <c r="NWZ168" s="367"/>
      <c r="NXA168" s="367"/>
      <c r="NXB168" s="367"/>
      <c r="NXC168" s="367"/>
      <c r="NXD168" s="367"/>
      <c r="NXE168" s="367"/>
      <c r="NXF168" s="367"/>
      <c r="NXG168" s="367"/>
      <c r="NXH168" s="367"/>
      <c r="NXI168" s="367"/>
      <c r="NXJ168" s="367"/>
      <c r="NXK168" s="367"/>
      <c r="NXL168" s="367"/>
      <c r="NXM168" s="367"/>
      <c r="NXN168" s="367"/>
      <c r="NXO168" s="367"/>
      <c r="NXP168" s="367"/>
      <c r="NXQ168" s="367"/>
      <c r="NXR168" s="367"/>
      <c r="NXS168" s="367"/>
      <c r="NXT168" s="367"/>
      <c r="NXU168" s="367"/>
      <c r="NXV168" s="367"/>
      <c r="NXW168" s="367"/>
      <c r="NXX168" s="367"/>
      <c r="NXY168" s="367"/>
      <c r="NXZ168" s="367"/>
      <c r="NYA168" s="367"/>
      <c r="NYB168" s="367"/>
      <c r="NYC168" s="367"/>
      <c r="NYD168" s="367"/>
      <c r="NYE168" s="367"/>
      <c r="NYF168" s="367"/>
      <c r="NYG168" s="367"/>
      <c r="NYH168" s="367"/>
      <c r="NYI168" s="367"/>
      <c r="NYJ168" s="367"/>
      <c r="NYK168" s="367"/>
      <c r="NYL168" s="367"/>
      <c r="NYM168" s="367"/>
      <c r="NYN168" s="367"/>
      <c r="NYO168" s="367"/>
      <c r="NYP168" s="367"/>
      <c r="NYQ168" s="367"/>
      <c r="NYR168" s="367"/>
      <c r="NYS168" s="367"/>
      <c r="NYT168" s="367"/>
      <c r="NYU168" s="367"/>
      <c r="NYV168" s="367"/>
      <c r="NYW168" s="367"/>
      <c r="NYX168" s="367"/>
      <c r="NYY168" s="367"/>
      <c r="NYZ168" s="367"/>
      <c r="NZA168" s="367"/>
      <c r="NZB168" s="367"/>
      <c r="NZC168" s="367"/>
      <c r="NZD168" s="367"/>
      <c r="NZE168" s="367"/>
      <c r="NZF168" s="367"/>
      <c r="NZG168" s="367"/>
      <c r="NZH168" s="367"/>
      <c r="NZI168" s="367"/>
      <c r="NZJ168" s="367"/>
      <c r="NZK168" s="367"/>
      <c r="NZL168" s="367"/>
      <c r="NZM168" s="367"/>
      <c r="NZN168" s="367"/>
      <c r="NZO168" s="367"/>
      <c r="NZP168" s="367"/>
      <c r="NZQ168" s="367"/>
      <c r="NZR168" s="367"/>
      <c r="NZS168" s="367"/>
      <c r="NZT168" s="367"/>
      <c r="NZU168" s="367"/>
      <c r="NZV168" s="367"/>
      <c r="NZW168" s="367"/>
      <c r="NZX168" s="367"/>
      <c r="NZY168" s="367"/>
      <c r="NZZ168" s="367"/>
      <c r="OAA168" s="367"/>
      <c r="OAB168" s="367"/>
      <c r="OAC168" s="367"/>
      <c r="OAD168" s="367"/>
      <c r="OAE168" s="367"/>
      <c r="OAF168" s="367"/>
      <c r="OAG168" s="367"/>
      <c r="OAH168" s="367"/>
      <c r="OAI168" s="367"/>
      <c r="OAJ168" s="367"/>
      <c r="OAK168" s="367"/>
      <c r="OAL168" s="367"/>
      <c r="OAM168" s="367"/>
      <c r="OAN168" s="367"/>
      <c r="OAO168" s="367"/>
      <c r="OAP168" s="367"/>
      <c r="OAQ168" s="367"/>
      <c r="OAR168" s="367"/>
      <c r="OAS168" s="367"/>
      <c r="OAT168" s="367"/>
      <c r="OAU168" s="367"/>
      <c r="OAV168" s="367"/>
      <c r="OAW168" s="367"/>
      <c r="OAX168" s="367"/>
      <c r="OAY168" s="367"/>
      <c r="OAZ168" s="367"/>
      <c r="OBA168" s="367"/>
      <c r="OBB168" s="367"/>
      <c r="OBC168" s="367"/>
      <c r="OBD168" s="367"/>
      <c r="OBE168" s="367"/>
      <c r="OBF168" s="367"/>
      <c r="OBG168" s="367"/>
      <c r="OBH168" s="367"/>
      <c r="OBI168" s="367"/>
      <c r="OBJ168" s="367"/>
      <c r="OBK168" s="367"/>
      <c r="OBL168" s="367"/>
      <c r="OBM168" s="367"/>
      <c r="OBN168" s="367"/>
      <c r="OBO168" s="367"/>
      <c r="OBP168" s="367"/>
      <c r="OBQ168" s="367"/>
      <c r="OBR168" s="367"/>
      <c r="OBS168" s="367"/>
      <c r="OBT168" s="367"/>
      <c r="OBU168" s="367"/>
      <c r="OBV168" s="367"/>
      <c r="OBW168" s="367"/>
      <c r="OBX168" s="367"/>
      <c r="OBY168" s="367"/>
      <c r="OBZ168" s="367"/>
      <c r="OCA168" s="367"/>
      <c r="OCB168" s="367"/>
      <c r="OCC168" s="367"/>
      <c r="OCD168" s="367"/>
      <c r="OCE168" s="367"/>
      <c r="OCF168" s="367"/>
      <c r="OCG168" s="367"/>
      <c r="OCH168" s="367"/>
      <c r="OCI168" s="367"/>
      <c r="OCJ168" s="367"/>
      <c r="OCK168" s="367"/>
      <c r="OCL168" s="367"/>
      <c r="OCM168" s="367"/>
      <c r="OCN168" s="367"/>
      <c r="OCO168" s="367"/>
      <c r="OCP168" s="367"/>
      <c r="OCQ168" s="367"/>
      <c r="OCR168" s="367"/>
      <c r="OCS168" s="367"/>
      <c r="OCT168" s="367"/>
      <c r="OCU168" s="367"/>
      <c r="OCV168" s="367"/>
      <c r="OCW168" s="367"/>
      <c r="OCX168" s="367"/>
      <c r="OCY168" s="367"/>
      <c r="OCZ168" s="367"/>
      <c r="ODA168" s="367"/>
      <c r="ODB168" s="367"/>
      <c r="ODC168" s="367"/>
      <c r="ODD168" s="367"/>
      <c r="ODE168" s="367"/>
      <c r="ODF168" s="367"/>
      <c r="ODG168" s="367"/>
      <c r="ODH168" s="367"/>
      <c r="ODI168" s="367"/>
      <c r="ODJ168" s="367"/>
      <c r="ODK168" s="367"/>
      <c r="ODL168" s="367"/>
      <c r="ODM168" s="367"/>
      <c r="ODN168" s="367"/>
      <c r="ODO168" s="367"/>
      <c r="ODP168" s="367"/>
      <c r="ODQ168" s="367"/>
      <c r="ODR168" s="367"/>
      <c r="ODS168" s="367"/>
      <c r="ODT168" s="367"/>
      <c r="ODU168" s="367"/>
      <c r="ODV168" s="367"/>
      <c r="ODW168" s="367"/>
      <c r="ODX168" s="367"/>
      <c r="ODY168" s="367"/>
      <c r="ODZ168" s="367"/>
      <c r="OEA168" s="367"/>
      <c r="OEB168" s="367"/>
      <c r="OEC168" s="367"/>
      <c r="OED168" s="367"/>
      <c r="OEE168" s="367"/>
      <c r="OEF168" s="367"/>
      <c r="OEG168" s="367"/>
      <c r="OEH168" s="367"/>
      <c r="OEI168" s="367"/>
      <c r="OEJ168" s="367"/>
      <c r="OEK168" s="367"/>
      <c r="OEL168" s="367"/>
      <c r="OEM168" s="367"/>
      <c r="OEN168" s="367"/>
      <c r="OEO168" s="367"/>
      <c r="OEP168" s="367"/>
      <c r="OEQ168" s="367"/>
      <c r="OER168" s="367"/>
      <c r="OES168" s="367"/>
      <c r="OET168" s="367"/>
      <c r="OEU168" s="367"/>
      <c r="OEV168" s="367"/>
      <c r="OEW168" s="367"/>
      <c r="OEX168" s="367"/>
      <c r="OEY168" s="367"/>
      <c r="OEZ168" s="367"/>
      <c r="OFA168" s="367"/>
      <c r="OFB168" s="367"/>
      <c r="OFC168" s="367"/>
      <c r="OFD168" s="367"/>
      <c r="OFE168" s="367"/>
      <c r="OFF168" s="367"/>
      <c r="OFG168" s="367"/>
      <c r="OFH168" s="367"/>
      <c r="OFI168" s="367"/>
      <c r="OFJ168" s="367"/>
      <c r="OFK168" s="367"/>
      <c r="OFL168" s="367"/>
      <c r="OFM168" s="367"/>
      <c r="OFN168" s="367"/>
      <c r="OFO168" s="367"/>
      <c r="OFP168" s="367"/>
      <c r="OFQ168" s="367"/>
      <c r="OFR168" s="367"/>
      <c r="OFS168" s="367"/>
      <c r="OFT168" s="367"/>
      <c r="OFU168" s="367"/>
      <c r="OFV168" s="367"/>
      <c r="OFW168" s="367"/>
      <c r="OFX168" s="367"/>
      <c r="OFY168" s="367"/>
      <c r="OFZ168" s="367"/>
      <c r="OGA168" s="367"/>
      <c r="OGB168" s="367"/>
      <c r="OGC168" s="367"/>
      <c r="OGD168" s="367"/>
      <c r="OGE168" s="367"/>
      <c r="OGF168" s="367"/>
      <c r="OGG168" s="367"/>
      <c r="OGH168" s="367"/>
      <c r="OGI168" s="367"/>
      <c r="OGJ168" s="367"/>
      <c r="OGK168" s="367"/>
      <c r="OGL168" s="367"/>
      <c r="OGM168" s="367"/>
      <c r="OGN168" s="367"/>
      <c r="OGO168" s="367"/>
      <c r="OGP168" s="367"/>
      <c r="OGQ168" s="367"/>
      <c r="OGR168" s="367"/>
      <c r="OGS168" s="367"/>
      <c r="OGT168" s="367"/>
      <c r="OGU168" s="367"/>
      <c r="OGV168" s="367"/>
      <c r="OGW168" s="367"/>
      <c r="OGX168" s="367"/>
      <c r="OGY168" s="367"/>
      <c r="OGZ168" s="367"/>
      <c r="OHA168" s="367"/>
      <c r="OHB168" s="367"/>
      <c r="OHC168" s="367"/>
      <c r="OHD168" s="367"/>
      <c r="OHE168" s="367"/>
      <c r="OHF168" s="367"/>
      <c r="OHG168" s="367"/>
      <c r="OHH168" s="367"/>
      <c r="OHI168" s="367"/>
      <c r="OHJ168" s="367"/>
      <c r="OHK168" s="367"/>
      <c r="OHL168" s="367"/>
      <c r="OHM168" s="367"/>
      <c r="OHN168" s="367"/>
      <c r="OHO168" s="367"/>
      <c r="OHP168" s="367"/>
      <c r="OHQ168" s="367"/>
      <c r="OHR168" s="367"/>
      <c r="OHS168" s="367"/>
      <c r="OHT168" s="367"/>
      <c r="OHU168" s="367"/>
      <c r="OHV168" s="367"/>
      <c r="OHW168" s="367"/>
      <c r="OHX168" s="367"/>
      <c r="OHY168" s="367"/>
      <c r="OHZ168" s="367"/>
      <c r="OIA168" s="367"/>
      <c r="OIB168" s="367"/>
      <c r="OIC168" s="367"/>
      <c r="OID168" s="367"/>
      <c r="OIE168" s="367"/>
      <c r="OIF168" s="367"/>
      <c r="OIG168" s="367"/>
      <c r="OIH168" s="367"/>
      <c r="OII168" s="367"/>
      <c r="OIJ168" s="367"/>
      <c r="OIK168" s="367"/>
      <c r="OIL168" s="367"/>
      <c r="OIM168" s="367"/>
      <c r="OIN168" s="367"/>
      <c r="OIO168" s="367"/>
      <c r="OIP168" s="367"/>
      <c r="OIQ168" s="367"/>
      <c r="OIR168" s="367"/>
      <c r="OIS168" s="367"/>
      <c r="OIT168" s="367"/>
      <c r="OIU168" s="367"/>
      <c r="OIV168" s="367"/>
      <c r="OIW168" s="367"/>
      <c r="OIX168" s="367"/>
      <c r="OIY168" s="367"/>
      <c r="OIZ168" s="367"/>
      <c r="OJA168" s="367"/>
      <c r="OJB168" s="367"/>
      <c r="OJC168" s="367"/>
      <c r="OJD168" s="367"/>
      <c r="OJE168" s="367"/>
      <c r="OJF168" s="367"/>
      <c r="OJG168" s="367"/>
      <c r="OJH168" s="367"/>
      <c r="OJI168" s="367"/>
      <c r="OJJ168" s="367"/>
      <c r="OJK168" s="367"/>
      <c r="OJL168" s="367"/>
      <c r="OJM168" s="367"/>
      <c r="OJN168" s="367"/>
      <c r="OJO168" s="367"/>
      <c r="OJP168" s="367"/>
      <c r="OJQ168" s="367"/>
      <c r="OJR168" s="367"/>
      <c r="OJS168" s="367"/>
      <c r="OJT168" s="367"/>
      <c r="OJU168" s="367"/>
      <c r="OJV168" s="367"/>
      <c r="OJW168" s="367"/>
      <c r="OJX168" s="367"/>
      <c r="OJY168" s="367"/>
      <c r="OJZ168" s="367"/>
      <c r="OKA168" s="367"/>
      <c r="OKB168" s="367"/>
      <c r="OKC168" s="367"/>
      <c r="OKD168" s="367"/>
      <c r="OKE168" s="367"/>
      <c r="OKF168" s="367"/>
      <c r="OKG168" s="367"/>
      <c r="OKH168" s="367"/>
      <c r="OKI168" s="367"/>
      <c r="OKJ168" s="367"/>
      <c r="OKK168" s="367"/>
      <c r="OKL168" s="367"/>
      <c r="OKM168" s="367"/>
      <c r="OKN168" s="367"/>
      <c r="OKO168" s="367"/>
      <c r="OKP168" s="367"/>
      <c r="OKQ168" s="367"/>
      <c r="OKR168" s="367"/>
      <c r="OKS168" s="367"/>
      <c r="OKT168" s="367"/>
      <c r="OKU168" s="367"/>
      <c r="OKV168" s="367"/>
      <c r="OKW168" s="367"/>
      <c r="OKX168" s="367"/>
      <c r="OKY168" s="367"/>
      <c r="OKZ168" s="367"/>
      <c r="OLA168" s="367"/>
      <c r="OLB168" s="367"/>
      <c r="OLC168" s="367"/>
      <c r="OLD168" s="367"/>
      <c r="OLE168" s="367"/>
      <c r="OLF168" s="367"/>
      <c r="OLG168" s="367"/>
      <c r="OLH168" s="367"/>
      <c r="OLI168" s="367"/>
      <c r="OLJ168" s="367"/>
      <c r="OLK168" s="367"/>
      <c r="OLL168" s="367"/>
      <c r="OLM168" s="367"/>
      <c r="OLN168" s="367"/>
      <c r="OLO168" s="367"/>
      <c r="OLP168" s="367"/>
      <c r="OLQ168" s="367"/>
      <c r="OLR168" s="367"/>
      <c r="OLS168" s="367"/>
      <c r="OLT168" s="367"/>
      <c r="OLU168" s="367"/>
      <c r="OLV168" s="367"/>
      <c r="OLW168" s="367"/>
      <c r="OLX168" s="367"/>
      <c r="OLY168" s="367"/>
      <c r="OLZ168" s="367"/>
      <c r="OMA168" s="367"/>
      <c r="OMB168" s="367"/>
      <c r="OMC168" s="367"/>
      <c r="OMD168" s="367"/>
      <c r="OME168" s="367"/>
      <c r="OMF168" s="367"/>
      <c r="OMG168" s="367"/>
      <c r="OMH168" s="367"/>
      <c r="OMI168" s="367"/>
      <c r="OMJ168" s="367"/>
      <c r="OMK168" s="367"/>
      <c r="OML168" s="367"/>
      <c r="OMM168" s="367"/>
      <c r="OMN168" s="367"/>
      <c r="OMO168" s="367"/>
      <c r="OMP168" s="367"/>
      <c r="OMQ168" s="367"/>
      <c r="OMR168" s="367"/>
      <c r="OMS168" s="367"/>
      <c r="OMT168" s="367"/>
      <c r="OMU168" s="367"/>
      <c r="OMV168" s="367"/>
      <c r="OMW168" s="367"/>
      <c r="OMX168" s="367"/>
      <c r="OMY168" s="367"/>
      <c r="OMZ168" s="367"/>
      <c r="ONA168" s="367"/>
      <c r="ONB168" s="367"/>
      <c r="ONC168" s="367"/>
      <c r="OND168" s="367"/>
      <c r="ONE168" s="367"/>
      <c r="ONF168" s="367"/>
      <c r="ONG168" s="367"/>
      <c r="ONH168" s="367"/>
      <c r="ONI168" s="367"/>
      <c r="ONJ168" s="367"/>
      <c r="ONK168" s="367"/>
      <c r="ONL168" s="367"/>
      <c r="ONM168" s="367"/>
      <c r="ONN168" s="367"/>
      <c r="ONO168" s="367"/>
      <c r="ONP168" s="367"/>
      <c r="ONQ168" s="367"/>
      <c r="ONR168" s="367"/>
      <c r="ONS168" s="367"/>
      <c r="ONT168" s="367"/>
      <c r="ONU168" s="367"/>
      <c r="ONV168" s="367"/>
      <c r="ONW168" s="367"/>
      <c r="ONX168" s="367"/>
      <c r="ONY168" s="367"/>
      <c r="ONZ168" s="367"/>
      <c r="OOA168" s="367"/>
      <c r="OOB168" s="367"/>
      <c r="OOC168" s="367"/>
      <c r="OOD168" s="367"/>
      <c r="OOE168" s="367"/>
      <c r="OOF168" s="367"/>
      <c r="OOG168" s="367"/>
      <c r="OOH168" s="367"/>
      <c r="OOI168" s="367"/>
      <c r="OOJ168" s="367"/>
      <c r="OOK168" s="367"/>
      <c r="OOL168" s="367"/>
      <c r="OOM168" s="367"/>
      <c r="OON168" s="367"/>
      <c r="OOO168" s="367"/>
      <c r="OOP168" s="367"/>
      <c r="OOQ168" s="367"/>
      <c r="OOR168" s="367"/>
      <c r="OOS168" s="367"/>
      <c r="OOT168" s="367"/>
      <c r="OOU168" s="367"/>
      <c r="OOV168" s="367"/>
      <c r="OOW168" s="367"/>
      <c r="OOX168" s="367"/>
      <c r="OOY168" s="367"/>
      <c r="OOZ168" s="367"/>
      <c r="OPA168" s="367"/>
      <c r="OPB168" s="367"/>
      <c r="OPC168" s="367"/>
      <c r="OPD168" s="367"/>
      <c r="OPE168" s="367"/>
      <c r="OPF168" s="367"/>
      <c r="OPG168" s="367"/>
      <c r="OPH168" s="367"/>
      <c r="OPI168" s="367"/>
      <c r="OPJ168" s="367"/>
      <c r="OPK168" s="367"/>
      <c r="OPL168" s="367"/>
      <c r="OPM168" s="367"/>
      <c r="OPN168" s="367"/>
      <c r="OPO168" s="367"/>
      <c r="OPP168" s="367"/>
      <c r="OPQ168" s="367"/>
      <c r="OPR168" s="367"/>
      <c r="OPS168" s="367"/>
      <c r="OPT168" s="367"/>
      <c r="OPU168" s="367"/>
      <c r="OPV168" s="367"/>
      <c r="OPW168" s="367"/>
      <c r="OPX168" s="367"/>
      <c r="OPY168" s="367"/>
      <c r="OPZ168" s="367"/>
      <c r="OQA168" s="367"/>
      <c r="OQB168" s="367"/>
      <c r="OQC168" s="367"/>
      <c r="OQD168" s="367"/>
      <c r="OQE168" s="367"/>
      <c r="OQF168" s="367"/>
      <c r="OQG168" s="367"/>
      <c r="OQH168" s="367"/>
      <c r="OQI168" s="367"/>
      <c r="OQJ168" s="367"/>
      <c r="OQK168" s="367"/>
      <c r="OQL168" s="367"/>
      <c r="OQM168" s="367"/>
      <c r="OQN168" s="367"/>
      <c r="OQO168" s="367"/>
      <c r="OQP168" s="367"/>
      <c r="OQQ168" s="367"/>
      <c r="OQR168" s="367"/>
      <c r="OQS168" s="367"/>
      <c r="OQT168" s="367"/>
      <c r="OQU168" s="367"/>
      <c r="OQV168" s="367"/>
      <c r="OQW168" s="367"/>
      <c r="OQX168" s="367"/>
      <c r="OQY168" s="367"/>
      <c r="OQZ168" s="367"/>
      <c r="ORA168" s="367"/>
      <c r="ORB168" s="367"/>
      <c r="ORC168" s="367"/>
      <c r="ORD168" s="367"/>
      <c r="ORE168" s="367"/>
      <c r="ORF168" s="367"/>
      <c r="ORG168" s="367"/>
      <c r="ORH168" s="367"/>
      <c r="ORI168" s="367"/>
      <c r="ORJ168" s="367"/>
      <c r="ORK168" s="367"/>
      <c r="ORL168" s="367"/>
      <c r="ORM168" s="367"/>
      <c r="ORN168" s="367"/>
      <c r="ORO168" s="367"/>
      <c r="ORP168" s="367"/>
      <c r="ORQ168" s="367"/>
      <c r="ORR168" s="367"/>
      <c r="ORS168" s="367"/>
      <c r="ORT168" s="367"/>
      <c r="ORU168" s="367"/>
      <c r="ORV168" s="367"/>
      <c r="ORW168" s="367"/>
      <c r="ORX168" s="367"/>
      <c r="ORY168" s="367"/>
      <c r="ORZ168" s="367"/>
      <c r="OSA168" s="367"/>
      <c r="OSB168" s="367"/>
      <c r="OSC168" s="367"/>
      <c r="OSD168" s="367"/>
      <c r="OSE168" s="367"/>
      <c r="OSF168" s="367"/>
      <c r="OSG168" s="367"/>
      <c r="OSH168" s="367"/>
      <c r="OSI168" s="367"/>
      <c r="OSJ168" s="367"/>
      <c r="OSK168" s="367"/>
      <c r="OSL168" s="367"/>
      <c r="OSM168" s="367"/>
      <c r="OSN168" s="367"/>
      <c r="OSO168" s="367"/>
      <c r="OSP168" s="367"/>
      <c r="OSQ168" s="367"/>
      <c r="OSR168" s="367"/>
      <c r="OSS168" s="367"/>
      <c r="OST168" s="367"/>
      <c r="OSU168" s="367"/>
      <c r="OSV168" s="367"/>
      <c r="OSW168" s="367"/>
      <c r="OSX168" s="367"/>
      <c r="OSY168" s="367"/>
      <c r="OSZ168" s="367"/>
      <c r="OTA168" s="367"/>
      <c r="OTB168" s="367"/>
      <c r="OTC168" s="367"/>
      <c r="OTD168" s="367"/>
      <c r="OTE168" s="367"/>
      <c r="OTF168" s="367"/>
      <c r="OTG168" s="367"/>
      <c r="OTH168" s="367"/>
      <c r="OTI168" s="367"/>
      <c r="OTJ168" s="367"/>
      <c r="OTK168" s="367"/>
      <c r="OTL168" s="367"/>
      <c r="OTM168" s="367"/>
      <c r="OTN168" s="367"/>
      <c r="OTO168" s="367"/>
      <c r="OTP168" s="367"/>
      <c r="OTQ168" s="367"/>
      <c r="OTR168" s="367"/>
      <c r="OTS168" s="367"/>
      <c r="OTT168" s="367"/>
      <c r="OTU168" s="367"/>
      <c r="OTV168" s="367"/>
      <c r="OTW168" s="367"/>
      <c r="OTX168" s="367"/>
      <c r="OTY168" s="367"/>
      <c r="OTZ168" s="367"/>
      <c r="OUA168" s="367"/>
      <c r="OUB168" s="367"/>
      <c r="OUC168" s="367"/>
      <c r="OUD168" s="367"/>
      <c r="OUE168" s="367"/>
      <c r="OUF168" s="367"/>
      <c r="OUG168" s="367"/>
      <c r="OUH168" s="367"/>
      <c r="OUI168" s="367"/>
      <c r="OUJ168" s="367"/>
      <c r="OUK168" s="367"/>
      <c r="OUL168" s="367"/>
      <c r="OUM168" s="367"/>
      <c r="OUN168" s="367"/>
      <c r="OUO168" s="367"/>
      <c r="OUP168" s="367"/>
      <c r="OUQ168" s="367"/>
      <c r="OUR168" s="367"/>
      <c r="OUS168" s="367"/>
      <c r="OUT168" s="367"/>
      <c r="OUU168" s="367"/>
      <c r="OUV168" s="367"/>
      <c r="OUW168" s="367"/>
      <c r="OUX168" s="367"/>
      <c r="OUY168" s="367"/>
      <c r="OUZ168" s="367"/>
      <c r="OVA168" s="367"/>
      <c r="OVB168" s="367"/>
      <c r="OVC168" s="367"/>
      <c r="OVD168" s="367"/>
      <c r="OVE168" s="367"/>
      <c r="OVF168" s="367"/>
      <c r="OVG168" s="367"/>
      <c r="OVH168" s="367"/>
      <c r="OVI168" s="367"/>
      <c r="OVJ168" s="367"/>
      <c r="OVK168" s="367"/>
      <c r="OVL168" s="367"/>
      <c r="OVM168" s="367"/>
      <c r="OVN168" s="367"/>
      <c r="OVO168" s="367"/>
      <c r="OVP168" s="367"/>
      <c r="OVQ168" s="367"/>
      <c r="OVR168" s="367"/>
      <c r="OVS168" s="367"/>
      <c r="OVT168" s="367"/>
      <c r="OVU168" s="367"/>
      <c r="OVV168" s="367"/>
      <c r="OVW168" s="367"/>
      <c r="OVX168" s="367"/>
      <c r="OVY168" s="367"/>
      <c r="OVZ168" s="367"/>
      <c r="OWA168" s="367"/>
      <c r="OWB168" s="367"/>
      <c r="OWC168" s="367"/>
      <c r="OWD168" s="367"/>
      <c r="OWE168" s="367"/>
      <c r="OWF168" s="367"/>
      <c r="OWG168" s="367"/>
      <c r="OWH168" s="367"/>
      <c r="OWI168" s="367"/>
      <c r="OWJ168" s="367"/>
      <c r="OWK168" s="367"/>
      <c r="OWL168" s="367"/>
      <c r="OWM168" s="367"/>
      <c r="OWN168" s="367"/>
      <c r="OWO168" s="367"/>
      <c r="OWP168" s="367"/>
      <c r="OWQ168" s="367"/>
      <c r="OWR168" s="367"/>
      <c r="OWS168" s="367"/>
      <c r="OWT168" s="367"/>
      <c r="OWU168" s="367"/>
      <c r="OWV168" s="367"/>
      <c r="OWW168" s="367"/>
      <c r="OWX168" s="367"/>
      <c r="OWY168" s="367"/>
      <c r="OWZ168" s="367"/>
      <c r="OXA168" s="367"/>
      <c r="OXB168" s="367"/>
      <c r="OXC168" s="367"/>
      <c r="OXD168" s="367"/>
      <c r="OXE168" s="367"/>
      <c r="OXF168" s="367"/>
      <c r="OXG168" s="367"/>
      <c r="OXH168" s="367"/>
      <c r="OXI168" s="367"/>
      <c r="OXJ168" s="367"/>
      <c r="OXK168" s="367"/>
      <c r="OXL168" s="367"/>
      <c r="OXM168" s="367"/>
      <c r="OXN168" s="367"/>
      <c r="OXO168" s="367"/>
      <c r="OXP168" s="367"/>
      <c r="OXQ168" s="367"/>
      <c r="OXR168" s="367"/>
      <c r="OXS168" s="367"/>
      <c r="OXT168" s="367"/>
      <c r="OXU168" s="367"/>
      <c r="OXV168" s="367"/>
      <c r="OXW168" s="367"/>
      <c r="OXX168" s="367"/>
      <c r="OXY168" s="367"/>
      <c r="OXZ168" s="367"/>
      <c r="OYA168" s="367"/>
      <c r="OYB168" s="367"/>
      <c r="OYC168" s="367"/>
      <c r="OYD168" s="367"/>
      <c r="OYE168" s="367"/>
      <c r="OYF168" s="367"/>
      <c r="OYG168" s="367"/>
      <c r="OYH168" s="367"/>
      <c r="OYI168" s="367"/>
      <c r="OYJ168" s="367"/>
      <c r="OYK168" s="367"/>
      <c r="OYL168" s="367"/>
      <c r="OYM168" s="367"/>
      <c r="OYN168" s="367"/>
      <c r="OYO168" s="367"/>
      <c r="OYP168" s="367"/>
      <c r="OYQ168" s="367"/>
      <c r="OYR168" s="367"/>
      <c r="OYS168" s="367"/>
      <c r="OYT168" s="367"/>
      <c r="OYU168" s="367"/>
      <c r="OYV168" s="367"/>
      <c r="OYW168" s="367"/>
      <c r="OYX168" s="367"/>
      <c r="OYY168" s="367"/>
      <c r="OYZ168" s="367"/>
      <c r="OZA168" s="367"/>
      <c r="OZB168" s="367"/>
      <c r="OZC168" s="367"/>
      <c r="OZD168" s="367"/>
      <c r="OZE168" s="367"/>
      <c r="OZF168" s="367"/>
      <c r="OZG168" s="367"/>
      <c r="OZH168" s="367"/>
      <c r="OZI168" s="367"/>
      <c r="OZJ168" s="367"/>
      <c r="OZK168" s="367"/>
      <c r="OZL168" s="367"/>
      <c r="OZM168" s="367"/>
      <c r="OZN168" s="367"/>
      <c r="OZO168" s="367"/>
      <c r="OZP168" s="367"/>
      <c r="OZQ168" s="367"/>
      <c r="OZR168" s="367"/>
      <c r="OZS168" s="367"/>
      <c r="OZT168" s="367"/>
      <c r="OZU168" s="367"/>
      <c r="OZV168" s="367"/>
      <c r="OZW168" s="367"/>
      <c r="OZX168" s="367"/>
      <c r="OZY168" s="367"/>
      <c r="OZZ168" s="367"/>
      <c r="PAA168" s="367"/>
      <c r="PAB168" s="367"/>
      <c r="PAC168" s="367"/>
      <c r="PAD168" s="367"/>
      <c r="PAE168" s="367"/>
      <c r="PAF168" s="367"/>
      <c r="PAG168" s="367"/>
      <c r="PAH168" s="367"/>
      <c r="PAI168" s="367"/>
      <c r="PAJ168" s="367"/>
      <c r="PAK168" s="367"/>
      <c r="PAL168" s="367"/>
      <c r="PAM168" s="367"/>
      <c r="PAN168" s="367"/>
      <c r="PAO168" s="367"/>
      <c r="PAP168" s="367"/>
      <c r="PAQ168" s="367"/>
      <c r="PAR168" s="367"/>
      <c r="PAS168" s="367"/>
      <c r="PAT168" s="367"/>
      <c r="PAU168" s="367"/>
      <c r="PAV168" s="367"/>
      <c r="PAW168" s="367"/>
      <c r="PAX168" s="367"/>
      <c r="PAY168" s="367"/>
      <c r="PAZ168" s="367"/>
      <c r="PBA168" s="367"/>
      <c r="PBB168" s="367"/>
      <c r="PBC168" s="367"/>
      <c r="PBD168" s="367"/>
      <c r="PBE168" s="367"/>
      <c r="PBF168" s="367"/>
      <c r="PBG168" s="367"/>
      <c r="PBH168" s="367"/>
      <c r="PBI168" s="367"/>
      <c r="PBJ168" s="367"/>
      <c r="PBK168" s="367"/>
      <c r="PBL168" s="367"/>
      <c r="PBM168" s="367"/>
      <c r="PBN168" s="367"/>
      <c r="PBO168" s="367"/>
      <c r="PBP168" s="367"/>
      <c r="PBQ168" s="367"/>
      <c r="PBR168" s="367"/>
      <c r="PBS168" s="367"/>
      <c r="PBT168" s="367"/>
      <c r="PBU168" s="367"/>
      <c r="PBV168" s="367"/>
      <c r="PBW168" s="367"/>
      <c r="PBX168" s="367"/>
      <c r="PBY168" s="367"/>
      <c r="PBZ168" s="367"/>
      <c r="PCA168" s="367"/>
      <c r="PCB168" s="367"/>
      <c r="PCC168" s="367"/>
      <c r="PCD168" s="367"/>
      <c r="PCE168" s="367"/>
      <c r="PCF168" s="367"/>
      <c r="PCG168" s="367"/>
      <c r="PCH168" s="367"/>
      <c r="PCI168" s="367"/>
      <c r="PCJ168" s="367"/>
      <c r="PCK168" s="367"/>
      <c r="PCL168" s="367"/>
      <c r="PCM168" s="367"/>
      <c r="PCN168" s="367"/>
      <c r="PCO168" s="367"/>
      <c r="PCP168" s="367"/>
      <c r="PCQ168" s="367"/>
      <c r="PCR168" s="367"/>
      <c r="PCS168" s="367"/>
      <c r="PCT168" s="367"/>
      <c r="PCU168" s="367"/>
      <c r="PCV168" s="367"/>
      <c r="PCW168" s="367"/>
      <c r="PCX168" s="367"/>
      <c r="PCY168" s="367"/>
      <c r="PCZ168" s="367"/>
      <c r="PDA168" s="367"/>
      <c r="PDB168" s="367"/>
      <c r="PDC168" s="367"/>
      <c r="PDD168" s="367"/>
      <c r="PDE168" s="367"/>
      <c r="PDF168" s="367"/>
      <c r="PDG168" s="367"/>
      <c r="PDH168" s="367"/>
      <c r="PDI168" s="367"/>
      <c r="PDJ168" s="367"/>
      <c r="PDK168" s="367"/>
      <c r="PDL168" s="367"/>
      <c r="PDM168" s="367"/>
      <c r="PDN168" s="367"/>
      <c r="PDO168" s="367"/>
      <c r="PDP168" s="367"/>
      <c r="PDQ168" s="367"/>
      <c r="PDR168" s="367"/>
      <c r="PDS168" s="367"/>
      <c r="PDT168" s="367"/>
      <c r="PDU168" s="367"/>
      <c r="PDV168" s="367"/>
      <c r="PDW168" s="367"/>
      <c r="PDX168" s="367"/>
      <c r="PDY168" s="367"/>
      <c r="PDZ168" s="367"/>
      <c r="PEA168" s="367"/>
      <c r="PEB168" s="367"/>
      <c r="PEC168" s="367"/>
      <c r="PED168" s="367"/>
      <c r="PEE168" s="367"/>
      <c r="PEF168" s="367"/>
      <c r="PEG168" s="367"/>
      <c r="PEH168" s="367"/>
      <c r="PEI168" s="367"/>
      <c r="PEJ168" s="367"/>
      <c r="PEK168" s="367"/>
      <c r="PEL168" s="367"/>
      <c r="PEM168" s="367"/>
      <c r="PEN168" s="367"/>
      <c r="PEO168" s="367"/>
      <c r="PEP168" s="367"/>
      <c r="PEQ168" s="367"/>
      <c r="PER168" s="367"/>
      <c r="PES168" s="367"/>
      <c r="PET168" s="367"/>
      <c r="PEU168" s="367"/>
      <c r="PEV168" s="367"/>
      <c r="PEW168" s="367"/>
      <c r="PEX168" s="367"/>
      <c r="PEY168" s="367"/>
      <c r="PEZ168" s="367"/>
      <c r="PFA168" s="367"/>
      <c r="PFB168" s="367"/>
      <c r="PFC168" s="367"/>
      <c r="PFD168" s="367"/>
      <c r="PFE168" s="367"/>
      <c r="PFF168" s="367"/>
      <c r="PFG168" s="367"/>
      <c r="PFH168" s="367"/>
      <c r="PFI168" s="367"/>
      <c r="PFJ168" s="367"/>
      <c r="PFK168" s="367"/>
      <c r="PFL168" s="367"/>
      <c r="PFM168" s="367"/>
      <c r="PFN168" s="367"/>
      <c r="PFO168" s="367"/>
      <c r="PFP168" s="367"/>
      <c r="PFQ168" s="367"/>
      <c r="PFR168" s="367"/>
      <c r="PFS168" s="367"/>
      <c r="PFT168" s="367"/>
      <c r="PFU168" s="367"/>
      <c r="PFV168" s="367"/>
      <c r="PFW168" s="367"/>
      <c r="PFX168" s="367"/>
      <c r="PFY168" s="367"/>
      <c r="PFZ168" s="367"/>
      <c r="PGA168" s="367"/>
      <c r="PGB168" s="367"/>
      <c r="PGC168" s="367"/>
      <c r="PGD168" s="367"/>
      <c r="PGE168" s="367"/>
      <c r="PGF168" s="367"/>
      <c r="PGG168" s="367"/>
      <c r="PGH168" s="367"/>
      <c r="PGI168" s="367"/>
      <c r="PGJ168" s="367"/>
      <c r="PGK168" s="367"/>
      <c r="PGL168" s="367"/>
      <c r="PGM168" s="367"/>
      <c r="PGN168" s="367"/>
      <c r="PGO168" s="367"/>
      <c r="PGP168" s="367"/>
      <c r="PGQ168" s="367"/>
      <c r="PGR168" s="367"/>
      <c r="PGS168" s="367"/>
      <c r="PGT168" s="367"/>
      <c r="PGU168" s="367"/>
      <c r="PGV168" s="367"/>
      <c r="PGW168" s="367"/>
      <c r="PGX168" s="367"/>
      <c r="PGY168" s="367"/>
      <c r="PGZ168" s="367"/>
      <c r="PHA168" s="367"/>
      <c r="PHB168" s="367"/>
      <c r="PHC168" s="367"/>
      <c r="PHD168" s="367"/>
      <c r="PHE168" s="367"/>
      <c r="PHF168" s="367"/>
      <c r="PHG168" s="367"/>
      <c r="PHH168" s="367"/>
      <c r="PHI168" s="367"/>
      <c r="PHJ168" s="367"/>
      <c r="PHK168" s="367"/>
      <c r="PHL168" s="367"/>
      <c r="PHM168" s="367"/>
      <c r="PHN168" s="367"/>
      <c r="PHO168" s="367"/>
      <c r="PHP168" s="367"/>
      <c r="PHQ168" s="367"/>
      <c r="PHR168" s="367"/>
      <c r="PHS168" s="367"/>
      <c r="PHT168" s="367"/>
      <c r="PHU168" s="367"/>
      <c r="PHV168" s="367"/>
      <c r="PHW168" s="367"/>
      <c r="PHX168" s="367"/>
      <c r="PHY168" s="367"/>
      <c r="PHZ168" s="367"/>
      <c r="PIA168" s="367"/>
      <c r="PIB168" s="367"/>
      <c r="PIC168" s="367"/>
      <c r="PID168" s="367"/>
      <c r="PIE168" s="367"/>
      <c r="PIF168" s="367"/>
      <c r="PIG168" s="367"/>
      <c r="PIH168" s="367"/>
      <c r="PII168" s="367"/>
      <c r="PIJ168" s="367"/>
      <c r="PIK168" s="367"/>
      <c r="PIL168" s="367"/>
      <c r="PIM168" s="367"/>
      <c r="PIN168" s="367"/>
      <c r="PIO168" s="367"/>
      <c r="PIP168" s="367"/>
      <c r="PIQ168" s="367"/>
      <c r="PIR168" s="367"/>
      <c r="PIS168" s="367"/>
      <c r="PIT168" s="367"/>
      <c r="PIU168" s="367"/>
      <c r="PIV168" s="367"/>
      <c r="PIW168" s="367"/>
      <c r="PIX168" s="367"/>
      <c r="PIY168" s="367"/>
      <c r="PIZ168" s="367"/>
      <c r="PJA168" s="367"/>
      <c r="PJB168" s="367"/>
      <c r="PJC168" s="367"/>
      <c r="PJD168" s="367"/>
      <c r="PJE168" s="367"/>
      <c r="PJF168" s="367"/>
      <c r="PJG168" s="367"/>
      <c r="PJH168" s="367"/>
      <c r="PJI168" s="367"/>
      <c r="PJJ168" s="367"/>
      <c r="PJK168" s="367"/>
      <c r="PJL168" s="367"/>
      <c r="PJM168" s="367"/>
      <c r="PJN168" s="367"/>
      <c r="PJO168" s="367"/>
      <c r="PJP168" s="367"/>
      <c r="PJQ168" s="367"/>
      <c r="PJR168" s="367"/>
      <c r="PJS168" s="367"/>
      <c r="PJT168" s="367"/>
      <c r="PJU168" s="367"/>
      <c r="PJV168" s="367"/>
      <c r="PJW168" s="367"/>
      <c r="PJX168" s="367"/>
      <c r="PJY168" s="367"/>
      <c r="PJZ168" s="367"/>
      <c r="PKA168" s="367"/>
      <c r="PKB168" s="367"/>
      <c r="PKC168" s="367"/>
      <c r="PKD168" s="367"/>
      <c r="PKE168" s="367"/>
      <c r="PKF168" s="367"/>
      <c r="PKG168" s="367"/>
      <c r="PKH168" s="367"/>
      <c r="PKI168" s="367"/>
      <c r="PKJ168" s="367"/>
      <c r="PKK168" s="367"/>
      <c r="PKL168" s="367"/>
      <c r="PKM168" s="367"/>
      <c r="PKN168" s="367"/>
      <c r="PKO168" s="367"/>
      <c r="PKP168" s="367"/>
      <c r="PKQ168" s="367"/>
      <c r="PKR168" s="367"/>
      <c r="PKS168" s="367"/>
      <c r="PKT168" s="367"/>
      <c r="PKU168" s="367"/>
      <c r="PKV168" s="367"/>
      <c r="PKW168" s="367"/>
      <c r="PKX168" s="367"/>
      <c r="PKY168" s="367"/>
      <c r="PKZ168" s="367"/>
      <c r="PLA168" s="367"/>
      <c r="PLB168" s="367"/>
      <c r="PLC168" s="367"/>
      <c r="PLD168" s="367"/>
      <c r="PLE168" s="367"/>
      <c r="PLF168" s="367"/>
      <c r="PLG168" s="367"/>
      <c r="PLH168" s="367"/>
      <c r="PLI168" s="367"/>
      <c r="PLJ168" s="367"/>
      <c r="PLK168" s="367"/>
      <c r="PLL168" s="367"/>
      <c r="PLM168" s="367"/>
      <c r="PLN168" s="367"/>
      <c r="PLO168" s="367"/>
      <c r="PLP168" s="367"/>
      <c r="PLQ168" s="367"/>
      <c r="PLR168" s="367"/>
      <c r="PLS168" s="367"/>
      <c r="PLT168" s="367"/>
      <c r="PLU168" s="367"/>
      <c r="PLV168" s="367"/>
      <c r="PLW168" s="367"/>
      <c r="PLX168" s="367"/>
      <c r="PLY168" s="367"/>
      <c r="PLZ168" s="367"/>
      <c r="PMA168" s="367"/>
      <c r="PMB168" s="367"/>
      <c r="PMC168" s="367"/>
      <c r="PMD168" s="367"/>
      <c r="PME168" s="367"/>
      <c r="PMF168" s="367"/>
      <c r="PMG168" s="367"/>
      <c r="PMH168" s="367"/>
      <c r="PMI168" s="367"/>
      <c r="PMJ168" s="367"/>
      <c r="PMK168" s="367"/>
      <c r="PML168" s="367"/>
      <c r="PMM168" s="367"/>
      <c r="PMN168" s="367"/>
      <c r="PMO168" s="367"/>
      <c r="PMP168" s="367"/>
      <c r="PMQ168" s="367"/>
      <c r="PMR168" s="367"/>
      <c r="PMS168" s="367"/>
      <c r="PMT168" s="367"/>
      <c r="PMU168" s="367"/>
      <c r="PMV168" s="367"/>
      <c r="PMW168" s="367"/>
      <c r="PMX168" s="367"/>
      <c r="PMY168" s="367"/>
      <c r="PMZ168" s="367"/>
      <c r="PNA168" s="367"/>
      <c r="PNB168" s="367"/>
      <c r="PNC168" s="367"/>
      <c r="PND168" s="367"/>
      <c r="PNE168" s="367"/>
      <c r="PNF168" s="367"/>
      <c r="PNG168" s="367"/>
      <c r="PNH168" s="367"/>
      <c r="PNI168" s="367"/>
      <c r="PNJ168" s="367"/>
      <c r="PNK168" s="367"/>
      <c r="PNL168" s="367"/>
      <c r="PNM168" s="367"/>
      <c r="PNN168" s="367"/>
      <c r="PNO168" s="367"/>
      <c r="PNP168" s="367"/>
      <c r="PNQ168" s="367"/>
      <c r="PNR168" s="367"/>
      <c r="PNS168" s="367"/>
      <c r="PNT168" s="367"/>
      <c r="PNU168" s="367"/>
      <c r="PNV168" s="367"/>
      <c r="PNW168" s="367"/>
      <c r="PNX168" s="367"/>
      <c r="PNY168" s="367"/>
      <c r="PNZ168" s="367"/>
      <c r="POA168" s="367"/>
      <c r="POB168" s="367"/>
      <c r="POC168" s="367"/>
      <c r="POD168" s="367"/>
      <c r="POE168" s="367"/>
      <c r="POF168" s="367"/>
      <c r="POG168" s="367"/>
      <c r="POH168" s="367"/>
      <c r="POI168" s="367"/>
      <c r="POJ168" s="367"/>
      <c r="POK168" s="367"/>
      <c r="POL168" s="367"/>
      <c r="POM168" s="367"/>
      <c r="PON168" s="367"/>
      <c r="POO168" s="367"/>
      <c r="POP168" s="367"/>
      <c r="POQ168" s="367"/>
      <c r="POR168" s="367"/>
      <c r="POS168" s="367"/>
      <c r="POT168" s="367"/>
      <c r="POU168" s="367"/>
      <c r="POV168" s="367"/>
      <c r="POW168" s="367"/>
      <c r="POX168" s="367"/>
      <c r="POY168" s="367"/>
      <c r="POZ168" s="367"/>
      <c r="PPA168" s="367"/>
      <c r="PPB168" s="367"/>
      <c r="PPC168" s="367"/>
      <c r="PPD168" s="367"/>
      <c r="PPE168" s="367"/>
      <c r="PPF168" s="367"/>
      <c r="PPG168" s="367"/>
      <c r="PPH168" s="367"/>
      <c r="PPI168" s="367"/>
      <c r="PPJ168" s="367"/>
      <c r="PPK168" s="367"/>
      <c r="PPL168" s="367"/>
      <c r="PPM168" s="367"/>
      <c r="PPN168" s="367"/>
      <c r="PPO168" s="367"/>
      <c r="PPP168" s="367"/>
      <c r="PPQ168" s="367"/>
      <c r="PPR168" s="367"/>
      <c r="PPS168" s="367"/>
      <c r="PPT168" s="367"/>
      <c r="PPU168" s="367"/>
      <c r="PPV168" s="367"/>
      <c r="PPW168" s="367"/>
      <c r="PPX168" s="367"/>
      <c r="PPY168" s="367"/>
      <c r="PPZ168" s="367"/>
      <c r="PQA168" s="367"/>
      <c r="PQB168" s="367"/>
      <c r="PQC168" s="367"/>
      <c r="PQD168" s="367"/>
      <c r="PQE168" s="367"/>
      <c r="PQF168" s="367"/>
      <c r="PQG168" s="367"/>
      <c r="PQH168" s="367"/>
      <c r="PQI168" s="367"/>
      <c r="PQJ168" s="367"/>
      <c r="PQK168" s="367"/>
      <c r="PQL168" s="367"/>
      <c r="PQM168" s="367"/>
      <c r="PQN168" s="367"/>
      <c r="PQO168" s="367"/>
      <c r="PQP168" s="367"/>
      <c r="PQQ168" s="367"/>
      <c r="PQR168" s="367"/>
      <c r="PQS168" s="367"/>
      <c r="PQT168" s="367"/>
      <c r="PQU168" s="367"/>
      <c r="PQV168" s="367"/>
      <c r="PQW168" s="367"/>
      <c r="PQX168" s="367"/>
      <c r="PQY168" s="367"/>
      <c r="PQZ168" s="367"/>
      <c r="PRA168" s="367"/>
      <c r="PRB168" s="367"/>
      <c r="PRC168" s="367"/>
      <c r="PRD168" s="367"/>
      <c r="PRE168" s="367"/>
      <c r="PRF168" s="367"/>
      <c r="PRG168" s="367"/>
      <c r="PRH168" s="367"/>
      <c r="PRI168" s="367"/>
      <c r="PRJ168" s="367"/>
      <c r="PRK168" s="367"/>
      <c r="PRL168" s="367"/>
      <c r="PRM168" s="367"/>
      <c r="PRN168" s="367"/>
      <c r="PRO168" s="367"/>
      <c r="PRP168" s="367"/>
      <c r="PRQ168" s="367"/>
      <c r="PRR168" s="367"/>
      <c r="PRS168" s="367"/>
      <c r="PRT168" s="367"/>
      <c r="PRU168" s="367"/>
      <c r="PRV168" s="367"/>
      <c r="PRW168" s="367"/>
      <c r="PRX168" s="367"/>
      <c r="PRY168" s="367"/>
      <c r="PRZ168" s="367"/>
      <c r="PSA168" s="367"/>
      <c r="PSB168" s="367"/>
      <c r="PSC168" s="367"/>
      <c r="PSD168" s="367"/>
      <c r="PSE168" s="367"/>
      <c r="PSF168" s="367"/>
      <c r="PSG168" s="367"/>
      <c r="PSH168" s="367"/>
      <c r="PSI168" s="367"/>
      <c r="PSJ168" s="367"/>
      <c r="PSK168" s="367"/>
      <c r="PSL168" s="367"/>
      <c r="PSM168" s="367"/>
      <c r="PSN168" s="367"/>
      <c r="PSO168" s="367"/>
      <c r="PSP168" s="367"/>
      <c r="PSQ168" s="367"/>
      <c r="PSR168" s="367"/>
      <c r="PSS168" s="367"/>
      <c r="PST168" s="367"/>
      <c r="PSU168" s="367"/>
      <c r="PSV168" s="367"/>
      <c r="PSW168" s="367"/>
      <c r="PSX168" s="367"/>
      <c r="PSY168" s="367"/>
      <c r="PSZ168" s="367"/>
      <c r="PTA168" s="367"/>
      <c r="PTB168" s="367"/>
      <c r="PTC168" s="367"/>
      <c r="PTD168" s="367"/>
      <c r="PTE168" s="367"/>
      <c r="PTF168" s="367"/>
      <c r="PTG168" s="367"/>
      <c r="PTH168" s="367"/>
      <c r="PTI168" s="367"/>
      <c r="PTJ168" s="367"/>
      <c r="PTK168" s="367"/>
      <c r="PTL168" s="367"/>
      <c r="PTM168" s="367"/>
      <c r="PTN168" s="367"/>
      <c r="PTO168" s="367"/>
      <c r="PTP168" s="367"/>
      <c r="PTQ168" s="367"/>
      <c r="PTR168" s="367"/>
      <c r="PTS168" s="367"/>
      <c r="PTT168" s="367"/>
      <c r="PTU168" s="367"/>
      <c r="PTV168" s="367"/>
      <c r="PTW168" s="367"/>
      <c r="PTX168" s="367"/>
      <c r="PTY168" s="367"/>
      <c r="PTZ168" s="367"/>
      <c r="PUA168" s="367"/>
      <c r="PUB168" s="367"/>
      <c r="PUC168" s="367"/>
      <c r="PUD168" s="367"/>
      <c r="PUE168" s="367"/>
      <c r="PUF168" s="367"/>
      <c r="PUG168" s="367"/>
      <c r="PUH168" s="367"/>
      <c r="PUI168" s="367"/>
      <c r="PUJ168" s="367"/>
      <c r="PUK168" s="367"/>
      <c r="PUL168" s="367"/>
      <c r="PUM168" s="367"/>
      <c r="PUN168" s="367"/>
      <c r="PUO168" s="367"/>
      <c r="PUP168" s="367"/>
      <c r="PUQ168" s="367"/>
      <c r="PUR168" s="367"/>
      <c r="PUS168" s="367"/>
      <c r="PUT168" s="367"/>
      <c r="PUU168" s="367"/>
      <c r="PUV168" s="367"/>
      <c r="PUW168" s="367"/>
      <c r="PUX168" s="367"/>
      <c r="PUY168" s="367"/>
      <c r="PUZ168" s="367"/>
      <c r="PVA168" s="367"/>
      <c r="PVB168" s="367"/>
      <c r="PVC168" s="367"/>
      <c r="PVD168" s="367"/>
      <c r="PVE168" s="367"/>
      <c r="PVF168" s="367"/>
      <c r="PVG168" s="367"/>
      <c r="PVH168" s="367"/>
      <c r="PVI168" s="367"/>
      <c r="PVJ168" s="367"/>
      <c r="PVK168" s="367"/>
      <c r="PVL168" s="367"/>
      <c r="PVM168" s="367"/>
      <c r="PVN168" s="367"/>
      <c r="PVO168" s="367"/>
      <c r="PVP168" s="367"/>
      <c r="PVQ168" s="367"/>
      <c r="PVR168" s="367"/>
      <c r="PVS168" s="367"/>
      <c r="PVT168" s="367"/>
      <c r="PVU168" s="367"/>
      <c r="PVV168" s="367"/>
      <c r="PVW168" s="367"/>
      <c r="PVX168" s="367"/>
      <c r="PVY168" s="367"/>
      <c r="PVZ168" s="367"/>
      <c r="PWA168" s="367"/>
      <c r="PWB168" s="367"/>
      <c r="PWC168" s="367"/>
      <c r="PWD168" s="367"/>
      <c r="PWE168" s="367"/>
      <c r="PWF168" s="367"/>
      <c r="PWG168" s="367"/>
      <c r="PWH168" s="367"/>
      <c r="PWI168" s="367"/>
      <c r="PWJ168" s="367"/>
      <c r="PWK168" s="367"/>
      <c r="PWL168" s="367"/>
      <c r="PWM168" s="367"/>
      <c r="PWN168" s="367"/>
      <c r="PWO168" s="367"/>
      <c r="PWP168" s="367"/>
      <c r="PWQ168" s="367"/>
      <c r="PWR168" s="367"/>
      <c r="PWS168" s="367"/>
      <c r="PWT168" s="367"/>
      <c r="PWU168" s="367"/>
      <c r="PWV168" s="367"/>
      <c r="PWW168" s="367"/>
      <c r="PWX168" s="367"/>
      <c r="PWY168" s="367"/>
      <c r="PWZ168" s="367"/>
      <c r="PXA168" s="367"/>
      <c r="PXB168" s="367"/>
      <c r="PXC168" s="367"/>
      <c r="PXD168" s="367"/>
      <c r="PXE168" s="367"/>
      <c r="PXF168" s="367"/>
      <c r="PXG168" s="367"/>
      <c r="PXH168" s="367"/>
      <c r="PXI168" s="367"/>
      <c r="PXJ168" s="367"/>
      <c r="PXK168" s="367"/>
      <c r="PXL168" s="367"/>
      <c r="PXM168" s="367"/>
      <c r="PXN168" s="367"/>
      <c r="PXO168" s="367"/>
      <c r="PXP168" s="367"/>
      <c r="PXQ168" s="367"/>
      <c r="PXR168" s="367"/>
      <c r="PXS168" s="367"/>
      <c r="PXT168" s="367"/>
      <c r="PXU168" s="367"/>
      <c r="PXV168" s="367"/>
      <c r="PXW168" s="367"/>
      <c r="PXX168" s="367"/>
      <c r="PXY168" s="367"/>
      <c r="PXZ168" s="367"/>
      <c r="PYA168" s="367"/>
      <c r="PYB168" s="367"/>
      <c r="PYC168" s="367"/>
      <c r="PYD168" s="367"/>
      <c r="PYE168" s="367"/>
      <c r="PYF168" s="367"/>
      <c r="PYG168" s="367"/>
      <c r="PYH168" s="367"/>
      <c r="PYI168" s="367"/>
      <c r="PYJ168" s="367"/>
      <c r="PYK168" s="367"/>
      <c r="PYL168" s="367"/>
      <c r="PYM168" s="367"/>
      <c r="PYN168" s="367"/>
      <c r="PYO168" s="367"/>
      <c r="PYP168" s="367"/>
      <c r="PYQ168" s="367"/>
      <c r="PYR168" s="367"/>
      <c r="PYS168" s="367"/>
      <c r="PYT168" s="367"/>
      <c r="PYU168" s="367"/>
      <c r="PYV168" s="367"/>
      <c r="PYW168" s="367"/>
      <c r="PYX168" s="367"/>
      <c r="PYY168" s="367"/>
      <c r="PYZ168" s="367"/>
      <c r="PZA168" s="367"/>
      <c r="PZB168" s="367"/>
      <c r="PZC168" s="367"/>
      <c r="PZD168" s="367"/>
      <c r="PZE168" s="367"/>
      <c r="PZF168" s="367"/>
      <c r="PZG168" s="367"/>
      <c r="PZH168" s="367"/>
      <c r="PZI168" s="367"/>
      <c r="PZJ168" s="367"/>
      <c r="PZK168" s="367"/>
      <c r="PZL168" s="367"/>
      <c r="PZM168" s="367"/>
      <c r="PZN168" s="367"/>
      <c r="PZO168" s="367"/>
      <c r="PZP168" s="367"/>
      <c r="PZQ168" s="367"/>
      <c r="PZR168" s="367"/>
      <c r="PZS168" s="367"/>
      <c r="PZT168" s="367"/>
      <c r="PZU168" s="367"/>
      <c r="PZV168" s="367"/>
      <c r="PZW168" s="367"/>
      <c r="PZX168" s="367"/>
      <c r="PZY168" s="367"/>
      <c r="PZZ168" s="367"/>
      <c r="QAA168" s="367"/>
      <c r="QAB168" s="367"/>
      <c r="QAC168" s="367"/>
      <c r="QAD168" s="367"/>
      <c r="QAE168" s="367"/>
      <c r="QAF168" s="367"/>
      <c r="QAG168" s="367"/>
      <c r="QAH168" s="367"/>
      <c r="QAI168" s="367"/>
      <c r="QAJ168" s="367"/>
      <c r="QAK168" s="367"/>
      <c r="QAL168" s="367"/>
      <c r="QAM168" s="367"/>
      <c r="QAN168" s="367"/>
      <c r="QAO168" s="367"/>
      <c r="QAP168" s="367"/>
      <c r="QAQ168" s="367"/>
      <c r="QAR168" s="367"/>
      <c r="QAS168" s="367"/>
      <c r="QAT168" s="367"/>
      <c r="QAU168" s="367"/>
      <c r="QAV168" s="367"/>
      <c r="QAW168" s="367"/>
      <c r="QAX168" s="367"/>
      <c r="QAY168" s="367"/>
      <c r="QAZ168" s="367"/>
      <c r="QBA168" s="367"/>
      <c r="QBB168" s="367"/>
      <c r="QBC168" s="367"/>
      <c r="QBD168" s="367"/>
      <c r="QBE168" s="367"/>
      <c r="QBF168" s="367"/>
      <c r="QBG168" s="367"/>
      <c r="QBH168" s="367"/>
      <c r="QBI168" s="367"/>
      <c r="QBJ168" s="367"/>
      <c r="QBK168" s="367"/>
      <c r="QBL168" s="367"/>
      <c r="QBM168" s="367"/>
      <c r="QBN168" s="367"/>
      <c r="QBO168" s="367"/>
      <c r="QBP168" s="367"/>
      <c r="QBQ168" s="367"/>
      <c r="QBR168" s="367"/>
      <c r="QBS168" s="367"/>
      <c r="QBT168" s="367"/>
      <c r="QBU168" s="367"/>
      <c r="QBV168" s="367"/>
      <c r="QBW168" s="367"/>
      <c r="QBX168" s="367"/>
      <c r="QBY168" s="367"/>
      <c r="QBZ168" s="367"/>
      <c r="QCA168" s="367"/>
      <c r="QCB168" s="367"/>
      <c r="QCC168" s="367"/>
      <c r="QCD168" s="367"/>
      <c r="QCE168" s="367"/>
      <c r="QCF168" s="367"/>
      <c r="QCG168" s="367"/>
      <c r="QCH168" s="367"/>
      <c r="QCI168" s="367"/>
      <c r="QCJ168" s="367"/>
      <c r="QCK168" s="367"/>
      <c r="QCL168" s="367"/>
      <c r="QCM168" s="367"/>
      <c r="QCN168" s="367"/>
      <c r="QCO168" s="367"/>
      <c r="QCP168" s="367"/>
      <c r="QCQ168" s="367"/>
      <c r="QCR168" s="367"/>
      <c r="QCS168" s="367"/>
      <c r="QCT168" s="367"/>
      <c r="QCU168" s="367"/>
      <c r="QCV168" s="367"/>
      <c r="QCW168" s="367"/>
      <c r="QCX168" s="367"/>
      <c r="QCY168" s="367"/>
      <c r="QCZ168" s="367"/>
      <c r="QDA168" s="367"/>
      <c r="QDB168" s="367"/>
      <c r="QDC168" s="367"/>
      <c r="QDD168" s="367"/>
      <c r="QDE168" s="367"/>
      <c r="QDF168" s="367"/>
      <c r="QDG168" s="367"/>
      <c r="QDH168" s="367"/>
      <c r="QDI168" s="367"/>
      <c r="QDJ168" s="367"/>
      <c r="QDK168" s="367"/>
      <c r="QDL168" s="367"/>
      <c r="QDM168" s="367"/>
      <c r="QDN168" s="367"/>
      <c r="QDO168" s="367"/>
      <c r="QDP168" s="367"/>
      <c r="QDQ168" s="367"/>
      <c r="QDR168" s="367"/>
      <c r="QDS168" s="367"/>
      <c r="QDT168" s="367"/>
      <c r="QDU168" s="367"/>
      <c r="QDV168" s="367"/>
      <c r="QDW168" s="367"/>
      <c r="QDX168" s="367"/>
      <c r="QDY168" s="367"/>
      <c r="QDZ168" s="367"/>
      <c r="QEA168" s="367"/>
      <c r="QEB168" s="367"/>
      <c r="QEC168" s="367"/>
      <c r="QED168" s="367"/>
      <c r="QEE168" s="367"/>
      <c r="QEF168" s="367"/>
      <c r="QEG168" s="367"/>
      <c r="QEH168" s="367"/>
      <c r="QEI168" s="367"/>
      <c r="QEJ168" s="367"/>
      <c r="QEK168" s="367"/>
      <c r="QEL168" s="367"/>
      <c r="QEM168" s="367"/>
      <c r="QEN168" s="367"/>
      <c r="QEO168" s="367"/>
      <c r="QEP168" s="367"/>
      <c r="QEQ168" s="367"/>
      <c r="QER168" s="367"/>
      <c r="QES168" s="367"/>
      <c r="QET168" s="367"/>
      <c r="QEU168" s="367"/>
      <c r="QEV168" s="367"/>
      <c r="QEW168" s="367"/>
      <c r="QEX168" s="367"/>
      <c r="QEY168" s="367"/>
      <c r="QEZ168" s="367"/>
      <c r="QFA168" s="367"/>
      <c r="QFB168" s="367"/>
      <c r="QFC168" s="367"/>
      <c r="QFD168" s="367"/>
      <c r="QFE168" s="367"/>
      <c r="QFF168" s="367"/>
      <c r="QFG168" s="367"/>
      <c r="QFH168" s="367"/>
      <c r="QFI168" s="367"/>
      <c r="QFJ168" s="367"/>
      <c r="QFK168" s="367"/>
      <c r="QFL168" s="367"/>
      <c r="QFM168" s="367"/>
      <c r="QFN168" s="367"/>
      <c r="QFO168" s="367"/>
      <c r="QFP168" s="367"/>
      <c r="QFQ168" s="367"/>
      <c r="QFR168" s="367"/>
      <c r="QFS168" s="367"/>
      <c r="QFT168" s="367"/>
      <c r="QFU168" s="367"/>
      <c r="QFV168" s="367"/>
      <c r="QFW168" s="367"/>
      <c r="QFX168" s="367"/>
      <c r="QFY168" s="367"/>
      <c r="QFZ168" s="367"/>
      <c r="QGA168" s="367"/>
      <c r="QGB168" s="367"/>
      <c r="QGC168" s="367"/>
      <c r="QGD168" s="367"/>
      <c r="QGE168" s="367"/>
      <c r="QGF168" s="367"/>
      <c r="QGG168" s="367"/>
      <c r="QGH168" s="367"/>
      <c r="QGI168" s="367"/>
      <c r="QGJ168" s="367"/>
      <c r="QGK168" s="367"/>
      <c r="QGL168" s="367"/>
      <c r="QGM168" s="367"/>
      <c r="QGN168" s="367"/>
      <c r="QGO168" s="367"/>
      <c r="QGP168" s="367"/>
      <c r="QGQ168" s="367"/>
      <c r="QGR168" s="367"/>
      <c r="QGS168" s="367"/>
      <c r="QGT168" s="367"/>
      <c r="QGU168" s="367"/>
      <c r="QGV168" s="367"/>
      <c r="QGW168" s="367"/>
      <c r="QGX168" s="367"/>
      <c r="QGY168" s="367"/>
      <c r="QGZ168" s="367"/>
      <c r="QHA168" s="367"/>
      <c r="QHB168" s="367"/>
      <c r="QHC168" s="367"/>
      <c r="QHD168" s="367"/>
      <c r="QHE168" s="367"/>
      <c r="QHF168" s="367"/>
      <c r="QHG168" s="367"/>
      <c r="QHH168" s="367"/>
      <c r="QHI168" s="367"/>
      <c r="QHJ168" s="367"/>
      <c r="QHK168" s="367"/>
      <c r="QHL168" s="367"/>
      <c r="QHM168" s="367"/>
      <c r="QHN168" s="367"/>
      <c r="QHO168" s="367"/>
      <c r="QHP168" s="367"/>
      <c r="QHQ168" s="367"/>
      <c r="QHR168" s="367"/>
      <c r="QHS168" s="367"/>
      <c r="QHT168" s="367"/>
      <c r="QHU168" s="367"/>
      <c r="QHV168" s="367"/>
      <c r="QHW168" s="367"/>
      <c r="QHX168" s="367"/>
      <c r="QHY168" s="367"/>
      <c r="QHZ168" s="367"/>
      <c r="QIA168" s="367"/>
      <c r="QIB168" s="367"/>
      <c r="QIC168" s="367"/>
      <c r="QID168" s="367"/>
      <c r="QIE168" s="367"/>
      <c r="QIF168" s="367"/>
      <c r="QIG168" s="367"/>
      <c r="QIH168" s="367"/>
      <c r="QII168" s="367"/>
      <c r="QIJ168" s="367"/>
      <c r="QIK168" s="367"/>
      <c r="QIL168" s="367"/>
      <c r="QIM168" s="367"/>
      <c r="QIN168" s="367"/>
      <c r="QIO168" s="367"/>
      <c r="QIP168" s="367"/>
      <c r="QIQ168" s="367"/>
      <c r="QIR168" s="367"/>
      <c r="QIS168" s="367"/>
      <c r="QIT168" s="367"/>
      <c r="QIU168" s="367"/>
      <c r="QIV168" s="367"/>
      <c r="QIW168" s="367"/>
      <c r="QIX168" s="367"/>
      <c r="QIY168" s="367"/>
      <c r="QIZ168" s="367"/>
      <c r="QJA168" s="367"/>
      <c r="QJB168" s="367"/>
      <c r="QJC168" s="367"/>
      <c r="QJD168" s="367"/>
      <c r="QJE168" s="367"/>
      <c r="QJF168" s="367"/>
      <c r="QJG168" s="367"/>
      <c r="QJH168" s="367"/>
      <c r="QJI168" s="367"/>
      <c r="QJJ168" s="367"/>
      <c r="QJK168" s="367"/>
      <c r="QJL168" s="367"/>
      <c r="QJM168" s="367"/>
      <c r="QJN168" s="367"/>
      <c r="QJO168" s="367"/>
      <c r="QJP168" s="367"/>
      <c r="QJQ168" s="367"/>
      <c r="QJR168" s="367"/>
      <c r="QJS168" s="367"/>
      <c r="QJT168" s="367"/>
      <c r="QJU168" s="367"/>
      <c r="QJV168" s="367"/>
      <c r="QJW168" s="367"/>
      <c r="QJX168" s="367"/>
      <c r="QJY168" s="367"/>
      <c r="QJZ168" s="367"/>
      <c r="QKA168" s="367"/>
      <c r="QKB168" s="367"/>
      <c r="QKC168" s="367"/>
      <c r="QKD168" s="367"/>
      <c r="QKE168" s="367"/>
      <c r="QKF168" s="367"/>
      <c r="QKG168" s="367"/>
      <c r="QKH168" s="367"/>
      <c r="QKI168" s="367"/>
      <c r="QKJ168" s="367"/>
      <c r="QKK168" s="367"/>
      <c r="QKL168" s="367"/>
      <c r="QKM168" s="367"/>
      <c r="QKN168" s="367"/>
      <c r="QKO168" s="367"/>
      <c r="QKP168" s="367"/>
      <c r="QKQ168" s="367"/>
      <c r="QKR168" s="367"/>
      <c r="QKS168" s="367"/>
      <c r="QKT168" s="367"/>
      <c r="QKU168" s="367"/>
      <c r="QKV168" s="367"/>
      <c r="QKW168" s="367"/>
      <c r="QKX168" s="367"/>
      <c r="QKY168" s="367"/>
      <c r="QKZ168" s="367"/>
      <c r="QLA168" s="367"/>
      <c r="QLB168" s="367"/>
      <c r="QLC168" s="367"/>
      <c r="QLD168" s="367"/>
      <c r="QLE168" s="367"/>
      <c r="QLF168" s="367"/>
      <c r="QLG168" s="367"/>
      <c r="QLH168" s="367"/>
      <c r="QLI168" s="367"/>
      <c r="QLJ168" s="367"/>
      <c r="QLK168" s="367"/>
      <c r="QLL168" s="367"/>
      <c r="QLM168" s="367"/>
      <c r="QLN168" s="367"/>
      <c r="QLO168" s="367"/>
      <c r="QLP168" s="367"/>
      <c r="QLQ168" s="367"/>
      <c r="QLR168" s="367"/>
      <c r="QLS168" s="367"/>
      <c r="QLT168" s="367"/>
      <c r="QLU168" s="367"/>
      <c r="QLV168" s="367"/>
      <c r="QLW168" s="367"/>
      <c r="QLX168" s="367"/>
      <c r="QLY168" s="367"/>
      <c r="QLZ168" s="367"/>
      <c r="QMA168" s="367"/>
      <c r="QMB168" s="367"/>
      <c r="QMC168" s="367"/>
      <c r="QMD168" s="367"/>
      <c r="QME168" s="367"/>
      <c r="QMF168" s="367"/>
      <c r="QMG168" s="367"/>
      <c r="QMH168" s="367"/>
      <c r="QMI168" s="367"/>
      <c r="QMJ168" s="367"/>
      <c r="QMK168" s="367"/>
      <c r="QML168" s="367"/>
      <c r="QMM168" s="367"/>
      <c r="QMN168" s="367"/>
      <c r="QMO168" s="367"/>
      <c r="QMP168" s="367"/>
      <c r="QMQ168" s="367"/>
      <c r="QMR168" s="367"/>
      <c r="QMS168" s="367"/>
      <c r="QMT168" s="367"/>
      <c r="QMU168" s="367"/>
      <c r="QMV168" s="367"/>
      <c r="QMW168" s="367"/>
      <c r="QMX168" s="367"/>
      <c r="QMY168" s="367"/>
      <c r="QMZ168" s="367"/>
      <c r="QNA168" s="367"/>
      <c r="QNB168" s="367"/>
      <c r="QNC168" s="367"/>
      <c r="QND168" s="367"/>
      <c r="QNE168" s="367"/>
      <c r="QNF168" s="367"/>
      <c r="QNG168" s="367"/>
      <c r="QNH168" s="367"/>
      <c r="QNI168" s="367"/>
      <c r="QNJ168" s="367"/>
      <c r="QNK168" s="367"/>
      <c r="QNL168" s="367"/>
      <c r="QNM168" s="367"/>
      <c r="QNN168" s="367"/>
      <c r="QNO168" s="367"/>
      <c r="QNP168" s="367"/>
      <c r="QNQ168" s="367"/>
      <c r="QNR168" s="367"/>
      <c r="QNS168" s="367"/>
      <c r="QNT168" s="367"/>
      <c r="QNU168" s="367"/>
      <c r="QNV168" s="367"/>
      <c r="QNW168" s="367"/>
      <c r="QNX168" s="367"/>
      <c r="QNY168" s="367"/>
      <c r="QNZ168" s="367"/>
      <c r="QOA168" s="367"/>
      <c r="QOB168" s="367"/>
      <c r="QOC168" s="367"/>
      <c r="QOD168" s="367"/>
      <c r="QOE168" s="367"/>
      <c r="QOF168" s="367"/>
      <c r="QOG168" s="367"/>
      <c r="QOH168" s="367"/>
      <c r="QOI168" s="367"/>
      <c r="QOJ168" s="367"/>
      <c r="QOK168" s="367"/>
      <c r="QOL168" s="367"/>
      <c r="QOM168" s="367"/>
      <c r="QON168" s="367"/>
      <c r="QOO168" s="367"/>
      <c r="QOP168" s="367"/>
      <c r="QOQ168" s="367"/>
      <c r="QOR168" s="367"/>
      <c r="QOS168" s="367"/>
      <c r="QOT168" s="367"/>
      <c r="QOU168" s="367"/>
      <c r="QOV168" s="367"/>
      <c r="QOW168" s="367"/>
      <c r="QOX168" s="367"/>
      <c r="QOY168" s="367"/>
      <c r="QOZ168" s="367"/>
      <c r="QPA168" s="367"/>
      <c r="QPB168" s="367"/>
      <c r="QPC168" s="367"/>
      <c r="QPD168" s="367"/>
      <c r="QPE168" s="367"/>
      <c r="QPF168" s="367"/>
      <c r="QPG168" s="367"/>
      <c r="QPH168" s="367"/>
      <c r="QPI168" s="367"/>
      <c r="QPJ168" s="367"/>
      <c r="QPK168" s="367"/>
      <c r="QPL168" s="367"/>
      <c r="QPM168" s="367"/>
      <c r="QPN168" s="367"/>
      <c r="QPO168" s="367"/>
      <c r="QPP168" s="367"/>
      <c r="QPQ168" s="367"/>
      <c r="QPR168" s="367"/>
      <c r="QPS168" s="367"/>
      <c r="QPT168" s="367"/>
      <c r="QPU168" s="367"/>
      <c r="QPV168" s="367"/>
      <c r="QPW168" s="367"/>
      <c r="QPX168" s="367"/>
      <c r="QPY168" s="367"/>
      <c r="QPZ168" s="367"/>
      <c r="QQA168" s="367"/>
      <c r="QQB168" s="367"/>
      <c r="QQC168" s="367"/>
      <c r="QQD168" s="367"/>
      <c r="QQE168" s="367"/>
      <c r="QQF168" s="367"/>
      <c r="QQG168" s="367"/>
      <c r="QQH168" s="367"/>
      <c r="QQI168" s="367"/>
      <c r="QQJ168" s="367"/>
      <c r="QQK168" s="367"/>
      <c r="QQL168" s="367"/>
      <c r="QQM168" s="367"/>
      <c r="QQN168" s="367"/>
      <c r="QQO168" s="367"/>
      <c r="QQP168" s="367"/>
      <c r="QQQ168" s="367"/>
      <c r="QQR168" s="367"/>
      <c r="QQS168" s="367"/>
      <c r="QQT168" s="367"/>
      <c r="QQU168" s="367"/>
      <c r="QQV168" s="367"/>
      <c r="QQW168" s="367"/>
      <c r="QQX168" s="367"/>
      <c r="QQY168" s="367"/>
      <c r="QQZ168" s="367"/>
      <c r="QRA168" s="367"/>
      <c r="QRB168" s="367"/>
      <c r="QRC168" s="367"/>
      <c r="QRD168" s="367"/>
      <c r="QRE168" s="367"/>
      <c r="QRF168" s="367"/>
      <c r="QRG168" s="367"/>
      <c r="QRH168" s="367"/>
      <c r="QRI168" s="367"/>
      <c r="QRJ168" s="367"/>
      <c r="QRK168" s="367"/>
      <c r="QRL168" s="367"/>
      <c r="QRM168" s="367"/>
      <c r="QRN168" s="367"/>
      <c r="QRO168" s="367"/>
      <c r="QRP168" s="367"/>
      <c r="QRQ168" s="367"/>
      <c r="QRR168" s="367"/>
      <c r="QRS168" s="367"/>
      <c r="QRT168" s="367"/>
      <c r="QRU168" s="367"/>
      <c r="QRV168" s="367"/>
      <c r="QRW168" s="367"/>
      <c r="QRX168" s="367"/>
      <c r="QRY168" s="367"/>
      <c r="QRZ168" s="367"/>
      <c r="QSA168" s="367"/>
      <c r="QSB168" s="367"/>
      <c r="QSC168" s="367"/>
      <c r="QSD168" s="367"/>
      <c r="QSE168" s="367"/>
      <c r="QSF168" s="367"/>
      <c r="QSG168" s="367"/>
      <c r="QSH168" s="367"/>
      <c r="QSI168" s="367"/>
      <c r="QSJ168" s="367"/>
      <c r="QSK168" s="367"/>
      <c r="QSL168" s="367"/>
      <c r="QSM168" s="367"/>
      <c r="QSN168" s="367"/>
      <c r="QSO168" s="367"/>
      <c r="QSP168" s="367"/>
      <c r="QSQ168" s="367"/>
      <c r="QSR168" s="367"/>
      <c r="QSS168" s="367"/>
      <c r="QST168" s="367"/>
      <c r="QSU168" s="367"/>
      <c r="QSV168" s="367"/>
      <c r="QSW168" s="367"/>
      <c r="QSX168" s="367"/>
      <c r="QSY168" s="367"/>
      <c r="QSZ168" s="367"/>
      <c r="QTA168" s="367"/>
      <c r="QTB168" s="367"/>
      <c r="QTC168" s="367"/>
      <c r="QTD168" s="367"/>
      <c r="QTE168" s="367"/>
      <c r="QTF168" s="367"/>
      <c r="QTG168" s="367"/>
      <c r="QTH168" s="367"/>
      <c r="QTI168" s="367"/>
      <c r="QTJ168" s="367"/>
      <c r="QTK168" s="367"/>
      <c r="QTL168" s="367"/>
      <c r="QTM168" s="367"/>
      <c r="QTN168" s="367"/>
      <c r="QTO168" s="367"/>
      <c r="QTP168" s="367"/>
      <c r="QTQ168" s="367"/>
      <c r="QTR168" s="367"/>
      <c r="QTS168" s="367"/>
      <c r="QTT168" s="367"/>
      <c r="QTU168" s="367"/>
      <c r="QTV168" s="367"/>
      <c r="QTW168" s="367"/>
      <c r="QTX168" s="367"/>
      <c r="QTY168" s="367"/>
      <c r="QTZ168" s="367"/>
      <c r="QUA168" s="367"/>
      <c r="QUB168" s="367"/>
      <c r="QUC168" s="367"/>
      <c r="QUD168" s="367"/>
      <c r="QUE168" s="367"/>
      <c r="QUF168" s="367"/>
      <c r="QUG168" s="367"/>
      <c r="QUH168" s="367"/>
      <c r="QUI168" s="367"/>
      <c r="QUJ168" s="367"/>
      <c r="QUK168" s="367"/>
      <c r="QUL168" s="367"/>
      <c r="QUM168" s="367"/>
      <c r="QUN168" s="367"/>
      <c r="QUO168" s="367"/>
      <c r="QUP168" s="367"/>
      <c r="QUQ168" s="367"/>
      <c r="QUR168" s="367"/>
      <c r="QUS168" s="367"/>
      <c r="QUT168" s="367"/>
      <c r="QUU168" s="367"/>
      <c r="QUV168" s="367"/>
      <c r="QUW168" s="367"/>
      <c r="QUX168" s="367"/>
      <c r="QUY168" s="367"/>
      <c r="QUZ168" s="367"/>
      <c r="QVA168" s="367"/>
      <c r="QVB168" s="367"/>
      <c r="QVC168" s="367"/>
      <c r="QVD168" s="367"/>
      <c r="QVE168" s="367"/>
      <c r="QVF168" s="367"/>
      <c r="QVG168" s="367"/>
      <c r="QVH168" s="367"/>
      <c r="QVI168" s="367"/>
      <c r="QVJ168" s="367"/>
      <c r="QVK168" s="367"/>
      <c r="QVL168" s="367"/>
      <c r="QVM168" s="367"/>
      <c r="QVN168" s="367"/>
      <c r="QVO168" s="367"/>
      <c r="QVP168" s="367"/>
      <c r="QVQ168" s="367"/>
      <c r="QVR168" s="367"/>
      <c r="QVS168" s="367"/>
      <c r="QVT168" s="367"/>
      <c r="QVU168" s="367"/>
      <c r="QVV168" s="367"/>
      <c r="QVW168" s="367"/>
      <c r="QVX168" s="367"/>
      <c r="QVY168" s="367"/>
      <c r="QVZ168" s="367"/>
      <c r="QWA168" s="367"/>
      <c r="QWB168" s="367"/>
      <c r="QWC168" s="367"/>
      <c r="QWD168" s="367"/>
      <c r="QWE168" s="367"/>
      <c r="QWF168" s="367"/>
      <c r="QWG168" s="367"/>
      <c r="QWH168" s="367"/>
      <c r="QWI168" s="367"/>
      <c r="QWJ168" s="367"/>
      <c r="QWK168" s="367"/>
      <c r="QWL168" s="367"/>
      <c r="QWM168" s="367"/>
      <c r="QWN168" s="367"/>
      <c r="QWO168" s="367"/>
      <c r="QWP168" s="367"/>
      <c r="QWQ168" s="367"/>
      <c r="QWR168" s="367"/>
      <c r="QWS168" s="367"/>
      <c r="QWT168" s="367"/>
      <c r="QWU168" s="367"/>
      <c r="QWV168" s="367"/>
      <c r="QWW168" s="367"/>
      <c r="QWX168" s="367"/>
      <c r="QWY168" s="367"/>
      <c r="QWZ168" s="367"/>
      <c r="QXA168" s="367"/>
      <c r="QXB168" s="367"/>
      <c r="QXC168" s="367"/>
      <c r="QXD168" s="367"/>
      <c r="QXE168" s="367"/>
      <c r="QXF168" s="367"/>
      <c r="QXG168" s="367"/>
      <c r="QXH168" s="367"/>
      <c r="QXI168" s="367"/>
      <c r="QXJ168" s="367"/>
      <c r="QXK168" s="367"/>
      <c r="QXL168" s="367"/>
      <c r="QXM168" s="367"/>
      <c r="QXN168" s="367"/>
      <c r="QXO168" s="367"/>
      <c r="QXP168" s="367"/>
      <c r="QXQ168" s="367"/>
      <c r="QXR168" s="367"/>
      <c r="QXS168" s="367"/>
      <c r="QXT168" s="367"/>
      <c r="QXU168" s="367"/>
      <c r="QXV168" s="367"/>
      <c r="QXW168" s="367"/>
      <c r="QXX168" s="367"/>
      <c r="QXY168" s="367"/>
      <c r="QXZ168" s="367"/>
      <c r="QYA168" s="367"/>
      <c r="QYB168" s="367"/>
      <c r="QYC168" s="367"/>
      <c r="QYD168" s="367"/>
      <c r="QYE168" s="367"/>
      <c r="QYF168" s="367"/>
      <c r="QYG168" s="367"/>
      <c r="QYH168" s="367"/>
      <c r="QYI168" s="367"/>
      <c r="QYJ168" s="367"/>
      <c r="QYK168" s="367"/>
      <c r="QYL168" s="367"/>
      <c r="QYM168" s="367"/>
      <c r="QYN168" s="367"/>
      <c r="QYO168" s="367"/>
      <c r="QYP168" s="367"/>
      <c r="QYQ168" s="367"/>
      <c r="QYR168" s="367"/>
      <c r="QYS168" s="367"/>
      <c r="QYT168" s="367"/>
      <c r="QYU168" s="367"/>
      <c r="QYV168" s="367"/>
      <c r="QYW168" s="367"/>
      <c r="QYX168" s="367"/>
      <c r="QYY168" s="367"/>
      <c r="QYZ168" s="367"/>
      <c r="QZA168" s="367"/>
      <c r="QZB168" s="367"/>
      <c r="QZC168" s="367"/>
      <c r="QZD168" s="367"/>
      <c r="QZE168" s="367"/>
      <c r="QZF168" s="367"/>
      <c r="QZG168" s="367"/>
      <c r="QZH168" s="367"/>
      <c r="QZI168" s="367"/>
      <c r="QZJ168" s="367"/>
      <c r="QZK168" s="367"/>
      <c r="QZL168" s="367"/>
      <c r="QZM168" s="367"/>
      <c r="QZN168" s="367"/>
      <c r="QZO168" s="367"/>
      <c r="QZP168" s="367"/>
      <c r="QZQ168" s="367"/>
      <c r="QZR168" s="367"/>
      <c r="QZS168" s="367"/>
      <c r="QZT168" s="367"/>
      <c r="QZU168" s="367"/>
      <c r="QZV168" s="367"/>
      <c r="QZW168" s="367"/>
      <c r="QZX168" s="367"/>
      <c r="QZY168" s="367"/>
      <c r="QZZ168" s="367"/>
      <c r="RAA168" s="367"/>
      <c r="RAB168" s="367"/>
      <c r="RAC168" s="367"/>
      <c r="RAD168" s="367"/>
      <c r="RAE168" s="367"/>
      <c r="RAF168" s="367"/>
      <c r="RAG168" s="367"/>
      <c r="RAH168" s="367"/>
      <c r="RAI168" s="367"/>
      <c r="RAJ168" s="367"/>
      <c r="RAK168" s="367"/>
      <c r="RAL168" s="367"/>
      <c r="RAM168" s="367"/>
      <c r="RAN168" s="367"/>
      <c r="RAO168" s="367"/>
      <c r="RAP168" s="367"/>
      <c r="RAQ168" s="367"/>
      <c r="RAR168" s="367"/>
      <c r="RAS168" s="367"/>
      <c r="RAT168" s="367"/>
      <c r="RAU168" s="367"/>
      <c r="RAV168" s="367"/>
      <c r="RAW168" s="367"/>
      <c r="RAX168" s="367"/>
      <c r="RAY168" s="367"/>
      <c r="RAZ168" s="367"/>
      <c r="RBA168" s="367"/>
      <c r="RBB168" s="367"/>
      <c r="RBC168" s="367"/>
      <c r="RBD168" s="367"/>
      <c r="RBE168" s="367"/>
      <c r="RBF168" s="367"/>
      <c r="RBG168" s="367"/>
      <c r="RBH168" s="367"/>
      <c r="RBI168" s="367"/>
      <c r="RBJ168" s="367"/>
      <c r="RBK168" s="367"/>
      <c r="RBL168" s="367"/>
      <c r="RBM168" s="367"/>
      <c r="RBN168" s="367"/>
      <c r="RBO168" s="367"/>
      <c r="RBP168" s="367"/>
      <c r="RBQ168" s="367"/>
      <c r="RBR168" s="367"/>
      <c r="RBS168" s="367"/>
      <c r="RBT168" s="367"/>
      <c r="RBU168" s="367"/>
      <c r="RBV168" s="367"/>
      <c r="RBW168" s="367"/>
      <c r="RBX168" s="367"/>
      <c r="RBY168" s="367"/>
      <c r="RBZ168" s="367"/>
      <c r="RCA168" s="367"/>
      <c r="RCB168" s="367"/>
      <c r="RCC168" s="367"/>
      <c r="RCD168" s="367"/>
      <c r="RCE168" s="367"/>
      <c r="RCF168" s="367"/>
      <c r="RCG168" s="367"/>
      <c r="RCH168" s="367"/>
      <c r="RCI168" s="367"/>
      <c r="RCJ168" s="367"/>
      <c r="RCK168" s="367"/>
      <c r="RCL168" s="367"/>
      <c r="RCM168" s="367"/>
      <c r="RCN168" s="367"/>
      <c r="RCO168" s="367"/>
      <c r="RCP168" s="367"/>
      <c r="RCQ168" s="367"/>
      <c r="RCR168" s="367"/>
      <c r="RCS168" s="367"/>
      <c r="RCT168" s="367"/>
      <c r="RCU168" s="367"/>
      <c r="RCV168" s="367"/>
      <c r="RCW168" s="367"/>
      <c r="RCX168" s="367"/>
      <c r="RCY168" s="367"/>
      <c r="RCZ168" s="367"/>
      <c r="RDA168" s="367"/>
      <c r="RDB168" s="367"/>
      <c r="RDC168" s="367"/>
      <c r="RDD168" s="367"/>
      <c r="RDE168" s="367"/>
      <c r="RDF168" s="367"/>
      <c r="RDG168" s="367"/>
      <c r="RDH168" s="367"/>
      <c r="RDI168" s="367"/>
      <c r="RDJ168" s="367"/>
      <c r="RDK168" s="367"/>
      <c r="RDL168" s="367"/>
      <c r="RDM168" s="367"/>
      <c r="RDN168" s="367"/>
      <c r="RDO168" s="367"/>
      <c r="RDP168" s="367"/>
      <c r="RDQ168" s="367"/>
      <c r="RDR168" s="367"/>
      <c r="RDS168" s="367"/>
      <c r="RDT168" s="367"/>
      <c r="RDU168" s="367"/>
      <c r="RDV168" s="367"/>
      <c r="RDW168" s="367"/>
      <c r="RDX168" s="367"/>
      <c r="RDY168" s="367"/>
      <c r="RDZ168" s="367"/>
      <c r="REA168" s="367"/>
      <c r="REB168" s="367"/>
      <c r="REC168" s="367"/>
      <c r="RED168" s="367"/>
      <c r="REE168" s="367"/>
      <c r="REF168" s="367"/>
      <c r="REG168" s="367"/>
      <c r="REH168" s="367"/>
      <c r="REI168" s="367"/>
      <c r="REJ168" s="367"/>
      <c r="REK168" s="367"/>
      <c r="REL168" s="367"/>
      <c r="REM168" s="367"/>
      <c r="REN168" s="367"/>
      <c r="REO168" s="367"/>
      <c r="REP168" s="367"/>
      <c r="REQ168" s="367"/>
      <c r="RER168" s="367"/>
      <c r="RES168" s="367"/>
      <c r="RET168" s="367"/>
      <c r="REU168" s="367"/>
      <c r="REV168" s="367"/>
      <c r="REW168" s="367"/>
      <c r="REX168" s="367"/>
      <c r="REY168" s="367"/>
      <c r="REZ168" s="367"/>
      <c r="RFA168" s="367"/>
      <c r="RFB168" s="367"/>
      <c r="RFC168" s="367"/>
      <c r="RFD168" s="367"/>
      <c r="RFE168" s="367"/>
      <c r="RFF168" s="367"/>
      <c r="RFG168" s="367"/>
      <c r="RFH168" s="367"/>
      <c r="RFI168" s="367"/>
      <c r="RFJ168" s="367"/>
      <c r="RFK168" s="367"/>
      <c r="RFL168" s="367"/>
      <c r="RFM168" s="367"/>
      <c r="RFN168" s="367"/>
      <c r="RFO168" s="367"/>
      <c r="RFP168" s="367"/>
      <c r="RFQ168" s="367"/>
      <c r="RFR168" s="367"/>
      <c r="RFS168" s="367"/>
      <c r="RFT168" s="367"/>
      <c r="RFU168" s="367"/>
      <c r="RFV168" s="367"/>
      <c r="RFW168" s="367"/>
      <c r="RFX168" s="367"/>
      <c r="RFY168" s="367"/>
      <c r="RFZ168" s="367"/>
      <c r="RGA168" s="367"/>
      <c r="RGB168" s="367"/>
      <c r="RGC168" s="367"/>
      <c r="RGD168" s="367"/>
      <c r="RGE168" s="367"/>
      <c r="RGF168" s="367"/>
      <c r="RGG168" s="367"/>
      <c r="RGH168" s="367"/>
      <c r="RGI168" s="367"/>
      <c r="RGJ168" s="367"/>
      <c r="RGK168" s="367"/>
      <c r="RGL168" s="367"/>
      <c r="RGM168" s="367"/>
      <c r="RGN168" s="367"/>
      <c r="RGO168" s="367"/>
      <c r="RGP168" s="367"/>
      <c r="RGQ168" s="367"/>
      <c r="RGR168" s="367"/>
      <c r="RGS168" s="367"/>
      <c r="RGT168" s="367"/>
      <c r="RGU168" s="367"/>
      <c r="RGV168" s="367"/>
      <c r="RGW168" s="367"/>
      <c r="RGX168" s="367"/>
      <c r="RGY168" s="367"/>
      <c r="RGZ168" s="367"/>
      <c r="RHA168" s="367"/>
      <c r="RHB168" s="367"/>
      <c r="RHC168" s="367"/>
      <c r="RHD168" s="367"/>
      <c r="RHE168" s="367"/>
      <c r="RHF168" s="367"/>
      <c r="RHG168" s="367"/>
      <c r="RHH168" s="367"/>
      <c r="RHI168" s="367"/>
      <c r="RHJ168" s="367"/>
      <c r="RHK168" s="367"/>
      <c r="RHL168" s="367"/>
      <c r="RHM168" s="367"/>
      <c r="RHN168" s="367"/>
      <c r="RHO168" s="367"/>
      <c r="RHP168" s="367"/>
      <c r="RHQ168" s="367"/>
      <c r="RHR168" s="367"/>
      <c r="RHS168" s="367"/>
      <c r="RHT168" s="367"/>
      <c r="RHU168" s="367"/>
      <c r="RHV168" s="367"/>
      <c r="RHW168" s="367"/>
      <c r="RHX168" s="367"/>
      <c r="RHY168" s="367"/>
      <c r="RHZ168" s="367"/>
      <c r="RIA168" s="367"/>
      <c r="RIB168" s="367"/>
      <c r="RIC168" s="367"/>
      <c r="RID168" s="367"/>
      <c r="RIE168" s="367"/>
      <c r="RIF168" s="367"/>
      <c r="RIG168" s="367"/>
      <c r="RIH168" s="367"/>
      <c r="RII168" s="367"/>
      <c r="RIJ168" s="367"/>
      <c r="RIK168" s="367"/>
      <c r="RIL168" s="367"/>
      <c r="RIM168" s="367"/>
      <c r="RIN168" s="367"/>
      <c r="RIO168" s="367"/>
      <c r="RIP168" s="367"/>
      <c r="RIQ168" s="367"/>
      <c r="RIR168" s="367"/>
      <c r="RIS168" s="367"/>
      <c r="RIT168" s="367"/>
      <c r="RIU168" s="367"/>
      <c r="RIV168" s="367"/>
      <c r="RIW168" s="367"/>
      <c r="RIX168" s="367"/>
      <c r="RIY168" s="367"/>
      <c r="RIZ168" s="367"/>
      <c r="RJA168" s="367"/>
      <c r="RJB168" s="367"/>
      <c r="RJC168" s="367"/>
      <c r="RJD168" s="367"/>
      <c r="RJE168" s="367"/>
      <c r="RJF168" s="367"/>
      <c r="RJG168" s="367"/>
      <c r="RJH168" s="367"/>
      <c r="RJI168" s="367"/>
      <c r="RJJ168" s="367"/>
      <c r="RJK168" s="367"/>
      <c r="RJL168" s="367"/>
      <c r="RJM168" s="367"/>
      <c r="RJN168" s="367"/>
      <c r="RJO168" s="367"/>
      <c r="RJP168" s="367"/>
      <c r="RJQ168" s="367"/>
      <c r="RJR168" s="367"/>
      <c r="RJS168" s="367"/>
      <c r="RJT168" s="367"/>
      <c r="RJU168" s="367"/>
      <c r="RJV168" s="367"/>
      <c r="RJW168" s="367"/>
      <c r="RJX168" s="367"/>
      <c r="RJY168" s="367"/>
      <c r="RJZ168" s="367"/>
      <c r="RKA168" s="367"/>
      <c r="RKB168" s="367"/>
      <c r="RKC168" s="367"/>
      <c r="RKD168" s="367"/>
      <c r="RKE168" s="367"/>
      <c r="RKF168" s="367"/>
      <c r="RKG168" s="367"/>
      <c r="RKH168" s="367"/>
      <c r="RKI168" s="367"/>
      <c r="RKJ168" s="367"/>
      <c r="RKK168" s="367"/>
      <c r="RKL168" s="367"/>
      <c r="RKM168" s="367"/>
      <c r="RKN168" s="367"/>
      <c r="RKO168" s="367"/>
      <c r="RKP168" s="367"/>
      <c r="RKQ168" s="367"/>
      <c r="RKR168" s="367"/>
      <c r="RKS168" s="367"/>
      <c r="RKT168" s="367"/>
      <c r="RKU168" s="367"/>
      <c r="RKV168" s="367"/>
      <c r="RKW168" s="367"/>
      <c r="RKX168" s="367"/>
      <c r="RKY168" s="367"/>
      <c r="RKZ168" s="367"/>
      <c r="RLA168" s="367"/>
      <c r="RLB168" s="367"/>
      <c r="RLC168" s="367"/>
      <c r="RLD168" s="367"/>
      <c r="RLE168" s="367"/>
      <c r="RLF168" s="367"/>
      <c r="RLG168" s="367"/>
      <c r="RLH168" s="367"/>
      <c r="RLI168" s="367"/>
      <c r="RLJ168" s="367"/>
      <c r="RLK168" s="367"/>
      <c r="RLL168" s="367"/>
      <c r="RLM168" s="367"/>
      <c r="RLN168" s="367"/>
      <c r="RLO168" s="367"/>
      <c r="RLP168" s="367"/>
      <c r="RLQ168" s="367"/>
      <c r="RLR168" s="367"/>
      <c r="RLS168" s="367"/>
      <c r="RLT168" s="367"/>
      <c r="RLU168" s="367"/>
      <c r="RLV168" s="367"/>
      <c r="RLW168" s="367"/>
      <c r="RLX168" s="367"/>
      <c r="RLY168" s="367"/>
      <c r="RLZ168" s="367"/>
      <c r="RMA168" s="367"/>
      <c r="RMB168" s="367"/>
      <c r="RMC168" s="367"/>
      <c r="RMD168" s="367"/>
      <c r="RME168" s="367"/>
      <c r="RMF168" s="367"/>
      <c r="RMG168" s="367"/>
      <c r="RMH168" s="367"/>
      <c r="RMI168" s="367"/>
      <c r="RMJ168" s="367"/>
      <c r="RMK168" s="367"/>
      <c r="RML168" s="367"/>
      <c r="RMM168" s="367"/>
      <c r="RMN168" s="367"/>
      <c r="RMO168" s="367"/>
      <c r="RMP168" s="367"/>
      <c r="RMQ168" s="367"/>
      <c r="RMR168" s="367"/>
      <c r="RMS168" s="367"/>
      <c r="RMT168" s="367"/>
      <c r="RMU168" s="367"/>
      <c r="RMV168" s="367"/>
      <c r="RMW168" s="367"/>
      <c r="RMX168" s="367"/>
      <c r="RMY168" s="367"/>
      <c r="RMZ168" s="367"/>
      <c r="RNA168" s="367"/>
      <c r="RNB168" s="367"/>
      <c r="RNC168" s="367"/>
      <c r="RND168" s="367"/>
      <c r="RNE168" s="367"/>
      <c r="RNF168" s="367"/>
      <c r="RNG168" s="367"/>
      <c r="RNH168" s="367"/>
      <c r="RNI168" s="367"/>
      <c r="RNJ168" s="367"/>
      <c r="RNK168" s="367"/>
      <c r="RNL168" s="367"/>
      <c r="RNM168" s="367"/>
      <c r="RNN168" s="367"/>
      <c r="RNO168" s="367"/>
      <c r="RNP168" s="367"/>
      <c r="RNQ168" s="367"/>
      <c r="RNR168" s="367"/>
      <c r="RNS168" s="367"/>
      <c r="RNT168" s="367"/>
      <c r="RNU168" s="367"/>
      <c r="RNV168" s="367"/>
      <c r="RNW168" s="367"/>
      <c r="RNX168" s="367"/>
      <c r="RNY168" s="367"/>
      <c r="RNZ168" s="367"/>
      <c r="ROA168" s="367"/>
      <c r="ROB168" s="367"/>
      <c r="ROC168" s="367"/>
      <c r="ROD168" s="367"/>
      <c r="ROE168" s="367"/>
      <c r="ROF168" s="367"/>
      <c r="ROG168" s="367"/>
      <c r="ROH168" s="367"/>
      <c r="ROI168" s="367"/>
      <c r="ROJ168" s="367"/>
      <c r="ROK168" s="367"/>
      <c r="ROL168" s="367"/>
      <c r="ROM168" s="367"/>
      <c r="RON168" s="367"/>
      <c r="ROO168" s="367"/>
      <c r="ROP168" s="367"/>
      <c r="ROQ168" s="367"/>
      <c r="ROR168" s="367"/>
      <c r="ROS168" s="367"/>
      <c r="ROT168" s="367"/>
      <c r="ROU168" s="367"/>
      <c r="ROV168" s="367"/>
      <c r="ROW168" s="367"/>
      <c r="ROX168" s="367"/>
      <c r="ROY168" s="367"/>
      <c r="ROZ168" s="367"/>
      <c r="RPA168" s="367"/>
      <c r="RPB168" s="367"/>
      <c r="RPC168" s="367"/>
      <c r="RPD168" s="367"/>
      <c r="RPE168" s="367"/>
      <c r="RPF168" s="367"/>
      <c r="RPG168" s="367"/>
      <c r="RPH168" s="367"/>
      <c r="RPI168" s="367"/>
      <c r="RPJ168" s="367"/>
      <c r="RPK168" s="367"/>
      <c r="RPL168" s="367"/>
      <c r="RPM168" s="367"/>
      <c r="RPN168" s="367"/>
      <c r="RPO168" s="367"/>
      <c r="RPP168" s="367"/>
      <c r="RPQ168" s="367"/>
      <c r="RPR168" s="367"/>
      <c r="RPS168" s="367"/>
      <c r="RPT168" s="367"/>
      <c r="RPU168" s="367"/>
      <c r="RPV168" s="367"/>
      <c r="RPW168" s="367"/>
      <c r="RPX168" s="367"/>
      <c r="RPY168" s="367"/>
      <c r="RPZ168" s="367"/>
      <c r="RQA168" s="367"/>
      <c r="RQB168" s="367"/>
      <c r="RQC168" s="367"/>
      <c r="RQD168" s="367"/>
      <c r="RQE168" s="367"/>
      <c r="RQF168" s="367"/>
      <c r="RQG168" s="367"/>
      <c r="RQH168" s="367"/>
      <c r="RQI168" s="367"/>
      <c r="RQJ168" s="367"/>
      <c r="RQK168" s="367"/>
      <c r="RQL168" s="367"/>
      <c r="RQM168" s="367"/>
      <c r="RQN168" s="367"/>
      <c r="RQO168" s="367"/>
      <c r="RQP168" s="367"/>
      <c r="RQQ168" s="367"/>
      <c r="RQR168" s="367"/>
      <c r="RQS168" s="367"/>
      <c r="RQT168" s="367"/>
      <c r="RQU168" s="367"/>
      <c r="RQV168" s="367"/>
      <c r="RQW168" s="367"/>
      <c r="RQX168" s="367"/>
      <c r="RQY168" s="367"/>
      <c r="RQZ168" s="367"/>
      <c r="RRA168" s="367"/>
      <c r="RRB168" s="367"/>
      <c r="RRC168" s="367"/>
      <c r="RRD168" s="367"/>
      <c r="RRE168" s="367"/>
      <c r="RRF168" s="367"/>
      <c r="RRG168" s="367"/>
      <c r="RRH168" s="367"/>
      <c r="RRI168" s="367"/>
      <c r="RRJ168" s="367"/>
      <c r="RRK168" s="367"/>
      <c r="RRL168" s="367"/>
      <c r="RRM168" s="367"/>
      <c r="RRN168" s="367"/>
      <c r="RRO168" s="367"/>
      <c r="RRP168" s="367"/>
      <c r="RRQ168" s="367"/>
      <c r="RRR168" s="367"/>
      <c r="RRS168" s="367"/>
      <c r="RRT168" s="367"/>
      <c r="RRU168" s="367"/>
      <c r="RRV168" s="367"/>
      <c r="RRW168" s="367"/>
      <c r="RRX168" s="367"/>
      <c r="RRY168" s="367"/>
      <c r="RRZ168" s="367"/>
      <c r="RSA168" s="367"/>
      <c r="RSB168" s="367"/>
      <c r="RSC168" s="367"/>
      <c r="RSD168" s="367"/>
      <c r="RSE168" s="367"/>
      <c r="RSF168" s="367"/>
      <c r="RSG168" s="367"/>
      <c r="RSH168" s="367"/>
      <c r="RSI168" s="367"/>
      <c r="RSJ168" s="367"/>
      <c r="RSK168" s="367"/>
      <c r="RSL168" s="367"/>
      <c r="RSM168" s="367"/>
      <c r="RSN168" s="367"/>
      <c r="RSO168" s="367"/>
      <c r="RSP168" s="367"/>
      <c r="RSQ168" s="367"/>
      <c r="RSR168" s="367"/>
      <c r="RSS168" s="367"/>
      <c r="RST168" s="367"/>
      <c r="RSU168" s="367"/>
      <c r="RSV168" s="367"/>
      <c r="RSW168" s="367"/>
      <c r="RSX168" s="367"/>
      <c r="RSY168" s="367"/>
      <c r="RSZ168" s="367"/>
      <c r="RTA168" s="367"/>
      <c r="RTB168" s="367"/>
      <c r="RTC168" s="367"/>
      <c r="RTD168" s="367"/>
      <c r="RTE168" s="367"/>
      <c r="RTF168" s="367"/>
      <c r="RTG168" s="367"/>
      <c r="RTH168" s="367"/>
      <c r="RTI168" s="367"/>
      <c r="RTJ168" s="367"/>
      <c r="RTK168" s="367"/>
      <c r="RTL168" s="367"/>
      <c r="RTM168" s="367"/>
      <c r="RTN168" s="367"/>
      <c r="RTO168" s="367"/>
      <c r="RTP168" s="367"/>
      <c r="RTQ168" s="367"/>
      <c r="RTR168" s="367"/>
      <c r="RTS168" s="367"/>
      <c r="RTT168" s="367"/>
      <c r="RTU168" s="367"/>
      <c r="RTV168" s="367"/>
      <c r="RTW168" s="367"/>
      <c r="RTX168" s="367"/>
      <c r="RTY168" s="367"/>
      <c r="RTZ168" s="367"/>
      <c r="RUA168" s="367"/>
      <c r="RUB168" s="367"/>
      <c r="RUC168" s="367"/>
      <c r="RUD168" s="367"/>
      <c r="RUE168" s="367"/>
      <c r="RUF168" s="367"/>
      <c r="RUG168" s="367"/>
      <c r="RUH168" s="367"/>
      <c r="RUI168" s="367"/>
      <c r="RUJ168" s="367"/>
      <c r="RUK168" s="367"/>
      <c r="RUL168" s="367"/>
      <c r="RUM168" s="367"/>
      <c r="RUN168" s="367"/>
      <c r="RUO168" s="367"/>
      <c r="RUP168" s="367"/>
      <c r="RUQ168" s="367"/>
      <c r="RUR168" s="367"/>
      <c r="RUS168" s="367"/>
      <c r="RUT168" s="367"/>
      <c r="RUU168" s="367"/>
      <c r="RUV168" s="367"/>
      <c r="RUW168" s="367"/>
      <c r="RUX168" s="367"/>
      <c r="RUY168" s="367"/>
      <c r="RUZ168" s="367"/>
      <c r="RVA168" s="367"/>
      <c r="RVB168" s="367"/>
      <c r="RVC168" s="367"/>
      <c r="RVD168" s="367"/>
      <c r="RVE168" s="367"/>
      <c r="RVF168" s="367"/>
      <c r="RVG168" s="367"/>
      <c r="RVH168" s="367"/>
      <c r="RVI168" s="367"/>
      <c r="RVJ168" s="367"/>
      <c r="RVK168" s="367"/>
      <c r="RVL168" s="367"/>
      <c r="RVM168" s="367"/>
      <c r="RVN168" s="367"/>
      <c r="RVO168" s="367"/>
      <c r="RVP168" s="367"/>
      <c r="RVQ168" s="367"/>
      <c r="RVR168" s="367"/>
      <c r="RVS168" s="367"/>
      <c r="RVT168" s="367"/>
      <c r="RVU168" s="367"/>
      <c r="RVV168" s="367"/>
      <c r="RVW168" s="367"/>
      <c r="RVX168" s="367"/>
      <c r="RVY168" s="367"/>
      <c r="RVZ168" s="367"/>
      <c r="RWA168" s="367"/>
      <c r="RWB168" s="367"/>
      <c r="RWC168" s="367"/>
      <c r="RWD168" s="367"/>
      <c r="RWE168" s="367"/>
      <c r="RWF168" s="367"/>
      <c r="RWG168" s="367"/>
      <c r="RWH168" s="367"/>
      <c r="RWI168" s="367"/>
      <c r="RWJ168" s="367"/>
      <c r="RWK168" s="367"/>
      <c r="RWL168" s="367"/>
      <c r="RWM168" s="367"/>
      <c r="RWN168" s="367"/>
      <c r="RWO168" s="367"/>
      <c r="RWP168" s="367"/>
      <c r="RWQ168" s="367"/>
      <c r="RWR168" s="367"/>
      <c r="RWS168" s="367"/>
      <c r="RWT168" s="367"/>
      <c r="RWU168" s="367"/>
      <c r="RWV168" s="367"/>
      <c r="RWW168" s="367"/>
      <c r="RWX168" s="367"/>
      <c r="RWY168" s="367"/>
      <c r="RWZ168" s="367"/>
      <c r="RXA168" s="367"/>
      <c r="RXB168" s="367"/>
      <c r="RXC168" s="367"/>
      <c r="RXD168" s="367"/>
      <c r="RXE168" s="367"/>
      <c r="RXF168" s="367"/>
      <c r="RXG168" s="367"/>
      <c r="RXH168" s="367"/>
      <c r="RXI168" s="367"/>
      <c r="RXJ168" s="367"/>
      <c r="RXK168" s="367"/>
      <c r="RXL168" s="367"/>
      <c r="RXM168" s="367"/>
      <c r="RXN168" s="367"/>
      <c r="RXO168" s="367"/>
      <c r="RXP168" s="367"/>
      <c r="RXQ168" s="367"/>
      <c r="RXR168" s="367"/>
      <c r="RXS168" s="367"/>
      <c r="RXT168" s="367"/>
      <c r="RXU168" s="367"/>
      <c r="RXV168" s="367"/>
      <c r="RXW168" s="367"/>
      <c r="RXX168" s="367"/>
      <c r="RXY168" s="367"/>
      <c r="RXZ168" s="367"/>
      <c r="RYA168" s="367"/>
      <c r="RYB168" s="367"/>
      <c r="RYC168" s="367"/>
      <c r="RYD168" s="367"/>
      <c r="RYE168" s="367"/>
      <c r="RYF168" s="367"/>
      <c r="RYG168" s="367"/>
      <c r="RYH168" s="367"/>
      <c r="RYI168" s="367"/>
      <c r="RYJ168" s="367"/>
      <c r="RYK168" s="367"/>
      <c r="RYL168" s="367"/>
      <c r="RYM168" s="367"/>
      <c r="RYN168" s="367"/>
      <c r="RYO168" s="367"/>
      <c r="RYP168" s="367"/>
      <c r="RYQ168" s="367"/>
      <c r="RYR168" s="367"/>
      <c r="RYS168" s="367"/>
      <c r="RYT168" s="367"/>
      <c r="RYU168" s="367"/>
      <c r="RYV168" s="367"/>
      <c r="RYW168" s="367"/>
      <c r="RYX168" s="367"/>
      <c r="RYY168" s="367"/>
      <c r="RYZ168" s="367"/>
      <c r="RZA168" s="367"/>
      <c r="RZB168" s="367"/>
      <c r="RZC168" s="367"/>
      <c r="RZD168" s="367"/>
      <c r="RZE168" s="367"/>
      <c r="RZF168" s="367"/>
      <c r="RZG168" s="367"/>
      <c r="RZH168" s="367"/>
      <c r="RZI168" s="367"/>
      <c r="RZJ168" s="367"/>
      <c r="RZK168" s="367"/>
      <c r="RZL168" s="367"/>
      <c r="RZM168" s="367"/>
      <c r="RZN168" s="367"/>
      <c r="RZO168" s="367"/>
      <c r="RZP168" s="367"/>
      <c r="RZQ168" s="367"/>
      <c r="RZR168" s="367"/>
      <c r="RZS168" s="367"/>
      <c r="RZT168" s="367"/>
      <c r="RZU168" s="367"/>
      <c r="RZV168" s="367"/>
      <c r="RZW168" s="367"/>
      <c r="RZX168" s="367"/>
      <c r="RZY168" s="367"/>
      <c r="RZZ168" s="367"/>
      <c r="SAA168" s="367"/>
      <c r="SAB168" s="367"/>
      <c r="SAC168" s="367"/>
      <c r="SAD168" s="367"/>
      <c r="SAE168" s="367"/>
      <c r="SAF168" s="367"/>
      <c r="SAG168" s="367"/>
      <c r="SAH168" s="367"/>
      <c r="SAI168" s="367"/>
      <c r="SAJ168" s="367"/>
      <c r="SAK168" s="367"/>
      <c r="SAL168" s="367"/>
      <c r="SAM168" s="367"/>
      <c r="SAN168" s="367"/>
      <c r="SAO168" s="367"/>
      <c r="SAP168" s="367"/>
      <c r="SAQ168" s="367"/>
      <c r="SAR168" s="367"/>
      <c r="SAS168" s="367"/>
      <c r="SAT168" s="367"/>
      <c r="SAU168" s="367"/>
      <c r="SAV168" s="367"/>
      <c r="SAW168" s="367"/>
      <c r="SAX168" s="367"/>
      <c r="SAY168" s="367"/>
      <c r="SAZ168" s="367"/>
      <c r="SBA168" s="367"/>
      <c r="SBB168" s="367"/>
      <c r="SBC168" s="367"/>
      <c r="SBD168" s="367"/>
      <c r="SBE168" s="367"/>
      <c r="SBF168" s="367"/>
      <c r="SBG168" s="367"/>
      <c r="SBH168" s="367"/>
      <c r="SBI168" s="367"/>
      <c r="SBJ168" s="367"/>
      <c r="SBK168" s="367"/>
      <c r="SBL168" s="367"/>
      <c r="SBM168" s="367"/>
      <c r="SBN168" s="367"/>
      <c r="SBO168" s="367"/>
      <c r="SBP168" s="367"/>
      <c r="SBQ168" s="367"/>
      <c r="SBR168" s="367"/>
      <c r="SBS168" s="367"/>
      <c r="SBT168" s="367"/>
      <c r="SBU168" s="367"/>
      <c r="SBV168" s="367"/>
      <c r="SBW168" s="367"/>
      <c r="SBX168" s="367"/>
      <c r="SBY168" s="367"/>
      <c r="SBZ168" s="367"/>
      <c r="SCA168" s="367"/>
      <c r="SCB168" s="367"/>
      <c r="SCC168" s="367"/>
      <c r="SCD168" s="367"/>
      <c r="SCE168" s="367"/>
      <c r="SCF168" s="367"/>
      <c r="SCG168" s="367"/>
      <c r="SCH168" s="367"/>
      <c r="SCI168" s="367"/>
      <c r="SCJ168" s="367"/>
      <c r="SCK168" s="367"/>
      <c r="SCL168" s="367"/>
      <c r="SCM168" s="367"/>
      <c r="SCN168" s="367"/>
      <c r="SCO168" s="367"/>
      <c r="SCP168" s="367"/>
      <c r="SCQ168" s="367"/>
      <c r="SCR168" s="367"/>
      <c r="SCS168" s="367"/>
      <c r="SCT168" s="367"/>
      <c r="SCU168" s="367"/>
      <c r="SCV168" s="367"/>
      <c r="SCW168" s="367"/>
      <c r="SCX168" s="367"/>
      <c r="SCY168" s="367"/>
      <c r="SCZ168" s="367"/>
      <c r="SDA168" s="367"/>
      <c r="SDB168" s="367"/>
      <c r="SDC168" s="367"/>
      <c r="SDD168" s="367"/>
      <c r="SDE168" s="367"/>
      <c r="SDF168" s="367"/>
      <c r="SDG168" s="367"/>
      <c r="SDH168" s="367"/>
      <c r="SDI168" s="367"/>
      <c r="SDJ168" s="367"/>
      <c r="SDK168" s="367"/>
      <c r="SDL168" s="367"/>
      <c r="SDM168" s="367"/>
      <c r="SDN168" s="367"/>
      <c r="SDO168" s="367"/>
      <c r="SDP168" s="367"/>
      <c r="SDQ168" s="367"/>
      <c r="SDR168" s="367"/>
      <c r="SDS168" s="367"/>
      <c r="SDT168" s="367"/>
      <c r="SDU168" s="367"/>
      <c r="SDV168" s="367"/>
      <c r="SDW168" s="367"/>
      <c r="SDX168" s="367"/>
      <c r="SDY168" s="367"/>
      <c r="SDZ168" s="367"/>
      <c r="SEA168" s="367"/>
      <c r="SEB168" s="367"/>
      <c r="SEC168" s="367"/>
      <c r="SED168" s="367"/>
      <c r="SEE168" s="367"/>
      <c r="SEF168" s="367"/>
      <c r="SEG168" s="367"/>
      <c r="SEH168" s="367"/>
      <c r="SEI168" s="367"/>
      <c r="SEJ168" s="367"/>
      <c r="SEK168" s="367"/>
      <c r="SEL168" s="367"/>
      <c r="SEM168" s="367"/>
      <c r="SEN168" s="367"/>
      <c r="SEO168" s="367"/>
      <c r="SEP168" s="367"/>
      <c r="SEQ168" s="367"/>
      <c r="SER168" s="367"/>
      <c r="SES168" s="367"/>
      <c r="SET168" s="367"/>
      <c r="SEU168" s="367"/>
      <c r="SEV168" s="367"/>
      <c r="SEW168" s="367"/>
      <c r="SEX168" s="367"/>
      <c r="SEY168" s="367"/>
      <c r="SEZ168" s="367"/>
      <c r="SFA168" s="367"/>
      <c r="SFB168" s="367"/>
      <c r="SFC168" s="367"/>
      <c r="SFD168" s="367"/>
      <c r="SFE168" s="367"/>
      <c r="SFF168" s="367"/>
      <c r="SFG168" s="367"/>
      <c r="SFH168" s="367"/>
      <c r="SFI168" s="367"/>
      <c r="SFJ168" s="367"/>
      <c r="SFK168" s="367"/>
      <c r="SFL168" s="367"/>
      <c r="SFM168" s="367"/>
      <c r="SFN168" s="367"/>
      <c r="SFO168" s="367"/>
      <c r="SFP168" s="367"/>
      <c r="SFQ168" s="367"/>
      <c r="SFR168" s="367"/>
      <c r="SFS168" s="367"/>
      <c r="SFT168" s="367"/>
      <c r="SFU168" s="367"/>
      <c r="SFV168" s="367"/>
      <c r="SFW168" s="367"/>
      <c r="SFX168" s="367"/>
      <c r="SFY168" s="367"/>
      <c r="SFZ168" s="367"/>
      <c r="SGA168" s="367"/>
      <c r="SGB168" s="367"/>
      <c r="SGC168" s="367"/>
      <c r="SGD168" s="367"/>
      <c r="SGE168" s="367"/>
      <c r="SGF168" s="367"/>
      <c r="SGG168" s="367"/>
      <c r="SGH168" s="367"/>
      <c r="SGI168" s="367"/>
      <c r="SGJ168" s="367"/>
      <c r="SGK168" s="367"/>
      <c r="SGL168" s="367"/>
      <c r="SGM168" s="367"/>
      <c r="SGN168" s="367"/>
      <c r="SGO168" s="367"/>
      <c r="SGP168" s="367"/>
      <c r="SGQ168" s="367"/>
      <c r="SGR168" s="367"/>
      <c r="SGS168" s="367"/>
      <c r="SGT168" s="367"/>
      <c r="SGU168" s="367"/>
      <c r="SGV168" s="367"/>
      <c r="SGW168" s="367"/>
      <c r="SGX168" s="367"/>
      <c r="SGY168" s="367"/>
      <c r="SGZ168" s="367"/>
      <c r="SHA168" s="367"/>
      <c r="SHB168" s="367"/>
      <c r="SHC168" s="367"/>
      <c r="SHD168" s="367"/>
      <c r="SHE168" s="367"/>
      <c r="SHF168" s="367"/>
      <c r="SHG168" s="367"/>
      <c r="SHH168" s="367"/>
      <c r="SHI168" s="367"/>
      <c r="SHJ168" s="367"/>
      <c r="SHK168" s="367"/>
      <c r="SHL168" s="367"/>
      <c r="SHM168" s="367"/>
      <c r="SHN168" s="367"/>
      <c r="SHO168" s="367"/>
      <c r="SHP168" s="367"/>
      <c r="SHQ168" s="367"/>
      <c r="SHR168" s="367"/>
      <c r="SHS168" s="367"/>
      <c r="SHT168" s="367"/>
      <c r="SHU168" s="367"/>
      <c r="SHV168" s="367"/>
      <c r="SHW168" s="367"/>
      <c r="SHX168" s="367"/>
      <c r="SHY168" s="367"/>
      <c r="SHZ168" s="367"/>
      <c r="SIA168" s="367"/>
      <c r="SIB168" s="367"/>
      <c r="SIC168" s="367"/>
      <c r="SID168" s="367"/>
      <c r="SIE168" s="367"/>
      <c r="SIF168" s="367"/>
      <c r="SIG168" s="367"/>
      <c r="SIH168" s="367"/>
      <c r="SII168" s="367"/>
      <c r="SIJ168" s="367"/>
      <c r="SIK168" s="367"/>
      <c r="SIL168" s="367"/>
      <c r="SIM168" s="367"/>
      <c r="SIN168" s="367"/>
      <c r="SIO168" s="367"/>
      <c r="SIP168" s="367"/>
      <c r="SIQ168" s="367"/>
      <c r="SIR168" s="367"/>
      <c r="SIS168" s="367"/>
      <c r="SIT168" s="367"/>
      <c r="SIU168" s="367"/>
      <c r="SIV168" s="367"/>
      <c r="SIW168" s="367"/>
      <c r="SIX168" s="367"/>
      <c r="SIY168" s="367"/>
      <c r="SIZ168" s="367"/>
      <c r="SJA168" s="367"/>
      <c r="SJB168" s="367"/>
      <c r="SJC168" s="367"/>
      <c r="SJD168" s="367"/>
      <c r="SJE168" s="367"/>
      <c r="SJF168" s="367"/>
      <c r="SJG168" s="367"/>
      <c r="SJH168" s="367"/>
      <c r="SJI168" s="367"/>
      <c r="SJJ168" s="367"/>
      <c r="SJK168" s="367"/>
      <c r="SJL168" s="367"/>
      <c r="SJM168" s="367"/>
      <c r="SJN168" s="367"/>
      <c r="SJO168" s="367"/>
      <c r="SJP168" s="367"/>
      <c r="SJQ168" s="367"/>
      <c r="SJR168" s="367"/>
      <c r="SJS168" s="367"/>
      <c r="SJT168" s="367"/>
      <c r="SJU168" s="367"/>
      <c r="SJV168" s="367"/>
      <c r="SJW168" s="367"/>
      <c r="SJX168" s="367"/>
      <c r="SJY168" s="367"/>
      <c r="SJZ168" s="367"/>
      <c r="SKA168" s="367"/>
      <c r="SKB168" s="367"/>
      <c r="SKC168" s="367"/>
      <c r="SKD168" s="367"/>
      <c r="SKE168" s="367"/>
      <c r="SKF168" s="367"/>
      <c r="SKG168" s="367"/>
      <c r="SKH168" s="367"/>
      <c r="SKI168" s="367"/>
      <c r="SKJ168" s="367"/>
      <c r="SKK168" s="367"/>
      <c r="SKL168" s="367"/>
      <c r="SKM168" s="367"/>
      <c r="SKN168" s="367"/>
      <c r="SKO168" s="367"/>
      <c r="SKP168" s="367"/>
      <c r="SKQ168" s="367"/>
      <c r="SKR168" s="367"/>
      <c r="SKS168" s="367"/>
      <c r="SKT168" s="367"/>
      <c r="SKU168" s="367"/>
      <c r="SKV168" s="367"/>
      <c r="SKW168" s="367"/>
      <c r="SKX168" s="367"/>
      <c r="SKY168" s="367"/>
      <c r="SKZ168" s="367"/>
      <c r="SLA168" s="367"/>
      <c r="SLB168" s="367"/>
      <c r="SLC168" s="367"/>
      <c r="SLD168" s="367"/>
      <c r="SLE168" s="367"/>
      <c r="SLF168" s="367"/>
      <c r="SLG168" s="367"/>
      <c r="SLH168" s="367"/>
      <c r="SLI168" s="367"/>
      <c r="SLJ168" s="367"/>
      <c r="SLK168" s="367"/>
      <c r="SLL168" s="367"/>
      <c r="SLM168" s="367"/>
      <c r="SLN168" s="367"/>
      <c r="SLO168" s="367"/>
      <c r="SLP168" s="367"/>
      <c r="SLQ168" s="367"/>
      <c r="SLR168" s="367"/>
      <c r="SLS168" s="367"/>
      <c r="SLT168" s="367"/>
      <c r="SLU168" s="367"/>
      <c r="SLV168" s="367"/>
      <c r="SLW168" s="367"/>
      <c r="SLX168" s="367"/>
      <c r="SLY168" s="367"/>
      <c r="SLZ168" s="367"/>
      <c r="SMA168" s="367"/>
      <c r="SMB168" s="367"/>
      <c r="SMC168" s="367"/>
      <c r="SMD168" s="367"/>
      <c r="SME168" s="367"/>
      <c r="SMF168" s="367"/>
      <c r="SMG168" s="367"/>
      <c r="SMH168" s="367"/>
      <c r="SMI168" s="367"/>
      <c r="SMJ168" s="367"/>
      <c r="SMK168" s="367"/>
      <c r="SML168" s="367"/>
      <c r="SMM168" s="367"/>
      <c r="SMN168" s="367"/>
      <c r="SMO168" s="367"/>
      <c r="SMP168" s="367"/>
      <c r="SMQ168" s="367"/>
      <c r="SMR168" s="367"/>
      <c r="SMS168" s="367"/>
      <c r="SMT168" s="367"/>
      <c r="SMU168" s="367"/>
      <c r="SMV168" s="367"/>
      <c r="SMW168" s="367"/>
      <c r="SMX168" s="367"/>
      <c r="SMY168" s="367"/>
      <c r="SMZ168" s="367"/>
      <c r="SNA168" s="367"/>
      <c r="SNB168" s="367"/>
      <c r="SNC168" s="367"/>
      <c r="SND168" s="367"/>
      <c r="SNE168" s="367"/>
      <c r="SNF168" s="367"/>
      <c r="SNG168" s="367"/>
      <c r="SNH168" s="367"/>
      <c r="SNI168" s="367"/>
      <c r="SNJ168" s="367"/>
      <c r="SNK168" s="367"/>
      <c r="SNL168" s="367"/>
      <c r="SNM168" s="367"/>
      <c r="SNN168" s="367"/>
      <c r="SNO168" s="367"/>
      <c r="SNP168" s="367"/>
      <c r="SNQ168" s="367"/>
      <c r="SNR168" s="367"/>
      <c r="SNS168" s="367"/>
      <c r="SNT168" s="367"/>
      <c r="SNU168" s="367"/>
      <c r="SNV168" s="367"/>
      <c r="SNW168" s="367"/>
      <c r="SNX168" s="367"/>
      <c r="SNY168" s="367"/>
      <c r="SNZ168" s="367"/>
      <c r="SOA168" s="367"/>
      <c r="SOB168" s="367"/>
      <c r="SOC168" s="367"/>
      <c r="SOD168" s="367"/>
      <c r="SOE168" s="367"/>
      <c r="SOF168" s="367"/>
      <c r="SOG168" s="367"/>
      <c r="SOH168" s="367"/>
      <c r="SOI168" s="367"/>
      <c r="SOJ168" s="367"/>
      <c r="SOK168" s="367"/>
      <c r="SOL168" s="367"/>
      <c r="SOM168" s="367"/>
      <c r="SON168" s="367"/>
      <c r="SOO168" s="367"/>
      <c r="SOP168" s="367"/>
      <c r="SOQ168" s="367"/>
      <c r="SOR168" s="367"/>
      <c r="SOS168" s="367"/>
      <c r="SOT168" s="367"/>
      <c r="SOU168" s="367"/>
      <c r="SOV168" s="367"/>
      <c r="SOW168" s="367"/>
      <c r="SOX168" s="367"/>
      <c r="SOY168" s="367"/>
      <c r="SOZ168" s="367"/>
      <c r="SPA168" s="367"/>
      <c r="SPB168" s="367"/>
      <c r="SPC168" s="367"/>
      <c r="SPD168" s="367"/>
      <c r="SPE168" s="367"/>
      <c r="SPF168" s="367"/>
      <c r="SPG168" s="367"/>
      <c r="SPH168" s="367"/>
      <c r="SPI168" s="367"/>
      <c r="SPJ168" s="367"/>
      <c r="SPK168" s="367"/>
      <c r="SPL168" s="367"/>
      <c r="SPM168" s="367"/>
      <c r="SPN168" s="367"/>
      <c r="SPO168" s="367"/>
      <c r="SPP168" s="367"/>
      <c r="SPQ168" s="367"/>
      <c r="SPR168" s="367"/>
      <c r="SPS168" s="367"/>
      <c r="SPT168" s="367"/>
      <c r="SPU168" s="367"/>
      <c r="SPV168" s="367"/>
      <c r="SPW168" s="367"/>
      <c r="SPX168" s="367"/>
      <c r="SPY168" s="367"/>
      <c r="SPZ168" s="367"/>
      <c r="SQA168" s="367"/>
      <c r="SQB168" s="367"/>
      <c r="SQC168" s="367"/>
      <c r="SQD168" s="367"/>
      <c r="SQE168" s="367"/>
      <c r="SQF168" s="367"/>
      <c r="SQG168" s="367"/>
      <c r="SQH168" s="367"/>
      <c r="SQI168" s="367"/>
      <c r="SQJ168" s="367"/>
      <c r="SQK168" s="367"/>
      <c r="SQL168" s="367"/>
      <c r="SQM168" s="367"/>
      <c r="SQN168" s="367"/>
      <c r="SQO168" s="367"/>
      <c r="SQP168" s="367"/>
      <c r="SQQ168" s="367"/>
      <c r="SQR168" s="367"/>
      <c r="SQS168" s="367"/>
      <c r="SQT168" s="367"/>
      <c r="SQU168" s="367"/>
      <c r="SQV168" s="367"/>
      <c r="SQW168" s="367"/>
      <c r="SQX168" s="367"/>
      <c r="SQY168" s="367"/>
      <c r="SQZ168" s="367"/>
      <c r="SRA168" s="367"/>
      <c r="SRB168" s="367"/>
      <c r="SRC168" s="367"/>
      <c r="SRD168" s="367"/>
      <c r="SRE168" s="367"/>
      <c r="SRF168" s="367"/>
      <c r="SRG168" s="367"/>
      <c r="SRH168" s="367"/>
      <c r="SRI168" s="367"/>
      <c r="SRJ168" s="367"/>
      <c r="SRK168" s="367"/>
      <c r="SRL168" s="367"/>
      <c r="SRM168" s="367"/>
      <c r="SRN168" s="367"/>
      <c r="SRO168" s="367"/>
      <c r="SRP168" s="367"/>
      <c r="SRQ168" s="367"/>
      <c r="SRR168" s="367"/>
      <c r="SRS168" s="367"/>
      <c r="SRT168" s="367"/>
      <c r="SRU168" s="367"/>
      <c r="SRV168" s="367"/>
      <c r="SRW168" s="367"/>
      <c r="SRX168" s="367"/>
      <c r="SRY168" s="367"/>
      <c r="SRZ168" s="367"/>
      <c r="SSA168" s="367"/>
      <c r="SSB168" s="367"/>
      <c r="SSC168" s="367"/>
      <c r="SSD168" s="367"/>
      <c r="SSE168" s="367"/>
      <c r="SSF168" s="367"/>
      <c r="SSG168" s="367"/>
      <c r="SSH168" s="367"/>
      <c r="SSI168" s="367"/>
      <c r="SSJ168" s="367"/>
      <c r="SSK168" s="367"/>
      <c r="SSL168" s="367"/>
      <c r="SSM168" s="367"/>
      <c r="SSN168" s="367"/>
      <c r="SSO168" s="367"/>
      <c r="SSP168" s="367"/>
      <c r="SSQ168" s="367"/>
      <c r="SSR168" s="367"/>
      <c r="SSS168" s="367"/>
      <c r="SST168" s="367"/>
      <c r="SSU168" s="367"/>
      <c r="SSV168" s="367"/>
      <c r="SSW168" s="367"/>
      <c r="SSX168" s="367"/>
      <c r="SSY168" s="367"/>
      <c r="SSZ168" s="367"/>
      <c r="STA168" s="367"/>
      <c r="STB168" s="367"/>
      <c r="STC168" s="367"/>
      <c r="STD168" s="367"/>
      <c r="STE168" s="367"/>
      <c r="STF168" s="367"/>
      <c r="STG168" s="367"/>
      <c r="STH168" s="367"/>
      <c r="STI168" s="367"/>
      <c r="STJ168" s="367"/>
      <c r="STK168" s="367"/>
      <c r="STL168" s="367"/>
      <c r="STM168" s="367"/>
      <c r="STN168" s="367"/>
      <c r="STO168" s="367"/>
      <c r="STP168" s="367"/>
      <c r="STQ168" s="367"/>
      <c r="STR168" s="367"/>
      <c r="STS168" s="367"/>
      <c r="STT168" s="367"/>
      <c r="STU168" s="367"/>
      <c r="STV168" s="367"/>
      <c r="STW168" s="367"/>
      <c r="STX168" s="367"/>
      <c r="STY168" s="367"/>
      <c r="STZ168" s="367"/>
      <c r="SUA168" s="367"/>
      <c r="SUB168" s="367"/>
      <c r="SUC168" s="367"/>
      <c r="SUD168" s="367"/>
      <c r="SUE168" s="367"/>
      <c r="SUF168" s="367"/>
      <c r="SUG168" s="367"/>
      <c r="SUH168" s="367"/>
      <c r="SUI168" s="367"/>
      <c r="SUJ168" s="367"/>
      <c r="SUK168" s="367"/>
      <c r="SUL168" s="367"/>
      <c r="SUM168" s="367"/>
      <c r="SUN168" s="367"/>
      <c r="SUO168" s="367"/>
      <c r="SUP168" s="367"/>
      <c r="SUQ168" s="367"/>
      <c r="SUR168" s="367"/>
      <c r="SUS168" s="367"/>
      <c r="SUT168" s="367"/>
      <c r="SUU168" s="367"/>
      <c r="SUV168" s="367"/>
      <c r="SUW168" s="367"/>
      <c r="SUX168" s="367"/>
      <c r="SUY168" s="367"/>
      <c r="SUZ168" s="367"/>
      <c r="SVA168" s="367"/>
      <c r="SVB168" s="367"/>
      <c r="SVC168" s="367"/>
      <c r="SVD168" s="367"/>
      <c r="SVE168" s="367"/>
      <c r="SVF168" s="367"/>
      <c r="SVG168" s="367"/>
      <c r="SVH168" s="367"/>
      <c r="SVI168" s="367"/>
      <c r="SVJ168" s="367"/>
      <c r="SVK168" s="367"/>
      <c r="SVL168" s="367"/>
      <c r="SVM168" s="367"/>
      <c r="SVN168" s="367"/>
      <c r="SVO168" s="367"/>
      <c r="SVP168" s="367"/>
      <c r="SVQ168" s="367"/>
      <c r="SVR168" s="367"/>
      <c r="SVS168" s="367"/>
      <c r="SVT168" s="367"/>
      <c r="SVU168" s="367"/>
      <c r="SVV168" s="367"/>
      <c r="SVW168" s="367"/>
      <c r="SVX168" s="367"/>
      <c r="SVY168" s="367"/>
      <c r="SVZ168" s="367"/>
      <c r="SWA168" s="367"/>
      <c r="SWB168" s="367"/>
      <c r="SWC168" s="367"/>
      <c r="SWD168" s="367"/>
      <c r="SWE168" s="367"/>
      <c r="SWF168" s="367"/>
      <c r="SWG168" s="367"/>
      <c r="SWH168" s="367"/>
      <c r="SWI168" s="367"/>
      <c r="SWJ168" s="367"/>
      <c r="SWK168" s="367"/>
      <c r="SWL168" s="367"/>
      <c r="SWM168" s="367"/>
      <c r="SWN168" s="367"/>
      <c r="SWO168" s="367"/>
      <c r="SWP168" s="367"/>
      <c r="SWQ168" s="367"/>
      <c r="SWR168" s="367"/>
      <c r="SWS168" s="367"/>
      <c r="SWT168" s="367"/>
      <c r="SWU168" s="367"/>
      <c r="SWV168" s="367"/>
      <c r="SWW168" s="367"/>
      <c r="SWX168" s="367"/>
      <c r="SWY168" s="367"/>
      <c r="SWZ168" s="367"/>
      <c r="SXA168" s="367"/>
      <c r="SXB168" s="367"/>
      <c r="SXC168" s="367"/>
      <c r="SXD168" s="367"/>
      <c r="SXE168" s="367"/>
      <c r="SXF168" s="367"/>
      <c r="SXG168" s="367"/>
      <c r="SXH168" s="367"/>
      <c r="SXI168" s="367"/>
      <c r="SXJ168" s="367"/>
      <c r="SXK168" s="367"/>
      <c r="SXL168" s="367"/>
      <c r="SXM168" s="367"/>
      <c r="SXN168" s="367"/>
      <c r="SXO168" s="367"/>
      <c r="SXP168" s="367"/>
      <c r="SXQ168" s="367"/>
      <c r="SXR168" s="367"/>
      <c r="SXS168" s="367"/>
      <c r="SXT168" s="367"/>
      <c r="SXU168" s="367"/>
      <c r="SXV168" s="367"/>
      <c r="SXW168" s="367"/>
      <c r="SXX168" s="367"/>
      <c r="SXY168" s="367"/>
      <c r="SXZ168" s="367"/>
      <c r="SYA168" s="367"/>
      <c r="SYB168" s="367"/>
      <c r="SYC168" s="367"/>
      <c r="SYD168" s="367"/>
      <c r="SYE168" s="367"/>
      <c r="SYF168" s="367"/>
      <c r="SYG168" s="367"/>
      <c r="SYH168" s="367"/>
      <c r="SYI168" s="367"/>
      <c r="SYJ168" s="367"/>
      <c r="SYK168" s="367"/>
      <c r="SYL168" s="367"/>
      <c r="SYM168" s="367"/>
      <c r="SYN168" s="367"/>
      <c r="SYO168" s="367"/>
      <c r="SYP168" s="367"/>
      <c r="SYQ168" s="367"/>
      <c r="SYR168" s="367"/>
      <c r="SYS168" s="367"/>
      <c r="SYT168" s="367"/>
      <c r="SYU168" s="367"/>
      <c r="SYV168" s="367"/>
      <c r="SYW168" s="367"/>
      <c r="SYX168" s="367"/>
      <c r="SYY168" s="367"/>
      <c r="SYZ168" s="367"/>
      <c r="SZA168" s="367"/>
      <c r="SZB168" s="367"/>
      <c r="SZC168" s="367"/>
      <c r="SZD168" s="367"/>
      <c r="SZE168" s="367"/>
      <c r="SZF168" s="367"/>
      <c r="SZG168" s="367"/>
      <c r="SZH168" s="367"/>
      <c r="SZI168" s="367"/>
      <c r="SZJ168" s="367"/>
      <c r="SZK168" s="367"/>
      <c r="SZL168" s="367"/>
      <c r="SZM168" s="367"/>
      <c r="SZN168" s="367"/>
      <c r="SZO168" s="367"/>
      <c r="SZP168" s="367"/>
      <c r="SZQ168" s="367"/>
      <c r="SZR168" s="367"/>
      <c r="SZS168" s="367"/>
      <c r="SZT168" s="367"/>
      <c r="SZU168" s="367"/>
      <c r="SZV168" s="367"/>
      <c r="SZW168" s="367"/>
      <c r="SZX168" s="367"/>
      <c r="SZY168" s="367"/>
      <c r="SZZ168" s="367"/>
      <c r="TAA168" s="367"/>
      <c r="TAB168" s="367"/>
      <c r="TAC168" s="367"/>
      <c r="TAD168" s="367"/>
      <c r="TAE168" s="367"/>
      <c r="TAF168" s="367"/>
      <c r="TAG168" s="367"/>
      <c r="TAH168" s="367"/>
      <c r="TAI168" s="367"/>
      <c r="TAJ168" s="367"/>
      <c r="TAK168" s="367"/>
      <c r="TAL168" s="367"/>
      <c r="TAM168" s="367"/>
      <c r="TAN168" s="367"/>
      <c r="TAO168" s="367"/>
      <c r="TAP168" s="367"/>
      <c r="TAQ168" s="367"/>
      <c r="TAR168" s="367"/>
      <c r="TAS168" s="367"/>
      <c r="TAT168" s="367"/>
      <c r="TAU168" s="367"/>
      <c r="TAV168" s="367"/>
      <c r="TAW168" s="367"/>
      <c r="TAX168" s="367"/>
      <c r="TAY168" s="367"/>
      <c r="TAZ168" s="367"/>
      <c r="TBA168" s="367"/>
      <c r="TBB168" s="367"/>
      <c r="TBC168" s="367"/>
      <c r="TBD168" s="367"/>
      <c r="TBE168" s="367"/>
      <c r="TBF168" s="367"/>
      <c r="TBG168" s="367"/>
      <c r="TBH168" s="367"/>
      <c r="TBI168" s="367"/>
      <c r="TBJ168" s="367"/>
      <c r="TBK168" s="367"/>
      <c r="TBL168" s="367"/>
      <c r="TBM168" s="367"/>
      <c r="TBN168" s="367"/>
      <c r="TBO168" s="367"/>
      <c r="TBP168" s="367"/>
      <c r="TBQ168" s="367"/>
      <c r="TBR168" s="367"/>
      <c r="TBS168" s="367"/>
      <c r="TBT168" s="367"/>
      <c r="TBU168" s="367"/>
      <c r="TBV168" s="367"/>
      <c r="TBW168" s="367"/>
      <c r="TBX168" s="367"/>
      <c r="TBY168" s="367"/>
      <c r="TBZ168" s="367"/>
      <c r="TCA168" s="367"/>
      <c r="TCB168" s="367"/>
      <c r="TCC168" s="367"/>
      <c r="TCD168" s="367"/>
      <c r="TCE168" s="367"/>
      <c r="TCF168" s="367"/>
      <c r="TCG168" s="367"/>
      <c r="TCH168" s="367"/>
      <c r="TCI168" s="367"/>
      <c r="TCJ168" s="367"/>
      <c r="TCK168" s="367"/>
      <c r="TCL168" s="367"/>
      <c r="TCM168" s="367"/>
      <c r="TCN168" s="367"/>
      <c r="TCO168" s="367"/>
      <c r="TCP168" s="367"/>
      <c r="TCQ168" s="367"/>
      <c r="TCR168" s="367"/>
      <c r="TCS168" s="367"/>
      <c r="TCT168" s="367"/>
      <c r="TCU168" s="367"/>
      <c r="TCV168" s="367"/>
      <c r="TCW168" s="367"/>
      <c r="TCX168" s="367"/>
      <c r="TCY168" s="367"/>
      <c r="TCZ168" s="367"/>
      <c r="TDA168" s="367"/>
      <c r="TDB168" s="367"/>
      <c r="TDC168" s="367"/>
      <c r="TDD168" s="367"/>
      <c r="TDE168" s="367"/>
      <c r="TDF168" s="367"/>
      <c r="TDG168" s="367"/>
      <c r="TDH168" s="367"/>
      <c r="TDI168" s="367"/>
      <c r="TDJ168" s="367"/>
      <c r="TDK168" s="367"/>
      <c r="TDL168" s="367"/>
      <c r="TDM168" s="367"/>
      <c r="TDN168" s="367"/>
      <c r="TDO168" s="367"/>
      <c r="TDP168" s="367"/>
      <c r="TDQ168" s="367"/>
      <c r="TDR168" s="367"/>
      <c r="TDS168" s="367"/>
      <c r="TDT168" s="367"/>
      <c r="TDU168" s="367"/>
      <c r="TDV168" s="367"/>
      <c r="TDW168" s="367"/>
      <c r="TDX168" s="367"/>
      <c r="TDY168" s="367"/>
      <c r="TDZ168" s="367"/>
      <c r="TEA168" s="367"/>
      <c r="TEB168" s="367"/>
      <c r="TEC168" s="367"/>
      <c r="TED168" s="367"/>
      <c r="TEE168" s="367"/>
      <c r="TEF168" s="367"/>
      <c r="TEG168" s="367"/>
      <c r="TEH168" s="367"/>
      <c r="TEI168" s="367"/>
      <c r="TEJ168" s="367"/>
      <c r="TEK168" s="367"/>
      <c r="TEL168" s="367"/>
      <c r="TEM168" s="367"/>
      <c r="TEN168" s="367"/>
      <c r="TEO168" s="367"/>
      <c r="TEP168" s="367"/>
      <c r="TEQ168" s="367"/>
      <c r="TER168" s="367"/>
      <c r="TES168" s="367"/>
      <c r="TET168" s="367"/>
      <c r="TEU168" s="367"/>
      <c r="TEV168" s="367"/>
      <c r="TEW168" s="367"/>
      <c r="TEX168" s="367"/>
      <c r="TEY168" s="367"/>
      <c r="TEZ168" s="367"/>
      <c r="TFA168" s="367"/>
      <c r="TFB168" s="367"/>
      <c r="TFC168" s="367"/>
      <c r="TFD168" s="367"/>
      <c r="TFE168" s="367"/>
      <c r="TFF168" s="367"/>
      <c r="TFG168" s="367"/>
      <c r="TFH168" s="367"/>
      <c r="TFI168" s="367"/>
      <c r="TFJ168" s="367"/>
      <c r="TFK168" s="367"/>
      <c r="TFL168" s="367"/>
      <c r="TFM168" s="367"/>
      <c r="TFN168" s="367"/>
      <c r="TFO168" s="367"/>
      <c r="TFP168" s="367"/>
      <c r="TFQ168" s="367"/>
      <c r="TFR168" s="367"/>
      <c r="TFS168" s="367"/>
      <c r="TFT168" s="367"/>
      <c r="TFU168" s="367"/>
      <c r="TFV168" s="367"/>
      <c r="TFW168" s="367"/>
      <c r="TFX168" s="367"/>
      <c r="TFY168" s="367"/>
      <c r="TFZ168" s="367"/>
      <c r="TGA168" s="367"/>
      <c r="TGB168" s="367"/>
      <c r="TGC168" s="367"/>
      <c r="TGD168" s="367"/>
      <c r="TGE168" s="367"/>
      <c r="TGF168" s="367"/>
      <c r="TGG168" s="367"/>
      <c r="TGH168" s="367"/>
      <c r="TGI168" s="367"/>
      <c r="TGJ168" s="367"/>
      <c r="TGK168" s="367"/>
      <c r="TGL168" s="367"/>
      <c r="TGM168" s="367"/>
      <c r="TGN168" s="367"/>
      <c r="TGO168" s="367"/>
      <c r="TGP168" s="367"/>
      <c r="TGQ168" s="367"/>
      <c r="TGR168" s="367"/>
      <c r="TGS168" s="367"/>
      <c r="TGT168" s="367"/>
      <c r="TGU168" s="367"/>
      <c r="TGV168" s="367"/>
      <c r="TGW168" s="367"/>
      <c r="TGX168" s="367"/>
      <c r="TGY168" s="367"/>
      <c r="TGZ168" s="367"/>
      <c r="THA168" s="367"/>
      <c r="THB168" s="367"/>
      <c r="THC168" s="367"/>
      <c r="THD168" s="367"/>
      <c r="THE168" s="367"/>
      <c r="THF168" s="367"/>
      <c r="THG168" s="367"/>
      <c r="THH168" s="367"/>
      <c r="THI168" s="367"/>
      <c r="THJ168" s="367"/>
      <c r="THK168" s="367"/>
      <c r="THL168" s="367"/>
      <c r="THM168" s="367"/>
      <c r="THN168" s="367"/>
      <c r="THO168" s="367"/>
      <c r="THP168" s="367"/>
      <c r="THQ168" s="367"/>
      <c r="THR168" s="367"/>
      <c r="THS168" s="367"/>
      <c r="THT168" s="367"/>
      <c r="THU168" s="367"/>
      <c r="THV168" s="367"/>
      <c r="THW168" s="367"/>
      <c r="THX168" s="367"/>
      <c r="THY168" s="367"/>
      <c r="THZ168" s="367"/>
      <c r="TIA168" s="367"/>
      <c r="TIB168" s="367"/>
      <c r="TIC168" s="367"/>
      <c r="TID168" s="367"/>
      <c r="TIE168" s="367"/>
      <c r="TIF168" s="367"/>
      <c r="TIG168" s="367"/>
      <c r="TIH168" s="367"/>
      <c r="TII168" s="367"/>
      <c r="TIJ168" s="367"/>
      <c r="TIK168" s="367"/>
      <c r="TIL168" s="367"/>
      <c r="TIM168" s="367"/>
      <c r="TIN168" s="367"/>
      <c r="TIO168" s="367"/>
      <c r="TIP168" s="367"/>
      <c r="TIQ168" s="367"/>
      <c r="TIR168" s="367"/>
      <c r="TIS168" s="367"/>
      <c r="TIT168" s="367"/>
      <c r="TIU168" s="367"/>
      <c r="TIV168" s="367"/>
      <c r="TIW168" s="367"/>
      <c r="TIX168" s="367"/>
      <c r="TIY168" s="367"/>
      <c r="TIZ168" s="367"/>
      <c r="TJA168" s="367"/>
      <c r="TJB168" s="367"/>
      <c r="TJC168" s="367"/>
      <c r="TJD168" s="367"/>
      <c r="TJE168" s="367"/>
      <c r="TJF168" s="367"/>
      <c r="TJG168" s="367"/>
      <c r="TJH168" s="367"/>
      <c r="TJI168" s="367"/>
      <c r="TJJ168" s="367"/>
      <c r="TJK168" s="367"/>
      <c r="TJL168" s="367"/>
      <c r="TJM168" s="367"/>
      <c r="TJN168" s="367"/>
      <c r="TJO168" s="367"/>
      <c r="TJP168" s="367"/>
      <c r="TJQ168" s="367"/>
      <c r="TJR168" s="367"/>
      <c r="TJS168" s="367"/>
      <c r="TJT168" s="367"/>
      <c r="TJU168" s="367"/>
      <c r="TJV168" s="367"/>
      <c r="TJW168" s="367"/>
      <c r="TJX168" s="367"/>
      <c r="TJY168" s="367"/>
      <c r="TJZ168" s="367"/>
      <c r="TKA168" s="367"/>
      <c r="TKB168" s="367"/>
      <c r="TKC168" s="367"/>
      <c r="TKD168" s="367"/>
      <c r="TKE168" s="367"/>
      <c r="TKF168" s="367"/>
      <c r="TKG168" s="367"/>
      <c r="TKH168" s="367"/>
      <c r="TKI168" s="367"/>
      <c r="TKJ168" s="367"/>
      <c r="TKK168" s="367"/>
      <c r="TKL168" s="367"/>
      <c r="TKM168" s="367"/>
      <c r="TKN168" s="367"/>
      <c r="TKO168" s="367"/>
      <c r="TKP168" s="367"/>
      <c r="TKQ168" s="367"/>
      <c r="TKR168" s="367"/>
      <c r="TKS168" s="367"/>
      <c r="TKT168" s="367"/>
      <c r="TKU168" s="367"/>
      <c r="TKV168" s="367"/>
      <c r="TKW168" s="367"/>
      <c r="TKX168" s="367"/>
      <c r="TKY168" s="367"/>
      <c r="TKZ168" s="367"/>
      <c r="TLA168" s="367"/>
      <c r="TLB168" s="367"/>
      <c r="TLC168" s="367"/>
      <c r="TLD168" s="367"/>
      <c r="TLE168" s="367"/>
      <c r="TLF168" s="367"/>
      <c r="TLG168" s="367"/>
      <c r="TLH168" s="367"/>
      <c r="TLI168" s="367"/>
      <c r="TLJ168" s="367"/>
      <c r="TLK168" s="367"/>
      <c r="TLL168" s="367"/>
      <c r="TLM168" s="367"/>
      <c r="TLN168" s="367"/>
      <c r="TLO168" s="367"/>
      <c r="TLP168" s="367"/>
      <c r="TLQ168" s="367"/>
      <c r="TLR168" s="367"/>
      <c r="TLS168" s="367"/>
      <c r="TLT168" s="367"/>
      <c r="TLU168" s="367"/>
      <c r="TLV168" s="367"/>
      <c r="TLW168" s="367"/>
      <c r="TLX168" s="367"/>
      <c r="TLY168" s="367"/>
      <c r="TLZ168" s="367"/>
      <c r="TMA168" s="367"/>
      <c r="TMB168" s="367"/>
      <c r="TMC168" s="367"/>
      <c r="TMD168" s="367"/>
      <c r="TME168" s="367"/>
      <c r="TMF168" s="367"/>
      <c r="TMG168" s="367"/>
      <c r="TMH168" s="367"/>
      <c r="TMI168" s="367"/>
      <c r="TMJ168" s="367"/>
      <c r="TMK168" s="367"/>
      <c r="TML168" s="367"/>
      <c r="TMM168" s="367"/>
      <c r="TMN168" s="367"/>
      <c r="TMO168" s="367"/>
      <c r="TMP168" s="367"/>
      <c r="TMQ168" s="367"/>
      <c r="TMR168" s="367"/>
      <c r="TMS168" s="367"/>
      <c r="TMT168" s="367"/>
      <c r="TMU168" s="367"/>
      <c r="TMV168" s="367"/>
      <c r="TMW168" s="367"/>
      <c r="TMX168" s="367"/>
      <c r="TMY168" s="367"/>
      <c r="TMZ168" s="367"/>
      <c r="TNA168" s="367"/>
      <c r="TNB168" s="367"/>
      <c r="TNC168" s="367"/>
      <c r="TND168" s="367"/>
      <c r="TNE168" s="367"/>
      <c r="TNF168" s="367"/>
      <c r="TNG168" s="367"/>
      <c r="TNH168" s="367"/>
      <c r="TNI168" s="367"/>
      <c r="TNJ168" s="367"/>
      <c r="TNK168" s="367"/>
      <c r="TNL168" s="367"/>
      <c r="TNM168" s="367"/>
      <c r="TNN168" s="367"/>
      <c r="TNO168" s="367"/>
      <c r="TNP168" s="367"/>
      <c r="TNQ168" s="367"/>
      <c r="TNR168" s="367"/>
      <c r="TNS168" s="367"/>
      <c r="TNT168" s="367"/>
      <c r="TNU168" s="367"/>
      <c r="TNV168" s="367"/>
      <c r="TNW168" s="367"/>
      <c r="TNX168" s="367"/>
      <c r="TNY168" s="367"/>
      <c r="TNZ168" s="367"/>
      <c r="TOA168" s="367"/>
      <c r="TOB168" s="367"/>
      <c r="TOC168" s="367"/>
      <c r="TOD168" s="367"/>
      <c r="TOE168" s="367"/>
      <c r="TOF168" s="367"/>
      <c r="TOG168" s="367"/>
      <c r="TOH168" s="367"/>
      <c r="TOI168" s="367"/>
      <c r="TOJ168" s="367"/>
      <c r="TOK168" s="367"/>
      <c r="TOL168" s="367"/>
      <c r="TOM168" s="367"/>
      <c r="TON168" s="367"/>
      <c r="TOO168" s="367"/>
      <c r="TOP168" s="367"/>
      <c r="TOQ168" s="367"/>
      <c r="TOR168" s="367"/>
      <c r="TOS168" s="367"/>
      <c r="TOT168" s="367"/>
      <c r="TOU168" s="367"/>
      <c r="TOV168" s="367"/>
      <c r="TOW168" s="367"/>
      <c r="TOX168" s="367"/>
      <c r="TOY168" s="367"/>
      <c r="TOZ168" s="367"/>
      <c r="TPA168" s="367"/>
      <c r="TPB168" s="367"/>
      <c r="TPC168" s="367"/>
      <c r="TPD168" s="367"/>
      <c r="TPE168" s="367"/>
      <c r="TPF168" s="367"/>
      <c r="TPG168" s="367"/>
      <c r="TPH168" s="367"/>
      <c r="TPI168" s="367"/>
      <c r="TPJ168" s="367"/>
      <c r="TPK168" s="367"/>
      <c r="TPL168" s="367"/>
      <c r="TPM168" s="367"/>
      <c r="TPN168" s="367"/>
      <c r="TPO168" s="367"/>
      <c r="TPP168" s="367"/>
      <c r="TPQ168" s="367"/>
      <c r="TPR168" s="367"/>
      <c r="TPS168" s="367"/>
      <c r="TPT168" s="367"/>
      <c r="TPU168" s="367"/>
      <c r="TPV168" s="367"/>
      <c r="TPW168" s="367"/>
      <c r="TPX168" s="367"/>
      <c r="TPY168" s="367"/>
      <c r="TPZ168" s="367"/>
      <c r="TQA168" s="367"/>
      <c r="TQB168" s="367"/>
      <c r="TQC168" s="367"/>
      <c r="TQD168" s="367"/>
      <c r="TQE168" s="367"/>
      <c r="TQF168" s="367"/>
      <c r="TQG168" s="367"/>
      <c r="TQH168" s="367"/>
      <c r="TQI168" s="367"/>
      <c r="TQJ168" s="367"/>
      <c r="TQK168" s="367"/>
      <c r="TQL168" s="367"/>
      <c r="TQM168" s="367"/>
      <c r="TQN168" s="367"/>
      <c r="TQO168" s="367"/>
      <c r="TQP168" s="367"/>
      <c r="TQQ168" s="367"/>
      <c r="TQR168" s="367"/>
      <c r="TQS168" s="367"/>
      <c r="TQT168" s="367"/>
      <c r="TQU168" s="367"/>
      <c r="TQV168" s="367"/>
      <c r="TQW168" s="367"/>
      <c r="TQX168" s="367"/>
      <c r="TQY168" s="367"/>
      <c r="TQZ168" s="367"/>
      <c r="TRA168" s="367"/>
      <c r="TRB168" s="367"/>
      <c r="TRC168" s="367"/>
      <c r="TRD168" s="367"/>
      <c r="TRE168" s="367"/>
      <c r="TRF168" s="367"/>
      <c r="TRG168" s="367"/>
      <c r="TRH168" s="367"/>
      <c r="TRI168" s="367"/>
      <c r="TRJ168" s="367"/>
      <c r="TRK168" s="367"/>
      <c r="TRL168" s="367"/>
      <c r="TRM168" s="367"/>
      <c r="TRN168" s="367"/>
      <c r="TRO168" s="367"/>
      <c r="TRP168" s="367"/>
      <c r="TRQ168" s="367"/>
      <c r="TRR168" s="367"/>
      <c r="TRS168" s="367"/>
      <c r="TRT168" s="367"/>
      <c r="TRU168" s="367"/>
      <c r="TRV168" s="367"/>
      <c r="TRW168" s="367"/>
      <c r="TRX168" s="367"/>
      <c r="TRY168" s="367"/>
      <c r="TRZ168" s="367"/>
      <c r="TSA168" s="367"/>
      <c r="TSB168" s="367"/>
      <c r="TSC168" s="367"/>
      <c r="TSD168" s="367"/>
      <c r="TSE168" s="367"/>
      <c r="TSF168" s="367"/>
      <c r="TSG168" s="367"/>
      <c r="TSH168" s="367"/>
      <c r="TSI168" s="367"/>
      <c r="TSJ168" s="367"/>
      <c r="TSK168" s="367"/>
      <c r="TSL168" s="367"/>
      <c r="TSM168" s="367"/>
      <c r="TSN168" s="367"/>
      <c r="TSO168" s="367"/>
      <c r="TSP168" s="367"/>
      <c r="TSQ168" s="367"/>
      <c r="TSR168" s="367"/>
      <c r="TSS168" s="367"/>
      <c r="TST168" s="367"/>
      <c r="TSU168" s="367"/>
      <c r="TSV168" s="367"/>
      <c r="TSW168" s="367"/>
      <c r="TSX168" s="367"/>
      <c r="TSY168" s="367"/>
      <c r="TSZ168" s="367"/>
      <c r="TTA168" s="367"/>
      <c r="TTB168" s="367"/>
      <c r="TTC168" s="367"/>
      <c r="TTD168" s="367"/>
      <c r="TTE168" s="367"/>
      <c r="TTF168" s="367"/>
      <c r="TTG168" s="367"/>
      <c r="TTH168" s="367"/>
      <c r="TTI168" s="367"/>
      <c r="TTJ168" s="367"/>
      <c r="TTK168" s="367"/>
      <c r="TTL168" s="367"/>
      <c r="TTM168" s="367"/>
      <c r="TTN168" s="367"/>
      <c r="TTO168" s="367"/>
      <c r="TTP168" s="367"/>
      <c r="TTQ168" s="367"/>
      <c r="TTR168" s="367"/>
      <c r="TTS168" s="367"/>
      <c r="TTT168" s="367"/>
      <c r="TTU168" s="367"/>
      <c r="TTV168" s="367"/>
      <c r="TTW168" s="367"/>
      <c r="TTX168" s="367"/>
      <c r="TTY168" s="367"/>
      <c r="TTZ168" s="367"/>
      <c r="TUA168" s="367"/>
      <c r="TUB168" s="367"/>
      <c r="TUC168" s="367"/>
      <c r="TUD168" s="367"/>
      <c r="TUE168" s="367"/>
      <c r="TUF168" s="367"/>
      <c r="TUG168" s="367"/>
      <c r="TUH168" s="367"/>
      <c r="TUI168" s="367"/>
      <c r="TUJ168" s="367"/>
      <c r="TUK168" s="367"/>
      <c r="TUL168" s="367"/>
      <c r="TUM168" s="367"/>
      <c r="TUN168" s="367"/>
      <c r="TUO168" s="367"/>
      <c r="TUP168" s="367"/>
      <c r="TUQ168" s="367"/>
      <c r="TUR168" s="367"/>
      <c r="TUS168" s="367"/>
      <c r="TUT168" s="367"/>
      <c r="TUU168" s="367"/>
      <c r="TUV168" s="367"/>
      <c r="TUW168" s="367"/>
      <c r="TUX168" s="367"/>
      <c r="TUY168" s="367"/>
      <c r="TUZ168" s="367"/>
      <c r="TVA168" s="367"/>
      <c r="TVB168" s="367"/>
      <c r="TVC168" s="367"/>
      <c r="TVD168" s="367"/>
      <c r="TVE168" s="367"/>
      <c r="TVF168" s="367"/>
      <c r="TVG168" s="367"/>
      <c r="TVH168" s="367"/>
      <c r="TVI168" s="367"/>
      <c r="TVJ168" s="367"/>
      <c r="TVK168" s="367"/>
      <c r="TVL168" s="367"/>
      <c r="TVM168" s="367"/>
      <c r="TVN168" s="367"/>
      <c r="TVO168" s="367"/>
      <c r="TVP168" s="367"/>
      <c r="TVQ168" s="367"/>
      <c r="TVR168" s="367"/>
      <c r="TVS168" s="367"/>
      <c r="TVT168" s="367"/>
      <c r="TVU168" s="367"/>
      <c r="TVV168" s="367"/>
      <c r="TVW168" s="367"/>
      <c r="TVX168" s="367"/>
      <c r="TVY168" s="367"/>
      <c r="TVZ168" s="367"/>
      <c r="TWA168" s="367"/>
      <c r="TWB168" s="367"/>
      <c r="TWC168" s="367"/>
      <c r="TWD168" s="367"/>
      <c r="TWE168" s="367"/>
      <c r="TWF168" s="367"/>
      <c r="TWG168" s="367"/>
      <c r="TWH168" s="367"/>
      <c r="TWI168" s="367"/>
      <c r="TWJ168" s="367"/>
      <c r="TWK168" s="367"/>
      <c r="TWL168" s="367"/>
      <c r="TWM168" s="367"/>
      <c r="TWN168" s="367"/>
      <c r="TWO168" s="367"/>
      <c r="TWP168" s="367"/>
      <c r="TWQ168" s="367"/>
      <c r="TWR168" s="367"/>
      <c r="TWS168" s="367"/>
      <c r="TWT168" s="367"/>
      <c r="TWU168" s="367"/>
      <c r="TWV168" s="367"/>
      <c r="TWW168" s="367"/>
      <c r="TWX168" s="367"/>
      <c r="TWY168" s="367"/>
      <c r="TWZ168" s="367"/>
      <c r="TXA168" s="367"/>
      <c r="TXB168" s="367"/>
      <c r="TXC168" s="367"/>
      <c r="TXD168" s="367"/>
      <c r="TXE168" s="367"/>
      <c r="TXF168" s="367"/>
      <c r="TXG168" s="367"/>
      <c r="TXH168" s="367"/>
      <c r="TXI168" s="367"/>
      <c r="TXJ168" s="367"/>
      <c r="TXK168" s="367"/>
      <c r="TXL168" s="367"/>
      <c r="TXM168" s="367"/>
      <c r="TXN168" s="367"/>
      <c r="TXO168" s="367"/>
      <c r="TXP168" s="367"/>
      <c r="TXQ168" s="367"/>
      <c r="TXR168" s="367"/>
      <c r="TXS168" s="367"/>
      <c r="TXT168" s="367"/>
      <c r="TXU168" s="367"/>
      <c r="TXV168" s="367"/>
      <c r="TXW168" s="367"/>
      <c r="TXX168" s="367"/>
      <c r="TXY168" s="367"/>
      <c r="TXZ168" s="367"/>
      <c r="TYA168" s="367"/>
      <c r="TYB168" s="367"/>
      <c r="TYC168" s="367"/>
      <c r="TYD168" s="367"/>
      <c r="TYE168" s="367"/>
      <c r="TYF168" s="367"/>
      <c r="TYG168" s="367"/>
      <c r="TYH168" s="367"/>
      <c r="TYI168" s="367"/>
      <c r="TYJ168" s="367"/>
      <c r="TYK168" s="367"/>
      <c r="TYL168" s="367"/>
      <c r="TYM168" s="367"/>
      <c r="TYN168" s="367"/>
      <c r="TYO168" s="367"/>
      <c r="TYP168" s="367"/>
      <c r="TYQ168" s="367"/>
      <c r="TYR168" s="367"/>
      <c r="TYS168" s="367"/>
      <c r="TYT168" s="367"/>
      <c r="TYU168" s="367"/>
      <c r="TYV168" s="367"/>
      <c r="TYW168" s="367"/>
      <c r="TYX168" s="367"/>
      <c r="TYY168" s="367"/>
      <c r="TYZ168" s="367"/>
      <c r="TZA168" s="367"/>
      <c r="TZB168" s="367"/>
      <c r="TZC168" s="367"/>
      <c r="TZD168" s="367"/>
      <c r="TZE168" s="367"/>
      <c r="TZF168" s="367"/>
      <c r="TZG168" s="367"/>
      <c r="TZH168" s="367"/>
      <c r="TZI168" s="367"/>
      <c r="TZJ168" s="367"/>
      <c r="TZK168" s="367"/>
      <c r="TZL168" s="367"/>
      <c r="TZM168" s="367"/>
      <c r="TZN168" s="367"/>
      <c r="TZO168" s="367"/>
      <c r="TZP168" s="367"/>
      <c r="TZQ168" s="367"/>
      <c r="TZR168" s="367"/>
      <c r="TZS168" s="367"/>
      <c r="TZT168" s="367"/>
      <c r="TZU168" s="367"/>
      <c r="TZV168" s="367"/>
      <c r="TZW168" s="367"/>
      <c r="TZX168" s="367"/>
      <c r="TZY168" s="367"/>
      <c r="TZZ168" s="367"/>
      <c r="UAA168" s="367"/>
      <c r="UAB168" s="367"/>
      <c r="UAC168" s="367"/>
      <c r="UAD168" s="367"/>
      <c r="UAE168" s="367"/>
      <c r="UAF168" s="367"/>
      <c r="UAG168" s="367"/>
      <c r="UAH168" s="367"/>
      <c r="UAI168" s="367"/>
      <c r="UAJ168" s="367"/>
      <c r="UAK168" s="367"/>
      <c r="UAL168" s="367"/>
      <c r="UAM168" s="367"/>
      <c r="UAN168" s="367"/>
      <c r="UAO168" s="367"/>
      <c r="UAP168" s="367"/>
      <c r="UAQ168" s="367"/>
      <c r="UAR168" s="367"/>
      <c r="UAS168" s="367"/>
      <c r="UAT168" s="367"/>
      <c r="UAU168" s="367"/>
      <c r="UAV168" s="367"/>
      <c r="UAW168" s="367"/>
      <c r="UAX168" s="367"/>
      <c r="UAY168" s="367"/>
      <c r="UAZ168" s="367"/>
      <c r="UBA168" s="367"/>
      <c r="UBB168" s="367"/>
      <c r="UBC168" s="367"/>
      <c r="UBD168" s="367"/>
      <c r="UBE168" s="367"/>
      <c r="UBF168" s="367"/>
      <c r="UBG168" s="367"/>
      <c r="UBH168" s="367"/>
      <c r="UBI168" s="367"/>
      <c r="UBJ168" s="367"/>
      <c r="UBK168" s="367"/>
      <c r="UBL168" s="367"/>
      <c r="UBM168" s="367"/>
      <c r="UBN168" s="367"/>
      <c r="UBO168" s="367"/>
      <c r="UBP168" s="367"/>
      <c r="UBQ168" s="367"/>
      <c r="UBR168" s="367"/>
      <c r="UBS168" s="367"/>
      <c r="UBT168" s="367"/>
      <c r="UBU168" s="367"/>
      <c r="UBV168" s="367"/>
      <c r="UBW168" s="367"/>
      <c r="UBX168" s="367"/>
      <c r="UBY168" s="367"/>
      <c r="UBZ168" s="367"/>
      <c r="UCA168" s="367"/>
      <c r="UCB168" s="367"/>
      <c r="UCC168" s="367"/>
      <c r="UCD168" s="367"/>
      <c r="UCE168" s="367"/>
      <c r="UCF168" s="367"/>
      <c r="UCG168" s="367"/>
      <c r="UCH168" s="367"/>
      <c r="UCI168" s="367"/>
      <c r="UCJ168" s="367"/>
      <c r="UCK168" s="367"/>
      <c r="UCL168" s="367"/>
      <c r="UCM168" s="367"/>
      <c r="UCN168" s="367"/>
      <c r="UCO168" s="367"/>
      <c r="UCP168" s="367"/>
      <c r="UCQ168" s="367"/>
      <c r="UCR168" s="367"/>
      <c r="UCS168" s="367"/>
      <c r="UCT168" s="367"/>
      <c r="UCU168" s="367"/>
      <c r="UCV168" s="367"/>
      <c r="UCW168" s="367"/>
      <c r="UCX168" s="367"/>
      <c r="UCY168" s="367"/>
      <c r="UCZ168" s="367"/>
      <c r="UDA168" s="367"/>
      <c r="UDB168" s="367"/>
      <c r="UDC168" s="367"/>
      <c r="UDD168" s="367"/>
      <c r="UDE168" s="367"/>
      <c r="UDF168" s="367"/>
      <c r="UDG168" s="367"/>
      <c r="UDH168" s="367"/>
      <c r="UDI168" s="367"/>
      <c r="UDJ168" s="367"/>
      <c r="UDK168" s="367"/>
      <c r="UDL168" s="367"/>
      <c r="UDM168" s="367"/>
      <c r="UDN168" s="367"/>
      <c r="UDO168" s="367"/>
      <c r="UDP168" s="367"/>
      <c r="UDQ168" s="367"/>
      <c r="UDR168" s="367"/>
      <c r="UDS168" s="367"/>
      <c r="UDT168" s="367"/>
      <c r="UDU168" s="367"/>
      <c r="UDV168" s="367"/>
      <c r="UDW168" s="367"/>
      <c r="UDX168" s="367"/>
      <c r="UDY168" s="367"/>
      <c r="UDZ168" s="367"/>
      <c r="UEA168" s="367"/>
      <c r="UEB168" s="367"/>
      <c r="UEC168" s="367"/>
      <c r="UED168" s="367"/>
      <c r="UEE168" s="367"/>
      <c r="UEF168" s="367"/>
      <c r="UEG168" s="367"/>
      <c r="UEH168" s="367"/>
      <c r="UEI168" s="367"/>
      <c r="UEJ168" s="367"/>
      <c r="UEK168" s="367"/>
      <c r="UEL168" s="367"/>
      <c r="UEM168" s="367"/>
      <c r="UEN168" s="367"/>
      <c r="UEO168" s="367"/>
      <c r="UEP168" s="367"/>
      <c r="UEQ168" s="367"/>
      <c r="UER168" s="367"/>
      <c r="UES168" s="367"/>
      <c r="UET168" s="367"/>
      <c r="UEU168" s="367"/>
      <c r="UEV168" s="367"/>
      <c r="UEW168" s="367"/>
      <c r="UEX168" s="367"/>
      <c r="UEY168" s="367"/>
      <c r="UEZ168" s="367"/>
      <c r="UFA168" s="367"/>
      <c r="UFB168" s="367"/>
      <c r="UFC168" s="367"/>
      <c r="UFD168" s="367"/>
      <c r="UFE168" s="367"/>
      <c r="UFF168" s="367"/>
      <c r="UFG168" s="367"/>
      <c r="UFH168" s="367"/>
      <c r="UFI168" s="367"/>
      <c r="UFJ168" s="367"/>
      <c r="UFK168" s="367"/>
      <c r="UFL168" s="367"/>
      <c r="UFM168" s="367"/>
      <c r="UFN168" s="367"/>
      <c r="UFO168" s="367"/>
      <c r="UFP168" s="367"/>
      <c r="UFQ168" s="367"/>
      <c r="UFR168" s="367"/>
      <c r="UFS168" s="367"/>
      <c r="UFT168" s="367"/>
      <c r="UFU168" s="367"/>
      <c r="UFV168" s="367"/>
      <c r="UFW168" s="367"/>
      <c r="UFX168" s="367"/>
      <c r="UFY168" s="367"/>
      <c r="UFZ168" s="367"/>
      <c r="UGA168" s="367"/>
      <c r="UGB168" s="367"/>
      <c r="UGC168" s="367"/>
      <c r="UGD168" s="367"/>
      <c r="UGE168" s="367"/>
      <c r="UGF168" s="367"/>
      <c r="UGG168" s="367"/>
      <c r="UGH168" s="367"/>
      <c r="UGI168" s="367"/>
      <c r="UGJ168" s="367"/>
      <c r="UGK168" s="367"/>
      <c r="UGL168" s="367"/>
      <c r="UGM168" s="367"/>
      <c r="UGN168" s="367"/>
      <c r="UGO168" s="367"/>
      <c r="UGP168" s="367"/>
      <c r="UGQ168" s="367"/>
      <c r="UGR168" s="367"/>
      <c r="UGS168" s="367"/>
      <c r="UGT168" s="367"/>
      <c r="UGU168" s="367"/>
      <c r="UGV168" s="367"/>
      <c r="UGW168" s="367"/>
      <c r="UGX168" s="367"/>
      <c r="UGY168" s="367"/>
      <c r="UGZ168" s="367"/>
      <c r="UHA168" s="367"/>
      <c r="UHB168" s="367"/>
      <c r="UHC168" s="367"/>
      <c r="UHD168" s="367"/>
      <c r="UHE168" s="367"/>
      <c r="UHF168" s="367"/>
      <c r="UHG168" s="367"/>
      <c r="UHH168" s="367"/>
      <c r="UHI168" s="367"/>
      <c r="UHJ168" s="367"/>
      <c r="UHK168" s="367"/>
      <c r="UHL168" s="367"/>
      <c r="UHM168" s="367"/>
      <c r="UHN168" s="367"/>
      <c r="UHO168" s="367"/>
      <c r="UHP168" s="367"/>
      <c r="UHQ168" s="367"/>
      <c r="UHR168" s="367"/>
      <c r="UHS168" s="367"/>
      <c r="UHT168" s="367"/>
      <c r="UHU168" s="367"/>
      <c r="UHV168" s="367"/>
      <c r="UHW168" s="367"/>
      <c r="UHX168" s="367"/>
      <c r="UHY168" s="367"/>
      <c r="UHZ168" s="367"/>
      <c r="UIA168" s="367"/>
      <c r="UIB168" s="367"/>
      <c r="UIC168" s="367"/>
      <c r="UID168" s="367"/>
      <c r="UIE168" s="367"/>
      <c r="UIF168" s="367"/>
      <c r="UIG168" s="367"/>
      <c r="UIH168" s="367"/>
      <c r="UII168" s="367"/>
      <c r="UIJ168" s="367"/>
      <c r="UIK168" s="367"/>
      <c r="UIL168" s="367"/>
      <c r="UIM168" s="367"/>
      <c r="UIN168" s="367"/>
      <c r="UIO168" s="367"/>
      <c r="UIP168" s="367"/>
      <c r="UIQ168" s="367"/>
      <c r="UIR168" s="367"/>
      <c r="UIS168" s="367"/>
      <c r="UIT168" s="367"/>
      <c r="UIU168" s="367"/>
      <c r="UIV168" s="367"/>
      <c r="UIW168" s="367"/>
      <c r="UIX168" s="367"/>
      <c r="UIY168" s="367"/>
      <c r="UIZ168" s="367"/>
      <c r="UJA168" s="367"/>
      <c r="UJB168" s="367"/>
      <c r="UJC168" s="367"/>
      <c r="UJD168" s="367"/>
      <c r="UJE168" s="367"/>
      <c r="UJF168" s="367"/>
      <c r="UJG168" s="367"/>
      <c r="UJH168" s="367"/>
      <c r="UJI168" s="367"/>
      <c r="UJJ168" s="367"/>
      <c r="UJK168" s="367"/>
      <c r="UJL168" s="367"/>
      <c r="UJM168" s="367"/>
      <c r="UJN168" s="367"/>
      <c r="UJO168" s="367"/>
      <c r="UJP168" s="367"/>
      <c r="UJQ168" s="367"/>
      <c r="UJR168" s="367"/>
      <c r="UJS168" s="367"/>
      <c r="UJT168" s="367"/>
      <c r="UJU168" s="367"/>
      <c r="UJV168" s="367"/>
      <c r="UJW168" s="367"/>
      <c r="UJX168" s="367"/>
      <c r="UJY168" s="367"/>
      <c r="UJZ168" s="367"/>
      <c r="UKA168" s="367"/>
      <c r="UKB168" s="367"/>
      <c r="UKC168" s="367"/>
      <c r="UKD168" s="367"/>
      <c r="UKE168" s="367"/>
      <c r="UKF168" s="367"/>
      <c r="UKG168" s="367"/>
      <c r="UKH168" s="367"/>
      <c r="UKI168" s="367"/>
      <c r="UKJ168" s="367"/>
      <c r="UKK168" s="367"/>
      <c r="UKL168" s="367"/>
      <c r="UKM168" s="367"/>
      <c r="UKN168" s="367"/>
      <c r="UKO168" s="367"/>
      <c r="UKP168" s="367"/>
      <c r="UKQ168" s="367"/>
      <c r="UKR168" s="367"/>
      <c r="UKS168" s="367"/>
      <c r="UKT168" s="367"/>
      <c r="UKU168" s="367"/>
      <c r="UKV168" s="367"/>
      <c r="UKW168" s="367"/>
      <c r="UKX168" s="367"/>
      <c r="UKY168" s="367"/>
      <c r="UKZ168" s="367"/>
      <c r="ULA168" s="367"/>
      <c r="ULB168" s="367"/>
      <c r="ULC168" s="367"/>
      <c r="ULD168" s="367"/>
      <c r="ULE168" s="367"/>
      <c r="ULF168" s="367"/>
      <c r="ULG168" s="367"/>
      <c r="ULH168" s="367"/>
      <c r="ULI168" s="367"/>
      <c r="ULJ168" s="367"/>
      <c r="ULK168" s="367"/>
      <c r="ULL168" s="367"/>
      <c r="ULM168" s="367"/>
      <c r="ULN168" s="367"/>
      <c r="ULO168" s="367"/>
      <c r="ULP168" s="367"/>
      <c r="ULQ168" s="367"/>
      <c r="ULR168" s="367"/>
      <c r="ULS168" s="367"/>
      <c r="ULT168" s="367"/>
      <c r="ULU168" s="367"/>
      <c r="ULV168" s="367"/>
      <c r="ULW168" s="367"/>
      <c r="ULX168" s="367"/>
      <c r="ULY168" s="367"/>
      <c r="ULZ168" s="367"/>
      <c r="UMA168" s="367"/>
      <c r="UMB168" s="367"/>
      <c r="UMC168" s="367"/>
      <c r="UMD168" s="367"/>
      <c r="UME168" s="367"/>
      <c r="UMF168" s="367"/>
      <c r="UMG168" s="367"/>
      <c r="UMH168" s="367"/>
      <c r="UMI168" s="367"/>
      <c r="UMJ168" s="367"/>
      <c r="UMK168" s="367"/>
      <c r="UML168" s="367"/>
      <c r="UMM168" s="367"/>
      <c r="UMN168" s="367"/>
      <c r="UMO168" s="367"/>
      <c r="UMP168" s="367"/>
      <c r="UMQ168" s="367"/>
      <c r="UMR168" s="367"/>
      <c r="UMS168" s="367"/>
      <c r="UMT168" s="367"/>
      <c r="UMU168" s="367"/>
      <c r="UMV168" s="367"/>
      <c r="UMW168" s="367"/>
      <c r="UMX168" s="367"/>
      <c r="UMY168" s="367"/>
      <c r="UMZ168" s="367"/>
      <c r="UNA168" s="367"/>
      <c r="UNB168" s="367"/>
      <c r="UNC168" s="367"/>
      <c r="UND168" s="367"/>
      <c r="UNE168" s="367"/>
      <c r="UNF168" s="367"/>
      <c r="UNG168" s="367"/>
      <c r="UNH168" s="367"/>
      <c r="UNI168" s="367"/>
      <c r="UNJ168" s="367"/>
      <c r="UNK168" s="367"/>
      <c r="UNL168" s="367"/>
      <c r="UNM168" s="367"/>
      <c r="UNN168" s="367"/>
      <c r="UNO168" s="367"/>
      <c r="UNP168" s="367"/>
      <c r="UNQ168" s="367"/>
      <c r="UNR168" s="367"/>
      <c r="UNS168" s="367"/>
      <c r="UNT168" s="367"/>
      <c r="UNU168" s="367"/>
      <c r="UNV168" s="367"/>
      <c r="UNW168" s="367"/>
      <c r="UNX168" s="367"/>
      <c r="UNY168" s="367"/>
      <c r="UNZ168" s="367"/>
      <c r="UOA168" s="367"/>
      <c r="UOB168" s="367"/>
      <c r="UOC168" s="367"/>
      <c r="UOD168" s="367"/>
      <c r="UOE168" s="367"/>
      <c r="UOF168" s="367"/>
      <c r="UOG168" s="367"/>
      <c r="UOH168" s="367"/>
      <c r="UOI168" s="367"/>
      <c r="UOJ168" s="367"/>
      <c r="UOK168" s="367"/>
      <c r="UOL168" s="367"/>
      <c r="UOM168" s="367"/>
      <c r="UON168" s="367"/>
      <c r="UOO168" s="367"/>
      <c r="UOP168" s="367"/>
      <c r="UOQ168" s="367"/>
      <c r="UOR168" s="367"/>
      <c r="UOS168" s="367"/>
      <c r="UOT168" s="367"/>
      <c r="UOU168" s="367"/>
      <c r="UOV168" s="367"/>
      <c r="UOW168" s="367"/>
      <c r="UOX168" s="367"/>
      <c r="UOY168" s="367"/>
      <c r="UOZ168" s="367"/>
      <c r="UPA168" s="367"/>
      <c r="UPB168" s="367"/>
      <c r="UPC168" s="367"/>
      <c r="UPD168" s="367"/>
      <c r="UPE168" s="367"/>
      <c r="UPF168" s="367"/>
      <c r="UPG168" s="367"/>
      <c r="UPH168" s="367"/>
      <c r="UPI168" s="367"/>
      <c r="UPJ168" s="367"/>
      <c r="UPK168" s="367"/>
      <c r="UPL168" s="367"/>
      <c r="UPM168" s="367"/>
      <c r="UPN168" s="367"/>
      <c r="UPO168" s="367"/>
      <c r="UPP168" s="367"/>
      <c r="UPQ168" s="367"/>
      <c r="UPR168" s="367"/>
      <c r="UPS168" s="367"/>
      <c r="UPT168" s="367"/>
      <c r="UPU168" s="367"/>
      <c r="UPV168" s="367"/>
      <c r="UPW168" s="367"/>
      <c r="UPX168" s="367"/>
      <c r="UPY168" s="367"/>
      <c r="UPZ168" s="367"/>
      <c r="UQA168" s="367"/>
      <c r="UQB168" s="367"/>
      <c r="UQC168" s="367"/>
      <c r="UQD168" s="367"/>
      <c r="UQE168" s="367"/>
      <c r="UQF168" s="367"/>
      <c r="UQG168" s="367"/>
      <c r="UQH168" s="367"/>
      <c r="UQI168" s="367"/>
      <c r="UQJ168" s="367"/>
      <c r="UQK168" s="367"/>
      <c r="UQL168" s="367"/>
      <c r="UQM168" s="367"/>
      <c r="UQN168" s="367"/>
      <c r="UQO168" s="367"/>
      <c r="UQP168" s="367"/>
      <c r="UQQ168" s="367"/>
      <c r="UQR168" s="367"/>
      <c r="UQS168" s="367"/>
      <c r="UQT168" s="367"/>
      <c r="UQU168" s="367"/>
      <c r="UQV168" s="367"/>
      <c r="UQW168" s="367"/>
      <c r="UQX168" s="367"/>
      <c r="UQY168" s="367"/>
      <c r="UQZ168" s="367"/>
      <c r="URA168" s="367"/>
      <c r="URB168" s="367"/>
      <c r="URC168" s="367"/>
      <c r="URD168" s="367"/>
      <c r="URE168" s="367"/>
      <c r="URF168" s="367"/>
      <c r="URG168" s="367"/>
      <c r="URH168" s="367"/>
      <c r="URI168" s="367"/>
      <c r="URJ168" s="367"/>
      <c r="URK168" s="367"/>
      <c r="URL168" s="367"/>
      <c r="URM168" s="367"/>
      <c r="URN168" s="367"/>
      <c r="URO168" s="367"/>
      <c r="URP168" s="367"/>
      <c r="URQ168" s="367"/>
      <c r="URR168" s="367"/>
      <c r="URS168" s="367"/>
      <c r="URT168" s="367"/>
      <c r="URU168" s="367"/>
      <c r="URV168" s="367"/>
      <c r="URW168" s="367"/>
      <c r="URX168" s="367"/>
      <c r="URY168" s="367"/>
      <c r="URZ168" s="367"/>
      <c r="USA168" s="367"/>
      <c r="USB168" s="367"/>
      <c r="USC168" s="367"/>
      <c r="USD168" s="367"/>
      <c r="USE168" s="367"/>
      <c r="USF168" s="367"/>
      <c r="USG168" s="367"/>
      <c r="USH168" s="367"/>
      <c r="USI168" s="367"/>
      <c r="USJ168" s="367"/>
      <c r="USK168" s="367"/>
      <c r="USL168" s="367"/>
      <c r="USM168" s="367"/>
      <c r="USN168" s="367"/>
      <c r="USO168" s="367"/>
      <c r="USP168" s="367"/>
      <c r="USQ168" s="367"/>
      <c r="USR168" s="367"/>
      <c r="USS168" s="367"/>
      <c r="UST168" s="367"/>
      <c r="USU168" s="367"/>
      <c r="USV168" s="367"/>
      <c r="USW168" s="367"/>
      <c r="USX168" s="367"/>
      <c r="USY168" s="367"/>
      <c r="USZ168" s="367"/>
      <c r="UTA168" s="367"/>
      <c r="UTB168" s="367"/>
      <c r="UTC168" s="367"/>
      <c r="UTD168" s="367"/>
      <c r="UTE168" s="367"/>
      <c r="UTF168" s="367"/>
      <c r="UTG168" s="367"/>
      <c r="UTH168" s="367"/>
      <c r="UTI168" s="367"/>
      <c r="UTJ168" s="367"/>
      <c r="UTK168" s="367"/>
      <c r="UTL168" s="367"/>
      <c r="UTM168" s="367"/>
      <c r="UTN168" s="367"/>
      <c r="UTO168" s="367"/>
      <c r="UTP168" s="367"/>
      <c r="UTQ168" s="367"/>
      <c r="UTR168" s="367"/>
      <c r="UTS168" s="367"/>
      <c r="UTT168" s="367"/>
      <c r="UTU168" s="367"/>
      <c r="UTV168" s="367"/>
      <c r="UTW168" s="367"/>
      <c r="UTX168" s="367"/>
      <c r="UTY168" s="367"/>
      <c r="UTZ168" s="367"/>
      <c r="UUA168" s="367"/>
      <c r="UUB168" s="367"/>
      <c r="UUC168" s="367"/>
      <c r="UUD168" s="367"/>
      <c r="UUE168" s="367"/>
      <c r="UUF168" s="367"/>
      <c r="UUG168" s="367"/>
      <c r="UUH168" s="367"/>
      <c r="UUI168" s="367"/>
      <c r="UUJ168" s="367"/>
      <c r="UUK168" s="367"/>
      <c r="UUL168" s="367"/>
      <c r="UUM168" s="367"/>
      <c r="UUN168" s="367"/>
      <c r="UUO168" s="367"/>
      <c r="UUP168" s="367"/>
      <c r="UUQ168" s="367"/>
      <c r="UUR168" s="367"/>
      <c r="UUS168" s="367"/>
      <c r="UUT168" s="367"/>
      <c r="UUU168" s="367"/>
      <c r="UUV168" s="367"/>
      <c r="UUW168" s="367"/>
      <c r="UUX168" s="367"/>
      <c r="UUY168" s="367"/>
      <c r="UUZ168" s="367"/>
      <c r="UVA168" s="367"/>
      <c r="UVB168" s="367"/>
      <c r="UVC168" s="367"/>
      <c r="UVD168" s="367"/>
      <c r="UVE168" s="367"/>
      <c r="UVF168" s="367"/>
      <c r="UVG168" s="367"/>
      <c r="UVH168" s="367"/>
      <c r="UVI168" s="367"/>
      <c r="UVJ168" s="367"/>
      <c r="UVK168" s="367"/>
      <c r="UVL168" s="367"/>
      <c r="UVM168" s="367"/>
      <c r="UVN168" s="367"/>
      <c r="UVO168" s="367"/>
      <c r="UVP168" s="367"/>
      <c r="UVQ168" s="367"/>
      <c r="UVR168" s="367"/>
      <c r="UVS168" s="367"/>
      <c r="UVT168" s="367"/>
      <c r="UVU168" s="367"/>
      <c r="UVV168" s="367"/>
      <c r="UVW168" s="367"/>
      <c r="UVX168" s="367"/>
      <c r="UVY168" s="367"/>
      <c r="UVZ168" s="367"/>
      <c r="UWA168" s="367"/>
      <c r="UWB168" s="367"/>
      <c r="UWC168" s="367"/>
      <c r="UWD168" s="367"/>
      <c r="UWE168" s="367"/>
      <c r="UWF168" s="367"/>
      <c r="UWG168" s="367"/>
      <c r="UWH168" s="367"/>
      <c r="UWI168" s="367"/>
      <c r="UWJ168" s="367"/>
      <c r="UWK168" s="367"/>
      <c r="UWL168" s="367"/>
      <c r="UWM168" s="367"/>
      <c r="UWN168" s="367"/>
      <c r="UWO168" s="367"/>
      <c r="UWP168" s="367"/>
      <c r="UWQ168" s="367"/>
      <c r="UWR168" s="367"/>
      <c r="UWS168" s="367"/>
      <c r="UWT168" s="367"/>
      <c r="UWU168" s="367"/>
      <c r="UWV168" s="367"/>
      <c r="UWW168" s="367"/>
      <c r="UWX168" s="367"/>
      <c r="UWY168" s="367"/>
      <c r="UWZ168" s="367"/>
      <c r="UXA168" s="367"/>
      <c r="UXB168" s="367"/>
      <c r="UXC168" s="367"/>
      <c r="UXD168" s="367"/>
      <c r="UXE168" s="367"/>
      <c r="UXF168" s="367"/>
      <c r="UXG168" s="367"/>
      <c r="UXH168" s="367"/>
      <c r="UXI168" s="367"/>
      <c r="UXJ168" s="367"/>
      <c r="UXK168" s="367"/>
      <c r="UXL168" s="367"/>
      <c r="UXM168" s="367"/>
      <c r="UXN168" s="367"/>
      <c r="UXO168" s="367"/>
      <c r="UXP168" s="367"/>
      <c r="UXQ168" s="367"/>
      <c r="UXR168" s="367"/>
      <c r="UXS168" s="367"/>
      <c r="UXT168" s="367"/>
      <c r="UXU168" s="367"/>
      <c r="UXV168" s="367"/>
      <c r="UXW168" s="367"/>
      <c r="UXX168" s="367"/>
      <c r="UXY168" s="367"/>
      <c r="UXZ168" s="367"/>
      <c r="UYA168" s="367"/>
      <c r="UYB168" s="367"/>
      <c r="UYC168" s="367"/>
      <c r="UYD168" s="367"/>
      <c r="UYE168" s="367"/>
      <c r="UYF168" s="367"/>
      <c r="UYG168" s="367"/>
      <c r="UYH168" s="367"/>
      <c r="UYI168" s="367"/>
      <c r="UYJ168" s="367"/>
      <c r="UYK168" s="367"/>
      <c r="UYL168" s="367"/>
      <c r="UYM168" s="367"/>
      <c r="UYN168" s="367"/>
      <c r="UYO168" s="367"/>
      <c r="UYP168" s="367"/>
      <c r="UYQ168" s="367"/>
      <c r="UYR168" s="367"/>
      <c r="UYS168" s="367"/>
      <c r="UYT168" s="367"/>
      <c r="UYU168" s="367"/>
      <c r="UYV168" s="367"/>
      <c r="UYW168" s="367"/>
      <c r="UYX168" s="367"/>
      <c r="UYY168" s="367"/>
      <c r="UYZ168" s="367"/>
      <c r="UZA168" s="367"/>
      <c r="UZB168" s="367"/>
      <c r="UZC168" s="367"/>
      <c r="UZD168" s="367"/>
      <c r="UZE168" s="367"/>
      <c r="UZF168" s="367"/>
      <c r="UZG168" s="367"/>
      <c r="UZH168" s="367"/>
      <c r="UZI168" s="367"/>
      <c r="UZJ168" s="367"/>
      <c r="UZK168" s="367"/>
      <c r="UZL168" s="367"/>
      <c r="UZM168" s="367"/>
      <c r="UZN168" s="367"/>
      <c r="UZO168" s="367"/>
      <c r="UZP168" s="367"/>
      <c r="UZQ168" s="367"/>
      <c r="UZR168" s="367"/>
      <c r="UZS168" s="367"/>
      <c r="UZT168" s="367"/>
      <c r="UZU168" s="367"/>
      <c r="UZV168" s="367"/>
      <c r="UZW168" s="367"/>
      <c r="UZX168" s="367"/>
      <c r="UZY168" s="367"/>
      <c r="UZZ168" s="367"/>
      <c r="VAA168" s="367"/>
      <c r="VAB168" s="367"/>
      <c r="VAC168" s="367"/>
      <c r="VAD168" s="367"/>
      <c r="VAE168" s="367"/>
      <c r="VAF168" s="367"/>
      <c r="VAG168" s="367"/>
      <c r="VAH168" s="367"/>
      <c r="VAI168" s="367"/>
      <c r="VAJ168" s="367"/>
      <c r="VAK168" s="367"/>
      <c r="VAL168" s="367"/>
      <c r="VAM168" s="367"/>
      <c r="VAN168" s="367"/>
      <c r="VAO168" s="367"/>
      <c r="VAP168" s="367"/>
      <c r="VAQ168" s="367"/>
      <c r="VAR168" s="367"/>
      <c r="VAS168" s="367"/>
      <c r="VAT168" s="367"/>
      <c r="VAU168" s="367"/>
      <c r="VAV168" s="367"/>
      <c r="VAW168" s="367"/>
      <c r="VAX168" s="367"/>
      <c r="VAY168" s="367"/>
      <c r="VAZ168" s="367"/>
      <c r="VBA168" s="367"/>
      <c r="VBB168" s="367"/>
      <c r="VBC168" s="367"/>
      <c r="VBD168" s="367"/>
      <c r="VBE168" s="367"/>
      <c r="VBF168" s="367"/>
      <c r="VBG168" s="367"/>
      <c r="VBH168" s="367"/>
      <c r="VBI168" s="367"/>
      <c r="VBJ168" s="367"/>
      <c r="VBK168" s="367"/>
      <c r="VBL168" s="367"/>
      <c r="VBM168" s="367"/>
      <c r="VBN168" s="367"/>
      <c r="VBO168" s="367"/>
      <c r="VBP168" s="367"/>
      <c r="VBQ168" s="367"/>
      <c r="VBR168" s="367"/>
      <c r="VBS168" s="367"/>
      <c r="VBT168" s="367"/>
      <c r="VBU168" s="367"/>
      <c r="VBV168" s="367"/>
      <c r="VBW168" s="367"/>
      <c r="VBX168" s="367"/>
      <c r="VBY168" s="367"/>
      <c r="VBZ168" s="367"/>
      <c r="VCA168" s="367"/>
      <c r="VCB168" s="367"/>
      <c r="VCC168" s="367"/>
      <c r="VCD168" s="367"/>
      <c r="VCE168" s="367"/>
      <c r="VCF168" s="367"/>
      <c r="VCG168" s="367"/>
      <c r="VCH168" s="367"/>
      <c r="VCI168" s="367"/>
      <c r="VCJ168" s="367"/>
      <c r="VCK168" s="367"/>
      <c r="VCL168" s="367"/>
      <c r="VCM168" s="367"/>
      <c r="VCN168" s="367"/>
      <c r="VCO168" s="367"/>
      <c r="VCP168" s="367"/>
      <c r="VCQ168" s="367"/>
      <c r="VCR168" s="367"/>
      <c r="VCS168" s="367"/>
      <c r="VCT168" s="367"/>
      <c r="VCU168" s="367"/>
      <c r="VCV168" s="367"/>
      <c r="VCW168" s="367"/>
      <c r="VCX168" s="367"/>
      <c r="VCY168" s="367"/>
      <c r="VCZ168" s="367"/>
      <c r="VDA168" s="367"/>
      <c r="VDB168" s="367"/>
      <c r="VDC168" s="367"/>
      <c r="VDD168" s="367"/>
      <c r="VDE168" s="367"/>
      <c r="VDF168" s="367"/>
      <c r="VDG168" s="367"/>
      <c r="VDH168" s="367"/>
      <c r="VDI168" s="367"/>
      <c r="VDJ168" s="367"/>
      <c r="VDK168" s="367"/>
      <c r="VDL168" s="367"/>
      <c r="VDM168" s="367"/>
      <c r="VDN168" s="367"/>
      <c r="VDO168" s="367"/>
      <c r="VDP168" s="367"/>
      <c r="VDQ168" s="367"/>
      <c r="VDR168" s="367"/>
      <c r="VDS168" s="367"/>
      <c r="VDT168" s="367"/>
      <c r="VDU168" s="367"/>
      <c r="VDV168" s="367"/>
      <c r="VDW168" s="367"/>
      <c r="VDX168" s="367"/>
      <c r="VDY168" s="367"/>
      <c r="VDZ168" s="367"/>
      <c r="VEA168" s="367"/>
      <c r="VEB168" s="367"/>
      <c r="VEC168" s="367"/>
      <c r="VED168" s="367"/>
      <c r="VEE168" s="367"/>
      <c r="VEF168" s="367"/>
      <c r="VEG168" s="367"/>
      <c r="VEH168" s="367"/>
      <c r="VEI168" s="367"/>
      <c r="VEJ168" s="367"/>
      <c r="VEK168" s="367"/>
      <c r="VEL168" s="367"/>
      <c r="VEM168" s="367"/>
      <c r="VEN168" s="367"/>
      <c r="VEO168" s="367"/>
      <c r="VEP168" s="367"/>
      <c r="VEQ168" s="367"/>
      <c r="VER168" s="367"/>
      <c r="VES168" s="367"/>
      <c r="VET168" s="367"/>
      <c r="VEU168" s="367"/>
      <c r="VEV168" s="367"/>
      <c r="VEW168" s="367"/>
      <c r="VEX168" s="367"/>
      <c r="VEY168" s="367"/>
      <c r="VEZ168" s="367"/>
      <c r="VFA168" s="367"/>
      <c r="VFB168" s="367"/>
      <c r="VFC168" s="367"/>
      <c r="VFD168" s="367"/>
      <c r="VFE168" s="367"/>
      <c r="VFF168" s="367"/>
      <c r="VFG168" s="367"/>
      <c r="VFH168" s="367"/>
      <c r="VFI168" s="367"/>
      <c r="VFJ168" s="367"/>
      <c r="VFK168" s="367"/>
      <c r="VFL168" s="367"/>
      <c r="VFM168" s="367"/>
      <c r="VFN168" s="367"/>
      <c r="VFO168" s="367"/>
      <c r="VFP168" s="367"/>
      <c r="VFQ168" s="367"/>
      <c r="VFR168" s="367"/>
      <c r="VFS168" s="367"/>
      <c r="VFT168" s="367"/>
      <c r="VFU168" s="367"/>
      <c r="VFV168" s="367"/>
      <c r="VFW168" s="367"/>
      <c r="VFX168" s="367"/>
      <c r="VFY168" s="367"/>
      <c r="VFZ168" s="367"/>
      <c r="VGA168" s="367"/>
      <c r="VGB168" s="367"/>
      <c r="VGC168" s="367"/>
      <c r="VGD168" s="367"/>
      <c r="VGE168" s="367"/>
      <c r="VGF168" s="367"/>
      <c r="VGG168" s="367"/>
      <c r="VGH168" s="367"/>
      <c r="VGI168" s="367"/>
      <c r="VGJ168" s="367"/>
      <c r="VGK168" s="367"/>
      <c r="VGL168" s="367"/>
      <c r="VGM168" s="367"/>
      <c r="VGN168" s="367"/>
      <c r="VGO168" s="367"/>
      <c r="VGP168" s="367"/>
      <c r="VGQ168" s="367"/>
      <c r="VGR168" s="367"/>
      <c r="VGS168" s="367"/>
      <c r="VGT168" s="367"/>
      <c r="VGU168" s="367"/>
      <c r="VGV168" s="367"/>
      <c r="VGW168" s="367"/>
      <c r="VGX168" s="367"/>
      <c r="VGY168" s="367"/>
      <c r="VGZ168" s="367"/>
      <c r="VHA168" s="367"/>
      <c r="VHB168" s="367"/>
      <c r="VHC168" s="367"/>
      <c r="VHD168" s="367"/>
      <c r="VHE168" s="367"/>
      <c r="VHF168" s="367"/>
      <c r="VHG168" s="367"/>
      <c r="VHH168" s="367"/>
      <c r="VHI168" s="367"/>
      <c r="VHJ168" s="367"/>
      <c r="VHK168" s="367"/>
      <c r="VHL168" s="367"/>
      <c r="VHM168" s="367"/>
      <c r="VHN168" s="367"/>
      <c r="VHO168" s="367"/>
      <c r="VHP168" s="367"/>
      <c r="VHQ168" s="367"/>
      <c r="VHR168" s="367"/>
      <c r="VHS168" s="367"/>
      <c r="VHT168" s="367"/>
      <c r="VHU168" s="367"/>
      <c r="VHV168" s="367"/>
      <c r="VHW168" s="367"/>
      <c r="VHX168" s="367"/>
      <c r="VHY168" s="367"/>
      <c r="VHZ168" s="367"/>
      <c r="VIA168" s="367"/>
      <c r="VIB168" s="367"/>
      <c r="VIC168" s="367"/>
      <c r="VID168" s="367"/>
      <c r="VIE168" s="367"/>
      <c r="VIF168" s="367"/>
      <c r="VIG168" s="367"/>
      <c r="VIH168" s="367"/>
      <c r="VII168" s="367"/>
      <c r="VIJ168" s="367"/>
      <c r="VIK168" s="367"/>
      <c r="VIL168" s="367"/>
      <c r="VIM168" s="367"/>
      <c r="VIN168" s="367"/>
      <c r="VIO168" s="367"/>
      <c r="VIP168" s="367"/>
      <c r="VIQ168" s="367"/>
      <c r="VIR168" s="367"/>
      <c r="VIS168" s="367"/>
      <c r="VIT168" s="367"/>
      <c r="VIU168" s="367"/>
      <c r="VIV168" s="367"/>
      <c r="VIW168" s="367"/>
      <c r="VIX168" s="367"/>
      <c r="VIY168" s="367"/>
      <c r="VIZ168" s="367"/>
      <c r="VJA168" s="367"/>
      <c r="VJB168" s="367"/>
      <c r="VJC168" s="367"/>
      <c r="VJD168" s="367"/>
      <c r="VJE168" s="367"/>
      <c r="VJF168" s="367"/>
      <c r="VJG168" s="367"/>
      <c r="VJH168" s="367"/>
      <c r="VJI168" s="367"/>
      <c r="VJJ168" s="367"/>
      <c r="VJK168" s="367"/>
      <c r="VJL168" s="367"/>
      <c r="VJM168" s="367"/>
      <c r="VJN168" s="367"/>
      <c r="VJO168" s="367"/>
      <c r="VJP168" s="367"/>
      <c r="VJQ168" s="367"/>
      <c r="VJR168" s="367"/>
      <c r="VJS168" s="367"/>
      <c r="VJT168" s="367"/>
      <c r="VJU168" s="367"/>
      <c r="VJV168" s="367"/>
      <c r="VJW168" s="367"/>
      <c r="VJX168" s="367"/>
      <c r="VJY168" s="367"/>
      <c r="VJZ168" s="367"/>
      <c r="VKA168" s="367"/>
      <c r="VKB168" s="367"/>
      <c r="VKC168" s="367"/>
      <c r="VKD168" s="367"/>
      <c r="VKE168" s="367"/>
      <c r="VKF168" s="367"/>
      <c r="VKG168" s="367"/>
      <c r="VKH168" s="367"/>
      <c r="VKI168" s="367"/>
      <c r="VKJ168" s="367"/>
      <c r="VKK168" s="367"/>
      <c r="VKL168" s="367"/>
      <c r="VKM168" s="367"/>
      <c r="VKN168" s="367"/>
      <c r="VKO168" s="367"/>
      <c r="VKP168" s="367"/>
      <c r="VKQ168" s="367"/>
      <c r="VKR168" s="367"/>
      <c r="VKS168" s="367"/>
      <c r="VKT168" s="367"/>
      <c r="VKU168" s="367"/>
      <c r="VKV168" s="367"/>
      <c r="VKW168" s="367"/>
      <c r="VKX168" s="367"/>
      <c r="VKY168" s="367"/>
      <c r="VKZ168" s="367"/>
      <c r="VLA168" s="367"/>
      <c r="VLB168" s="367"/>
      <c r="VLC168" s="367"/>
      <c r="VLD168" s="367"/>
      <c r="VLE168" s="367"/>
      <c r="VLF168" s="367"/>
      <c r="VLG168" s="367"/>
      <c r="VLH168" s="367"/>
      <c r="VLI168" s="367"/>
      <c r="VLJ168" s="367"/>
      <c r="VLK168" s="367"/>
      <c r="VLL168" s="367"/>
      <c r="VLM168" s="367"/>
      <c r="VLN168" s="367"/>
      <c r="VLO168" s="367"/>
      <c r="VLP168" s="367"/>
      <c r="VLQ168" s="367"/>
      <c r="VLR168" s="367"/>
      <c r="VLS168" s="367"/>
      <c r="VLT168" s="367"/>
      <c r="VLU168" s="367"/>
      <c r="VLV168" s="367"/>
      <c r="VLW168" s="367"/>
      <c r="VLX168" s="367"/>
      <c r="VLY168" s="367"/>
      <c r="VLZ168" s="367"/>
      <c r="VMA168" s="367"/>
      <c r="VMB168" s="367"/>
      <c r="VMC168" s="367"/>
      <c r="VMD168" s="367"/>
      <c r="VME168" s="367"/>
      <c r="VMF168" s="367"/>
      <c r="VMG168" s="367"/>
      <c r="VMH168" s="367"/>
      <c r="VMI168" s="367"/>
      <c r="VMJ168" s="367"/>
      <c r="VMK168" s="367"/>
      <c r="VML168" s="367"/>
      <c r="VMM168" s="367"/>
      <c r="VMN168" s="367"/>
      <c r="VMO168" s="367"/>
      <c r="VMP168" s="367"/>
      <c r="VMQ168" s="367"/>
      <c r="VMR168" s="367"/>
      <c r="VMS168" s="367"/>
      <c r="VMT168" s="367"/>
      <c r="VMU168" s="367"/>
      <c r="VMV168" s="367"/>
      <c r="VMW168" s="367"/>
      <c r="VMX168" s="367"/>
      <c r="VMY168" s="367"/>
      <c r="VMZ168" s="367"/>
      <c r="VNA168" s="367"/>
      <c r="VNB168" s="367"/>
      <c r="VNC168" s="367"/>
      <c r="VND168" s="367"/>
      <c r="VNE168" s="367"/>
      <c r="VNF168" s="367"/>
      <c r="VNG168" s="367"/>
      <c r="VNH168" s="367"/>
      <c r="VNI168" s="367"/>
      <c r="VNJ168" s="367"/>
      <c r="VNK168" s="367"/>
      <c r="VNL168" s="367"/>
      <c r="VNM168" s="367"/>
      <c r="VNN168" s="367"/>
      <c r="VNO168" s="367"/>
      <c r="VNP168" s="367"/>
      <c r="VNQ168" s="367"/>
      <c r="VNR168" s="367"/>
      <c r="VNS168" s="367"/>
      <c r="VNT168" s="367"/>
      <c r="VNU168" s="367"/>
      <c r="VNV168" s="367"/>
      <c r="VNW168" s="367"/>
      <c r="VNX168" s="367"/>
      <c r="VNY168" s="367"/>
      <c r="VNZ168" s="367"/>
      <c r="VOA168" s="367"/>
      <c r="VOB168" s="367"/>
      <c r="VOC168" s="367"/>
      <c r="VOD168" s="367"/>
      <c r="VOE168" s="367"/>
      <c r="VOF168" s="367"/>
      <c r="VOG168" s="367"/>
      <c r="VOH168" s="367"/>
      <c r="VOI168" s="367"/>
      <c r="VOJ168" s="367"/>
      <c r="VOK168" s="367"/>
      <c r="VOL168" s="367"/>
      <c r="VOM168" s="367"/>
      <c r="VON168" s="367"/>
      <c r="VOO168" s="367"/>
      <c r="VOP168" s="367"/>
      <c r="VOQ168" s="367"/>
      <c r="VOR168" s="367"/>
      <c r="VOS168" s="367"/>
      <c r="VOT168" s="367"/>
      <c r="VOU168" s="367"/>
      <c r="VOV168" s="367"/>
      <c r="VOW168" s="367"/>
      <c r="VOX168" s="367"/>
      <c r="VOY168" s="367"/>
      <c r="VOZ168" s="367"/>
      <c r="VPA168" s="367"/>
      <c r="VPB168" s="367"/>
      <c r="VPC168" s="367"/>
      <c r="VPD168" s="367"/>
      <c r="VPE168" s="367"/>
      <c r="VPF168" s="367"/>
      <c r="VPG168" s="367"/>
      <c r="VPH168" s="367"/>
      <c r="VPI168" s="367"/>
      <c r="VPJ168" s="367"/>
      <c r="VPK168" s="367"/>
      <c r="VPL168" s="367"/>
      <c r="VPM168" s="367"/>
      <c r="VPN168" s="367"/>
      <c r="VPO168" s="367"/>
      <c r="VPP168" s="367"/>
      <c r="VPQ168" s="367"/>
      <c r="VPR168" s="367"/>
      <c r="VPS168" s="367"/>
      <c r="VPT168" s="367"/>
      <c r="VPU168" s="367"/>
      <c r="VPV168" s="367"/>
      <c r="VPW168" s="367"/>
      <c r="VPX168" s="367"/>
      <c r="VPY168" s="367"/>
      <c r="VPZ168" s="367"/>
      <c r="VQA168" s="367"/>
      <c r="VQB168" s="367"/>
      <c r="VQC168" s="367"/>
      <c r="VQD168" s="367"/>
      <c r="VQE168" s="367"/>
      <c r="VQF168" s="367"/>
      <c r="VQG168" s="367"/>
      <c r="VQH168" s="367"/>
      <c r="VQI168" s="367"/>
      <c r="VQJ168" s="367"/>
      <c r="VQK168" s="367"/>
      <c r="VQL168" s="367"/>
      <c r="VQM168" s="367"/>
      <c r="VQN168" s="367"/>
      <c r="VQO168" s="367"/>
      <c r="VQP168" s="367"/>
      <c r="VQQ168" s="367"/>
      <c r="VQR168" s="367"/>
      <c r="VQS168" s="367"/>
      <c r="VQT168" s="367"/>
      <c r="VQU168" s="367"/>
      <c r="VQV168" s="367"/>
      <c r="VQW168" s="367"/>
      <c r="VQX168" s="367"/>
      <c r="VQY168" s="367"/>
      <c r="VQZ168" s="367"/>
      <c r="VRA168" s="367"/>
      <c r="VRB168" s="367"/>
      <c r="VRC168" s="367"/>
      <c r="VRD168" s="367"/>
      <c r="VRE168" s="367"/>
      <c r="VRF168" s="367"/>
      <c r="VRG168" s="367"/>
      <c r="VRH168" s="367"/>
      <c r="VRI168" s="367"/>
      <c r="VRJ168" s="367"/>
      <c r="VRK168" s="367"/>
      <c r="VRL168" s="367"/>
      <c r="VRM168" s="367"/>
      <c r="VRN168" s="367"/>
      <c r="VRO168" s="367"/>
      <c r="VRP168" s="367"/>
      <c r="VRQ168" s="367"/>
      <c r="VRR168" s="367"/>
      <c r="VRS168" s="367"/>
      <c r="VRT168" s="367"/>
      <c r="VRU168" s="367"/>
      <c r="VRV168" s="367"/>
      <c r="VRW168" s="367"/>
      <c r="VRX168" s="367"/>
      <c r="VRY168" s="367"/>
      <c r="VRZ168" s="367"/>
      <c r="VSA168" s="367"/>
      <c r="VSB168" s="367"/>
      <c r="VSC168" s="367"/>
      <c r="VSD168" s="367"/>
      <c r="VSE168" s="367"/>
      <c r="VSF168" s="367"/>
      <c r="VSG168" s="367"/>
      <c r="VSH168" s="367"/>
      <c r="VSI168" s="367"/>
      <c r="VSJ168" s="367"/>
      <c r="VSK168" s="367"/>
      <c r="VSL168" s="367"/>
      <c r="VSM168" s="367"/>
      <c r="VSN168" s="367"/>
      <c r="VSO168" s="367"/>
      <c r="VSP168" s="367"/>
      <c r="VSQ168" s="367"/>
      <c r="VSR168" s="367"/>
      <c r="VSS168" s="367"/>
      <c r="VST168" s="367"/>
      <c r="VSU168" s="367"/>
      <c r="VSV168" s="367"/>
      <c r="VSW168" s="367"/>
      <c r="VSX168" s="367"/>
      <c r="VSY168" s="367"/>
      <c r="VSZ168" s="367"/>
      <c r="VTA168" s="367"/>
      <c r="VTB168" s="367"/>
      <c r="VTC168" s="367"/>
      <c r="VTD168" s="367"/>
      <c r="VTE168" s="367"/>
      <c r="VTF168" s="367"/>
      <c r="VTG168" s="367"/>
      <c r="VTH168" s="367"/>
      <c r="VTI168" s="367"/>
      <c r="VTJ168" s="367"/>
      <c r="VTK168" s="367"/>
      <c r="VTL168" s="367"/>
      <c r="VTM168" s="367"/>
      <c r="VTN168" s="367"/>
      <c r="VTO168" s="367"/>
      <c r="VTP168" s="367"/>
      <c r="VTQ168" s="367"/>
      <c r="VTR168" s="367"/>
      <c r="VTS168" s="367"/>
      <c r="VTT168" s="367"/>
      <c r="VTU168" s="367"/>
      <c r="VTV168" s="367"/>
      <c r="VTW168" s="367"/>
      <c r="VTX168" s="367"/>
      <c r="VTY168" s="367"/>
      <c r="VTZ168" s="367"/>
      <c r="VUA168" s="367"/>
      <c r="VUB168" s="367"/>
      <c r="VUC168" s="367"/>
      <c r="VUD168" s="367"/>
      <c r="VUE168" s="367"/>
      <c r="VUF168" s="367"/>
      <c r="VUG168" s="367"/>
      <c r="VUH168" s="367"/>
      <c r="VUI168" s="367"/>
      <c r="VUJ168" s="367"/>
      <c r="VUK168" s="367"/>
      <c r="VUL168" s="367"/>
      <c r="VUM168" s="367"/>
      <c r="VUN168" s="367"/>
      <c r="VUO168" s="367"/>
      <c r="VUP168" s="367"/>
      <c r="VUQ168" s="367"/>
      <c r="VUR168" s="367"/>
      <c r="VUS168" s="367"/>
      <c r="VUT168" s="367"/>
      <c r="VUU168" s="367"/>
      <c r="VUV168" s="367"/>
      <c r="VUW168" s="367"/>
      <c r="VUX168" s="367"/>
      <c r="VUY168" s="367"/>
      <c r="VUZ168" s="367"/>
      <c r="VVA168" s="367"/>
      <c r="VVB168" s="367"/>
      <c r="VVC168" s="367"/>
      <c r="VVD168" s="367"/>
      <c r="VVE168" s="367"/>
      <c r="VVF168" s="367"/>
      <c r="VVG168" s="367"/>
      <c r="VVH168" s="367"/>
      <c r="VVI168" s="367"/>
      <c r="VVJ168" s="367"/>
      <c r="VVK168" s="367"/>
      <c r="VVL168" s="367"/>
      <c r="VVM168" s="367"/>
      <c r="VVN168" s="367"/>
      <c r="VVO168" s="367"/>
      <c r="VVP168" s="367"/>
      <c r="VVQ168" s="367"/>
      <c r="VVR168" s="367"/>
      <c r="VVS168" s="367"/>
      <c r="VVT168" s="367"/>
      <c r="VVU168" s="367"/>
      <c r="VVV168" s="367"/>
      <c r="VVW168" s="367"/>
      <c r="VVX168" s="367"/>
      <c r="VVY168" s="367"/>
      <c r="VVZ168" s="367"/>
      <c r="VWA168" s="367"/>
      <c r="VWB168" s="367"/>
      <c r="VWC168" s="367"/>
      <c r="VWD168" s="367"/>
      <c r="VWE168" s="367"/>
      <c r="VWF168" s="367"/>
      <c r="VWG168" s="367"/>
      <c r="VWH168" s="367"/>
      <c r="VWI168" s="367"/>
      <c r="VWJ168" s="367"/>
      <c r="VWK168" s="367"/>
      <c r="VWL168" s="367"/>
      <c r="VWM168" s="367"/>
      <c r="VWN168" s="367"/>
      <c r="VWO168" s="367"/>
      <c r="VWP168" s="367"/>
      <c r="VWQ168" s="367"/>
      <c r="VWR168" s="367"/>
      <c r="VWS168" s="367"/>
      <c r="VWT168" s="367"/>
      <c r="VWU168" s="367"/>
      <c r="VWV168" s="367"/>
      <c r="VWW168" s="367"/>
      <c r="VWX168" s="367"/>
      <c r="VWY168" s="367"/>
      <c r="VWZ168" s="367"/>
      <c r="VXA168" s="367"/>
      <c r="VXB168" s="367"/>
      <c r="VXC168" s="367"/>
      <c r="VXD168" s="367"/>
      <c r="VXE168" s="367"/>
      <c r="VXF168" s="367"/>
      <c r="VXG168" s="367"/>
      <c r="VXH168" s="367"/>
      <c r="VXI168" s="367"/>
      <c r="VXJ168" s="367"/>
      <c r="VXK168" s="367"/>
      <c r="VXL168" s="367"/>
      <c r="VXM168" s="367"/>
      <c r="VXN168" s="367"/>
      <c r="VXO168" s="367"/>
      <c r="VXP168" s="367"/>
      <c r="VXQ168" s="367"/>
      <c r="VXR168" s="367"/>
      <c r="VXS168" s="367"/>
      <c r="VXT168" s="367"/>
      <c r="VXU168" s="367"/>
      <c r="VXV168" s="367"/>
      <c r="VXW168" s="367"/>
      <c r="VXX168" s="367"/>
      <c r="VXY168" s="367"/>
      <c r="VXZ168" s="367"/>
      <c r="VYA168" s="367"/>
      <c r="VYB168" s="367"/>
      <c r="VYC168" s="367"/>
      <c r="VYD168" s="367"/>
      <c r="VYE168" s="367"/>
      <c r="VYF168" s="367"/>
      <c r="VYG168" s="367"/>
      <c r="VYH168" s="367"/>
      <c r="VYI168" s="367"/>
      <c r="VYJ168" s="367"/>
      <c r="VYK168" s="367"/>
      <c r="VYL168" s="367"/>
      <c r="VYM168" s="367"/>
      <c r="VYN168" s="367"/>
      <c r="VYO168" s="367"/>
      <c r="VYP168" s="367"/>
      <c r="VYQ168" s="367"/>
      <c r="VYR168" s="367"/>
      <c r="VYS168" s="367"/>
      <c r="VYT168" s="367"/>
      <c r="VYU168" s="367"/>
      <c r="VYV168" s="367"/>
      <c r="VYW168" s="367"/>
      <c r="VYX168" s="367"/>
      <c r="VYY168" s="367"/>
      <c r="VYZ168" s="367"/>
      <c r="VZA168" s="367"/>
      <c r="VZB168" s="367"/>
      <c r="VZC168" s="367"/>
      <c r="VZD168" s="367"/>
      <c r="VZE168" s="367"/>
      <c r="VZF168" s="367"/>
      <c r="VZG168" s="367"/>
      <c r="VZH168" s="367"/>
      <c r="VZI168" s="367"/>
      <c r="VZJ168" s="367"/>
      <c r="VZK168" s="367"/>
      <c r="VZL168" s="367"/>
      <c r="VZM168" s="367"/>
      <c r="VZN168" s="367"/>
      <c r="VZO168" s="367"/>
      <c r="VZP168" s="367"/>
      <c r="VZQ168" s="367"/>
      <c r="VZR168" s="367"/>
      <c r="VZS168" s="367"/>
      <c r="VZT168" s="367"/>
      <c r="VZU168" s="367"/>
      <c r="VZV168" s="367"/>
      <c r="VZW168" s="367"/>
      <c r="VZX168" s="367"/>
      <c r="VZY168" s="367"/>
      <c r="VZZ168" s="367"/>
      <c r="WAA168" s="367"/>
      <c r="WAB168" s="367"/>
      <c r="WAC168" s="367"/>
      <c r="WAD168" s="367"/>
      <c r="WAE168" s="367"/>
      <c r="WAF168" s="367"/>
      <c r="WAG168" s="367"/>
      <c r="WAH168" s="367"/>
      <c r="WAI168" s="367"/>
      <c r="WAJ168" s="367"/>
      <c r="WAK168" s="367"/>
      <c r="WAL168" s="367"/>
      <c r="WAM168" s="367"/>
      <c r="WAN168" s="367"/>
      <c r="WAO168" s="367"/>
      <c r="WAP168" s="367"/>
      <c r="WAQ168" s="367"/>
      <c r="WAR168" s="367"/>
      <c r="WAS168" s="367"/>
      <c r="WAT168" s="367"/>
      <c r="WAU168" s="367"/>
      <c r="WAV168" s="367"/>
      <c r="WAW168" s="367"/>
      <c r="WAX168" s="367"/>
      <c r="WAY168" s="367"/>
      <c r="WAZ168" s="367"/>
      <c r="WBA168" s="367"/>
      <c r="WBB168" s="367"/>
      <c r="WBC168" s="367"/>
      <c r="WBD168" s="367"/>
      <c r="WBE168" s="367"/>
      <c r="WBF168" s="367"/>
      <c r="WBG168" s="367"/>
      <c r="WBH168" s="367"/>
      <c r="WBI168" s="367"/>
      <c r="WBJ168" s="367"/>
      <c r="WBK168" s="367"/>
      <c r="WBL168" s="367"/>
      <c r="WBM168" s="367"/>
      <c r="WBN168" s="367"/>
      <c r="WBO168" s="367"/>
      <c r="WBP168" s="367"/>
      <c r="WBQ168" s="367"/>
      <c r="WBR168" s="367"/>
      <c r="WBS168" s="367"/>
      <c r="WBT168" s="367"/>
      <c r="WBU168" s="367"/>
      <c r="WBV168" s="367"/>
      <c r="WBW168" s="367"/>
      <c r="WBX168" s="367"/>
      <c r="WBY168" s="367"/>
      <c r="WBZ168" s="367"/>
      <c r="WCA168" s="367"/>
      <c r="WCB168" s="367"/>
      <c r="WCC168" s="367"/>
      <c r="WCD168" s="367"/>
      <c r="WCE168" s="367"/>
      <c r="WCF168" s="367"/>
      <c r="WCG168" s="367"/>
      <c r="WCH168" s="367"/>
      <c r="WCI168" s="367"/>
      <c r="WCJ168" s="367"/>
      <c r="WCK168" s="367"/>
      <c r="WCL168" s="367"/>
      <c r="WCM168" s="367"/>
      <c r="WCN168" s="367"/>
      <c r="WCO168" s="367"/>
      <c r="WCP168" s="367"/>
      <c r="WCQ168" s="367"/>
      <c r="WCR168" s="367"/>
      <c r="WCS168" s="367"/>
      <c r="WCT168" s="367"/>
      <c r="WCU168" s="367"/>
      <c r="WCV168" s="367"/>
      <c r="WCW168" s="367"/>
      <c r="WCX168" s="367"/>
      <c r="WCY168" s="367"/>
      <c r="WCZ168" s="367"/>
      <c r="WDA168" s="367"/>
      <c r="WDB168" s="367"/>
      <c r="WDC168" s="367"/>
      <c r="WDD168" s="367"/>
      <c r="WDE168" s="367"/>
      <c r="WDF168" s="367"/>
      <c r="WDG168" s="367"/>
      <c r="WDH168" s="367"/>
      <c r="WDI168" s="367"/>
      <c r="WDJ168" s="367"/>
      <c r="WDK168" s="367"/>
      <c r="WDL168" s="367"/>
      <c r="WDM168" s="367"/>
      <c r="WDN168" s="367"/>
      <c r="WDO168" s="367"/>
      <c r="WDP168" s="367"/>
      <c r="WDQ168" s="367"/>
      <c r="WDR168" s="367"/>
      <c r="WDS168" s="367"/>
      <c r="WDT168" s="367"/>
      <c r="WDU168" s="367"/>
      <c r="WDV168" s="367"/>
      <c r="WDW168" s="367"/>
      <c r="WDX168" s="367"/>
      <c r="WDY168" s="367"/>
      <c r="WDZ168" s="367"/>
      <c r="WEA168" s="367"/>
      <c r="WEB168" s="367"/>
      <c r="WEC168" s="367"/>
      <c r="WED168" s="367"/>
      <c r="WEE168" s="367"/>
      <c r="WEF168" s="367"/>
      <c r="WEG168" s="367"/>
      <c r="WEH168" s="367"/>
      <c r="WEI168" s="367"/>
      <c r="WEJ168" s="367"/>
      <c r="WEK168" s="367"/>
      <c r="WEL168" s="367"/>
      <c r="WEM168" s="367"/>
      <c r="WEN168" s="367"/>
      <c r="WEO168" s="367"/>
      <c r="WEP168" s="367"/>
      <c r="WEQ168" s="367"/>
      <c r="WER168" s="367"/>
      <c r="WES168" s="367"/>
      <c r="WET168" s="367"/>
      <c r="WEU168" s="367"/>
      <c r="WEV168" s="367"/>
      <c r="WEW168" s="367"/>
      <c r="WEX168" s="367"/>
      <c r="WEY168" s="367"/>
      <c r="WEZ168" s="367"/>
      <c r="WFA168" s="367"/>
      <c r="WFB168" s="367"/>
      <c r="WFC168" s="367"/>
      <c r="WFD168" s="367"/>
      <c r="WFE168" s="367"/>
      <c r="WFF168" s="367"/>
      <c r="WFG168" s="367"/>
      <c r="WFH168" s="367"/>
      <c r="WFI168" s="367"/>
      <c r="WFJ168" s="367"/>
      <c r="WFK168" s="367"/>
      <c r="WFL168" s="367"/>
      <c r="WFM168" s="367"/>
      <c r="WFN168" s="367"/>
      <c r="WFO168" s="367"/>
      <c r="WFP168" s="367"/>
      <c r="WFQ168" s="367"/>
      <c r="WFR168" s="367"/>
      <c r="WFS168" s="367"/>
      <c r="WFT168" s="367"/>
      <c r="WFU168" s="367"/>
      <c r="WFV168" s="367"/>
      <c r="WFW168" s="367"/>
      <c r="WFX168" s="367"/>
      <c r="WFY168" s="367"/>
      <c r="WFZ168" s="367"/>
      <c r="WGA168" s="367"/>
      <c r="WGB168" s="367"/>
      <c r="WGC168" s="367"/>
      <c r="WGD168" s="367"/>
      <c r="WGE168" s="367"/>
      <c r="WGF168" s="367"/>
      <c r="WGG168" s="367"/>
      <c r="WGH168" s="367"/>
      <c r="WGI168" s="367"/>
      <c r="WGJ168" s="367"/>
      <c r="WGK168" s="367"/>
      <c r="WGL168" s="367"/>
      <c r="WGM168" s="367"/>
      <c r="WGN168" s="367"/>
      <c r="WGO168" s="367"/>
      <c r="WGP168" s="367"/>
      <c r="WGQ168" s="367"/>
      <c r="WGR168" s="367"/>
      <c r="WGS168" s="367"/>
      <c r="WGT168" s="367"/>
      <c r="WGU168" s="367"/>
      <c r="WGV168" s="367"/>
      <c r="WGW168" s="367"/>
      <c r="WGX168" s="367"/>
      <c r="WGY168" s="367"/>
      <c r="WGZ168" s="367"/>
      <c r="WHA168" s="367"/>
      <c r="WHB168" s="367"/>
      <c r="WHC168" s="367"/>
      <c r="WHD168" s="367"/>
      <c r="WHE168" s="367"/>
      <c r="WHF168" s="367"/>
      <c r="WHG168" s="367"/>
      <c r="WHH168" s="367"/>
      <c r="WHI168" s="367"/>
      <c r="WHJ168" s="367"/>
      <c r="WHK168" s="367"/>
      <c r="WHL168" s="367"/>
      <c r="WHM168" s="367"/>
      <c r="WHN168" s="367"/>
      <c r="WHO168" s="367"/>
      <c r="WHP168" s="367"/>
      <c r="WHQ168" s="367"/>
      <c r="WHR168" s="367"/>
      <c r="WHS168" s="367"/>
      <c r="WHT168" s="367"/>
      <c r="WHU168" s="367"/>
      <c r="WHV168" s="367"/>
      <c r="WHW168" s="367"/>
      <c r="WHX168" s="367"/>
      <c r="WHY168" s="367"/>
      <c r="WHZ168" s="367"/>
      <c r="WIA168" s="367"/>
      <c r="WIB168" s="367"/>
      <c r="WIC168" s="367"/>
      <c r="WID168" s="367"/>
      <c r="WIE168" s="367"/>
      <c r="WIF168" s="367"/>
      <c r="WIG168" s="367"/>
      <c r="WIH168" s="367"/>
      <c r="WII168" s="367"/>
      <c r="WIJ168" s="367"/>
      <c r="WIK168" s="367"/>
      <c r="WIL168" s="367"/>
      <c r="WIM168" s="367"/>
      <c r="WIN168" s="367"/>
      <c r="WIO168" s="367"/>
      <c r="WIP168" s="367"/>
      <c r="WIQ168" s="367"/>
      <c r="WIR168" s="367"/>
      <c r="WIS168" s="367"/>
      <c r="WIT168" s="367"/>
      <c r="WIU168" s="367"/>
      <c r="WIV168" s="367"/>
      <c r="WIW168" s="367"/>
      <c r="WIX168" s="367"/>
      <c r="WIY168" s="367"/>
      <c r="WIZ168" s="367"/>
      <c r="WJA168" s="367"/>
      <c r="WJB168" s="367"/>
      <c r="WJC168" s="367"/>
      <c r="WJD168" s="367"/>
      <c r="WJE168" s="367"/>
      <c r="WJF168" s="367"/>
      <c r="WJG168" s="367"/>
      <c r="WJH168" s="367"/>
      <c r="WJI168" s="367"/>
      <c r="WJJ168" s="367"/>
      <c r="WJK168" s="367"/>
      <c r="WJL168" s="367"/>
      <c r="WJM168" s="367"/>
      <c r="WJN168" s="367"/>
      <c r="WJO168" s="367"/>
      <c r="WJP168" s="367"/>
      <c r="WJQ168" s="367"/>
      <c r="WJR168" s="367"/>
      <c r="WJS168" s="367"/>
      <c r="WJT168" s="367"/>
      <c r="WJU168" s="367"/>
      <c r="WJV168" s="367"/>
      <c r="WJW168" s="367"/>
      <c r="WJX168" s="367"/>
      <c r="WJY168" s="367"/>
      <c r="WJZ168" s="367"/>
      <c r="WKA168" s="367"/>
      <c r="WKB168" s="367"/>
      <c r="WKC168" s="367"/>
      <c r="WKD168" s="367"/>
      <c r="WKE168" s="367"/>
      <c r="WKF168" s="367"/>
      <c r="WKG168" s="367"/>
      <c r="WKH168" s="367"/>
      <c r="WKI168" s="367"/>
      <c r="WKJ168" s="367"/>
      <c r="WKK168" s="367"/>
      <c r="WKL168" s="367"/>
      <c r="WKM168" s="367"/>
      <c r="WKN168" s="367"/>
      <c r="WKO168" s="367"/>
      <c r="WKP168" s="367"/>
      <c r="WKQ168" s="367"/>
      <c r="WKR168" s="367"/>
      <c r="WKS168" s="367"/>
      <c r="WKT168" s="367"/>
      <c r="WKU168" s="367"/>
      <c r="WKV168" s="367"/>
      <c r="WKW168" s="367"/>
      <c r="WKX168" s="367"/>
      <c r="WKY168" s="367"/>
      <c r="WKZ168" s="367"/>
      <c r="WLA168" s="367"/>
      <c r="WLB168" s="367"/>
      <c r="WLC168" s="367"/>
      <c r="WLD168" s="367"/>
      <c r="WLE168" s="367"/>
      <c r="WLF168" s="367"/>
      <c r="WLG168" s="367"/>
      <c r="WLH168" s="367"/>
      <c r="WLI168" s="367"/>
      <c r="WLJ168" s="367"/>
      <c r="WLK168" s="367"/>
      <c r="WLL168" s="367"/>
      <c r="WLM168" s="367"/>
      <c r="WLN168" s="367"/>
      <c r="WLO168" s="367"/>
      <c r="WLP168" s="367"/>
      <c r="WLQ168" s="367"/>
      <c r="WLR168" s="367"/>
      <c r="WLS168" s="367"/>
      <c r="WLT168" s="367"/>
      <c r="WLU168" s="367"/>
      <c r="WLV168" s="367"/>
      <c r="WLW168" s="367"/>
      <c r="WLX168" s="367"/>
      <c r="WLY168" s="367"/>
      <c r="WLZ168" s="367"/>
      <c r="WMA168" s="367"/>
      <c r="WMB168" s="367"/>
      <c r="WMC168" s="367"/>
      <c r="WMD168" s="367"/>
      <c r="WME168" s="367"/>
      <c r="WMF168" s="367"/>
      <c r="WMG168" s="367"/>
      <c r="WMH168" s="367"/>
      <c r="WMI168" s="367"/>
      <c r="WMJ168" s="367"/>
      <c r="WMK168" s="367"/>
      <c r="WML168" s="367"/>
      <c r="WMM168" s="367"/>
      <c r="WMN168" s="367"/>
      <c r="WMO168" s="367"/>
      <c r="WMP168" s="367"/>
      <c r="WMQ168" s="367"/>
      <c r="WMR168" s="367"/>
      <c r="WMS168" s="367"/>
      <c r="WMT168" s="367"/>
      <c r="WMU168" s="367"/>
      <c r="WMV168" s="367"/>
      <c r="WMW168" s="367"/>
      <c r="WMX168" s="367"/>
      <c r="WMY168" s="367"/>
      <c r="WMZ168" s="367"/>
      <c r="WNA168" s="367"/>
      <c r="WNB168" s="367"/>
      <c r="WNC168" s="367"/>
      <c r="WND168" s="367"/>
      <c r="WNE168" s="367"/>
      <c r="WNF168" s="367"/>
      <c r="WNG168" s="367"/>
      <c r="WNH168" s="367"/>
      <c r="WNI168" s="367"/>
      <c r="WNJ168" s="367"/>
      <c r="WNK168" s="367"/>
      <c r="WNL168" s="367"/>
      <c r="WNM168" s="367"/>
      <c r="WNN168" s="367"/>
      <c r="WNO168" s="367"/>
      <c r="WNP168" s="367"/>
      <c r="WNQ168" s="367"/>
      <c r="WNR168" s="367"/>
      <c r="WNS168" s="367"/>
      <c r="WNT168" s="367"/>
      <c r="WNU168" s="367"/>
      <c r="WNV168" s="367"/>
      <c r="WNW168" s="367"/>
      <c r="WNX168" s="367"/>
      <c r="WNY168" s="367"/>
      <c r="WNZ168" s="367"/>
      <c r="WOA168" s="367"/>
      <c r="WOB168" s="367"/>
      <c r="WOC168" s="367"/>
      <c r="WOD168" s="367"/>
      <c r="WOE168" s="367"/>
      <c r="WOF168" s="367"/>
      <c r="WOG168" s="367"/>
      <c r="WOH168" s="367"/>
      <c r="WOI168" s="367"/>
      <c r="WOJ168" s="367"/>
      <c r="WOK168" s="367"/>
      <c r="WOL168" s="367"/>
      <c r="WOM168" s="367"/>
      <c r="WON168" s="367"/>
      <c r="WOO168" s="367"/>
      <c r="WOP168" s="367"/>
      <c r="WOQ168" s="367"/>
      <c r="WOR168" s="367"/>
      <c r="WOS168" s="367"/>
      <c r="WOT168" s="367"/>
      <c r="WOU168" s="367"/>
      <c r="WOV168" s="367"/>
      <c r="WOW168" s="367"/>
      <c r="WOX168" s="367"/>
      <c r="WOY168" s="367"/>
      <c r="WOZ168" s="367"/>
      <c r="WPA168" s="367"/>
      <c r="WPB168" s="367"/>
      <c r="WPC168" s="367"/>
      <c r="WPD168" s="367"/>
      <c r="WPE168" s="367"/>
      <c r="WPF168" s="367"/>
      <c r="WPG168" s="367"/>
      <c r="WPH168" s="367"/>
      <c r="WPI168" s="367"/>
      <c r="WPJ168" s="367"/>
      <c r="WPK168" s="367"/>
      <c r="WPL168" s="367"/>
      <c r="WPM168" s="367"/>
      <c r="WPN168" s="367"/>
      <c r="WPO168" s="367"/>
      <c r="WPP168" s="367"/>
      <c r="WPQ168" s="367"/>
      <c r="WPR168" s="367"/>
      <c r="WPS168" s="367"/>
      <c r="WPT168" s="367"/>
      <c r="WPU168" s="367"/>
      <c r="WPV168" s="367"/>
      <c r="WPW168" s="367"/>
      <c r="WPX168" s="367"/>
      <c r="WPY168" s="367"/>
      <c r="WPZ168" s="367"/>
      <c r="WQA168" s="367"/>
      <c r="WQB168" s="367"/>
      <c r="WQC168" s="367"/>
      <c r="WQD168" s="367"/>
      <c r="WQE168" s="367"/>
      <c r="WQF168" s="367"/>
      <c r="WQG168" s="367"/>
      <c r="WQH168" s="367"/>
      <c r="WQI168" s="367"/>
      <c r="WQJ168" s="367"/>
      <c r="WQK168" s="367"/>
      <c r="WQL168" s="367"/>
      <c r="WQM168" s="367"/>
      <c r="WQN168" s="367"/>
      <c r="WQO168" s="367"/>
      <c r="WQP168" s="367"/>
      <c r="WQQ168" s="367"/>
      <c r="WQR168" s="367"/>
      <c r="WQS168" s="367"/>
      <c r="WQT168" s="367"/>
      <c r="WQU168" s="367"/>
      <c r="WQV168" s="367"/>
      <c r="WQW168" s="367"/>
      <c r="WQX168" s="367"/>
      <c r="WQY168" s="367"/>
      <c r="WQZ168" s="367"/>
      <c r="WRA168" s="367"/>
      <c r="WRB168" s="367"/>
      <c r="WRC168" s="367"/>
      <c r="WRD168" s="367"/>
      <c r="WRE168" s="367"/>
      <c r="WRF168" s="367"/>
      <c r="WRG168" s="367"/>
      <c r="WRH168" s="367"/>
      <c r="WRI168" s="367"/>
      <c r="WRJ168" s="367"/>
      <c r="WRK168" s="367"/>
      <c r="WRL168" s="367"/>
      <c r="WRM168" s="367"/>
      <c r="WRN168" s="367"/>
      <c r="WRO168" s="367"/>
      <c r="WRP168" s="367"/>
      <c r="WRQ168" s="367"/>
      <c r="WRR168" s="367"/>
      <c r="WRS168" s="367"/>
      <c r="WRT168" s="367"/>
      <c r="WRU168" s="367"/>
      <c r="WRV168" s="367"/>
      <c r="WRW168" s="367"/>
      <c r="WRX168" s="367"/>
      <c r="WRY168" s="367"/>
      <c r="WRZ168" s="367"/>
      <c r="WSA168" s="367"/>
      <c r="WSB168" s="367"/>
      <c r="WSC168" s="367"/>
      <c r="WSD168" s="367"/>
      <c r="WSE168" s="367"/>
      <c r="WSF168" s="367"/>
      <c r="WSG168" s="367"/>
      <c r="WSH168" s="367"/>
      <c r="WSI168" s="367"/>
      <c r="WSJ168" s="367"/>
      <c r="WSK168" s="367"/>
      <c r="WSL168" s="367"/>
      <c r="WSM168" s="367"/>
      <c r="WSN168" s="367"/>
      <c r="WSO168" s="367"/>
      <c r="WSP168" s="367"/>
      <c r="WSQ168" s="367"/>
      <c r="WSR168" s="367"/>
      <c r="WSS168" s="367"/>
      <c r="WST168" s="367"/>
      <c r="WSU168" s="367"/>
      <c r="WSV168" s="367"/>
      <c r="WSW168" s="367"/>
      <c r="WSX168" s="367"/>
      <c r="WSY168" s="367"/>
      <c r="WSZ168" s="367"/>
      <c r="WTA168" s="367"/>
      <c r="WTB168" s="367"/>
      <c r="WTC168" s="367"/>
      <c r="WTD168" s="367"/>
      <c r="WTE168" s="367"/>
      <c r="WTF168" s="367"/>
      <c r="WTG168" s="367"/>
      <c r="WTH168" s="367"/>
      <c r="WTI168" s="367"/>
      <c r="WTJ168" s="367"/>
      <c r="WTK168" s="367"/>
      <c r="WTL168" s="367"/>
      <c r="WTM168" s="367"/>
      <c r="WTN168" s="367"/>
      <c r="WTO168" s="367"/>
      <c r="WTP168" s="367"/>
      <c r="WTQ168" s="367"/>
      <c r="WTR168" s="367"/>
      <c r="WTS168" s="367"/>
      <c r="WTT168" s="367"/>
      <c r="WTU168" s="367"/>
      <c r="WTV168" s="367"/>
      <c r="WTW168" s="367"/>
      <c r="WTX168" s="367"/>
      <c r="WTY168" s="367"/>
      <c r="WTZ168" s="367"/>
      <c r="WUA168" s="367"/>
      <c r="WUB168" s="367"/>
      <c r="WUC168" s="367"/>
      <c r="WUD168" s="367"/>
      <c r="WUE168" s="367"/>
      <c r="WUF168" s="367"/>
      <c r="WUG168" s="367"/>
      <c r="WUH168" s="367"/>
      <c r="WUI168" s="367"/>
      <c r="WUJ168" s="367"/>
      <c r="WUK168" s="367"/>
      <c r="WUL168" s="367"/>
      <c r="WUM168" s="367"/>
      <c r="WUN168" s="367"/>
      <c r="WUO168" s="367"/>
      <c r="WUP168" s="367"/>
      <c r="WUQ168" s="367"/>
      <c r="WUR168" s="367"/>
      <c r="WUS168" s="367"/>
      <c r="WUT168" s="367"/>
      <c r="WUU168" s="367"/>
      <c r="WUV168" s="367"/>
      <c r="WUW168" s="367"/>
      <c r="WUX168" s="367"/>
      <c r="WUY168" s="367"/>
      <c r="WUZ168" s="367"/>
      <c r="WVA168" s="367"/>
      <c r="WVB168" s="367"/>
      <c r="WVC168" s="367"/>
      <c r="WVD168" s="367"/>
      <c r="WVE168" s="367"/>
      <c r="WVF168" s="367"/>
      <c r="WVG168" s="367"/>
      <c r="WVH168" s="367"/>
      <c r="WVI168" s="367"/>
      <c r="WVJ168" s="367"/>
      <c r="WVK168" s="367"/>
    </row>
  </sheetData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&amp;C&amp;"Arial,Pogrubiony"&amp;8&amp;P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22DAB0-BC47-49E4-A00F-BBA202CEE9FD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6</vt:i4>
      </vt:variant>
      <vt:variant>
        <vt:lpstr>Nazwane zakresy</vt:lpstr>
      </vt:variant>
      <vt:variant>
        <vt:i4>5</vt:i4>
      </vt:variant>
    </vt:vector>
  </HeadingPairs>
  <TitlesOfParts>
    <vt:vector size="11" baseType="lpstr">
      <vt:lpstr>Zał.Nr1</vt:lpstr>
      <vt:lpstr>Zał.Nr2</vt:lpstr>
      <vt:lpstr>Zał.Nr3</vt:lpstr>
      <vt:lpstr>Zał.Nr4</vt:lpstr>
      <vt:lpstr>Zał.Nr5</vt:lpstr>
      <vt:lpstr>Arkusz1</vt:lpstr>
      <vt:lpstr>Zał.Nr1!Obszar_wydruku</vt:lpstr>
      <vt:lpstr>Zał.Nr5!Obszar_wydruku</vt:lpstr>
      <vt:lpstr>Zał.Nr1!Tytuły_wydruku</vt:lpstr>
      <vt:lpstr>Zał.Nr3!Tytuły_wydruku</vt:lpstr>
      <vt:lpstr>Zał.Nr5!Tytuły_wydruku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ałącznik do Zarządzenia nr 162/2024 Prezydenta Miasta Włocławek z dn. 29 marca 2024 r.</dc:title>
  <dc:creator>Beata Duszeńska</dc:creator>
  <cp:keywords>Załącznik do Zarządzenia Prezydenta Miasta Włocławek</cp:keywords>
  <cp:lastModifiedBy>Karolina Budziszewska</cp:lastModifiedBy>
  <cp:lastPrinted>2024-04-05T07:48:07Z</cp:lastPrinted>
  <dcterms:created xsi:type="dcterms:W3CDTF">2023-06-19T06:39:13Z</dcterms:created>
  <dcterms:modified xsi:type="dcterms:W3CDTF">2024-04-05T09:38:25Z</dcterms:modified>
</cp:coreProperties>
</file>