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EEF6534E-8508-42B8-9188-75D96C9C52EE}" xr6:coauthVersionLast="47" xr6:coauthVersionMax="47" xr10:uidLastSave="{00000000-0000-0000-0000-000000000000}"/>
  <bookViews>
    <workbookView xWindow="-120" yWindow="-120" windowWidth="29040" windowHeight="15840" xr2:uid="{789BB6A5-8E26-478F-8052-F2D3857E68C9}"/>
  </bookViews>
  <sheets>
    <sheet name="Zał.Nr1" sheetId="2" r:id="rId1"/>
    <sheet name="Zał.Nr2" sheetId="3" r:id="rId2"/>
    <sheet name="Arkusz1" sheetId="1" r:id="rId3"/>
  </sheets>
  <definedNames>
    <definedName name="_xlnm._FilterDatabase" localSheetId="0" hidden="1">Zał.Nr1!$A$10:$H$175</definedName>
    <definedName name="_xlnm.Print_Area" localSheetId="0">Zał.Nr1!$A$1:$H$185</definedName>
    <definedName name="_xlnm.Print_Titles" localSheetId="0">Zał.Nr1!$7:$9</definedName>
    <definedName name="_xlnm.Print_Titles" localSheetId="1">Zał.Nr2!$60:$60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4" i="3" l="1"/>
  <c r="F162" i="3"/>
  <c r="F160" i="3"/>
  <c r="F150" i="3"/>
  <c r="F148" i="3"/>
  <c r="F146" i="3"/>
  <c r="F139" i="3"/>
  <c r="F117" i="3"/>
  <c r="F106" i="3"/>
  <c r="F103" i="3"/>
  <c r="F91" i="3"/>
  <c r="F89" i="3"/>
  <c r="F87" i="3"/>
  <c r="F71" i="3"/>
  <c r="F61" i="3"/>
  <c r="F55" i="3"/>
  <c r="F58" i="3" s="1"/>
  <c r="F52" i="3"/>
  <c r="F51" i="3"/>
  <c r="F50" i="3"/>
  <c r="F49" i="3"/>
  <c r="F47" i="3"/>
  <c r="F46" i="3"/>
  <c r="F44" i="3"/>
  <c r="F43" i="3"/>
  <c r="F42" i="3"/>
  <c r="F41" i="3" s="1"/>
  <c r="F39" i="3"/>
  <c r="F38" i="3"/>
  <c r="F30" i="3"/>
  <c r="F28" i="3"/>
  <c r="F26" i="3"/>
  <c r="F19" i="3"/>
  <c r="F17" i="3"/>
  <c r="F15" i="3"/>
  <c r="H184" i="2"/>
  <c r="G183" i="2"/>
  <c r="F183" i="2"/>
  <c r="H183" i="2" s="1"/>
  <c r="H182" i="2"/>
  <c r="G181" i="2"/>
  <c r="F181" i="2"/>
  <c r="H181" i="2" s="1"/>
  <c r="G180" i="2"/>
  <c r="G177" i="2" s="1"/>
  <c r="G176" i="2" s="1"/>
  <c r="F180" i="2"/>
  <c r="F177" i="2" s="1"/>
  <c r="H175" i="2"/>
  <c r="G174" i="2"/>
  <c r="G173" i="2" s="1"/>
  <c r="H173" i="2" s="1"/>
  <c r="F174" i="2"/>
  <c r="F173" i="2"/>
  <c r="F170" i="2"/>
  <c r="H169" i="2"/>
  <c r="H168" i="2"/>
  <c r="H167" i="2"/>
  <c r="H166" i="2"/>
  <c r="H165" i="2"/>
  <c r="G164" i="2"/>
  <c r="G163" i="2" s="1"/>
  <c r="G162" i="2" s="1"/>
  <c r="F164" i="2"/>
  <c r="H164" i="2" s="1"/>
  <c r="H160" i="2"/>
  <c r="H159" i="2"/>
  <c r="H158" i="2"/>
  <c r="G157" i="2"/>
  <c r="H157" i="2" s="1"/>
  <c r="F157" i="2"/>
  <c r="H156" i="2"/>
  <c r="H155" i="2"/>
  <c r="H154" i="2"/>
  <c r="G153" i="2"/>
  <c r="F153" i="2"/>
  <c r="H153" i="2" s="1"/>
  <c r="H152" i="2"/>
  <c r="H151" i="2"/>
  <c r="H150" i="2"/>
  <c r="G149" i="2"/>
  <c r="F149" i="2"/>
  <c r="H149" i="2" s="1"/>
  <c r="H148" i="2"/>
  <c r="H147" i="2"/>
  <c r="H146" i="2"/>
  <c r="G145" i="2"/>
  <c r="F145" i="2"/>
  <c r="H144" i="2"/>
  <c r="G143" i="2"/>
  <c r="G142" i="2" s="1"/>
  <c r="F143" i="2"/>
  <c r="F142" i="2" s="1"/>
  <c r="H141" i="2"/>
  <c r="H140" i="2"/>
  <c r="H139" i="2"/>
  <c r="H138" i="2"/>
  <c r="G137" i="2"/>
  <c r="G136" i="2" s="1"/>
  <c r="F137" i="2"/>
  <c r="F136" i="2" s="1"/>
  <c r="H135" i="2"/>
  <c r="H134" i="2"/>
  <c r="H133" i="2"/>
  <c r="H132" i="2"/>
  <c r="G131" i="2"/>
  <c r="F131" i="2"/>
  <c r="F130" i="2" s="1"/>
  <c r="G130" i="2"/>
  <c r="G129" i="2"/>
  <c r="H128" i="2"/>
  <c r="G127" i="2"/>
  <c r="G126" i="2" s="1"/>
  <c r="G122" i="2" s="1"/>
  <c r="F127" i="2"/>
  <c r="F126" i="2" s="1"/>
  <c r="H121" i="2"/>
  <c r="G120" i="2"/>
  <c r="G119" i="2" s="1"/>
  <c r="F120" i="2"/>
  <c r="H120" i="2" s="1"/>
  <c r="F119" i="2"/>
  <c r="H119" i="2" s="1"/>
  <c r="H118" i="2"/>
  <c r="G117" i="2"/>
  <c r="F117" i="2"/>
  <c r="F116" i="2" s="1"/>
  <c r="G116" i="2"/>
  <c r="H114" i="2"/>
  <c r="G113" i="2"/>
  <c r="F113" i="2"/>
  <c r="F112" i="2"/>
  <c r="H111" i="2"/>
  <c r="F110" i="2"/>
  <c r="H110" i="2" s="1"/>
  <c r="G109" i="2"/>
  <c r="H108" i="2"/>
  <c r="H107" i="2"/>
  <c r="G106" i="2"/>
  <c r="F106" i="2"/>
  <c r="F105" i="2" s="1"/>
  <c r="G105" i="2"/>
  <c r="H104" i="2"/>
  <c r="F103" i="2"/>
  <c r="H103" i="2" s="1"/>
  <c r="G102" i="2"/>
  <c r="G101" i="2" s="1"/>
  <c r="F102" i="2"/>
  <c r="H102" i="2" s="1"/>
  <c r="H100" i="2"/>
  <c r="G99" i="2"/>
  <c r="F99" i="2"/>
  <c r="F98" i="2" s="1"/>
  <c r="G98" i="2"/>
  <c r="H97" i="2"/>
  <c r="G96" i="2"/>
  <c r="G95" i="2" s="1"/>
  <c r="F96" i="2"/>
  <c r="H96" i="2" s="1"/>
  <c r="H93" i="2"/>
  <c r="G92" i="2"/>
  <c r="H92" i="2" s="1"/>
  <c r="F92" i="2"/>
  <c r="F91" i="2"/>
  <c r="H90" i="2"/>
  <c r="H89" i="2"/>
  <c r="G88" i="2"/>
  <c r="F88" i="2"/>
  <c r="F87" i="2"/>
  <c r="H86" i="2"/>
  <c r="H85" i="2"/>
  <c r="G84" i="2"/>
  <c r="F84" i="2"/>
  <c r="F83" i="2"/>
  <c r="H82" i="2"/>
  <c r="G81" i="2"/>
  <c r="G80" i="2" s="1"/>
  <c r="F81" i="2"/>
  <c r="H81" i="2" s="1"/>
  <c r="H79" i="2"/>
  <c r="G78" i="2"/>
  <c r="F78" i="2"/>
  <c r="F77" i="2" s="1"/>
  <c r="G77" i="2"/>
  <c r="H76" i="2"/>
  <c r="H75" i="2"/>
  <c r="G74" i="2"/>
  <c r="F74" i="2"/>
  <c r="F73" i="2" s="1"/>
  <c r="G73" i="2"/>
  <c r="H72" i="2"/>
  <c r="G71" i="2"/>
  <c r="G70" i="2" s="1"/>
  <c r="F71" i="2"/>
  <c r="H71" i="2" s="1"/>
  <c r="H69" i="2"/>
  <c r="H68" i="2"/>
  <c r="G67" i="2"/>
  <c r="F67" i="2"/>
  <c r="H67" i="2" s="1"/>
  <c r="G66" i="2"/>
  <c r="H65" i="2"/>
  <c r="G64" i="2"/>
  <c r="G63" i="2" s="1"/>
  <c r="F64" i="2"/>
  <c r="F63" i="2" s="1"/>
  <c r="H62" i="2"/>
  <c r="G61" i="2"/>
  <c r="H61" i="2" s="1"/>
  <c r="H60" i="2"/>
  <c r="F59" i="2"/>
  <c r="H59" i="2" s="1"/>
  <c r="G58" i="2"/>
  <c r="F58" i="2"/>
  <c r="F57" i="2" s="1"/>
  <c r="H55" i="2"/>
  <c r="G54" i="2"/>
  <c r="G53" i="2" s="1"/>
  <c r="F54" i="2"/>
  <c r="F53" i="2" s="1"/>
  <c r="H52" i="2"/>
  <c r="G51" i="2"/>
  <c r="G50" i="2" s="1"/>
  <c r="H50" i="2" s="1"/>
  <c r="F51" i="2"/>
  <c r="F50" i="2"/>
  <c r="H46" i="2"/>
  <c r="G45" i="2"/>
  <c r="F45" i="2"/>
  <c r="F44" i="2" s="1"/>
  <c r="G44" i="2"/>
  <c r="G41" i="2"/>
  <c r="G40" i="2" s="1"/>
  <c r="H39" i="2"/>
  <c r="G38" i="2"/>
  <c r="G37" i="2" s="1"/>
  <c r="G34" i="2" s="1"/>
  <c r="F38" i="2"/>
  <c r="H38" i="2" s="1"/>
  <c r="H33" i="2"/>
  <c r="G32" i="2"/>
  <c r="F32" i="2"/>
  <c r="H32" i="2" s="1"/>
  <c r="G31" i="2"/>
  <c r="H28" i="2"/>
  <c r="G27" i="2"/>
  <c r="G26" i="2" s="1"/>
  <c r="F27" i="2"/>
  <c r="H25" i="2"/>
  <c r="G24" i="2"/>
  <c r="G23" i="2" s="1"/>
  <c r="F24" i="2"/>
  <c r="F23" i="2" s="1"/>
  <c r="H22" i="2"/>
  <c r="G21" i="2"/>
  <c r="G20" i="2" s="1"/>
  <c r="H20" i="2" s="1"/>
  <c r="F21" i="2"/>
  <c r="F20" i="2"/>
  <c r="H18" i="2"/>
  <c r="G17" i="2"/>
  <c r="G16" i="2" s="1"/>
  <c r="G12" i="2" s="1"/>
  <c r="G11" i="2" s="1"/>
  <c r="F17" i="2"/>
  <c r="H17" i="2" s="1"/>
  <c r="F165" i="3" l="1"/>
  <c r="H70" i="2"/>
  <c r="H142" i="2"/>
  <c r="H58" i="2"/>
  <c r="H98" i="2"/>
  <c r="H174" i="2"/>
  <c r="H66" i="2"/>
  <c r="H136" i="2"/>
  <c r="H21" i="2"/>
  <c r="H51" i="2"/>
  <c r="H73" i="2"/>
  <c r="H127" i="2"/>
  <c r="F70" i="2"/>
  <c r="H77" i="2"/>
  <c r="H84" i="2"/>
  <c r="F95" i="2"/>
  <c r="H95" i="2" s="1"/>
  <c r="H105" i="2"/>
  <c r="H137" i="2"/>
  <c r="H27" i="2"/>
  <c r="F31" i="2"/>
  <c r="F30" i="2" s="1"/>
  <c r="F66" i="2"/>
  <c r="H88" i="2"/>
  <c r="H113" i="2"/>
  <c r="G115" i="2"/>
  <c r="H145" i="2"/>
  <c r="F41" i="2"/>
  <c r="H44" i="2"/>
  <c r="H112" i="2"/>
  <c r="H130" i="2"/>
  <c r="F129" i="2"/>
  <c r="H129" i="2" s="1"/>
  <c r="F49" i="2"/>
  <c r="H53" i="2"/>
  <c r="H116" i="2"/>
  <c r="F115" i="2"/>
  <c r="H115" i="2" s="1"/>
  <c r="G161" i="2"/>
  <c r="H23" i="2"/>
  <c r="H63" i="2"/>
  <c r="H126" i="2"/>
  <c r="F122" i="2"/>
  <c r="H177" i="2"/>
  <c r="F16" i="2"/>
  <c r="G19" i="2"/>
  <c r="F26" i="2"/>
  <c r="H26" i="2" s="1"/>
  <c r="G30" i="2"/>
  <c r="G29" i="2" s="1"/>
  <c r="G10" i="2" s="1"/>
  <c r="F37" i="2"/>
  <c r="G49" i="2"/>
  <c r="H64" i="2"/>
  <c r="F80" i="2"/>
  <c r="H80" i="2" s="1"/>
  <c r="G83" i="2"/>
  <c r="H83" i="2" s="1"/>
  <c r="G87" i="2"/>
  <c r="H87" i="2" s="1"/>
  <c r="G91" i="2"/>
  <c r="H91" i="2" s="1"/>
  <c r="G112" i="2"/>
  <c r="H24" i="2"/>
  <c r="H45" i="2"/>
  <c r="H54" i="2"/>
  <c r="H74" i="2"/>
  <c r="H78" i="2"/>
  <c r="H99" i="2"/>
  <c r="H106" i="2"/>
  <c r="H117" i="2"/>
  <c r="H131" i="2"/>
  <c r="H143" i="2"/>
  <c r="F163" i="2"/>
  <c r="G170" i="2"/>
  <c r="H170" i="2" s="1"/>
  <c r="F176" i="2"/>
  <c r="H176" i="2" s="1"/>
  <c r="H180" i="2"/>
  <c r="G57" i="2"/>
  <c r="F101" i="2"/>
  <c r="H101" i="2" s="1"/>
  <c r="F109" i="2"/>
  <c r="H109" i="2" s="1"/>
  <c r="H31" i="2" l="1"/>
  <c r="G56" i="2"/>
  <c r="H57" i="2"/>
  <c r="H41" i="2"/>
  <c r="F40" i="2"/>
  <c r="H40" i="2" s="1"/>
  <c r="F56" i="2"/>
  <c r="H56" i="2" s="1"/>
  <c r="H122" i="2"/>
  <c r="F19" i="2"/>
  <c r="H19" i="2" s="1"/>
  <c r="H30" i="2"/>
  <c r="G48" i="2"/>
  <c r="G47" i="2" s="1"/>
  <c r="H49" i="2"/>
  <c r="H163" i="2"/>
  <c r="F162" i="2"/>
  <c r="F34" i="2"/>
  <c r="H37" i="2"/>
  <c r="F12" i="2"/>
  <c r="H16" i="2"/>
  <c r="F11" i="2" l="1"/>
  <c r="H12" i="2"/>
  <c r="F48" i="2"/>
  <c r="F29" i="2"/>
  <c r="H34" i="2"/>
  <c r="F161" i="2"/>
  <c r="H162" i="2"/>
  <c r="H161" i="2" l="1"/>
  <c r="H48" i="2"/>
  <c r="F47" i="2"/>
  <c r="H29" i="2"/>
  <c r="F10" i="2"/>
  <c r="H11" i="2"/>
  <c r="H10" i="2" l="1"/>
  <c r="H47" i="2"/>
</calcChain>
</file>

<file path=xl/sharedStrings.xml><?xml version="1.0" encoding="utf-8"?>
<sst xmlns="http://schemas.openxmlformats.org/spreadsheetml/2006/main" count="388" uniqueCount="222">
  <si>
    <t>Załącznik Nr 1</t>
  </si>
  <si>
    <t>PREZYDENTA MIASTA WŁOCŁAWEK</t>
  </si>
  <si>
    <t>Zmiany w budżecie miasta Włocławek na 2024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</si>
  <si>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</si>
  <si>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</si>
  <si>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</si>
  <si>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</si>
  <si>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</si>
  <si>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</si>
  <si>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</si>
  <si>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</si>
  <si>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</si>
  <si>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</si>
  <si>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</si>
  <si>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</si>
  <si>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Pomoc społeczna</t>
  </si>
  <si>
    <t>Składki na ubezpieczenie zdrowotne opłacane za</t>
  </si>
  <si>
    <t>osoby pobierające niektóre świadczenia z pomocy</t>
  </si>
  <si>
    <t>społecznej oraz za osoby uczestniczące w zajęciach</t>
  </si>
  <si>
    <t>w centrum integracji społecznej</t>
  </si>
  <si>
    <t>Organ</t>
  </si>
  <si>
    <t>2030</t>
  </si>
  <si>
    <t>dotacja celowa otrzymana z budżetu państwa na realizację własnych zadań bieżących gmin (związków gmin, związków powiatowo-gminnych)</t>
  </si>
  <si>
    <t>Rodzina</t>
  </si>
  <si>
    <t>Wspieranie rodziny</t>
  </si>
  <si>
    <t xml:space="preserve">Organ </t>
  </si>
  <si>
    <t>Rodziny zastępcze</t>
  </si>
  <si>
    <t>2130</t>
  </si>
  <si>
    <t>dotacje celowe otrzymane z budżetu państwa na realizację bieżących zadań własnych powiatu</t>
  </si>
  <si>
    <t>Działalność placówek opiekuńczo - wychowawczych</t>
  </si>
  <si>
    <t>Dochody na zadania zlecone:</t>
  </si>
  <si>
    <t>Pozostała działalność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</si>
  <si>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</si>
  <si>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</si>
  <si>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 xml:space="preserve">Składki na ubezpieczenie zdrowotne opłacane za osoby </t>
  </si>
  <si>
    <t>pobierające niektóre świadczenia rodzinne oraz za osoby</t>
  </si>
  <si>
    <t>pobierające zasiłki dla opiekunów</t>
  </si>
  <si>
    <t>Dochody na zadania rządowe:</t>
  </si>
  <si>
    <t>Oświata i wychowanie</t>
  </si>
  <si>
    <t>Zapewnienie uczniom prawa do bezpłatnego dostępu</t>
  </si>
  <si>
    <t>do podręczników, materiałów edukacyjnych lub materiałów</t>
  </si>
  <si>
    <t>ćwiczeniowych</t>
  </si>
  <si>
    <t>dotacje celowe otrzymane z budżetu państwa na zadania bieżące z zakresu administracji rządowej oraz inne zadania zlecone ustawami realizowane przez powiat</t>
  </si>
  <si>
    <t>WYDATKI OGÓŁEM:</t>
  </si>
  <si>
    <t>Wydatki na zadania własne:</t>
  </si>
  <si>
    <t>Administracja publiczna</t>
  </si>
  <si>
    <t>75020</t>
  </si>
  <si>
    <t>Starostwa powiatowe</t>
  </si>
  <si>
    <t>Wydział Komunikacji</t>
  </si>
  <si>
    <t>zakup usług pozostałych</t>
  </si>
  <si>
    <t>75023</t>
  </si>
  <si>
    <t>Urzędy gmin (miast i miast na prawach powiatu)</t>
  </si>
  <si>
    <t>Wydział Organizacyjno - Prawny i Kadr</t>
  </si>
  <si>
    <t>4260</t>
  </si>
  <si>
    <t>zakup energii</t>
  </si>
  <si>
    <t>Szkoły podstawowe</t>
  </si>
  <si>
    <t>Jednostki oświatowe zbiorczo</t>
  </si>
  <si>
    <t>wynagrodzenia osobowe pracowników</t>
  </si>
  <si>
    <t xml:space="preserve">składki na ubezpieczenia społeczne </t>
  </si>
  <si>
    <t>wynagrodzenia osobowe nauczycieli</t>
  </si>
  <si>
    <t>Szkoły podstawowe specjalne</t>
  </si>
  <si>
    <t>Przedszkola</t>
  </si>
  <si>
    <t>Przedszkola specjalne</t>
  </si>
  <si>
    <t>Technika</t>
  </si>
  <si>
    <t>Szkoły policealne</t>
  </si>
  <si>
    <t>Branżowe szkoły I i II stopnia</t>
  </si>
  <si>
    <t>Licea ogólnokształcące</t>
  </si>
  <si>
    <t>Szkoły artystyczne</t>
  </si>
  <si>
    <t>Szkoły zawodowe specjalne</t>
  </si>
  <si>
    <t xml:space="preserve">Placówki kształcenia ustawicznego i centra </t>
  </si>
  <si>
    <t>kształcenia zawodowego</t>
  </si>
  <si>
    <t xml:space="preserve">Ośrodki szkolenia, dokształcania i doskonalenia kadr </t>
  </si>
  <si>
    <t>Stołówki szkolne i przedszkolne</t>
  </si>
  <si>
    <t>Realizacja zadań wymagających stosowania specjalnej organizacji nauki i metod pracy dla dzieci i młodzieży w szkołach podstawowych</t>
  </si>
  <si>
    <t xml:space="preserve">składki na Fundusz Pracy oraz Fundusz Solidarnościowy </t>
  </si>
  <si>
    <t>Realizacja zadań wymagających stosowania specjalnej organizacji nauki i metod pracy dla dzieci i młodzieży w 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 oraz szkołach  artystycznych</t>
  </si>
  <si>
    <t>Wydział Edukacji, Zdrowia i Polityki Społecznej</t>
  </si>
  <si>
    <t>851</t>
  </si>
  <si>
    <t>Ochrona zdrowia</t>
  </si>
  <si>
    <t>Programy polityki zdrowotnej</t>
  </si>
  <si>
    <t>zakup usług zdrowotnych</t>
  </si>
  <si>
    <t xml:space="preserve">różne opłaty i składki </t>
  </si>
  <si>
    <t>Miejski Ośrodek Pomocy Rodzinie</t>
  </si>
  <si>
    <t xml:space="preserve">składki na ubezpieczenie zdrowotne </t>
  </si>
  <si>
    <t>Miejski Ośrodek Pomocy Rodzinie - dodatki motywacyjne</t>
  </si>
  <si>
    <t>wpłaty na PPK finansowane przez podmiot zatrudniający</t>
  </si>
  <si>
    <t>dotacja celowa z budżetu na finansowanie lub dofinansowanie zadań zleconych do realizacji pozostałym jednostkom niezaliczanym do sektora finansów publicznych</t>
  </si>
  <si>
    <t>Centrum Opieki nad Dzieckiem - dodatki motywacyjne</t>
  </si>
  <si>
    <t>składki na ubezpieczenie społeczne</t>
  </si>
  <si>
    <t>Placówka Opiekuńczo - Wychowawcza Nr 1 "Maluch"  - dodatki motywacyjne</t>
  </si>
  <si>
    <t>Placówka Opiekuńczo - Wychowawcza Nr 2 "Calineczka" - dodatki motywacyjne</t>
  </si>
  <si>
    <t>Placówka Opiekuńczo - Wychowawcza nr 6 "Nibylandia" - dodatki motywacyjne</t>
  </si>
  <si>
    <t>Wydatki na zadania zlecone:</t>
  </si>
  <si>
    <t>świadczenia społeczne</t>
  </si>
  <si>
    <t>składki na Fundusz Pracy oraz Fundusz Solidarnościowy</t>
  </si>
  <si>
    <t>4210</t>
  </si>
  <si>
    <t>zakup materiałów i wyposażenia</t>
  </si>
  <si>
    <t>Wydatki na zadania rządowe:</t>
  </si>
  <si>
    <t>zakup środków dydaktycznych i książek</t>
  </si>
  <si>
    <t>do Zarządzenia NR 404/2024</t>
  </si>
  <si>
    <t>z dnia 4 października 2024 r.</t>
  </si>
  <si>
    <t xml:space="preserve">                                                                                                 Załącznik Nr 2</t>
  </si>
  <si>
    <t xml:space="preserve">                                                                                                 PREZYDENTA MIASTA WŁOCŁAWEK</t>
  </si>
  <si>
    <t xml:space="preserve">Dotacje udzielane z budżetu jednostki samorządu terytorialnego </t>
  </si>
  <si>
    <t>dla jednostek spoza sektora finansów publicznych na 2024 rok</t>
  </si>
  <si>
    <t>Lp.</t>
  </si>
  <si>
    <t>Dział</t>
  </si>
  <si>
    <t>Rozdział</t>
  </si>
  <si>
    <t xml:space="preserve">§ </t>
  </si>
  <si>
    <t>Nazwa zadania</t>
  </si>
  <si>
    <t>Kwota dotacji</t>
  </si>
  <si>
    <t>dotacje celowe</t>
  </si>
  <si>
    <t>Dotacja do zakupu rowerów dla mieszkańców Włocławka (dotacja na inwestycje)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</si>
  <si>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</si>
  <si>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</si>
  <si>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</si>
  <si>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</si>
  <si>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>Przedszkole Niepubliczne "Chatka Puchatka"</t>
  </si>
  <si>
    <t>Niepubliczne Przedszkole "Smerfna Chata"</t>
  </si>
  <si>
    <t>Niepubliczne Przedszkole "Skakanka"</t>
  </si>
  <si>
    <t>Przedszkole Niepubliczne "Tęczowa Kraina"</t>
  </si>
  <si>
    <t>Niepubliczne Przedszkole "Domowe Przedszkole"</t>
  </si>
  <si>
    <t>Niepubliczne Przedszkole "Wesoła Biedronka"</t>
  </si>
  <si>
    <t>Akademickie Technikum Wojskowe im. "Obrońców Wisły                           1920 roku" we Włocławku</t>
  </si>
  <si>
    <t>Branżowa Szkoła I Stopnia IMPULS</t>
  </si>
  <si>
    <t>Akademickie Liceum Ogólnokształcące nr 1 im. "Obrońców Wisły 1920 roku" we Włocławku</t>
  </si>
  <si>
    <t>Akademickie Liceum Ogólnokształcące Mistrzostwa Sportowego nr 1 im. "Obrońców Wisły 1920 roku" we Włocławku</t>
  </si>
  <si>
    <t xml:space="preserve">Zapewnienie uczniom prawa do bezpłatnego dostępu do podręczników, materiałów edukacyjnych lub materiałów ćwiczeniowych </t>
  </si>
  <si>
    <t>Zespół Szkół Katolickich im. Ks. J. Długosza</t>
  </si>
  <si>
    <t>Szkoła Podstawowa z oddziałami dwujęzycznymi Monttessori-     Schule</t>
  </si>
  <si>
    <t xml:space="preserve">Zespół Szkół Akademickich im. Obrońców Wisły 1920 roku 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</si>
  <si>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</si>
  <si>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</si>
  <si>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</si>
  <si>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Zapewnienie schronienia oraz pomocy rzeczowej osobom bezdomnym (pozostała działalność)</t>
  </si>
  <si>
    <t>Usługi opiekuńcze i specjalistyczne usługi opiekuńcze - ogółem, z tego:</t>
  </si>
  <si>
    <t>15.1</t>
  </si>
  <si>
    <t xml:space="preserve"> - zadania własne</t>
  </si>
  <si>
    <t>15.2</t>
  </si>
  <si>
    <t xml:space="preserve"> - zadania zlecone</t>
  </si>
  <si>
    <t>Pozostała działalność (aktywizacja społeczna seniorów, poprawa warunków funkcjonowania seniorów)</t>
  </si>
  <si>
    <t>2826        2827</t>
  </si>
  <si>
    <t xml:space="preserve">Realizacja projektu unijnego "WŁOCŁAWEK - MIASTO NOWYCH MOŻLIWOŚCI. Tutaj mieszkam, pracuję, inwestuję i tu wypoczywam" </t>
  </si>
  <si>
    <t>2360      2830</t>
  </si>
  <si>
    <t>Dofinansowanie przyłączy kanalizacyjnych do nieruchomości (dotacja na inwestycje)</t>
  </si>
  <si>
    <t>Wymiana źródeł ciepła zasilanych paliwami stałymi ogółem, z tego:</t>
  </si>
  <si>
    <t>21.1</t>
  </si>
  <si>
    <t>- program dla osób fizycznych (dotacja na inwestycje)</t>
  </si>
  <si>
    <t>21.2</t>
  </si>
  <si>
    <t>- wymiana w budynkach wielorodzinnych (dotacja na inwestycje)</t>
  </si>
  <si>
    <t>Program priorytetowy "Ciepłe mieszkanie" (dotacja na inwestycje)</t>
  </si>
  <si>
    <t>Utylizacja wyrobów zawierających azbest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</si>
  <si>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</si>
  <si>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</si>
  <si>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</si>
  <si>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2816    2817     2826        2827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</si>
  <si>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</si>
  <si>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</si>
  <si>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</si>
  <si>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</si>
  <si>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</si>
  <si>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</si>
  <si>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</si>
  <si>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</si>
  <si>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</si>
  <si>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Prywatna Szkoła Podstawowa Zespołu Edukacji "Wiedza"</t>
  </si>
  <si>
    <t>Oddziały przedszkolne w szkołach podstawowych</t>
  </si>
  <si>
    <t>Niepubliczne Przedszkole "Na Wspólnej"</t>
  </si>
  <si>
    <t>Centrum Malucha - "Piotruś Pan"- Przedszkole Niepubliczne</t>
  </si>
  <si>
    <t>Niepubliczne Przedszkole "Bajeczka" Kinga Mizak Aneta Kryczka s.c.</t>
  </si>
  <si>
    <t>Przedszkole Niepubliczne "Happy Kids"</t>
  </si>
  <si>
    <t>Przedszkole Niepubliczne "Kujawiaczek"</t>
  </si>
  <si>
    <t>Przedszkole Niepubliczne "Megamocni" we Włocławku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</si>
  <si>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</si>
  <si>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</si>
  <si>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</si>
  <si>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</si>
  <si>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</si>
  <si>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</si>
  <si>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"Cosinus Plus" we Włocławku</t>
  </si>
  <si>
    <t>Policealna Szkoła Techników Ochrony Fizycznej Osób i Mienia Elitarne Studium Służb Ochrony "Delta"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</si>
  <si>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</si>
  <si>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</si>
  <si>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</si>
  <si>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</si>
  <si>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</si>
  <si>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</si>
  <si>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</si>
  <si>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</si>
  <si>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</si>
  <si>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 xml:space="preserve">Branżowa Szkoła I Stopnia nr 9 w Zespole Szkół Włocławskiego Stowarzyszenia Oświatowego "Cogito" 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</si>
  <si>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</si>
  <si>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</si>
  <si>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</si>
  <si>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</si>
  <si>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</si>
  <si>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</si>
  <si>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</si>
  <si>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</si>
  <si>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Liceum Ogólnokształcące Montessorii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</si>
  <si>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</si>
  <si>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</si>
  <si>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</si>
  <si>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</si>
  <si>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</si>
  <si>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Niepubliczne Przedszkole "Na wspólnej"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</si>
  <si>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</si>
  <si>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</si>
  <si>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</si>
  <si>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</si>
  <si>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</si>
  <si>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</si>
  <si>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</si>
  <si>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</si>
  <si>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</si>
  <si>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</si>
  <si>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</si>
  <si>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</si>
  <si>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</si>
  <si>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</si>
  <si>
    <t xml:space="preserve">                                                                                                 do Zarządzenia NR 404/2024</t>
  </si>
  <si>
    <t xml:space="preserve">                                                                                                 z dnia 4 października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</si>
</sst>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9"/>
      <name val="Arial CE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0" fillId="0" borderId="0"/>
    <xf numFmtId="0" fontId="12" fillId="0" borderId="0"/>
    <xf numFmtId="0" fontId="12" fillId="0" borderId="0"/>
    <xf numFmtId="0" fontId="12" fillId="0" borderId="0"/>
  </cellStyleXfs>
  <cellXfs count="29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" fontId="5" fillId="0" borderId="3" xfId="0" applyNumberFormat="1" applyFont="1" applyBorder="1" applyAlignment="1">
      <alignment horizontal="right"/>
    </xf>
    <xf numFmtId="0" fontId="8" fillId="0" borderId="3" xfId="0" applyFont="1" applyBorder="1"/>
    <xf numFmtId="49" fontId="8" fillId="0" borderId="3" xfId="0" applyNumberFormat="1" applyFont="1" applyBorder="1" applyAlignment="1">
      <alignment horizontal="center"/>
    </xf>
    <xf numFmtId="0" fontId="8" fillId="0" borderId="5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3" xfId="0" applyFont="1" applyBorder="1"/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4" fontId="8" fillId="0" borderId="3" xfId="0" applyNumberFormat="1" applyFont="1" applyBorder="1"/>
    <xf numFmtId="4" fontId="8" fillId="0" borderId="3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3" fontId="8" fillId="0" borderId="6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2" fillId="0" borderId="6" xfId="0" applyFont="1" applyBorder="1"/>
    <xf numFmtId="0" fontId="2" fillId="0" borderId="3" xfId="0" applyFont="1" applyBorder="1" applyAlignment="1">
      <alignment vertical="top" wrapText="1"/>
    </xf>
    <xf numFmtId="3" fontId="2" fillId="0" borderId="4" xfId="0" applyNumberFormat="1" applyFont="1" applyBorder="1"/>
    <xf numFmtId="3" fontId="5" fillId="0" borderId="3" xfId="0" applyNumberFormat="1" applyFont="1" applyBorder="1" applyAlignment="1">
      <alignment horizontal="right"/>
    </xf>
    <xf numFmtId="0" fontId="8" fillId="0" borderId="4" xfId="0" applyFont="1" applyBorder="1"/>
    <xf numFmtId="4" fontId="5" fillId="0" borderId="3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wrapText="1"/>
    </xf>
    <xf numFmtId="4" fontId="8" fillId="0" borderId="13" xfId="0" applyNumberFormat="1" applyFont="1" applyBorder="1" applyAlignment="1">
      <alignment horizontal="right"/>
    </xf>
    <xf numFmtId="4" fontId="2" fillId="0" borderId="13" xfId="0" applyNumberFormat="1" applyFont="1" applyBorder="1"/>
    <xf numFmtId="4" fontId="9" fillId="0" borderId="10" xfId="0" applyNumberFormat="1" applyFont="1" applyBorder="1"/>
    <xf numFmtId="0" fontId="2" fillId="0" borderId="4" xfId="0" applyFont="1" applyBorder="1"/>
    <xf numFmtId="4" fontId="9" fillId="0" borderId="10" xfId="2" applyNumberFormat="1" applyFont="1" applyBorder="1"/>
    <xf numFmtId="4" fontId="8" fillId="0" borderId="5" xfId="0" applyNumberFormat="1" applyFont="1" applyBorder="1"/>
    <xf numFmtId="0" fontId="8" fillId="0" borderId="3" xfId="2" applyFont="1" applyBorder="1"/>
    <xf numFmtId="0" fontId="8" fillId="0" borderId="3" xfId="2" applyFont="1" applyBorder="1" applyAlignment="1">
      <alignment horizontal="right"/>
    </xf>
    <xf numFmtId="0" fontId="8" fillId="0" borderId="5" xfId="2" applyFont="1" applyBorder="1"/>
    <xf numFmtId="3" fontId="8" fillId="0" borderId="4" xfId="0" applyNumberFormat="1" applyFont="1" applyBorder="1"/>
    <xf numFmtId="3" fontId="5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vertical="top"/>
    </xf>
    <xf numFmtId="0" fontId="8" fillId="0" borderId="5" xfId="2" applyFont="1" applyBorder="1" applyAlignment="1">
      <alignment wrapText="1"/>
    </xf>
    <xf numFmtId="0" fontId="8" fillId="0" borderId="5" xfId="2" applyFont="1" applyBorder="1" applyAlignment="1">
      <alignment vertical="top" wrapText="1"/>
    </xf>
    <xf numFmtId="0" fontId="5" fillId="0" borderId="3" xfId="0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5" xfId="2" applyFont="1" applyBorder="1"/>
    <xf numFmtId="0" fontId="11" fillId="0" borderId="3" xfId="2" applyFont="1" applyBorder="1"/>
    <xf numFmtId="49" fontId="5" fillId="0" borderId="5" xfId="0" applyNumberFormat="1" applyFont="1" applyBorder="1" applyAlignment="1">
      <alignment horizontal="right"/>
    </xf>
    <xf numFmtId="0" fontId="11" fillId="0" borderId="5" xfId="2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11" fillId="0" borderId="3" xfId="2" applyNumberFormat="1" applyFont="1" applyBorder="1" applyAlignment="1">
      <alignment horizontal="right"/>
    </xf>
    <xf numFmtId="3" fontId="8" fillId="0" borderId="3" xfId="0" applyNumberFormat="1" applyFont="1" applyBorder="1"/>
    <xf numFmtId="0" fontId="9" fillId="0" borderId="3" xfId="2" applyFont="1" applyBorder="1" applyAlignment="1">
      <alignment horizontal="right"/>
    </xf>
    <xf numFmtId="0" fontId="8" fillId="0" borderId="3" xfId="2" applyFont="1" applyBorder="1" applyAlignment="1">
      <alignment horizontal="center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13" fillId="0" borderId="0" xfId="3" applyFont="1"/>
    <xf numFmtId="0" fontId="13" fillId="0" borderId="0" xfId="3" applyFont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3" applyFont="1" applyAlignment="1">
      <alignment horizontal="left"/>
    </xf>
    <xf numFmtId="0" fontId="2" fillId="0" borderId="0" xfId="3" applyFont="1"/>
    <xf numFmtId="0" fontId="14" fillId="0" borderId="0" xfId="3" applyFont="1" applyAlignment="1">
      <alignment horizontal="left"/>
    </xf>
    <xf numFmtId="0" fontId="15" fillId="0" borderId="0" xfId="3" applyFont="1" applyAlignment="1">
      <alignment horizontal="centerContinuous" vertical="center" wrapText="1"/>
    </xf>
    <xf numFmtId="0" fontId="16" fillId="0" borderId="0" xfId="3" applyFont="1" applyAlignment="1">
      <alignment horizontal="centerContinuous" wrapText="1"/>
    </xf>
    <xf numFmtId="0" fontId="15" fillId="0" borderId="0" xfId="3" applyFont="1" applyAlignment="1">
      <alignment horizontal="center" vertical="center"/>
    </xf>
    <xf numFmtId="0" fontId="6" fillId="0" borderId="0" xfId="3" applyFont="1" applyAlignment="1">
      <alignment horizontal="right"/>
    </xf>
    <xf numFmtId="0" fontId="15" fillId="0" borderId="16" xfId="3" applyFont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5" fillId="0" borderId="17" xfId="3" applyFont="1" applyBorder="1" applyAlignment="1">
      <alignment horizontal="centerContinuous" vertical="center"/>
    </xf>
    <xf numFmtId="0" fontId="6" fillId="0" borderId="16" xfId="3" applyFont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top"/>
    </xf>
    <xf numFmtId="0" fontId="6" fillId="0" borderId="17" xfId="3" applyFont="1" applyBorder="1" applyAlignment="1">
      <alignment horizontal="centerContinuous" vertical="center"/>
    </xf>
    <xf numFmtId="0" fontId="6" fillId="0" borderId="0" xfId="3" applyFont="1"/>
    <xf numFmtId="0" fontId="13" fillId="0" borderId="18" xfId="1" applyFont="1" applyFill="1" applyBorder="1" applyAlignment="1">
      <alignment horizontal="center" vertical="top"/>
    </xf>
    <xf numFmtId="0" fontId="14" fillId="0" borderId="16" xfId="3" applyFont="1" applyBorder="1" applyAlignment="1">
      <alignment vertical="center"/>
    </xf>
    <xf numFmtId="0" fontId="13" fillId="0" borderId="16" xfId="1" applyFont="1" applyFill="1" applyBorder="1" applyAlignment="1">
      <alignment horizontal="center" vertical="center"/>
    </xf>
    <xf numFmtId="0" fontId="18" fillId="0" borderId="16" xfId="3" applyFont="1" applyBorder="1" applyAlignment="1">
      <alignment horizontal="left" vertical="center" wrapText="1"/>
    </xf>
    <xf numFmtId="4" fontId="14" fillId="0" borderId="16" xfId="3" applyNumberFormat="1" applyFont="1" applyBorder="1"/>
    <xf numFmtId="0" fontId="14" fillId="0" borderId="16" xfId="3" applyFont="1" applyBorder="1" applyAlignment="1">
      <alignment vertical="top"/>
    </xf>
    <xf numFmtId="0" fontId="13" fillId="0" borderId="16" xfId="1" applyFont="1" applyFill="1" applyBorder="1" applyAlignment="1">
      <alignment horizontal="center" vertical="top"/>
    </xf>
    <xf numFmtId="4" fontId="14" fillId="0" borderId="16" xfId="3" applyNumberFormat="1" applyFont="1" applyBorder="1" applyAlignment="1">
      <alignment vertical="center"/>
    </xf>
    <xf numFmtId="0" fontId="19" fillId="0" borderId="0" xfId="3" applyFont="1"/>
    <xf numFmtId="0" fontId="13" fillId="0" borderId="17" xfId="1" applyFont="1" applyFill="1" applyBorder="1" applyAlignment="1">
      <alignment horizontal="center" vertical="top"/>
    </xf>
    <xf numFmtId="0" fontId="14" fillId="0" borderId="17" xfId="3" applyFont="1" applyBorder="1" applyAlignment="1">
      <alignment vertical="top" wrapText="1"/>
    </xf>
    <xf numFmtId="4" fontId="13" fillId="0" borderId="0" xfId="3" applyNumberFormat="1" applyFont="1"/>
    <xf numFmtId="0" fontId="14" fillId="0" borderId="16" xfId="4" applyFont="1" applyBorder="1" applyAlignment="1">
      <alignment vertical="center"/>
    </xf>
    <xf numFmtId="0" fontId="13" fillId="0" borderId="5" xfId="1" applyFont="1" applyFill="1" applyBorder="1" applyAlignment="1">
      <alignment horizontal="center" vertical="center" wrapText="1"/>
    </xf>
    <xf numFmtId="0" fontId="14" fillId="0" borderId="17" xfId="4" applyFont="1" applyBorder="1" applyAlignment="1">
      <alignment vertical="center"/>
    </xf>
    <xf numFmtId="4" fontId="14" fillId="0" borderId="16" xfId="4" applyNumberFormat="1" applyFont="1" applyBorder="1" applyAlignment="1">
      <alignment vertical="center"/>
    </xf>
    <xf numFmtId="0" fontId="14" fillId="0" borderId="4" xfId="4" applyFont="1" applyBorder="1"/>
    <xf numFmtId="0" fontId="14" fillId="0" borderId="0" xfId="4" applyFont="1"/>
    <xf numFmtId="0" fontId="14" fillId="0" borderId="0" xfId="4" applyFont="1" applyAlignment="1">
      <alignment vertical="center"/>
    </xf>
    <xf numFmtId="0" fontId="13" fillId="0" borderId="16" xfId="1" applyFont="1" applyFill="1" applyBorder="1" applyAlignment="1">
      <alignment horizontal="center" vertical="top" wrapText="1"/>
    </xf>
    <xf numFmtId="0" fontId="14" fillId="0" borderId="17" xfId="4" applyFont="1" applyBorder="1" applyAlignment="1">
      <alignment horizontal="left" vertical="center" wrapText="1"/>
    </xf>
    <xf numFmtId="4" fontId="14" fillId="0" borderId="16" xfId="4" applyNumberFormat="1" applyFont="1" applyBorder="1"/>
    <xf numFmtId="0" fontId="14" fillId="0" borderId="2" xfId="4" applyFont="1" applyBorder="1"/>
    <xf numFmtId="0" fontId="14" fillId="0" borderId="20" xfId="4" applyFont="1" applyBorder="1"/>
    <xf numFmtId="0" fontId="13" fillId="0" borderId="1" xfId="1" applyFont="1" applyFill="1" applyBorder="1" applyAlignment="1">
      <alignment horizontal="center" vertical="top"/>
    </xf>
    <xf numFmtId="0" fontId="14" fillId="0" borderId="21" xfId="4" applyFont="1" applyBorder="1" applyAlignment="1">
      <alignment vertical="center" wrapText="1"/>
    </xf>
    <xf numFmtId="4" fontId="14" fillId="0" borderId="14" xfId="4" applyNumberFormat="1" applyFont="1" applyBorder="1"/>
    <xf numFmtId="0" fontId="13" fillId="0" borderId="3" xfId="1" applyFont="1" applyFill="1" applyBorder="1" applyAlignment="1">
      <alignment horizontal="center" vertical="top"/>
    </xf>
    <xf numFmtId="0" fontId="14" fillId="0" borderId="22" xfId="4" applyFont="1" applyBorder="1" applyAlignment="1">
      <alignment vertical="center" wrapText="1"/>
    </xf>
    <xf numFmtId="4" fontId="14" fillId="0" borderId="23" xfId="4" applyNumberFormat="1" applyFont="1" applyBorder="1"/>
    <xf numFmtId="0" fontId="14" fillId="0" borderId="23" xfId="3" applyFont="1" applyBorder="1" applyAlignment="1">
      <alignment vertical="center" wrapText="1"/>
    </xf>
    <xf numFmtId="0" fontId="14" fillId="0" borderId="21" xfId="4" applyFont="1" applyBorder="1"/>
    <xf numFmtId="0" fontId="14" fillId="0" borderId="11" xfId="4" applyFont="1" applyBorder="1" applyAlignment="1">
      <alignment wrapText="1"/>
    </xf>
    <xf numFmtId="0" fontId="14" fillId="0" borderId="6" xfId="4" applyFont="1" applyBorder="1"/>
    <xf numFmtId="0" fontId="14" fillId="0" borderId="24" xfId="4" applyFont="1" applyBorder="1"/>
    <xf numFmtId="0" fontId="13" fillId="0" borderId="5" xfId="1" applyFont="1" applyFill="1" applyBorder="1" applyAlignment="1">
      <alignment horizontal="center" vertical="top"/>
    </xf>
    <xf numFmtId="4" fontId="14" fillId="0" borderId="13" xfId="4" applyNumberFormat="1" applyFont="1" applyBorder="1"/>
    <xf numFmtId="0" fontId="14" fillId="0" borderId="17" xfId="4" applyFont="1" applyBorder="1"/>
    <xf numFmtId="0" fontId="14" fillId="0" borderId="18" xfId="4" applyFont="1" applyBorder="1"/>
    <xf numFmtId="0" fontId="14" fillId="0" borderId="18" xfId="4" applyFont="1" applyBorder="1" applyAlignment="1">
      <alignment vertical="center"/>
    </xf>
    <xf numFmtId="0" fontId="14" fillId="0" borderId="11" xfId="3" applyFont="1" applyBorder="1" applyAlignment="1">
      <alignment horizontal="left" wrapText="1"/>
    </xf>
    <xf numFmtId="0" fontId="14" fillId="0" borderId="11" xfId="4" applyFont="1" applyBorder="1" applyAlignment="1">
      <alignment horizontal="left" vertical="center" wrapText="1"/>
    </xf>
    <xf numFmtId="0" fontId="14" fillId="0" borderId="25" xfId="4" applyFont="1" applyBorder="1" applyAlignment="1">
      <alignment horizontal="left" vertical="center" wrapText="1"/>
    </xf>
    <xf numFmtId="0" fontId="18" fillId="0" borderId="16" xfId="5" applyFont="1" applyBorder="1" applyAlignment="1">
      <alignment vertical="top"/>
    </xf>
    <xf numFmtId="0" fontId="18" fillId="0" borderId="17" xfId="5" applyFont="1" applyBorder="1" applyAlignment="1">
      <alignment vertical="top"/>
    </xf>
    <xf numFmtId="0" fontId="13" fillId="0" borderId="5" xfId="1" applyFont="1" applyFill="1" applyBorder="1" applyAlignment="1">
      <alignment horizontal="center" vertical="top" wrapText="1"/>
    </xf>
    <xf numFmtId="0" fontId="14" fillId="0" borderId="17" xfId="5" applyFont="1" applyBorder="1" applyAlignment="1">
      <alignment vertical="top" wrapText="1"/>
    </xf>
    <xf numFmtId="4" fontId="14" fillId="0" borderId="16" xfId="5" applyNumberFormat="1" applyFont="1" applyBorder="1" applyAlignment="1">
      <alignment vertical="center"/>
    </xf>
    <xf numFmtId="0" fontId="14" fillId="0" borderId="2" xfId="5" applyFont="1" applyBorder="1" applyAlignment="1">
      <alignment vertical="top"/>
    </xf>
    <xf numFmtId="0" fontId="14" fillId="0" borderId="20" xfId="5" applyFont="1" applyBorder="1" applyAlignment="1">
      <alignment vertical="top"/>
    </xf>
    <xf numFmtId="0" fontId="14" fillId="0" borderId="15" xfId="5" applyFont="1" applyBorder="1" applyAlignment="1">
      <alignment vertical="center" wrapText="1"/>
    </xf>
    <xf numFmtId="3" fontId="14" fillId="0" borderId="14" xfId="5" applyNumberFormat="1" applyFont="1" applyBorder="1"/>
    <xf numFmtId="0" fontId="14" fillId="0" borderId="4" xfId="5" applyFont="1" applyBorder="1" applyAlignment="1">
      <alignment vertical="top"/>
    </xf>
    <xf numFmtId="0" fontId="14" fillId="0" borderId="0" xfId="5" applyFont="1" applyAlignment="1">
      <alignment vertical="top"/>
    </xf>
    <xf numFmtId="0" fontId="14" fillId="0" borderId="22" xfId="5" applyFont="1" applyBorder="1" applyAlignment="1">
      <alignment vertical="center" wrapText="1"/>
    </xf>
    <xf numFmtId="3" fontId="14" fillId="0" borderId="26" xfId="5" applyNumberFormat="1" applyFont="1" applyBorder="1"/>
    <xf numFmtId="0" fontId="14" fillId="0" borderId="6" xfId="5" applyFont="1" applyBorder="1" applyAlignment="1">
      <alignment vertical="top"/>
    </xf>
    <xf numFmtId="0" fontId="14" fillId="0" borderId="24" xfId="5" applyFont="1" applyBorder="1" applyAlignment="1">
      <alignment vertical="top"/>
    </xf>
    <xf numFmtId="0" fontId="14" fillId="0" borderId="25" xfId="5" applyFont="1" applyBorder="1" applyAlignment="1">
      <alignment vertical="center" wrapText="1"/>
    </xf>
    <xf numFmtId="3" fontId="14" fillId="0" borderId="13" xfId="5" applyNumberFormat="1" applyFont="1" applyBorder="1"/>
    <xf numFmtId="0" fontId="14" fillId="0" borderId="5" xfId="3" applyFont="1" applyBorder="1" applyAlignment="1">
      <alignment vertical="top"/>
    </xf>
    <xf numFmtId="0" fontId="13" fillId="0" borderId="6" xfId="1" applyFont="1" applyFill="1" applyBorder="1" applyAlignment="1">
      <alignment horizontal="center" vertical="top"/>
    </xf>
    <xf numFmtId="0" fontId="14" fillId="0" borderId="6" xfId="3" applyFont="1" applyBorder="1" applyAlignment="1">
      <alignment vertical="top"/>
    </xf>
    <xf numFmtId="4" fontId="14" fillId="0" borderId="5" xfId="3" applyNumberFormat="1" applyFont="1" applyBorder="1"/>
    <xf numFmtId="0" fontId="14" fillId="0" borderId="1" xfId="3" applyFont="1" applyBorder="1" applyAlignment="1">
      <alignment vertical="top"/>
    </xf>
    <xf numFmtId="0" fontId="14" fillId="0" borderId="27" xfId="3" applyFont="1" applyBorder="1" applyAlignment="1">
      <alignment vertical="top"/>
    </xf>
    <xf numFmtId="0" fontId="13" fillId="0" borderId="20" xfId="1" applyFont="1" applyFill="1" applyBorder="1" applyAlignment="1">
      <alignment horizontal="center" vertical="top"/>
    </xf>
    <xf numFmtId="0" fontId="14" fillId="0" borderId="1" xfId="3" applyFont="1" applyBorder="1" applyAlignment="1">
      <alignment horizontal="right" vertical="top"/>
    </xf>
    <xf numFmtId="0" fontId="14" fillId="0" borderId="27" xfId="3" applyFont="1" applyBorder="1" applyAlignment="1">
      <alignment horizontal="right" vertical="top"/>
    </xf>
    <xf numFmtId="0" fontId="14" fillId="0" borderId="17" xfId="3" applyFont="1" applyBorder="1" applyAlignment="1">
      <alignment wrapText="1"/>
    </xf>
    <xf numFmtId="49" fontId="2" fillId="0" borderId="1" xfId="3" applyNumberFormat="1" applyFont="1" applyBorder="1" applyAlignment="1">
      <alignment horizontal="right"/>
    </xf>
    <xf numFmtId="0" fontId="2" fillId="0" borderId="1" xfId="3" applyFont="1" applyBorder="1" applyAlignment="1">
      <alignment horizontal="right" vertical="top"/>
    </xf>
    <xf numFmtId="0" fontId="2" fillId="0" borderId="27" xfId="3" applyFont="1" applyBorder="1" applyAlignment="1">
      <alignment horizontal="right" vertical="top"/>
    </xf>
    <xf numFmtId="0" fontId="11" fillId="0" borderId="20" xfId="1" applyFont="1" applyFill="1" applyBorder="1" applyAlignment="1">
      <alignment horizontal="center" vertical="top"/>
    </xf>
    <xf numFmtId="0" fontId="2" fillId="0" borderId="17" xfId="3" applyFont="1" applyBorder="1" applyAlignment="1">
      <alignment wrapText="1"/>
    </xf>
    <xf numFmtId="4" fontId="2" fillId="0" borderId="16" xfId="3" applyNumberFormat="1" applyFont="1" applyBorder="1" applyAlignment="1">
      <alignment vertical="center"/>
    </xf>
    <xf numFmtId="0" fontId="11" fillId="0" borderId="0" xfId="3" applyFont="1"/>
    <xf numFmtId="0" fontId="13" fillId="0" borderId="17" xfId="1" applyFont="1" applyFill="1" applyBorder="1" applyAlignment="1">
      <alignment horizontal="center" vertical="top" wrapText="1"/>
    </xf>
    <xf numFmtId="0" fontId="14" fillId="0" borderId="17" xfId="4" applyFont="1" applyBorder="1" applyAlignment="1">
      <alignment vertical="top" wrapText="1"/>
    </xf>
    <xf numFmtId="0" fontId="13" fillId="0" borderId="17" xfId="1" applyFont="1" applyFill="1" applyBorder="1" applyAlignment="1">
      <alignment horizontal="center" wrapText="1"/>
    </xf>
    <xf numFmtId="0" fontId="2" fillId="0" borderId="16" xfId="3" quotePrefix="1" applyFont="1" applyBorder="1" applyAlignment="1">
      <alignment horizontal="right" vertical="top"/>
    </xf>
    <xf numFmtId="0" fontId="2" fillId="0" borderId="16" xfId="3" applyFont="1" applyBorder="1" applyAlignment="1">
      <alignment vertical="top"/>
    </xf>
    <xf numFmtId="0" fontId="11" fillId="0" borderId="17" xfId="1" applyFont="1" applyFill="1" applyBorder="1" applyAlignment="1">
      <alignment horizontal="center" vertical="top"/>
    </xf>
    <xf numFmtId="0" fontId="2" fillId="0" borderId="17" xfId="3" quotePrefix="1" applyFont="1" applyBorder="1" applyAlignment="1">
      <alignment vertical="top" wrapText="1"/>
    </xf>
    <xf numFmtId="4" fontId="2" fillId="0" borderId="16" xfId="3" applyNumberFormat="1" applyFont="1" applyBorder="1" applyAlignment="1">
      <alignment horizontal="right" vertical="center"/>
    </xf>
    <xf numFmtId="0" fontId="14" fillId="0" borderId="16" xfId="3" quotePrefix="1" applyFont="1" applyBorder="1" applyAlignment="1">
      <alignment horizontal="right" vertical="top"/>
    </xf>
    <xf numFmtId="0" fontId="14" fillId="0" borderId="17" xfId="3" quotePrefix="1" applyFont="1" applyBorder="1" applyAlignment="1">
      <alignment vertical="top" wrapText="1"/>
    </xf>
    <xf numFmtId="4" fontId="14" fillId="0" borderId="16" xfId="3" applyNumberFormat="1" applyFont="1" applyBorder="1" applyAlignment="1">
      <alignment horizontal="right" vertical="center"/>
    </xf>
    <xf numFmtId="0" fontId="14" fillId="0" borderId="16" xfId="3" applyFont="1" applyBorder="1"/>
    <xf numFmtId="0" fontId="13" fillId="0" borderId="17" xfId="1" applyFont="1" applyFill="1" applyBorder="1" applyAlignment="1">
      <alignment horizontal="center"/>
    </xf>
    <xf numFmtId="0" fontId="14" fillId="0" borderId="17" xfId="3" applyFont="1" applyBorder="1"/>
    <xf numFmtId="0" fontId="14" fillId="0" borderId="17" xfId="3" applyFont="1" applyBorder="1" applyAlignment="1">
      <alignment vertical="center" wrapText="1"/>
    </xf>
    <xf numFmtId="0" fontId="14" fillId="0" borderId="17" xfId="3" applyFont="1" applyBorder="1" applyAlignment="1">
      <alignment vertical="top"/>
    </xf>
    <xf numFmtId="0" fontId="14" fillId="0" borderId="17" xfId="4" applyFont="1" applyBorder="1" applyAlignment="1">
      <alignment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4" fontId="13" fillId="0" borderId="0" xfId="3" applyNumberFormat="1" applyFont="1" applyAlignment="1">
      <alignment vertical="center"/>
    </xf>
    <xf numFmtId="0" fontId="13" fillId="0" borderId="17" xfId="1" applyFont="1" applyFill="1" applyBorder="1" applyAlignment="1">
      <alignment horizontal="center" vertical="center" wrapText="1"/>
    </xf>
    <xf numFmtId="0" fontId="14" fillId="0" borderId="2" xfId="3" applyFont="1" applyBorder="1"/>
    <xf numFmtId="0" fontId="14" fillId="0" borderId="20" xfId="3" applyFont="1" applyBorder="1"/>
    <xf numFmtId="0" fontId="14" fillId="0" borderId="27" xfId="3" applyFont="1" applyBorder="1"/>
    <xf numFmtId="0" fontId="14" fillId="0" borderId="15" xfId="3" applyFont="1" applyBorder="1" applyAlignment="1">
      <alignment vertical="center" wrapText="1"/>
    </xf>
    <xf numFmtId="4" fontId="14" fillId="0" borderId="14" xfId="3" applyNumberFormat="1" applyFont="1" applyBorder="1"/>
    <xf numFmtId="0" fontId="14" fillId="0" borderId="4" xfId="3" applyFont="1" applyBorder="1"/>
    <xf numFmtId="0" fontId="14" fillId="0" borderId="0" xfId="3" applyFont="1"/>
    <xf numFmtId="0" fontId="14" fillId="0" borderId="28" xfId="3" applyFont="1" applyBorder="1"/>
    <xf numFmtId="0" fontId="13" fillId="0" borderId="28" xfId="1" applyFont="1" applyFill="1" applyBorder="1" applyAlignment="1">
      <alignment horizontal="center" vertical="top"/>
    </xf>
    <xf numFmtId="0" fontId="14" fillId="0" borderId="21" xfId="3" applyFont="1" applyBorder="1" applyAlignment="1">
      <alignment horizontal="left" wrapText="1"/>
    </xf>
    <xf numFmtId="4" fontId="14" fillId="0" borderId="23" xfId="3" applyNumberFormat="1" applyFont="1" applyBorder="1"/>
    <xf numFmtId="0" fontId="20" fillId="0" borderId="0" xfId="3" applyFont="1"/>
    <xf numFmtId="0" fontId="13" fillId="0" borderId="0" xfId="1" applyFont="1" applyFill="1" applyBorder="1" applyAlignment="1">
      <alignment horizontal="center" vertical="top"/>
    </xf>
    <xf numFmtId="0" fontId="14" fillId="0" borderId="11" xfId="3" applyFont="1" applyBorder="1" applyAlignment="1">
      <alignment horizontal="left" vertical="center" wrapText="1"/>
    </xf>
    <xf numFmtId="4" fontId="14" fillId="0" borderId="12" xfId="3" applyNumberFormat="1" applyFont="1" applyBorder="1"/>
    <xf numFmtId="0" fontId="14" fillId="0" borderId="21" xfId="3" applyFont="1" applyBorder="1" applyAlignment="1">
      <alignment horizontal="left" vertical="center" wrapText="1"/>
    </xf>
    <xf numFmtId="0" fontId="14" fillId="0" borderId="21" xfId="3" applyFont="1" applyBorder="1"/>
    <xf numFmtId="0" fontId="14" fillId="0" borderId="6" xfId="3" applyFont="1" applyBorder="1"/>
    <xf numFmtId="0" fontId="14" fillId="0" borderId="24" xfId="3" applyFont="1" applyBorder="1"/>
    <xf numFmtId="0" fontId="14" fillId="0" borderId="29" xfId="3" applyFont="1" applyBorder="1"/>
    <xf numFmtId="0" fontId="13" fillId="0" borderId="24" xfId="1" applyFont="1" applyFill="1" applyBorder="1" applyAlignment="1">
      <alignment horizontal="center" vertical="top"/>
    </xf>
    <xf numFmtId="0" fontId="14" fillId="0" borderId="6" xfId="3" applyFont="1" applyBorder="1" applyAlignment="1">
      <alignment horizontal="left" wrapText="1"/>
    </xf>
    <xf numFmtId="0" fontId="14" fillId="0" borderId="15" xfId="3" applyFont="1" applyBorder="1" applyAlignment="1">
      <alignment horizontal="left" vertical="center" wrapText="1"/>
    </xf>
    <xf numFmtId="0" fontId="14" fillId="0" borderId="21" xfId="3" applyFont="1" applyBorder="1" applyAlignment="1">
      <alignment vertical="center" wrapText="1"/>
    </xf>
    <xf numFmtId="0" fontId="14" fillId="0" borderId="25" xfId="3" applyFont="1" applyBorder="1" applyAlignment="1">
      <alignment horizontal="left" vertical="center" wrapText="1"/>
    </xf>
    <xf numFmtId="4" fontId="14" fillId="0" borderId="13" xfId="3" applyNumberFormat="1" applyFont="1" applyBorder="1"/>
    <xf numFmtId="0" fontId="14" fillId="0" borderId="11" xfId="3" applyFont="1" applyBorder="1"/>
    <xf numFmtId="0" fontId="14" fillId="0" borderId="6" xfId="3" applyFont="1" applyBorder="1" applyAlignment="1">
      <alignment vertical="center" wrapText="1"/>
    </xf>
    <xf numFmtId="0" fontId="14" fillId="0" borderId="30" xfId="3" applyFont="1" applyBorder="1" applyAlignment="1">
      <alignment vertical="center" wrapText="1"/>
    </xf>
    <xf numFmtId="4" fontId="14" fillId="0" borderId="31" xfId="3" applyNumberFormat="1" applyFont="1" applyBorder="1"/>
    <xf numFmtId="0" fontId="13" fillId="0" borderId="16" xfId="1" applyFont="1" applyFill="1" applyBorder="1" applyAlignment="1">
      <alignment horizontal="center"/>
    </xf>
    <xf numFmtId="0" fontId="14" fillId="0" borderId="18" xfId="3" applyFont="1" applyBorder="1"/>
    <xf numFmtId="0" fontId="14" fillId="0" borderId="19" xfId="3" applyFont="1" applyBorder="1"/>
    <xf numFmtId="0" fontId="14" fillId="0" borderId="18" xfId="3" applyFont="1" applyBorder="1" applyAlignment="1">
      <alignment horizontal="left" vertical="center" wrapText="1"/>
    </xf>
    <xf numFmtId="0" fontId="18" fillId="0" borderId="15" xfId="3" applyFont="1" applyBorder="1"/>
    <xf numFmtId="0" fontId="13" fillId="0" borderId="0" xfId="1" quotePrefix="1" applyFont="1" applyFill="1" applyBorder="1" applyAlignment="1">
      <alignment horizontal="center" vertical="top"/>
    </xf>
    <xf numFmtId="0" fontId="18" fillId="0" borderId="11" xfId="3" applyFont="1" applyBorder="1"/>
    <xf numFmtId="0" fontId="18" fillId="0" borderId="21" xfId="3" applyFont="1" applyBorder="1"/>
    <xf numFmtId="0" fontId="13" fillId="0" borderId="28" xfId="1" quotePrefix="1" applyFont="1" applyFill="1" applyBorder="1" applyAlignment="1">
      <alignment horizontal="center" vertical="top"/>
    </xf>
    <xf numFmtId="0" fontId="14" fillId="0" borderId="21" xfId="3" applyFont="1" applyBorder="1" applyAlignment="1">
      <alignment wrapText="1"/>
    </xf>
    <xf numFmtId="0" fontId="14" fillId="0" borderId="11" xfId="3" applyFont="1" applyBorder="1" applyAlignment="1">
      <alignment vertical="center" wrapText="1"/>
    </xf>
    <xf numFmtId="0" fontId="11" fillId="0" borderId="0" xfId="1" quotePrefix="1" applyFont="1" applyFill="1" applyBorder="1" applyAlignment="1">
      <alignment horizontal="center" vertical="top"/>
    </xf>
    <xf numFmtId="0" fontId="14" fillId="0" borderId="6" xfId="3" applyFont="1" applyBorder="1" applyAlignment="1">
      <alignment horizontal="left" vertical="center" wrapText="1"/>
    </xf>
    <xf numFmtId="0" fontId="11" fillId="0" borderId="0" xfId="1" applyFont="1" applyFill="1" applyBorder="1" applyAlignment="1">
      <alignment horizontal="center" vertical="top"/>
    </xf>
    <xf numFmtId="0" fontId="13" fillId="0" borderId="20" xfId="1" quotePrefix="1" applyFont="1" applyFill="1" applyBorder="1" applyAlignment="1">
      <alignment horizontal="center" vertical="top"/>
    </xf>
    <xf numFmtId="0" fontId="13" fillId="0" borderId="24" xfId="1" quotePrefix="1" applyFont="1" applyFill="1" applyBorder="1" applyAlignment="1">
      <alignment horizontal="center" vertical="top"/>
    </xf>
    <xf numFmtId="0" fontId="14" fillId="0" borderId="23" xfId="3" applyFont="1" applyBorder="1" applyAlignment="1">
      <alignment horizontal="left" vertical="center" wrapText="1"/>
    </xf>
    <xf numFmtId="0" fontId="14" fillId="0" borderId="5" xfId="3" applyFont="1" applyBorder="1"/>
    <xf numFmtId="0" fontId="14" fillId="0" borderId="16" xfId="4" applyFont="1" applyBorder="1"/>
    <xf numFmtId="0" fontId="14" fillId="0" borderId="18" xfId="3" applyFont="1" applyBorder="1" applyAlignment="1">
      <alignment vertical="top" wrapText="1"/>
    </xf>
    <xf numFmtId="0" fontId="14" fillId="0" borderId="13" xfId="3" applyFont="1" applyBorder="1" applyAlignment="1">
      <alignment vertical="center" wrapText="1"/>
    </xf>
    <xf numFmtId="0" fontId="14" fillId="0" borderId="32" xfId="3" applyFont="1" applyBorder="1" applyAlignment="1">
      <alignment vertical="center" wrapText="1"/>
    </xf>
    <xf numFmtId="0" fontId="14" fillId="0" borderId="17" xfId="3" applyFont="1" applyBorder="1" applyAlignment="1">
      <alignment horizontal="left" vertical="top" wrapText="1"/>
    </xf>
    <xf numFmtId="0" fontId="14" fillId="0" borderId="33" xfId="3" applyFont="1" applyBorder="1" applyAlignment="1">
      <alignment vertical="top" wrapText="1"/>
    </xf>
    <xf numFmtId="0" fontId="15" fillId="0" borderId="17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4" fontId="21" fillId="0" borderId="16" xfId="3" applyNumberFormat="1" applyFont="1" applyBorder="1" applyAlignment="1">
      <alignment vertical="center"/>
    </xf>
    <xf numFmtId="3" fontId="13" fillId="0" borderId="0" xfId="3" applyNumberFormat="1" applyFont="1"/>
    <xf numFmtId="0" fontId="0" fillId="0" borderId="0" xfId="0" applyAlignment="1">
      <alignment horizontal="centerContinuous"/>
    </xf>
    <xf numFmtId="0" fontId="8" fillId="0" borderId="11" xfId="0" applyFont="1" applyBorder="1" applyAlignment="1">
      <alignment vertical="center"/>
    </xf>
    <xf numFmtId="4" fontId="8" fillId="0" borderId="12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8" fillId="0" borderId="11" xfId="0" applyFont="1" applyBorder="1"/>
    <xf numFmtId="4" fontId="2" fillId="0" borderId="12" xfId="0" applyNumberFormat="1" applyFont="1" applyBorder="1"/>
    <xf numFmtId="0" fontId="2" fillId="0" borderId="11" xfId="0" applyFont="1" applyBorder="1"/>
    <xf numFmtId="0" fontId="8" fillId="0" borderId="12" xfId="2" applyFont="1" applyBorder="1"/>
    <xf numFmtId="4" fontId="8" fillId="0" borderId="14" xfId="0" applyNumberFormat="1" applyFont="1" applyBorder="1"/>
    <xf numFmtId="0" fontId="2" fillId="0" borderId="15" xfId="0" applyFont="1" applyBorder="1"/>
    <xf numFmtId="4" fontId="2" fillId="0" borderId="12" xfId="0" applyNumberFormat="1" applyFont="1" applyBorder="1" applyAlignment="1">
      <alignment horizontal="right"/>
    </xf>
    <xf numFmtId="0" fontId="8" fillId="0" borderId="12" xfId="2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1" fillId="0" borderId="12" xfId="2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21" fillId="0" borderId="19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4" fontId="18" fillId="0" borderId="16" xfId="3" applyNumberFormat="1" applyFont="1" applyBorder="1" applyAlignment="1">
      <alignment vertical="center"/>
    </xf>
    <xf numFmtId="0" fontId="18" fillId="0" borderId="17" xfId="3" applyFont="1" applyBorder="1" applyAlignment="1">
      <alignment horizontal="center"/>
    </xf>
    <xf numFmtId="0" fontId="18" fillId="0" borderId="18" xfId="3" applyFont="1" applyBorder="1" applyAlignment="1">
      <alignment horizontal="center"/>
    </xf>
    <xf numFmtId="4" fontId="18" fillId="0" borderId="16" xfId="3" applyNumberFormat="1" applyFont="1" applyBorder="1"/>
    <xf numFmtId="0" fontId="18" fillId="0" borderId="0" xfId="3" applyFont="1" applyAlignment="1">
      <alignment vertical="center"/>
    </xf>
  </cellXfs>
  <cellStyles count="6">
    <cellStyle name="Normalny" xfId="0" builtinId="0"/>
    <cellStyle name="Normalny 2" xfId="2" xr:uid="{27BEA9E0-3F98-4576-B334-088CC7EE827F}"/>
    <cellStyle name="Normalny 3" xfId="3" xr:uid="{1977A8CC-55A2-40CE-8CCF-71B11D208E40}"/>
    <cellStyle name="Normalny 3 2" xfId="4" xr:uid="{328E6DF4-0133-4657-B41D-C79A022E4B5E}"/>
    <cellStyle name="Normalny 5" xfId="5" xr:uid="{03EE4C7A-16E5-4604-8B32-A5176E230C67}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B00E9-38E8-4558-A638-21F5E28FD08D}">
  <sheetPr>
    <tabColor rgb="FFCC00CC"/>
  </sheetPr>
  <dimension ref="A1:H400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5.5703125" customWidth="1"/>
    <col min="3" max="3" width="5" customWidth="1"/>
    <col min="4" max="4" width="39.5703125" customWidth="1"/>
    <col min="5" max="5" width="12.7109375" customWidth="1"/>
    <col min="6" max="6" width="10.5703125" customWidth="1"/>
    <col min="7" max="7" width="10.85546875" customWidth="1"/>
    <col min="8" max="8" width="12.710937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99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100</v>
      </c>
      <c r="G4" s="1"/>
      <c r="H4" s="1"/>
    </row>
    <row r="5" spans="1:8" ht="24" customHeight="1" x14ac:dyDescent="0.25">
      <c r="A5" s="4" t="s">
        <v>2</v>
      </c>
      <c r="B5" s="272"/>
      <c r="C5" s="5"/>
      <c r="D5" s="5"/>
      <c r="E5" s="272"/>
      <c r="F5" s="272"/>
      <c r="G5" s="6"/>
      <c r="H5" s="272"/>
    </row>
    <row r="6" spans="1:8" ht="15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6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6" customFormat="1" ht="11.25" x14ac:dyDescent="0.2">
      <c r="A8" s="17" t="s">
        <v>5</v>
      </c>
      <c r="B8" s="17" t="s">
        <v>6</v>
      </c>
      <c r="C8" s="18" t="s">
        <v>7</v>
      </c>
      <c r="D8" s="19" t="s">
        <v>8</v>
      </c>
      <c r="E8" s="17" t="s">
        <v>9</v>
      </c>
      <c r="F8" s="20" t="s">
        <v>10</v>
      </c>
      <c r="G8" s="17" t="s">
        <v>11</v>
      </c>
      <c r="H8" s="17" t="s">
        <v>12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25"/>
      <c r="B10" s="25"/>
      <c r="C10" s="26"/>
      <c r="D10" s="27" t="s">
        <v>13</v>
      </c>
      <c r="E10" s="28">
        <v>1023143317.51</v>
      </c>
      <c r="F10" s="28">
        <f>SUM(F11,F29,F40)</f>
        <v>1533724.93</v>
      </c>
      <c r="G10" s="28">
        <f>SUM(G11,G29,G40)</f>
        <v>1375922.22</v>
      </c>
      <c r="H10" s="28">
        <f t="shared" ref="H10:H11" si="0">SUM(E10+F10-G10)</f>
        <v>1023301120.2199999</v>
      </c>
    </row>
    <row r="11" spans="1:8" s="16" customFormat="1" ht="17.25" customHeight="1" thickBot="1" x14ac:dyDescent="0.25">
      <c r="A11" s="25"/>
      <c r="B11" s="25"/>
      <c r="C11" s="26"/>
      <c r="D11" s="29" t="s">
        <v>14</v>
      </c>
      <c r="E11" s="30">
        <v>935592668.69999981</v>
      </c>
      <c r="F11" s="30">
        <f>SUM(F12,F19)</f>
        <v>1465889.72</v>
      </c>
      <c r="G11" s="30">
        <f t="shared" ref="F11:G16" si="1">SUM(G12)</f>
        <v>0</v>
      </c>
      <c r="H11" s="30">
        <f t="shared" si="0"/>
        <v>937058558.41999984</v>
      </c>
    </row>
    <row r="12" spans="1:8" s="16" customFormat="1" ht="18" customHeight="1" thickTop="1" thickBot="1" x14ac:dyDescent="0.25">
      <c r="A12" s="31">
        <v>852</v>
      </c>
      <c r="B12" s="31"/>
      <c r="C12" s="32"/>
      <c r="D12" s="33" t="s">
        <v>15</v>
      </c>
      <c r="E12" s="34">
        <v>24020045.330000002</v>
      </c>
      <c r="F12" s="34">
        <f>SUM(F16)</f>
        <v>43890</v>
      </c>
      <c r="G12" s="34">
        <f>SUM(G16)</f>
        <v>0</v>
      </c>
      <c r="H12" s="34">
        <f>SUM(E12+F12-G12)</f>
        <v>24063935.330000002</v>
      </c>
    </row>
    <row r="13" spans="1:8" s="16" customFormat="1" ht="12" customHeight="1" thickTop="1" x14ac:dyDescent="0.2">
      <c r="A13" s="31"/>
      <c r="B13" s="35">
        <v>85213</v>
      </c>
      <c r="C13" s="36"/>
      <c r="D13" s="37" t="s">
        <v>16</v>
      </c>
      <c r="E13" s="38"/>
      <c r="F13" s="38"/>
      <c r="G13" s="38"/>
      <c r="H13" s="38"/>
    </row>
    <row r="14" spans="1:8" s="16" customFormat="1" ht="12" customHeight="1" x14ac:dyDescent="0.2">
      <c r="A14" s="31"/>
      <c r="B14" s="36"/>
      <c r="C14" s="36"/>
      <c r="D14" s="39" t="s">
        <v>17</v>
      </c>
      <c r="E14" s="38"/>
      <c r="F14" s="38"/>
      <c r="G14" s="38"/>
      <c r="H14" s="38"/>
    </row>
    <row r="15" spans="1:8" s="16" customFormat="1" ht="12" customHeight="1" x14ac:dyDescent="0.2">
      <c r="A15" s="31"/>
      <c r="B15" s="36"/>
      <c r="C15" s="36"/>
      <c r="D15" s="39" t="s">
        <v>18</v>
      </c>
      <c r="E15" s="38"/>
      <c r="F15" s="38"/>
      <c r="G15" s="38"/>
      <c r="H15" s="38"/>
    </row>
    <row r="16" spans="1:8" s="16" customFormat="1" ht="12" customHeight="1" x14ac:dyDescent="0.2">
      <c r="A16" s="31"/>
      <c r="B16" s="40"/>
      <c r="C16" s="39"/>
      <c r="D16" s="41" t="s">
        <v>19</v>
      </c>
      <c r="E16" s="42">
        <v>401804</v>
      </c>
      <c r="F16" s="43">
        <f t="shared" si="1"/>
        <v>43890</v>
      </c>
      <c r="G16" s="43">
        <f t="shared" si="1"/>
        <v>0</v>
      </c>
      <c r="H16" s="42">
        <f t="shared" ref="H16:H19" si="2">SUM(E16+F16-G16)</f>
        <v>445694</v>
      </c>
    </row>
    <row r="17" spans="1:8" s="16" customFormat="1" ht="12" customHeight="1" x14ac:dyDescent="0.2">
      <c r="A17" s="31"/>
      <c r="B17" s="44"/>
      <c r="C17" s="26"/>
      <c r="D17" s="273" t="s">
        <v>20</v>
      </c>
      <c r="E17" s="274">
        <v>401739</v>
      </c>
      <c r="F17" s="275">
        <f>SUM(F18:F18)</f>
        <v>43890</v>
      </c>
      <c r="G17" s="275">
        <f>SUM(G18:G18)</f>
        <v>0</v>
      </c>
      <c r="H17" s="274">
        <f t="shared" si="2"/>
        <v>445629</v>
      </c>
    </row>
    <row r="18" spans="1:8" s="16" customFormat="1" ht="34.5" customHeight="1" x14ac:dyDescent="0.2">
      <c r="A18" s="31"/>
      <c r="B18" s="44"/>
      <c r="C18" s="45" t="s">
        <v>21</v>
      </c>
      <c r="D18" s="46" t="s">
        <v>22</v>
      </c>
      <c r="E18" s="47">
        <v>401739</v>
      </c>
      <c r="F18" s="47">
        <v>43890</v>
      </c>
      <c r="G18" s="48"/>
      <c r="H18" s="47">
        <f t="shared" si="2"/>
        <v>445629</v>
      </c>
    </row>
    <row r="19" spans="1:8" s="16" customFormat="1" ht="12" customHeight="1" thickBot="1" x14ac:dyDescent="0.25">
      <c r="A19" s="31">
        <v>855</v>
      </c>
      <c r="B19" s="31"/>
      <c r="C19" s="32"/>
      <c r="D19" s="33" t="s">
        <v>23</v>
      </c>
      <c r="E19" s="30">
        <v>5216755.9400000004</v>
      </c>
      <c r="F19" s="34">
        <f>SUM(F20,F23,F26)</f>
        <v>1421999.72</v>
      </c>
      <c r="G19" s="34">
        <f>SUM(G20,G23,G26)</f>
        <v>0</v>
      </c>
      <c r="H19" s="30">
        <f t="shared" si="2"/>
        <v>6638755.6600000001</v>
      </c>
    </row>
    <row r="20" spans="1:8" s="16" customFormat="1" ht="12" customHeight="1" thickTop="1" x14ac:dyDescent="0.2">
      <c r="A20" s="31"/>
      <c r="B20" s="49">
        <v>85504</v>
      </c>
      <c r="C20" s="26"/>
      <c r="D20" s="50" t="s">
        <v>24</v>
      </c>
      <c r="E20" s="42">
        <v>75675.59</v>
      </c>
      <c r="F20" s="43">
        <f>SUM(F21)</f>
        <v>409373.55</v>
      </c>
      <c r="G20" s="43">
        <f>SUM(G21)</f>
        <v>0</v>
      </c>
      <c r="H20" s="42">
        <f t="shared" ref="H20" si="3">SUM(E20+F20-G20)</f>
        <v>485049.14</v>
      </c>
    </row>
    <row r="21" spans="1:8" s="16" customFormat="1" ht="12" customHeight="1" x14ac:dyDescent="0.2">
      <c r="A21" s="31"/>
      <c r="B21" s="31"/>
      <c r="C21" s="32"/>
      <c r="D21" s="276" t="s">
        <v>25</v>
      </c>
      <c r="E21" s="277">
        <v>74916.59</v>
      </c>
      <c r="F21" s="275">
        <f>SUM(F22:F22)</f>
        <v>409373.55</v>
      </c>
      <c r="G21" s="275">
        <f>SUM(G22:G22)</f>
        <v>0</v>
      </c>
      <c r="H21" s="274">
        <f>SUM(E21+F21-G21)</f>
        <v>484290.14</v>
      </c>
    </row>
    <row r="22" spans="1:8" s="16" customFormat="1" ht="34.5" customHeight="1" x14ac:dyDescent="0.2">
      <c r="A22" s="31"/>
      <c r="B22" s="31"/>
      <c r="C22" s="45" t="s">
        <v>21</v>
      </c>
      <c r="D22" s="46" t="s">
        <v>22</v>
      </c>
      <c r="E22" s="51">
        <v>0</v>
      </c>
      <c r="F22" s="52">
        <v>409373.55</v>
      </c>
      <c r="G22" s="52"/>
      <c r="H22" s="52">
        <f t="shared" ref="H22:H29" si="4">SUM(E22+F22-G22)</f>
        <v>409373.55</v>
      </c>
    </row>
    <row r="23" spans="1:8" s="16" customFormat="1" ht="12" customHeight="1" x14ac:dyDescent="0.2">
      <c r="A23" s="31"/>
      <c r="B23" s="39">
        <v>85508</v>
      </c>
      <c r="C23" s="53"/>
      <c r="D23" s="54" t="s">
        <v>26</v>
      </c>
      <c r="E23" s="42">
        <v>156973.79999999999</v>
      </c>
      <c r="F23" s="43">
        <f>SUM(F24)</f>
        <v>115473.60000000001</v>
      </c>
      <c r="G23" s="43">
        <f>SUM(G24)</f>
        <v>0</v>
      </c>
      <c r="H23" s="42">
        <f t="shared" si="4"/>
        <v>272447.40000000002</v>
      </c>
    </row>
    <row r="24" spans="1:8" s="16" customFormat="1" ht="12" customHeight="1" x14ac:dyDescent="0.2">
      <c r="A24" s="31"/>
      <c r="B24" s="31"/>
      <c r="C24" s="55"/>
      <c r="D24" s="276" t="s">
        <v>25</v>
      </c>
      <c r="E24" s="274">
        <v>56323.8</v>
      </c>
      <c r="F24" s="275">
        <f>SUM(F25)</f>
        <v>115473.60000000001</v>
      </c>
      <c r="G24" s="275">
        <f>SUM(G25)</f>
        <v>0</v>
      </c>
      <c r="H24" s="274">
        <f t="shared" si="4"/>
        <v>171797.40000000002</v>
      </c>
    </row>
    <row r="25" spans="1:8" s="16" customFormat="1" ht="23.25" customHeight="1" x14ac:dyDescent="0.2">
      <c r="A25" s="31"/>
      <c r="B25" s="31"/>
      <c r="C25" s="45" t="s">
        <v>27</v>
      </c>
      <c r="D25" s="56" t="s">
        <v>28</v>
      </c>
      <c r="E25" s="48">
        <v>0</v>
      </c>
      <c r="F25" s="47">
        <v>115473.60000000001</v>
      </c>
      <c r="G25" s="57"/>
      <c r="H25" s="52">
        <f t="shared" si="4"/>
        <v>115473.60000000001</v>
      </c>
    </row>
    <row r="26" spans="1:8" s="16" customFormat="1" ht="12" customHeight="1" x14ac:dyDescent="0.2">
      <c r="A26" s="31"/>
      <c r="B26" s="58">
        <v>85510</v>
      </c>
      <c r="C26" s="26"/>
      <c r="D26" s="59" t="s">
        <v>29</v>
      </c>
      <c r="E26" s="43">
        <v>270400</v>
      </c>
      <c r="F26" s="43">
        <f>SUM(F27)</f>
        <v>897152.57</v>
      </c>
      <c r="G26" s="43">
        <f>SUM(G27)</f>
        <v>0</v>
      </c>
      <c r="H26" s="42">
        <f t="shared" si="4"/>
        <v>1167552.5699999998</v>
      </c>
    </row>
    <row r="27" spans="1:8" s="16" customFormat="1" ht="12" customHeight="1" x14ac:dyDescent="0.2">
      <c r="A27" s="31"/>
      <c r="B27" s="44"/>
      <c r="C27" s="26"/>
      <c r="D27" s="276" t="s">
        <v>25</v>
      </c>
      <c r="E27" s="274">
        <v>0</v>
      </c>
      <c r="F27" s="275">
        <f>SUM(F28:F28)</f>
        <v>897152.57</v>
      </c>
      <c r="G27" s="275">
        <f>SUM(G28:G28)</f>
        <v>0</v>
      </c>
      <c r="H27" s="274">
        <f t="shared" si="4"/>
        <v>897152.57</v>
      </c>
    </row>
    <row r="28" spans="1:8" s="16" customFormat="1" ht="24" customHeight="1" x14ac:dyDescent="0.2">
      <c r="A28" s="31"/>
      <c r="B28" s="44"/>
      <c r="C28" s="45" t="s">
        <v>27</v>
      </c>
      <c r="D28" s="56" t="s">
        <v>28</v>
      </c>
      <c r="E28" s="47">
        <v>0</v>
      </c>
      <c r="F28" s="48">
        <v>897152.57</v>
      </c>
      <c r="G28" s="48"/>
      <c r="H28" s="52">
        <f t="shared" si="4"/>
        <v>897152.57</v>
      </c>
    </row>
    <row r="29" spans="1:8" s="16" customFormat="1" ht="16.5" customHeight="1" thickBot="1" x14ac:dyDescent="0.25">
      <c r="A29" s="25"/>
      <c r="B29" s="25"/>
      <c r="C29" s="26"/>
      <c r="D29" s="29" t="s">
        <v>30</v>
      </c>
      <c r="E29" s="30">
        <v>62793832.219999999</v>
      </c>
      <c r="F29" s="34">
        <f>SUM(F30,F34)</f>
        <v>67516</v>
      </c>
      <c r="G29" s="34">
        <f>SUM(G30,G34)</f>
        <v>1375922.22</v>
      </c>
      <c r="H29" s="30">
        <f t="shared" si="4"/>
        <v>61485426</v>
      </c>
    </row>
    <row r="30" spans="1:8" s="16" customFormat="1" ht="15.75" customHeight="1" thickTop="1" thickBot="1" x14ac:dyDescent="0.25">
      <c r="A30" s="31">
        <v>852</v>
      </c>
      <c r="B30" s="31"/>
      <c r="C30" s="32"/>
      <c r="D30" s="33" t="s">
        <v>15</v>
      </c>
      <c r="E30" s="34">
        <v>9166045</v>
      </c>
      <c r="F30" s="34">
        <f>SUM(F31)</f>
        <v>0</v>
      </c>
      <c r="G30" s="34">
        <f>SUM(G31)</f>
        <v>1375922.22</v>
      </c>
      <c r="H30" s="34">
        <f>SUM(E30+F30-G30)</f>
        <v>7790122.7800000003</v>
      </c>
    </row>
    <row r="31" spans="1:8" s="16" customFormat="1" ht="12" customHeight="1" thickTop="1" x14ac:dyDescent="0.2">
      <c r="A31" s="31"/>
      <c r="B31" s="44">
        <v>85295</v>
      </c>
      <c r="C31" s="26"/>
      <c r="D31" s="59" t="s">
        <v>31</v>
      </c>
      <c r="E31" s="42">
        <v>3391874</v>
      </c>
      <c r="F31" s="43">
        <f t="shared" ref="F31:G32" si="5">SUM(F32)</f>
        <v>0</v>
      </c>
      <c r="G31" s="43">
        <f t="shared" si="5"/>
        <v>1375922.22</v>
      </c>
      <c r="H31" s="42">
        <f t="shared" ref="H31:H48" si="6">SUM(E31+F31-G31)</f>
        <v>2015951.78</v>
      </c>
    </row>
    <row r="32" spans="1:8" s="16" customFormat="1" ht="12" customHeight="1" x14ac:dyDescent="0.2">
      <c r="A32" s="31"/>
      <c r="B32" s="44"/>
      <c r="C32" s="26"/>
      <c r="D32" s="273" t="s">
        <v>20</v>
      </c>
      <c r="E32" s="274">
        <v>3391874</v>
      </c>
      <c r="F32" s="275">
        <f t="shared" si="5"/>
        <v>0</v>
      </c>
      <c r="G32" s="275">
        <f t="shared" si="5"/>
        <v>1375922.22</v>
      </c>
      <c r="H32" s="274">
        <f t="shared" si="6"/>
        <v>2015951.78</v>
      </c>
    </row>
    <row r="33" spans="1:8" s="16" customFormat="1" ht="45.75" customHeight="1" x14ac:dyDescent="0.2">
      <c r="A33" s="31"/>
      <c r="B33" s="31"/>
      <c r="C33" s="45" t="s">
        <v>32</v>
      </c>
      <c r="D33" s="60" t="s">
        <v>33</v>
      </c>
      <c r="E33" s="52">
        <v>3391874</v>
      </c>
      <c r="F33" s="47"/>
      <c r="G33" s="47">
        <v>1375922.22</v>
      </c>
      <c r="H33" s="52">
        <f t="shared" si="6"/>
        <v>2015951.78</v>
      </c>
    </row>
    <row r="34" spans="1:8" s="16" customFormat="1" ht="12" customHeight="1" thickBot="1" x14ac:dyDescent="0.25">
      <c r="A34" s="31">
        <v>855</v>
      </c>
      <c r="B34" s="31"/>
      <c r="C34" s="32"/>
      <c r="D34" s="33" t="s">
        <v>23</v>
      </c>
      <c r="E34" s="34">
        <v>46985802</v>
      </c>
      <c r="F34" s="34">
        <f>SUM(F37)</f>
        <v>67516</v>
      </c>
      <c r="G34" s="34">
        <f>SUM(G37)</f>
        <v>0</v>
      </c>
      <c r="H34" s="34">
        <f t="shared" si="6"/>
        <v>47053318</v>
      </c>
    </row>
    <row r="35" spans="1:8" s="16" customFormat="1" ht="12" customHeight="1" thickTop="1" x14ac:dyDescent="0.2">
      <c r="A35" s="31"/>
      <c r="B35" s="44">
        <v>85513</v>
      </c>
      <c r="C35" s="26"/>
      <c r="D35" s="39" t="s">
        <v>34</v>
      </c>
      <c r="E35" s="38"/>
      <c r="F35" s="38"/>
      <c r="G35" s="38"/>
      <c r="H35" s="38"/>
    </row>
    <row r="36" spans="1:8" s="16" customFormat="1" ht="12" customHeight="1" x14ac:dyDescent="0.2">
      <c r="A36" s="31"/>
      <c r="B36" s="25"/>
      <c r="C36" s="26"/>
      <c r="D36" s="61" t="s">
        <v>35</v>
      </c>
      <c r="E36" s="38"/>
      <c r="F36" s="38"/>
      <c r="G36" s="38"/>
      <c r="H36" s="38"/>
    </row>
    <row r="37" spans="1:8" s="16" customFormat="1" ht="12" customHeight="1" x14ac:dyDescent="0.2">
      <c r="A37" s="31"/>
      <c r="B37" s="44"/>
      <c r="C37" s="26"/>
      <c r="D37" s="59" t="s">
        <v>36</v>
      </c>
      <c r="E37" s="42">
        <v>595486</v>
      </c>
      <c r="F37" s="43">
        <f t="shared" ref="F37:G37" si="7">SUM(F38)</f>
        <v>67516</v>
      </c>
      <c r="G37" s="43">
        <f t="shared" si="7"/>
        <v>0</v>
      </c>
      <c r="H37" s="42">
        <f t="shared" si="6"/>
        <v>663002</v>
      </c>
    </row>
    <row r="38" spans="1:8" s="16" customFormat="1" ht="12" customHeight="1" x14ac:dyDescent="0.2">
      <c r="A38" s="31"/>
      <c r="B38" s="44"/>
      <c r="C38" s="26"/>
      <c r="D38" s="273" t="s">
        <v>20</v>
      </c>
      <c r="E38" s="274">
        <v>595486</v>
      </c>
      <c r="F38" s="275">
        <f>SUM(F39:F39)</f>
        <v>67516</v>
      </c>
      <c r="G38" s="275">
        <f>SUM(G39:G39)</f>
        <v>0</v>
      </c>
      <c r="H38" s="274">
        <f t="shared" si="6"/>
        <v>663002</v>
      </c>
    </row>
    <row r="39" spans="1:8" s="16" customFormat="1" ht="46.5" customHeight="1" x14ac:dyDescent="0.2">
      <c r="A39" s="31"/>
      <c r="B39" s="31"/>
      <c r="C39" s="45" t="s">
        <v>32</v>
      </c>
      <c r="D39" s="60" t="s">
        <v>33</v>
      </c>
      <c r="E39" s="52">
        <v>595486</v>
      </c>
      <c r="F39" s="48">
        <v>67516</v>
      </c>
      <c r="G39" s="48"/>
      <c r="H39" s="52">
        <f t="shared" si="6"/>
        <v>663002</v>
      </c>
    </row>
    <row r="40" spans="1:8" s="16" customFormat="1" ht="18.75" customHeight="1" thickBot="1" x14ac:dyDescent="0.25">
      <c r="A40" s="25"/>
      <c r="B40" s="25"/>
      <c r="C40" s="26"/>
      <c r="D40" s="29" t="s">
        <v>37</v>
      </c>
      <c r="E40" s="30">
        <v>24756816.59</v>
      </c>
      <c r="F40" s="30">
        <f>SUM(F41)</f>
        <v>319.20999999999998</v>
      </c>
      <c r="G40" s="30">
        <f>SUM(G41)</f>
        <v>0</v>
      </c>
      <c r="H40" s="30">
        <f t="shared" si="6"/>
        <v>24757135.800000001</v>
      </c>
    </row>
    <row r="41" spans="1:8" s="16" customFormat="1" ht="18.75" customHeight="1" thickTop="1" thickBot="1" x14ac:dyDescent="0.25">
      <c r="A41" s="62">
        <v>801</v>
      </c>
      <c r="B41" s="31"/>
      <c r="C41" s="32"/>
      <c r="D41" s="33" t="s">
        <v>38</v>
      </c>
      <c r="E41" s="30">
        <v>71753.59</v>
      </c>
      <c r="F41" s="30">
        <f>SUM(F44)</f>
        <v>319.20999999999998</v>
      </c>
      <c r="G41" s="30">
        <f>SUM(G44)</f>
        <v>0</v>
      </c>
      <c r="H41" s="30">
        <f>SUM(E41+F41-G41)</f>
        <v>72072.800000000003</v>
      </c>
    </row>
    <row r="42" spans="1:8" s="16" customFormat="1" ht="12" customHeight="1" thickTop="1" x14ac:dyDescent="0.2">
      <c r="A42" s="62"/>
      <c r="B42" s="44">
        <v>80153</v>
      </c>
      <c r="C42" s="32"/>
      <c r="D42" s="63" t="s">
        <v>39</v>
      </c>
      <c r="E42" s="64"/>
      <c r="F42" s="64"/>
      <c r="G42" s="64"/>
      <c r="H42" s="64"/>
    </row>
    <row r="43" spans="1:8" s="16" customFormat="1" ht="12" customHeight="1" x14ac:dyDescent="0.2">
      <c r="A43" s="62"/>
      <c r="B43" s="31"/>
      <c r="C43" s="32"/>
      <c r="D43" s="63" t="s">
        <v>40</v>
      </c>
      <c r="E43" s="64"/>
      <c r="F43" s="64"/>
      <c r="G43" s="64"/>
      <c r="H43" s="64"/>
    </row>
    <row r="44" spans="1:8" s="16" customFormat="1" ht="12" customHeight="1" x14ac:dyDescent="0.2">
      <c r="A44" s="31"/>
      <c r="B44" s="44"/>
      <c r="C44" s="26"/>
      <c r="D44" s="59" t="s">
        <v>41</v>
      </c>
      <c r="E44" s="42">
        <v>71753.59</v>
      </c>
      <c r="F44" s="42">
        <f t="shared" ref="F44:G45" si="8">SUM(F45)</f>
        <v>319.20999999999998</v>
      </c>
      <c r="G44" s="42">
        <f t="shared" si="8"/>
        <v>0</v>
      </c>
      <c r="H44" s="42">
        <f>SUM(E44+F44-G44)</f>
        <v>72072.800000000003</v>
      </c>
    </row>
    <row r="45" spans="1:8" s="16" customFormat="1" ht="12" customHeight="1" x14ac:dyDescent="0.2">
      <c r="A45" s="25"/>
      <c r="B45" s="44"/>
      <c r="C45" s="26"/>
      <c r="D45" s="273" t="s">
        <v>20</v>
      </c>
      <c r="E45" s="274">
        <v>71753.59</v>
      </c>
      <c r="F45" s="275">
        <f t="shared" si="8"/>
        <v>319.20999999999998</v>
      </c>
      <c r="G45" s="275">
        <f t="shared" si="8"/>
        <v>0</v>
      </c>
      <c r="H45" s="274">
        <f>SUM(E45+F45-G45)</f>
        <v>72072.800000000003</v>
      </c>
    </row>
    <row r="46" spans="1:8" s="16" customFormat="1" ht="33.75" customHeight="1" x14ac:dyDescent="0.2">
      <c r="A46" s="65"/>
      <c r="B46" s="66"/>
      <c r="C46" s="67">
        <v>2110</v>
      </c>
      <c r="D46" s="68" t="s">
        <v>42</v>
      </c>
      <c r="E46" s="69">
        <v>71753.59</v>
      </c>
      <c r="F46" s="70">
        <v>319.20999999999998</v>
      </c>
      <c r="G46" s="70"/>
      <c r="H46" s="69">
        <f t="shared" ref="H46" si="9">SUM(E46+F46-G46)</f>
        <v>72072.800000000003</v>
      </c>
    </row>
    <row r="47" spans="1:8" s="16" customFormat="1" ht="20.25" customHeight="1" thickBot="1" x14ac:dyDescent="0.25">
      <c r="A47" s="44"/>
      <c r="B47" s="44"/>
      <c r="C47" s="26"/>
      <c r="D47" s="27" t="s">
        <v>43</v>
      </c>
      <c r="E47" s="28">
        <v>1223716030.5700002</v>
      </c>
      <c r="F47" s="28">
        <f>SUM(F48,F161,F176)</f>
        <v>2351787.0500000003</v>
      </c>
      <c r="G47" s="28">
        <f>SUM(G48,G161,G176)</f>
        <v>2193984.34</v>
      </c>
      <c r="H47" s="28">
        <f t="shared" si="6"/>
        <v>1223873833.2800002</v>
      </c>
    </row>
    <row r="48" spans="1:8" s="16" customFormat="1" ht="17.25" customHeight="1" thickBot="1" x14ac:dyDescent="0.25">
      <c r="A48" s="44"/>
      <c r="B48" s="44"/>
      <c r="C48" s="26"/>
      <c r="D48" s="29" t="s">
        <v>44</v>
      </c>
      <c r="E48" s="30">
        <v>1136165524.0600002</v>
      </c>
      <c r="F48" s="30">
        <f>SUM(F49,F56,F115,F122,F129)</f>
        <v>2283589.7200000002</v>
      </c>
      <c r="G48" s="30">
        <f>SUM(G49,G56,G115,G122,G129)</f>
        <v>817700</v>
      </c>
      <c r="H48" s="30">
        <f t="shared" si="6"/>
        <v>1137631413.7800002</v>
      </c>
    </row>
    <row r="49" spans="1:8" s="16" customFormat="1" ht="17.25" customHeight="1" thickTop="1" thickBot="1" x14ac:dyDescent="0.25">
      <c r="A49" s="62">
        <v>750</v>
      </c>
      <c r="B49" s="62"/>
      <c r="C49" s="32"/>
      <c r="D49" s="33" t="s">
        <v>45</v>
      </c>
      <c r="E49" s="30">
        <v>83493271.590000004</v>
      </c>
      <c r="F49" s="34">
        <f>SUM(F50,F53)</f>
        <v>100000</v>
      </c>
      <c r="G49" s="34">
        <f>SUM(G50,G53)</f>
        <v>100000</v>
      </c>
      <c r="H49" s="71">
        <f t="shared" ref="H49" si="10">SUM(E49+F49-G49)</f>
        <v>83493271.590000004</v>
      </c>
    </row>
    <row r="50" spans="1:8" s="16" customFormat="1" ht="12" customHeight="1" thickTop="1" x14ac:dyDescent="0.2">
      <c r="A50" s="62"/>
      <c r="B50" s="26" t="s">
        <v>46</v>
      </c>
      <c r="C50" s="49"/>
      <c r="D50" s="59" t="s">
        <v>47</v>
      </c>
      <c r="E50" s="42">
        <v>7449192</v>
      </c>
      <c r="F50" s="42">
        <f>SUM(F51)</f>
        <v>100000</v>
      </c>
      <c r="G50" s="42">
        <f>SUM(G51)</f>
        <v>0</v>
      </c>
      <c r="H50" s="42">
        <f t="shared" ref="H50:H55" si="11">SUM(E50+F50-G50)</f>
        <v>7549192</v>
      </c>
    </row>
    <row r="51" spans="1:8" s="16" customFormat="1" ht="12" customHeight="1" x14ac:dyDescent="0.2">
      <c r="A51" s="62"/>
      <c r="B51" s="49"/>
      <c r="C51" s="49"/>
      <c r="D51" s="278" t="s">
        <v>48</v>
      </c>
      <c r="E51" s="274">
        <v>1093000</v>
      </c>
      <c r="F51" s="277">
        <f>SUM(F52:F52)</f>
        <v>100000</v>
      </c>
      <c r="G51" s="277">
        <f>SUM(G52:G52)</f>
        <v>0</v>
      </c>
      <c r="H51" s="277">
        <f t="shared" si="11"/>
        <v>1193000</v>
      </c>
    </row>
    <row r="52" spans="1:8" s="16" customFormat="1" ht="12" customHeight="1" x14ac:dyDescent="0.2">
      <c r="A52" s="62"/>
      <c r="B52" s="49"/>
      <c r="C52" s="49">
        <v>4300</v>
      </c>
      <c r="D52" s="72" t="s">
        <v>49</v>
      </c>
      <c r="E52" s="48">
        <v>1049000</v>
      </c>
      <c r="F52" s="48">
        <v>100000</v>
      </c>
      <c r="G52" s="48"/>
      <c r="H52" s="48">
        <f t="shared" si="11"/>
        <v>1149000</v>
      </c>
    </row>
    <row r="53" spans="1:8" s="16" customFormat="1" ht="12" customHeight="1" x14ac:dyDescent="0.2">
      <c r="A53" s="44"/>
      <c r="B53" s="26" t="s">
        <v>50</v>
      </c>
      <c r="C53" s="49"/>
      <c r="D53" s="59" t="s">
        <v>51</v>
      </c>
      <c r="E53" s="42">
        <v>38436954.399999999</v>
      </c>
      <c r="F53" s="42">
        <f>SUM(F54)</f>
        <v>0</v>
      </c>
      <c r="G53" s="42">
        <f>SUM(G54)</f>
        <v>100000</v>
      </c>
      <c r="H53" s="42">
        <f t="shared" si="11"/>
        <v>38336954.399999999</v>
      </c>
    </row>
    <row r="54" spans="1:8" s="16" customFormat="1" ht="12" customHeight="1" x14ac:dyDescent="0.2">
      <c r="A54" s="44"/>
      <c r="B54" s="31"/>
      <c r="C54" s="49"/>
      <c r="D54" s="279" t="s">
        <v>52</v>
      </c>
      <c r="E54" s="274">
        <v>35437168.450000003</v>
      </c>
      <c r="F54" s="277">
        <f>SUM(F55:F55)</f>
        <v>0</v>
      </c>
      <c r="G54" s="277">
        <f>SUM(G55:G55)</f>
        <v>100000</v>
      </c>
      <c r="H54" s="277">
        <f t="shared" si="11"/>
        <v>35337168.450000003</v>
      </c>
    </row>
    <row r="55" spans="1:8" s="16" customFormat="1" ht="12" customHeight="1" x14ac:dyDescent="0.2">
      <c r="A55" s="44"/>
      <c r="B55" s="31"/>
      <c r="C55" s="53" t="s">
        <v>53</v>
      </c>
      <c r="D55" s="63" t="s">
        <v>54</v>
      </c>
      <c r="E55" s="48">
        <v>1713020</v>
      </c>
      <c r="F55" s="48"/>
      <c r="G55" s="48">
        <v>100000</v>
      </c>
      <c r="H55" s="48">
        <f t="shared" si="11"/>
        <v>1613020</v>
      </c>
    </row>
    <row r="56" spans="1:8" s="16" customFormat="1" ht="12" customHeight="1" thickBot="1" x14ac:dyDescent="0.25">
      <c r="A56" s="62">
        <v>801</v>
      </c>
      <c r="B56" s="31"/>
      <c r="C56" s="32"/>
      <c r="D56" s="33" t="s">
        <v>38</v>
      </c>
      <c r="E56" s="73">
        <v>415302194.55999994</v>
      </c>
      <c r="F56" s="34">
        <f>SUM(F57,F63,F77,F80,F83,F87,F95,F98,F101,F112,F73,F66,F70,F105,F109,F91)</f>
        <v>697700</v>
      </c>
      <c r="G56" s="34">
        <f>SUM(G57,G63,G77,G80,G83,G87,G95,G98,G101,G112,G73,G66,G70,G105,G109,G91)</f>
        <v>697700</v>
      </c>
      <c r="H56" s="71">
        <f>SUM(E56+F56-G56)</f>
        <v>415302194.55999994</v>
      </c>
    </row>
    <row r="57" spans="1:8" s="16" customFormat="1" ht="12" customHeight="1" thickTop="1" x14ac:dyDescent="0.2">
      <c r="A57" s="62"/>
      <c r="B57" s="44">
        <v>80101</v>
      </c>
      <c r="C57" s="26"/>
      <c r="D57" s="59" t="s">
        <v>55</v>
      </c>
      <c r="E57" s="42">
        <v>110127898.70999999</v>
      </c>
      <c r="F57" s="43">
        <f>SUM(F58)</f>
        <v>310500</v>
      </c>
      <c r="G57" s="43">
        <f>SUM(G58)</f>
        <v>158700</v>
      </c>
      <c r="H57" s="42">
        <f>SUM(E57+F57-G57)</f>
        <v>110279698.70999999</v>
      </c>
    </row>
    <row r="58" spans="1:8" s="16" customFormat="1" ht="12" customHeight="1" x14ac:dyDescent="0.2">
      <c r="A58" s="62"/>
      <c r="B58" s="44"/>
      <c r="C58" s="26"/>
      <c r="D58" s="278" t="s">
        <v>56</v>
      </c>
      <c r="E58" s="274">
        <v>95718786</v>
      </c>
      <c r="F58" s="274">
        <f>SUM(F59:F62)</f>
        <v>310500</v>
      </c>
      <c r="G58" s="274">
        <f>SUM(G59:G62)</f>
        <v>158700</v>
      </c>
      <c r="H58" s="274">
        <f>SUM(E58+F58-G58)</f>
        <v>95870586</v>
      </c>
    </row>
    <row r="59" spans="1:8" s="16" customFormat="1" ht="12" customHeight="1" x14ac:dyDescent="0.2">
      <c r="A59" s="62"/>
      <c r="B59" s="44"/>
      <c r="C59" s="49">
        <v>4010</v>
      </c>
      <c r="D59" s="72" t="s">
        <v>57</v>
      </c>
      <c r="E59" s="51">
        <v>11712621</v>
      </c>
      <c r="F59" s="51">
        <f>27500+50000+40000</f>
        <v>117500</v>
      </c>
      <c r="G59" s="51"/>
      <c r="H59" s="47">
        <f t="shared" ref="H59:H63" si="12">SUM(E59+F59-G59)</f>
        <v>11830121</v>
      </c>
    </row>
    <row r="60" spans="1:8" s="16" customFormat="1" ht="12" customHeight="1" x14ac:dyDescent="0.2">
      <c r="A60" s="62"/>
      <c r="B60" s="44"/>
      <c r="C60" s="49">
        <v>4110</v>
      </c>
      <c r="D60" s="72" t="s">
        <v>58</v>
      </c>
      <c r="E60" s="51">
        <v>11243380</v>
      </c>
      <c r="F60" s="51">
        <v>50000</v>
      </c>
      <c r="G60" s="51"/>
      <c r="H60" s="47">
        <f t="shared" si="12"/>
        <v>11293380</v>
      </c>
    </row>
    <row r="61" spans="1:8" s="16" customFormat="1" ht="12" customHeight="1" x14ac:dyDescent="0.2">
      <c r="A61" s="62"/>
      <c r="B61" s="44"/>
      <c r="C61" s="53" t="s">
        <v>53</v>
      </c>
      <c r="D61" s="63" t="s">
        <v>54</v>
      </c>
      <c r="E61" s="51">
        <v>7345104</v>
      </c>
      <c r="F61" s="51"/>
      <c r="G61" s="51">
        <f>117000+41700</f>
        <v>158700</v>
      </c>
      <c r="H61" s="47">
        <f t="shared" si="12"/>
        <v>7186404</v>
      </c>
    </row>
    <row r="62" spans="1:8" s="16" customFormat="1" ht="12" customHeight="1" x14ac:dyDescent="0.2">
      <c r="A62" s="62"/>
      <c r="B62" s="44"/>
      <c r="C62" s="49">
        <v>4790</v>
      </c>
      <c r="D62" s="72" t="s">
        <v>59</v>
      </c>
      <c r="E62" s="51">
        <v>52699682</v>
      </c>
      <c r="F62" s="51">
        <v>143000</v>
      </c>
      <c r="G62" s="51"/>
      <c r="H62" s="47">
        <f t="shared" si="12"/>
        <v>52842682</v>
      </c>
    </row>
    <row r="63" spans="1:8" s="16" customFormat="1" ht="12" customHeight="1" x14ac:dyDescent="0.2">
      <c r="A63" s="62"/>
      <c r="B63" s="44">
        <v>80102</v>
      </c>
      <c r="C63" s="26"/>
      <c r="D63" s="59" t="s">
        <v>60</v>
      </c>
      <c r="E63" s="42">
        <v>19114047.869999997</v>
      </c>
      <c r="F63" s="43">
        <f>SUM(F64)</f>
        <v>5500</v>
      </c>
      <c r="G63" s="43">
        <f>SUM(G64)</f>
        <v>0</v>
      </c>
      <c r="H63" s="42">
        <f t="shared" si="12"/>
        <v>19119547.869999997</v>
      </c>
    </row>
    <row r="64" spans="1:8" s="16" customFormat="1" ht="12" customHeight="1" x14ac:dyDescent="0.2">
      <c r="A64" s="62"/>
      <c r="B64" s="44"/>
      <c r="C64" s="26"/>
      <c r="D64" s="278" t="s">
        <v>56</v>
      </c>
      <c r="E64" s="277">
        <v>15413568</v>
      </c>
      <c r="F64" s="277">
        <f>SUM(F65:F65)</f>
        <v>5500</v>
      </c>
      <c r="G64" s="277">
        <f>SUM(G65:G65)</f>
        <v>0</v>
      </c>
      <c r="H64" s="274">
        <f>SUM(E64+F64-G64)</f>
        <v>15419068</v>
      </c>
    </row>
    <row r="65" spans="1:8" s="16" customFormat="1" ht="12" customHeight="1" x14ac:dyDescent="0.2">
      <c r="A65" s="62"/>
      <c r="B65" s="44"/>
      <c r="C65" s="49">
        <v>4790</v>
      </c>
      <c r="D65" s="72" t="s">
        <v>59</v>
      </c>
      <c r="E65" s="51">
        <v>9154481</v>
      </c>
      <c r="F65" s="51">
        <v>5500</v>
      </c>
      <c r="G65" s="51"/>
      <c r="H65" s="47">
        <f t="shared" ref="H65:H80" si="13">SUM(E65+F65-G65)</f>
        <v>9159981</v>
      </c>
    </row>
    <row r="66" spans="1:8" s="16" customFormat="1" ht="12" customHeight="1" x14ac:dyDescent="0.2">
      <c r="A66" s="62"/>
      <c r="B66" s="44">
        <v>80104</v>
      </c>
      <c r="C66" s="26"/>
      <c r="D66" s="59" t="s">
        <v>61</v>
      </c>
      <c r="E66" s="74">
        <v>54150952.710000008</v>
      </c>
      <c r="F66" s="74">
        <f>SUM(F67)</f>
        <v>97500</v>
      </c>
      <c r="G66" s="74">
        <f>SUM(G67)</f>
        <v>0</v>
      </c>
      <c r="H66" s="42">
        <f t="shared" si="13"/>
        <v>54248452.710000008</v>
      </c>
    </row>
    <row r="67" spans="1:8" s="16" customFormat="1" ht="12" customHeight="1" x14ac:dyDescent="0.2">
      <c r="A67" s="62"/>
      <c r="B67" s="75"/>
      <c r="C67" s="76"/>
      <c r="D67" s="278" t="s">
        <v>56</v>
      </c>
      <c r="E67" s="280">
        <v>41811126</v>
      </c>
      <c r="F67" s="280">
        <f>SUM(F68:F69)</f>
        <v>97500</v>
      </c>
      <c r="G67" s="280">
        <f>SUM(G68:G69)</f>
        <v>0</v>
      </c>
      <c r="H67" s="274">
        <f>SUM(E67+F67-G67)</f>
        <v>41908626</v>
      </c>
    </row>
    <row r="68" spans="1:8" s="16" customFormat="1" ht="12" customHeight="1" x14ac:dyDescent="0.2">
      <c r="A68" s="62"/>
      <c r="B68" s="75"/>
      <c r="C68" s="49">
        <v>4010</v>
      </c>
      <c r="D68" s="72" t="s">
        <v>57</v>
      </c>
      <c r="E68" s="51">
        <v>10659917</v>
      </c>
      <c r="F68" s="51">
        <v>42500</v>
      </c>
      <c r="G68" s="51"/>
      <c r="H68" s="47">
        <f t="shared" si="13"/>
        <v>10702417</v>
      </c>
    </row>
    <row r="69" spans="1:8" s="16" customFormat="1" ht="12" customHeight="1" x14ac:dyDescent="0.2">
      <c r="A69" s="62"/>
      <c r="B69" s="44"/>
      <c r="C69" s="49">
        <v>4790</v>
      </c>
      <c r="D69" s="72" t="s">
        <v>59</v>
      </c>
      <c r="E69" s="51">
        <v>16843134</v>
      </c>
      <c r="F69" s="51">
        <v>55000</v>
      </c>
      <c r="G69" s="51"/>
      <c r="H69" s="47">
        <f t="shared" si="13"/>
        <v>16898134</v>
      </c>
    </row>
    <row r="70" spans="1:8" s="16" customFormat="1" ht="12" customHeight="1" x14ac:dyDescent="0.2">
      <c r="A70" s="62"/>
      <c r="B70" s="44">
        <v>80105</v>
      </c>
      <c r="C70" s="26"/>
      <c r="D70" s="41" t="s">
        <v>62</v>
      </c>
      <c r="E70" s="74">
        <v>1318895</v>
      </c>
      <c r="F70" s="74">
        <f>SUM(F71)</f>
        <v>2500</v>
      </c>
      <c r="G70" s="74">
        <f>SUM(G71)</f>
        <v>0</v>
      </c>
      <c r="H70" s="42">
        <f t="shared" si="13"/>
        <v>1321395</v>
      </c>
    </row>
    <row r="71" spans="1:8" s="16" customFormat="1" ht="12" customHeight="1" x14ac:dyDescent="0.2">
      <c r="A71" s="62"/>
      <c r="B71" s="75"/>
      <c r="C71" s="76"/>
      <c r="D71" s="281" t="s">
        <v>56</v>
      </c>
      <c r="E71" s="280">
        <v>1318552</v>
      </c>
      <c r="F71" s="280">
        <f>SUM(F72:F72)</f>
        <v>2500</v>
      </c>
      <c r="G71" s="280">
        <f>SUM(G72:G72)</f>
        <v>0</v>
      </c>
      <c r="H71" s="274">
        <f>SUM(E71+F71-G71)</f>
        <v>1321052</v>
      </c>
    </row>
    <row r="72" spans="1:8" s="16" customFormat="1" ht="12" customHeight="1" x14ac:dyDescent="0.2">
      <c r="A72" s="62"/>
      <c r="B72" s="44"/>
      <c r="C72" s="49">
        <v>4010</v>
      </c>
      <c r="D72" s="72" t="s">
        <v>57</v>
      </c>
      <c r="E72" s="51">
        <v>192800</v>
      </c>
      <c r="F72" s="51">
        <v>2500</v>
      </c>
      <c r="G72" s="51"/>
      <c r="H72" s="47">
        <f t="shared" si="13"/>
        <v>195300</v>
      </c>
    </row>
    <row r="73" spans="1:8" s="16" customFormat="1" ht="12" customHeight="1" x14ac:dyDescent="0.2">
      <c r="A73" s="62"/>
      <c r="B73" s="44">
        <v>80115</v>
      </c>
      <c r="C73" s="26"/>
      <c r="D73" s="59" t="s">
        <v>63</v>
      </c>
      <c r="E73" s="74">
        <v>78933433.790000007</v>
      </c>
      <c r="F73" s="74">
        <f>SUM(F74)</f>
        <v>130500</v>
      </c>
      <c r="G73" s="74">
        <f>SUM(G74)</f>
        <v>0</v>
      </c>
      <c r="H73" s="42">
        <f t="shared" si="13"/>
        <v>79063933.790000007</v>
      </c>
    </row>
    <row r="74" spans="1:8" s="16" customFormat="1" ht="12" customHeight="1" x14ac:dyDescent="0.2">
      <c r="A74" s="62"/>
      <c r="B74" s="44"/>
      <c r="C74" s="49"/>
      <c r="D74" s="281" t="s">
        <v>56</v>
      </c>
      <c r="E74" s="274">
        <v>55588292</v>
      </c>
      <c r="F74" s="274">
        <f>SUM(F75:F76)</f>
        <v>130500</v>
      </c>
      <c r="G74" s="274">
        <f>SUM(G75:G76)</f>
        <v>0</v>
      </c>
      <c r="H74" s="274">
        <f>SUM(E74+F74-G74)</f>
        <v>55718792</v>
      </c>
    </row>
    <row r="75" spans="1:8" s="16" customFormat="1" ht="12" customHeight="1" x14ac:dyDescent="0.2">
      <c r="A75" s="62"/>
      <c r="B75" s="44"/>
      <c r="C75" s="49">
        <v>4010</v>
      </c>
      <c r="D75" s="72" t="s">
        <v>57</v>
      </c>
      <c r="E75" s="51">
        <v>6508591</v>
      </c>
      <c r="F75" s="51">
        <v>15000</v>
      </c>
      <c r="G75" s="51"/>
      <c r="H75" s="47">
        <f t="shared" si="13"/>
        <v>6523591</v>
      </c>
    </row>
    <row r="76" spans="1:8" s="16" customFormat="1" ht="12" customHeight="1" x14ac:dyDescent="0.2">
      <c r="A76" s="62"/>
      <c r="B76" s="44"/>
      <c r="C76" s="49">
        <v>4790</v>
      </c>
      <c r="D76" s="72" t="s">
        <v>59</v>
      </c>
      <c r="E76" s="51">
        <v>31176781</v>
      </c>
      <c r="F76" s="51">
        <v>115500</v>
      </c>
      <c r="G76" s="51"/>
      <c r="H76" s="47">
        <f t="shared" si="13"/>
        <v>31292281</v>
      </c>
    </row>
    <row r="77" spans="1:8" s="16" customFormat="1" ht="12" customHeight="1" x14ac:dyDescent="0.2">
      <c r="A77" s="62"/>
      <c r="B77" s="44">
        <v>80116</v>
      </c>
      <c r="C77" s="26"/>
      <c r="D77" s="59" t="s">
        <v>64</v>
      </c>
      <c r="E77" s="42">
        <v>10209950.25</v>
      </c>
      <c r="F77" s="43">
        <f>SUM(F78)</f>
        <v>5500</v>
      </c>
      <c r="G77" s="43">
        <f>SUM(G78)</f>
        <v>0</v>
      </c>
      <c r="H77" s="42">
        <f t="shared" si="13"/>
        <v>10215450.25</v>
      </c>
    </row>
    <row r="78" spans="1:8" s="16" customFormat="1" ht="12" customHeight="1" x14ac:dyDescent="0.2">
      <c r="A78" s="62"/>
      <c r="B78" s="44"/>
      <c r="C78" s="26"/>
      <c r="D78" s="278" t="s">
        <v>56</v>
      </c>
      <c r="E78" s="277">
        <v>1155178</v>
      </c>
      <c r="F78" s="277">
        <f>SUM(F79:F79)</f>
        <v>5500</v>
      </c>
      <c r="G78" s="277">
        <f>SUM(G79:G79)</f>
        <v>0</v>
      </c>
      <c r="H78" s="274">
        <f>SUM(E78+F78-G78)</f>
        <v>1160678</v>
      </c>
    </row>
    <row r="79" spans="1:8" s="16" customFormat="1" ht="12" customHeight="1" x14ac:dyDescent="0.2">
      <c r="A79" s="62"/>
      <c r="B79" s="44"/>
      <c r="C79" s="49">
        <v>4790</v>
      </c>
      <c r="D79" s="72" t="s">
        <v>59</v>
      </c>
      <c r="E79" s="51">
        <v>635666</v>
      </c>
      <c r="F79" s="51">
        <v>5500</v>
      </c>
      <c r="G79" s="51"/>
      <c r="H79" s="47">
        <f t="shared" ref="H79" si="14">SUM(E79+F79-G79)</f>
        <v>641166</v>
      </c>
    </row>
    <row r="80" spans="1:8" s="16" customFormat="1" ht="12" customHeight="1" x14ac:dyDescent="0.2">
      <c r="A80" s="62"/>
      <c r="B80" s="44">
        <v>80117</v>
      </c>
      <c r="C80" s="26"/>
      <c r="D80" s="59" t="s">
        <v>65</v>
      </c>
      <c r="E80" s="42">
        <v>12095859.02</v>
      </c>
      <c r="F80" s="43">
        <f>SUM(F81)</f>
        <v>5500</v>
      </c>
      <c r="G80" s="43">
        <f>SUM(G81)</f>
        <v>0</v>
      </c>
      <c r="H80" s="42">
        <f t="shared" si="13"/>
        <v>12101359.02</v>
      </c>
    </row>
    <row r="81" spans="1:8" s="16" customFormat="1" ht="12" customHeight="1" x14ac:dyDescent="0.2">
      <c r="A81" s="62"/>
      <c r="B81" s="44"/>
      <c r="C81" s="26"/>
      <c r="D81" s="278" t="s">
        <v>56</v>
      </c>
      <c r="E81" s="277">
        <v>8748869</v>
      </c>
      <c r="F81" s="277">
        <f>SUM(F82:F82)</f>
        <v>5500</v>
      </c>
      <c r="G81" s="277">
        <f>SUM(G82:G82)</f>
        <v>0</v>
      </c>
      <c r="H81" s="274">
        <f>SUM(E81+F81-G81)</f>
        <v>8754369</v>
      </c>
    </row>
    <row r="82" spans="1:8" s="16" customFormat="1" ht="12" customHeight="1" x14ac:dyDescent="0.2">
      <c r="A82" s="62"/>
      <c r="B82" s="44"/>
      <c r="C82" s="49">
        <v>4790</v>
      </c>
      <c r="D82" s="72" t="s">
        <v>59</v>
      </c>
      <c r="E82" s="51">
        <v>4946702</v>
      </c>
      <c r="F82" s="51">
        <v>5500</v>
      </c>
      <c r="G82" s="51"/>
      <c r="H82" s="47">
        <f>SUM(E82+F82-G82)</f>
        <v>4952202</v>
      </c>
    </row>
    <row r="83" spans="1:8" s="16" customFormat="1" ht="12" customHeight="1" x14ac:dyDescent="0.2">
      <c r="A83" s="62"/>
      <c r="B83" s="44">
        <v>80120</v>
      </c>
      <c r="C83" s="26"/>
      <c r="D83" s="59" t="s">
        <v>66</v>
      </c>
      <c r="E83" s="42">
        <v>44525915.899999999</v>
      </c>
      <c r="F83" s="43">
        <f>SUM(F84)</f>
        <v>59500</v>
      </c>
      <c r="G83" s="43">
        <f>SUM(G84)</f>
        <v>0</v>
      </c>
      <c r="H83" s="42">
        <f t="shared" ref="H83" si="15">SUM(E83+F83-G83)</f>
        <v>44585415.899999999</v>
      </c>
    </row>
    <row r="84" spans="1:8" s="16" customFormat="1" ht="12" customHeight="1" x14ac:dyDescent="0.2">
      <c r="A84" s="62"/>
      <c r="B84" s="44"/>
      <c r="C84" s="26"/>
      <c r="D84" s="278" t="s">
        <v>56</v>
      </c>
      <c r="E84" s="277">
        <v>35772307</v>
      </c>
      <c r="F84" s="277">
        <f>SUM(F85:F86)</f>
        <v>59500</v>
      </c>
      <c r="G84" s="277">
        <f>SUM(G85:G85)</f>
        <v>0</v>
      </c>
      <c r="H84" s="274">
        <f>SUM(E84+F84-G84)</f>
        <v>35831807</v>
      </c>
    </row>
    <row r="85" spans="1:8" s="16" customFormat="1" ht="12" customHeight="1" x14ac:dyDescent="0.2">
      <c r="A85" s="62"/>
      <c r="B85" s="44"/>
      <c r="C85" s="49">
        <v>4010</v>
      </c>
      <c r="D85" s="72" t="s">
        <v>57</v>
      </c>
      <c r="E85" s="51">
        <v>3349560</v>
      </c>
      <c r="F85" s="51">
        <v>10000</v>
      </c>
      <c r="G85" s="51"/>
      <c r="H85" s="47">
        <f t="shared" ref="H85:H86" si="16">SUM(E85+F85-G85)</f>
        <v>3359560</v>
      </c>
    </row>
    <row r="86" spans="1:8" s="16" customFormat="1" ht="12" customHeight="1" x14ac:dyDescent="0.2">
      <c r="A86" s="62"/>
      <c r="B86" s="44"/>
      <c r="C86" s="49">
        <v>4790</v>
      </c>
      <c r="D86" s="72" t="s">
        <v>59</v>
      </c>
      <c r="E86" s="51">
        <v>21039826</v>
      </c>
      <c r="F86" s="51">
        <v>49500</v>
      </c>
      <c r="G86" s="51"/>
      <c r="H86" s="47">
        <f t="shared" si="16"/>
        <v>21089326</v>
      </c>
    </row>
    <row r="87" spans="1:8" s="16" customFormat="1" ht="12" customHeight="1" x14ac:dyDescent="0.2">
      <c r="A87" s="62"/>
      <c r="B87" s="44">
        <v>80132</v>
      </c>
      <c r="C87" s="26"/>
      <c r="D87" s="59" t="s">
        <v>67</v>
      </c>
      <c r="E87" s="42">
        <v>7707952.8200000003</v>
      </c>
      <c r="F87" s="43">
        <f>SUM(F88)</f>
        <v>13500</v>
      </c>
      <c r="G87" s="43">
        <f>SUM(G88)</f>
        <v>0</v>
      </c>
      <c r="H87" s="42">
        <f>SUM(E87+F87-G87)</f>
        <v>7721452.8200000003</v>
      </c>
    </row>
    <row r="88" spans="1:8" s="16" customFormat="1" ht="12" customHeight="1" x14ac:dyDescent="0.2">
      <c r="A88" s="62"/>
      <c r="B88" s="44"/>
      <c r="C88" s="26"/>
      <c r="D88" s="278" t="s">
        <v>56</v>
      </c>
      <c r="E88" s="277">
        <v>7588695</v>
      </c>
      <c r="F88" s="277">
        <f>SUM(F89:F90)</f>
        <v>13500</v>
      </c>
      <c r="G88" s="277">
        <f>SUM(G89:G89)</f>
        <v>0</v>
      </c>
      <c r="H88" s="274">
        <f>SUM(E88+F88-G88)</f>
        <v>7602195</v>
      </c>
    </row>
    <row r="89" spans="1:8" s="16" customFormat="1" ht="12" customHeight="1" x14ac:dyDescent="0.2">
      <c r="A89" s="62"/>
      <c r="B89" s="44"/>
      <c r="C89" s="49">
        <v>4010</v>
      </c>
      <c r="D89" s="72" t="s">
        <v>57</v>
      </c>
      <c r="E89" s="51">
        <v>746839</v>
      </c>
      <c r="F89" s="51">
        <v>2500</v>
      </c>
      <c r="G89" s="51"/>
      <c r="H89" s="47">
        <f t="shared" ref="H89:H93" si="17">SUM(E89+F89-G89)</f>
        <v>749339</v>
      </c>
    </row>
    <row r="90" spans="1:8" s="16" customFormat="1" ht="12" customHeight="1" x14ac:dyDescent="0.2">
      <c r="A90" s="62"/>
      <c r="B90" s="44"/>
      <c r="C90" s="49">
        <v>4790</v>
      </c>
      <c r="D90" s="72" t="s">
        <v>59</v>
      </c>
      <c r="E90" s="51">
        <v>4691417</v>
      </c>
      <c r="F90" s="51">
        <v>11000</v>
      </c>
      <c r="G90" s="51"/>
      <c r="H90" s="47">
        <f t="shared" si="17"/>
        <v>4702417</v>
      </c>
    </row>
    <row r="91" spans="1:8" s="16" customFormat="1" ht="12" customHeight="1" x14ac:dyDescent="0.2">
      <c r="A91" s="62"/>
      <c r="B91" s="44">
        <v>80134</v>
      </c>
      <c r="C91" s="49"/>
      <c r="D91" s="77" t="s">
        <v>68</v>
      </c>
      <c r="E91" s="74">
        <v>13806465.42</v>
      </c>
      <c r="F91" s="43">
        <f>SUM(F92)</f>
        <v>11000</v>
      </c>
      <c r="G91" s="43">
        <f>SUM(G92)</f>
        <v>0</v>
      </c>
      <c r="H91" s="42">
        <f t="shared" si="17"/>
        <v>13817465.42</v>
      </c>
    </row>
    <row r="92" spans="1:8" s="16" customFormat="1" ht="12" customHeight="1" x14ac:dyDescent="0.2">
      <c r="A92" s="62"/>
      <c r="B92" s="44"/>
      <c r="C92" s="49"/>
      <c r="D92" s="278" t="s">
        <v>56</v>
      </c>
      <c r="E92" s="280">
        <v>13722443</v>
      </c>
      <c r="F92" s="280">
        <f>SUM(F93:F93)</f>
        <v>11000</v>
      </c>
      <c r="G92" s="280">
        <f>SUM(G93:G93)</f>
        <v>0</v>
      </c>
      <c r="H92" s="274">
        <f>SUM(E92+F92-G92)</f>
        <v>13733443</v>
      </c>
    </row>
    <row r="93" spans="1:8" s="16" customFormat="1" ht="12" customHeight="1" x14ac:dyDescent="0.2">
      <c r="A93" s="62"/>
      <c r="B93" s="44"/>
      <c r="C93" s="49">
        <v>4790</v>
      </c>
      <c r="D93" s="72" t="s">
        <v>59</v>
      </c>
      <c r="E93" s="51">
        <v>9314681</v>
      </c>
      <c r="F93" s="51">
        <v>11000</v>
      </c>
      <c r="G93" s="51"/>
      <c r="H93" s="47">
        <f t="shared" si="17"/>
        <v>9325681</v>
      </c>
    </row>
    <row r="94" spans="1:8" s="16" customFormat="1" ht="12" customHeight="1" x14ac:dyDescent="0.2">
      <c r="A94" s="62"/>
      <c r="B94" s="44">
        <v>80140</v>
      </c>
      <c r="C94" s="53"/>
      <c r="D94" s="78" t="s">
        <v>69</v>
      </c>
      <c r="E94" s="64"/>
      <c r="F94" s="38"/>
      <c r="G94" s="38"/>
      <c r="H94" s="64"/>
    </row>
    <row r="95" spans="1:8" s="16" customFormat="1" ht="12" customHeight="1" x14ac:dyDescent="0.2">
      <c r="A95" s="62"/>
      <c r="B95" s="44"/>
      <c r="C95" s="26"/>
      <c r="D95" s="59" t="s">
        <v>70</v>
      </c>
      <c r="E95" s="42">
        <v>4925100</v>
      </c>
      <c r="F95" s="43">
        <f>SUM(F96)</f>
        <v>16500</v>
      </c>
      <c r="G95" s="43">
        <f>SUM(G96)</f>
        <v>0</v>
      </c>
      <c r="H95" s="42">
        <f t="shared" ref="H95" si="18">SUM(E95+F95-G95)</f>
        <v>4941600</v>
      </c>
    </row>
    <row r="96" spans="1:8" s="16" customFormat="1" ht="12" customHeight="1" x14ac:dyDescent="0.2">
      <c r="A96" s="62"/>
      <c r="B96" s="44"/>
      <c r="C96" s="26"/>
      <c r="D96" s="278" t="s">
        <v>56</v>
      </c>
      <c r="E96" s="277">
        <v>4925100</v>
      </c>
      <c r="F96" s="277">
        <f>SUM(F97:F97)</f>
        <v>16500</v>
      </c>
      <c r="G96" s="277">
        <f>SUM(G97:G97)</f>
        <v>0</v>
      </c>
      <c r="H96" s="274">
        <f>SUM(E96+F96-G96)</f>
        <v>4941600</v>
      </c>
    </row>
    <row r="97" spans="1:8" s="16" customFormat="1" ht="12" customHeight="1" x14ac:dyDescent="0.2">
      <c r="A97" s="62"/>
      <c r="B97" s="44"/>
      <c r="C97" s="49">
        <v>4790</v>
      </c>
      <c r="D97" s="72" t="s">
        <v>59</v>
      </c>
      <c r="E97" s="51">
        <v>2278004</v>
      </c>
      <c r="F97" s="51">
        <v>16500</v>
      </c>
      <c r="G97" s="51"/>
      <c r="H97" s="47">
        <f t="shared" ref="H97:H101" si="19">SUM(E97+F97-G97)</f>
        <v>2294504</v>
      </c>
    </row>
    <row r="98" spans="1:8" s="16" customFormat="1" ht="12" customHeight="1" x14ac:dyDescent="0.2">
      <c r="A98" s="62"/>
      <c r="B98" s="44">
        <v>80142</v>
      </c>
      <c r="C98" s="26"/>
      <c r="D98" s="59" t="s">
        <v>71</v>
      </c>
      <c r="E98" s="42">
        <v>142703</v>
      </c>
      <c r="F98" s="43">
        <f>SUM(F99)</f>
        <v>2500</v>
      </c>
      <c r="G98" s="43">
        <f>SUM(G99)</f>
        <v>0</v>
      </c>
      <c r="H98" s="42">
        <f t="shared" si="19"/>
        <v>145203</v>
      </c>
    </row>
    <row r="99" spans="1:8" s="16" customFormat="1" ht="12" customHeight="1" x14ac:dyDescent="0.2">
      <c r="A99" s="62"/>
      <c r="B99" s="44"/>
      <c r="C99" s="26"/>
      <c r="D99" s="278" t="s">
        <v>56</v>
      </c>
      <c r="E99" s="277">
        <v>142703</v>
      </c>
      <c r="F99" s="277">
        <f>SUM(F100:F100)</f>
        <v>2500</v>
      </c>
      <c r="G99" s="277">
        <f>SUM(G100:G100)</f>
        <v>0</v>
      </c>
      <c r="H99" s="274">
        <f>SUM(E99+F99-G99)</f>
        <v>145203</v>
      </c>
    </row>
    <row r="100" spans="1:8" s="16" customFormat="1" ht="12" customHeight="1" x14ac:dyDescent="0.2">
      <c r="A100" s="62"/>
      <c r="B100" s="44"/>
      <c r="C100" s="49">
        <v>4010</v>
      </c>
      <c r="D100" s="72" t="s">
        <v>57</v>
      </c>
      <c r="E100" s="51">
        <v>105113</v>
      </c>
      <c r="F100" s="51">
        <v>2500</v>
      </c>
      <c r="G100" s="51"/>
      <c r="H100" s="47">
        <f t="shared" ref="H100" si="20">SUM(E100+F100-G100)</f>
        <v>107613</v>
      </c>
    </row>
    <row r="101" spans="1:8" s="16" customFormat="1" ht="12" customHeight="1" x14ac:dyDescent="0.2">
      <c r="A101" s="62"/>
      <c r="B101" s="39">
        <v>80148</v>
      </c>
      <c r="C101" s="36"/>
      <c r="D101" s="41" t="s">
        <v>72</v>
      </c>
      <c r="E101" s="42">
        <v>5046297</v>
      </c>
      <c r="F101" s="43">
        <f>SUM(F102)</f>
        <v>24500</v>
      </c>
      <c r="G101" s="43">
        <f>SUM(G102)</f>
        <v>0</v>
      </c>
      <c r="H101" s="42">
        <f t="shared" si="19"/>
        <v>5070797</v>
      </c>
    </row>
    <row r="102" spans="1:8" s="16" customFormat="1" ht="12" customHeight="1" x14ac:dyDescent="0.2">
      <c r="A102" s="62"/>
      <c r="B102" s="44"/>
      <c r="C102" s="26"/>
      <c r="D102" s="278" t="s">
        <v>56</v>
      </c>
      <c r="E102" s="277">
        <v>5046297</v>
      </c>
      <c r="F102" s="277">
        <f>SUM(F103:F104)</f>
        <v>24500</v>
      </c>
      <c r="G102" s="277">
        <f>SUM(G103:G104)</f>
        <v>0</v>
      </c>
      <c r="H102" s="274">
        <f>SUM(E102+F102-G102)</f>
        <v>5070797</v>
      </c>
    </row>
    <row r="103" spans="1:8" s="16" customFormat="1" ht="12" customHeight="1" x14ac:dyDescent="0.2">
      <c r="A103" s="62"/>
      <c r="B103" s="44"/>
      <c r="C103" s="49">
        <v>4010</v>
      </c>
      <c r="D103" s="72" t="s">
        <v>57</v>
      </c>
      <c r="E103" s="51">
        <v>3134268</v>
      </c>
      <c r="F103" s="51">
        <f>7500+15000</f>
        <v>22500</v>
      </c>
      <c r="G103" s="51"/>
      <c r="H103" s="47">
        <f t="shared" ref="H103:H108" si="21">SUM(E103+F103-G103)</f>
        <v>3156768</v>
      </c>
    </row>
    <row r="104" spans="1:8" s="16" customFormat="1" ht="12" customHeight="1" x14ac:dyDescent="0.2">
      <c r="A104" s="79"/>
      <c r="B104" s="80"/>
      <c r="C104" s="81">
        <v>4110</v>
      </c>
      <c r="D104" s="59" t="s">
        <v>58</v>
      </c>
      <c r="E104" s="74">
        <v>626934</v>
      </c>
      <c r="F104" s="74">
        <v>2000</v>
      </c>
      <c r="G104" s="74"/>
      <c r="H104" s="42">
        <f t="shared" si="21"/>
        <v>628934</v>
      </c>
    </row>
    <row r="105" spans="1:8" s="16" customFormat="1" ht="35.25" customHeight="1" x14ac:dyDescent="0.2">
      <c r="A105" s="62"/>
      <c r="B105" s="82">
        <v>80150</v>
      </c>
      <c r="C105" s="49"/>
      <c r="D105" s="83" t="s">
        <v>73</v>
      </c>
      <c r="E105" s="74">
        <v>15046297.68</v>
      </c>
      <c r="F105" s="43">
        <f>SUM(F106)</f>
        <v>7200</v>
      </c>
      <c r="G105" s="43">
        <f>SUM(G106)</f>
        <v>0</v>
      </c>
      <c r="H105" s="42">
        <f t="shared" si="21"/>
        <v>15053497.68</v>
      </c>
    </row>
    <row r="106" spans="1:8" s="16" customFormat="1" ht="12" customHeight="1" x14ac:dyDescent="0.2">
      <c r="A106" s="62"/>
      <c r="B106" s="82"/>
      <c r="C106" s="49"/>
      <c r="D106" s="278" t="s">
        <v>56</v>
      </c>
      <c r="E106" s="280">
        <v>14145152</v>
      </c>
      <c r="F106" s="280">
        <f>SUM(F107:F108)</f>
        <v>7200</v>
      </c>
      <c r="G106" s="280">
        <f>SUM(G107:G108)</f>
        <v>0</v>
      </c>
      <c r="H106" s="274">
        <f>SUM(E106+F106-G106)</f>
        <v>14152352</v>
      </c>
    </row>
    <row r="107" spans="1:8" s="16" customFormat="1" ht="12" customHeight="1" x14ac:dyDescent="0.2">
      <c r="A107" s="62"/>
      <c r="B107" s="82"/>
      <c r="C107" s="49">
        <v>4120</v>
      </c>
      <c r="D107" s="72" t="s">
        <v>74</v>
      </c>
      <c r="E107" s="51">
        <v>246443</v>
      </c>
      <c r="F107" s="51">
        <v>1700</v>
      </c>
      <c r="G107" s="51"/>
      <c r="H107" s="47">
        <f t="shared" ref="H107" si="22">SUM(E107+F107-G107)</f>
        <v>248143</v>
      </c>
    </row>
    <row r="108" spans="1:8" s="16" customFormat="1" ht="12" customHeight="1" x14ac:dyDescent="0.2">
      <c r="A108" s="62"/>
      <c r="B108" s="44"/>
      <c r="C108" s="49">
        <v>4790</v>
      </c>
      <c r="D108" s="72" t="s">
        <v>59</v>
      </c>
      <c r="E108" s="51">
        <v>10488638</v>
      </c>
      <c r="F108" s="51">
        <v>5500</v>
      </c>
      <c r="G108" s="51"/>
      <c r="H108" s="47">
        <f t="shared" si="21"/>
        <v>10494138</v>
      </c>
    </row>
    <row r="109" spans="1:8" s="16" customFormat="1" ht="92.25" customHeight="1" x14ac:dyDescent="0.2">
      <c r="A109" s="62"/>
      <c r="B109" s="82">
        <v>80152</v>
      </c>
      <c r="C109" s="49"/>
      <c r="D109" s="84" t="s">
        <v>75</v>
      </c>
      <c r="E109" s="74">
        <v>6232196.6400000006</v>
      </c>
      <c r="F109" s="43">
        <f>SUM(F110)</f>
        <v>5500</v>
      </c>
      <c r="G109" s="74">
        <f>SUM(G111:G111)</f>
        <v>0</v>
      </c>
      <c r="H109" s="74">
        <f>SUM(E109+F109-G109)</f>
        <v>6237696.6400000006</v>
      </c>
    </row>
    <row r="110" spans="1:8" s="16" customFormat="1" ht="12" customHeight="1" x14ac:dyDescent="0.2">
      <c r="A110" s="62"/>
      <c r="B110" s="82"/>
      <c r="C110" s="49"/>
      <c r="D110" s="278" t="s">
        <v>56</v>
      </c>
      <c r="E110" s="280">
        <v>5055176</v>
      </c>
      <c r="F110" s="280">
        <f>SUM(F111:F111)</f>
        <v>5500</v>
      </c>
      <c r="G110" s="280"/>
      <c r="H110" s="274">
        <f>SUM(E110+F110-G110)</f>
        <v>5060676</v>
      </c>
    </row>
    <row r="111" spans="1:8" s="16" customFormat="1" ht="12" customHeight="1" x14ac:dyDescent="0.2">
      <c r="A111" s="62"/>
      <c r="B111" s="44"/>
      <c r="C111" s="49">
        <v>4790</v>
      </c>
      <c r="D111" s="72" t="s">
        <v>59</v>
      </c>
      <c r="E111" s="51">
        <v>3797663</v>
      </c>
      <c r="F111" s="51">
        <v>5500</v>
      </c>
      <c r="G111" s="51"/>
      <c r="H111" s="47">
        <f t="shared" ref="H111" si="23">SUM(E111+F111-G111)</f>
        <v>3803163</v>
      </c>
    </row>
    <row r="112" spans="1:8" s="16" customFormat="1" ht="12" customHeight="1" x14ac:dyDescent="0.2">
      <c r="A112" s="85"/>
      <c r="B112" s="44">
        <v>80195</v>
      </c>
      <c r="C112" s="26"/>
      <c r="D112" s="59" t="s">
        <v>31</v>
      </c>
      <c r="E112" s="42">
        <v>11386812.84</v>
      </c>
      <c r="F112" s="43">
        <f>SUM(F113)</f>
        <v>0</v>
      </c>
      <c r="G112" s="43">
        <f>SUM(G113)</f>
        <v>539000</v>
      </c>
      <c r="H112" s="74">
        <f>SUM(E112+F112-G112)</f>
        <v>10847812.84</v>
      </c>
    </row>
    <row r="113" spans="1:8" s="16" customFormat="1" ht="12" customHeight="1" x14ac:dyDescent="0.2">
      <c r="A113" s="85"/>
      <c r="B113" s="44"/>
      <c r="C113" s="76"/>
      <c r="D113" s="276" t="s">
        <v>76</v>
      </c>
      <c r="E113" s="277">
        <v>1519757.7300000002</v>
      </c>
      <c r="F113" s="277">
        <f>SUM(F114:F114)</f>
        <v>0</v>
      </c>
      <c r="G113" s="277">
        <f>SUM(G114:G114)</f>
        <v>539000</v>
      </c>
      <c r="H113" s="277">
        <f t="shared" ref="H113:H122" si="24">SUM(E113+F113-G113)</f>
        <v>980757.73000000021</v>
      </c>
    </row>
    <row r="114" spans="1:8" s="16" customFormat="1" ht="12" customHeight="1" x14ac:dyDescent="0.2">
      <c r="A114" s="85"/>
      <c r="B114" s="44"/>
      <c r="C114" s="35">
        <v>4010</v>
      </c>
      <c r="D114" s="63" t="s">
        <v>57</v>
      </c>
      <c r="E114" s="47">
        <v>599693</v>
      </c>
      <c r="F114" s="48"/>
      <c r="G114" s="47">
        <v>539000</v>
      </c>
      <c r="H114" s="48">
        <f t="shared" si="24"/>
        <v>60693</v>
      </c>
    </row>
    <row r="115" spans="1:8" s="16" customFormat="1" ht="12" customHeight="1" thickBot="1" x14ac:dyDescent="0.25">
      <c r="A115" s="32" t="s">
        <v>77</v>
      </c>
      <c r="B115" s="31"/>
      <c r="C115" s="32"/>
      <c r="D115" s="33" t="s">
        <v>78</v>
      </c>
      <c r="E115" s="30">
        <v>7798094.9399999995</v>
      </c>
      <c r="F115" s="34">
        <f>SUM(F116,F119)</f>
        <v>20000</v>
      </c>
      <c r="G115" s="34">
        <f>SUM(G116,G119)</f>
        <v>20000</v>
      </c>
      <c r="H115" s="30">
        <f t="shared" si="24"/>
        <v>7798094.9399999995</v>
      </c>
    </row>
    <row r="116" spans="1:8" s="16" customFormat="1" ht="12" customHeight="1" thickTop="1" x14ac:dyDescent="0.2">
      <c r="A116" s="32"/>
      <c r="B116" s="86">
        <v>85149</v>
      </c>
      <c r="C116" s="86"/>
      <c r="D116" s="87" t="s">
        <v>79</v>
      </c>
      <c r="E116" s="43">
        <v>401751.93</v>
      </c>
      <c r="F116" s="43">
        <f>SUM(F117)</f>
        <v>0</v>
      </c>
      <c r="G116" s="43">
        <f>SUM(G117)</f>
        <v>20000</v>
      </c>
      <c r="H116" s="42">
        <f t="shared" si="24"/>
        <v>381751.93</v>
      </c>
    </row>
    <row r="117" spans="1:8" s="16" customFormat="1" ht="12" customHeight="1" x14ac:dyDescent="0.2">
      <c r="A117" s="32"/>
      <c r="B117" s="35"/>
      <c r="C117" s="35"/>
      <c r="D117" s="276" t="s">
        <v>76</v>
      </c>
      <c r="E117" s="275">
        <v>376493.93</v>
      </c>
      <c r="F117" s="275">
        <f>SUM(F118:F118)</f>
        <v>0</v>
      </c>
      <c r="G117" s="275">
        <f>SUM(G118:G118)</f>
        <v>20000</v>
      </c>
      <c r="H117" s="277">
        <f t="shared" si="24"/>
        <v>356493.93</v>
      </c>
    </row>
    <row r="118" spans="1:8" s="16" customFormat="1" ht="12" customHeight="1" x14ac:dyDescent="0.2">
      <c r="A118" s="32"/>
      <c r="B118" s="31"/>
      <c r="C118" s="86">
        <v>4280</v>
      </c>
      <c r="D118" s="88" t="s">
        <v>80</v>
      </c>
      <c r="E118" s="51">
        <v>359793.93</v>
      </c>
      <c r="F118" s="52"/>
      <c r="G118" s="52">
        <v>20000</v>
      </c>
      <c r="H118" s="47">
        <f t="shared" si="24"/>
        <v>339793.93</v>
      </c>
    </row>
    <row r="119" spans="1:8" s="16" customFormat="1" ht="12" customHeight="1" x14ac:dyDescent="0.2">
      <c r="A119" s="85"/>
      <c r="B119" s="44">
        <v>85195</v>
      </c>
      <c r="C119" s="26"/>
      <c r="D119" s="59" t="s">
        <v>31</v>
      </c>
      <c r="E119" s="74">
        <v>1005698.0700000001</v>
      </c>
      <c r="F119" s="43">
        <f>SUM(F120)</f>
        <v>20000</v>
      </c>
      <c r="G119" s="43">
        <f>SUM(G120)</f>
        <v>0</v>
      </c>
      <c r="H119" s="42">
        <f t="shared" si="24"/>
        <v>1025698.0700000001</v>
      </c>
    </row>
    <row r="120" spans="1:8" s="16" customFormat="1" ht="12" customHeight="1" x14ac:dyDescent="0.2">
      <c r="A120" s="85"/>
      <c r="B120" s="31"/>
      <c r="C120" s="26"/>
      <c r="D120" s="276" t="s">
        <v>76</v>
      </c>
      <c r="E120" s="280">
        <v>866098.07000000007</v>
      </c>
      <c r="F120" s="282">
        <f>SUM(F121:F121)</f>
        <v>20000</v>
      </c>
      <c r="G120" s="282">
        <f>SUM(G121:G121)</f>
        <v>0</v>
      </c>
      <c r="H120" s="277">
        <f t="shared" si="24"/>
        <v>886098.07000000007</v>
      </c>
    </row>
    <row r="121" spans="1:8" s="16" customFormat="1" ht="12" customHeight="1" x14ac:dyDescent="0.2">
      <c r="A121" s="85"/>
      <c r="B121" s="31"/>
      <c r="C121" s="49">
        <v>4430</v>
      </c>
      <c r="D121" s="72" t="s">
        <v>81</v>
      </c>
      <c r="E121" s="51">
        <v>0</v>
      </c>
      <c r="F121" s="52">
        <v>20000</v>
      </c>
      <c r="G121" s="52"/>
      <c r="H121" s="48">
        <f t="shared" si="24"/>
        <v>20000</v>
      </c>
    </row>
    <row r="122" spans="1:8" s="16" customFormat="1" ht="12.75" customHeight="1" thickBot="1" x14ac:dyDescent="0.25">
      <c r="A122" s="31">
        <v>852</v>
      </c>
      <c r="B122" s="31"/>
      <c r="C122" s="32"/>
      <c r="D122" s="33" t="s">
        <v>15</v>
      </c>
      <c r="E122" s="30">
        <v>82272220.329999998</v>
      </c>
      <c r="F122" s="34">
        <f>SUM(F126)</f>
        <v>43890</v>
      </c>
      <c r="G122" s="34">
        <f>SUM(G126)</f>
        <v>0</v>
      </c>
      <c r="H122" s="30">
        <f t="shared" si="24"/>
        <v>82316110.329999998</v>
      </c>
    </row>
    <row r="123" spans="1:8" s="16" customFormat="1" ht="12" customHeight="1" thickTop="1" x14ac:dyDescent="0.2">
      <c r="A123" s="31"/>
      <c r="B123" s="35">
        <v>85213</v>
      </c>
      <c r="C123" s="36"/>
      <c r="D123" s="37" t="s">
        <v>16</v>
      </c>
      <c r="E123" s="64"/>
      <c r="F123" s="38"/>
      <c r="G123" s="38"/>
      <c r="H123" s="64"/>
    </row>
    <row r="124" spans="1:8" s="16" customFormat="1" ht="12" customHeight="1" x14ac:dyDescent="0.2">
      <c r="A124" s="31"/>
      <c r="B124" s="36"/>
      <c r="C124" s="36"/>
      <c r="D124" s="39" t="s">
        <v>17</v>
      </c>
      <c r="E124" s="64"/>
      <c r="F124" s="38"/>
      <c r="G124" s="38"/>
      <c r="H124" s="64"/>
    </row>
    <row r="125" spans="1:8" s="16" customFormat="1" ht="12" customHeight="1" x14ac:dyDescent="0.2">
      <c r="A125" s="31"/>
      <c r="B125" s="36"/>
      <c r="C125" s="36"/>
      <c r="D125" s="39" t="s">
        <v>18</v>
      </c>
      <c r="E125" s="64"/>
      <c r="F125" s="38"/>
      <c r="G125" s="38"/>
      <c r="H125" s="64"/>
    </row>
    <row r="126" spans="1:8" s="16" customFormat="1" ht="12" customHeight="1" x14ac:dyDescent="0.2">
      <c r="A126" s="31"/>
      <c r="B126" s="40"/>
      <c r="C126" s="39"/>
      <c r="D126" s="41" t="s">
        <v>19</v>
      </c>
      <c r="E126" s="74">
        <v>401804</v>
      </c>
      <c r="F126" s="43">
        <f t="shared" ref="F126:G126" si="25">SUM(F127)</f>
        <v>43890</v>
      </c>
      <c r="G126" s="43">
        <f t="shared" si="25"/>
        <v>0</v>
      </c>
      <c r="H126" s="42">
        <f t="shared" ref="H126:H170" si="26">SUM(E126+F126-G126)</f>
        <v>445694</v>
      </c>
    </row>
    <row r="127" spans="1:8" s="16" customFormat="1" ht="12" customHeight="1" x14ac:dyDescent="0.2">
      <c r="A127" s="32"/>
      <c r="B127" s="44"/>
      <c r="C127" s="26"/>
      <c r="D127" s="283" t="s">
        <v>82</v>
      </c>
      <c r="E127" s="274">
        <v>401739</v>
      </c>
      <c r="F127" s="282">
        <f>SUM(F128:F128)</f>
        <v>43890</v>
      </c>
      <c r="G127" s="282">
        <f>SUM(G128:G128)</f>
        <v>0</v>
      </c>
      <c r="H127" s="274">
        <f t="shared" si="26"/>
        <v>445629</v>
      </c>
    </row>
    <row r="128" spans="1:8" s="16" customFormat="1" ht="12" customHeight="1" x14ac:dyDescent="0.2">
      <c r="A128" s="32"/>
      <c r="B128" s="39"/>
      <c r="C128" s="49">
        <v>4130</v>
      </c>
      <c r="D128" s="44" t="s">
        <v>83</v>
      </c>
      <c r="E128" s="51">
        <v>401739</v>
      </c>
      <c r="F128" s="52">
        <v>43890</v>
      </c>
      <c r="G128" s="52"/>
      <c r="H128" s="52">
        <f t="shared" si="26"/>
        <v>445629</v>
      </c>
    </row>
    <row r="129" spans="1:8" s="16" customFormat="1" ht="12" customHeight="1" thickBot="1" x14ac:dyDescent="0.25">
      <c r="A129" s="31">
        <v>855</v>
      </c>
      <c r="B129" s="31"/>
      <c r="C129" s="32"/>
      <c r="D129" s="33" t="s">
        <v>23</v>
      </c>
      <c r="E129" s="34">
        <v>43990109.989999995</v>
      </c>
      <c r="F129" s="30">
        <f>SUM(F130,F136,F142)</f>
        <v>1421999.7200000002</v>
      </c>
      <c r="G129" s="30">
        <f>SUM(G132)</f>
        <v>0</v>
      </c>
      <c r="H129" s="30">
        <f t="shared" si="26"/>
        <v>45412109.709999993</v>
      </c>
    </row>
    <row r="130" spans="1:8" s="16" customFormat="1" ht="12" customHeight="1" thickTop="1" x14ac:dyDescent="0.2">
      <c r="A130" s="32"/>
      <c r="B130" s="49">
        <v>85504</v>
      </c>
      <c r="C130" s="26"/>
      <c r="D130" s="50" t="s">
        <v>24</v>
      </c>
      <c r="E130" s="42">
        <v>1871460.5899999999</v>
      </c>
      <c r="F130" s="43">
        <f>SUM(F131)</f>
        <v>409373.55</v>
      </c>
      <c r="G130" s="43">
        <f>SUM(G131)</f>
        <v>0</v>
      </c>
      <c r="H130" s="42">
        <f t="shared" si="26"/>
        <v>2280834.1399999997</v>
      </c>
    </row>
    <row r="131" spans="1:8" s="16" customFormat="1" ht="12" customHeight="1" x14ac:dyDescent="0.2">
      <c r="A131" s="32"/>
      <c r="B131" s="31"/>
      <c r="C131" s="53"/>
      <c r="D131" s="278" t="s">
        <v>84</v>
      </c>
      <c r="E131" s="274">
        <v>0</v>
      </c>
      <c r="F131" s="275">
        <f>SUM(F132:F135)</f>
        <v>409373.55</v>
      </c>
      <c r="G131" s="275">
        <f>SUM(G132:G135)</f>
        <v>0</v>
      </c>
      <c r="H131" s="274">
        <f t="shared" si="26"/>
        <v>409373.55</v>
      </c>
    </row>
    <row r="132" spans="1:8" s="16" customFormat="1" ht="12" customHeight="1" x14ac:dyDescent="0.2">
      <c r="A132" s="32"/>
      <c r="B132" s="31"/>
      <c r="C132" s="49">
        <v>4010</v>
      </c>
      <c r="D132" s="72" t="s">
        <v>57</v>
      </c>
      <c r="E132" s="51">
        <v>0</v>
      </c>
      <c r="F132" s="52">
        <v>340500</v>
      </c>
      <c r="G132" s="52"/>
      <c r="H132" s="48">
        <f t="shared" si="26"/>
        <v>340500</v>
      </c>
    </row>
    <row r="133" spans="1:8" s="16" customFormat="1" ht="12" customHeight="1" x14ac:dyDescent="0.2">
      <c r="A133" s="32"/>
      <c r="B133" s="31"/>
      <c r="C133" s="49">
        <v>4110</v>
      </c>
      <c r="D133" s="72" t="s">
        <v>58</v>
      </c>
      <c r="E133" s="51">
        <v>0</v>
      </c>
      <c r="F133" s="52">
        <v>59451.3</v>
      </c>
      <c r="G133" s="52"/>
      <c r="H133" s="48">
        <f t="shared" si="26"/>
        <v>59451.3</v>
      </c>
    </row>
    <row r="134" spans="1:8" s="16" customFormat="1" ht="12" customHeight="1" x14ac:dyDescent="0.2">
      <c r="A134" s="32"/>
      <c r="B134" s="31"/>
      <c r="C134" s="49">
        <v>4120</v>
      </c>
      <c r="D134" s="72" t="s">
        <v>74</v>
      </c>
      <c r="E134" s="51">
        <v>0</v>
      </c>
      <c r="F134" s="52">
        <v>8342.25</v>
      </c>
      <c r="G134" s="52"/>
      <c r="H134" s="48">
        <f t="shared" si="26"/>
        <v>8342.25</v>
      </c>
    </row>
    <row r="135" spans="1:8" s="16" customFormat="1" ht="12" customHeight="1" x14ac:dyDescent="0.2">
      <c r="A135" s="32"/>
      <c r="B135" s="31"/>
      <c r="C135" s="49">
        <v>4710</v>
      </c>
      <c r="D135" s="72" t="s">
        <v>85</v>
      </c>
      <c r="E135" s="47">
        <v>0</v>
      </c>
      <c r="F135" s="47">
        <v>1080</v>
      </c>
      <c r="G135" s="48"/>
      <c r="H135" s="48">
        <f t="shared" si="26"/>
        <v>1080</v>
      </c>
    </row>
    <row r="136" spans="1:8" s="16" customFormat="1" ht="12" customHeight="1" x14ac:dyDescent="0.2">
      <c r="A136" s="32"/>
      <c r="B136" s="39">
        <v>85508</v>
      </c>
      <c r="C136" s="53"/>
      <c r="D136" s="54" t="s">
        <v>26</v>
      </c>
      <c r="E136" s="42">
        <v>4907538.8</v>
      </c>
      <c r="F136" s="43">
        <f>SUM(F137)</f>
        <v>115473.60000000001</v>
      </c>
      <c r="G136" s="43">
        <f>SUM(G137)</f>
        <v>0</v>
      </c>
      <c r="H136" s="42">
        <f t="shared" si="26"/>
        <v>5023012.3999999994</v>
      </c>
    </row>
    <row r="137" spans="1:8" s="16" customFormat="1" ht="12" customHeight="1" x14ac:dyDescent="0.2">
      <c r="A137" s="32"/>
      <c r="B137" s="31"/>
      <c r="C137" s="53"/>
      <c r="D137" s="278" t="s">
        <v>84</v>
      </c>
      <c r="E137" s="274">
        <v>0</v>
      </c>
      <c r="F137" s="275">
        <f>SUM(F138:F141)</f>
        <v>115473.60000000001</v>
      </c>
      <c r="G137" s="275">
        <f>SUM(G138:G141)</f>
        <v>0</v>
      </c>
      <c r="H137" s="274">
        <f t="shared" si="26"/>
        <v>115473.60000000001</v>
      </c>
    </row>
    <row r="138" spans="1:8" s="16" customFormat="1" ht="12" customHeight="1" x14ac:dyDescent="0.2">
      <c r="A138" s="32"/>
      <c r="B138" s="31"/>
      <c r="C138" s="49">
        <v>4010</v>
      </c>
      <c r="D138" s="72" t="s">
        <v>57</v>
      </c>
      <c r="E138" s="51">
        <v>0</v>
      </c>
      <c r="F138" s="52">
        <v>96000</v>
      </c>
      <c r="G138" s="52"/>
      <c r="H138" s="48">
        <f t="shared" si="26"/>
        <v>96000</v>
      </c>
    </row>
    <row r="139" spans="1:8" s="16" customFormat="1" ht="12" customHeight="1" x14ac:dyDescent="0.2">
      <c r="A139" s="32"/>
      <c r="B139" s="31"/>
      <c r="C139" s="49">
        <v>4110</v>
      </c>
      <c r="D139" s="72" t="s">
        <v>58</v>
      </c>
      <c r="E139" s="51">
        <v>0</v>
      </c>
      <c r="F139" s="52">
        <v>16761.599999999999</v>
      </c>
      <c r="G139" s="52"/>
      <c r="H139" s="48">
        <f t="shared" si="26"/>
        <v>16761.599999999999</v>
      </c>
    </row>
    <row r="140" spans="1:8" s="16" customFormat="1" ht="12" customHeight="1" x14ac:dyDescent="0.2">
      <c r="A140" s="32"/>
      <c r="B140" s="31"/>
      <c r="C140" s="49">
        <v>4120</v>
      </c>
      <c r="D140" s="72" t="s">
        <v>74</v>
      </c>
      <c r="E140" s="51">
        <v>0</v>
      </c>
      <c r="F140" s="52">
        <v>2352</v>
      </c>
      <c r="G140" s="52"/>
      <c r="H140" s="48">
        <f t="shared" si="26"/>
        <v>2352</v>
      </c>
    </row>
    <row r="141" spans="1:8" s="16" customFormat="1" ht="12" customHeight="1" x14ac:dyDescent="0.2">
      <c r="A141" s="32"/>
      <c r="B141" s="31"/>
      <c r="C141" s="49">
        <v>4710</v>
      </c>
      <c r="D141" s="72" t="s">
        <v>85</v>
      </c>
      <c r="E141" s="47">
        <v>0</v>
      </c>
      <c r="F141" s="47">
        <v>360</v>
      </c>
      <c r="G141" s="48"/>
      <c r="H141" s="48">
        <f t="shared" si="26"/>
        <v>360</v>
      </c>
    </row>
    <row r="142" spans="1:8" s="16" customFormat="1" ht="12" customHeight="1" x14ac:dyDescent="0.2">
      <c r="A142" s="32"/>
      <c r="B142" s="58">
        <v>85510</v>
      </c>
      <c r="C142" s="26"/>
      <c r="D142" s="59" t="s">
        <v>29</v>
      </c>
      <c r="E142" s="43">
        <v>25147911.739999998</v>
      </c>
      <c r="F142" s="43">
        <f>SUM(F143,F145,F149,F153,F157)</f>
        <v>897152.57000000007</v>
      </c>
      <c r="G142" s="43">
        <f>SUM(G143)</f>
        <v>0</v>
      </c>
      <c r="H142" s="42">
        <f t="shared" si="26"/>
        <v>26045064.309999999</v>
      </c>
    </row>
    <row r="143" spans="1:8" s="16" customFormat="1" ht="12" customHeight="1" x14ac:dyDescent="0.2">
      <c r="A143" s="32"/>
      <c r="B143" s="44"/>
      <c r="C143" s="26"/>
      <c r="D143" s="276" t="s">
        <v>76</v>
      </c>
      <c r="E143" s="274">
        <v>2045054.93</v>
      </c>
      <c r="F143" s="275">
        <f>SUM(F144:F144)</f>
        <v>176755.17</v>
      </c>
      <c r="G143" s="275">
        <f>SUM(G144:G144)</f>
        <v>0</v>
      </c>
      <c r="H143" s="274">
        <f t="shared" si="26"/>
        <v>2221810.1</v>
      </c>
    </row>
    <row r="144" spans="1:8" s="16" customFormat="1" ht="33.75" customHeight="1" x14ac:dyDescent="0.2">
      <c r="A144" s="32"/>
      <c r="B144" s="44"/>
      <c r="C144" s="58">
        <v>2830</v>
      </c>
      <c r="D144" s="56" t="s">
        <v>86</v>
      </c>
      <c r="E144" s="47">
        <v>0</v>
      </c>
      <c r="F144" s="48">
        <v>176755.17</v>
      </c>
      <c r="G144" s="48"/>
      <c r="H144" s="52">
        <f t="shared" si="26"/>
        <v>176755.17</v>
      </c>
    </row>
    <row r="145" spans="1:8" s="16" customFormat="1" ht="12" customHeight="1" x14ac:dyDescent="0.2">
      <c r="A145" s="32"/>
      <c r="B145" s="39"/>
      <c r="C145" s="26"/>
      <c r="D145" s="278" t="s">
        <v>87</v>
      </c>
      <c r="E145" s="274">
        <v>0</v>
      </c>
      <c r="F145" s="282">
        <f>SUM(F146:F148)</f>
        <v>301568.40000000002</v>
      </c>
      <c r="G145" s="282">
        <f>SUM(G146:G148)</f>
        <v>0</v>
      </c>
      <c r="H145" s="274">
        <f t="shared" si="26"/>
        <v>301568.40000000002</v>
      </c>
    </row>
    <row r="146" spans="1:8" s="16" customFormat="1" ht="12" customHeight="1" x14ac:dyDescent="0.2">
      <c r="A146" s="32"/>
      <c r="B146" s="39"/>
      <c r="C146" s="86">
        <v>4010</v>
      </c>
      <c r="D146" s="88" t="s">
        <v>57</v>
      </c>
      <c r="E146" s="51">
        <v>0</v>
      </c>
      <c r="F146" s="52">
        <v>252000</v>
      </c>
      <c r="G146" s="52"/>
      <c r="H146" s="52">
        <f t="shared" si="26"/>
        <v>252000</v>
      </c>
    </row>
    <row r="147" spans="1:8" s="16" customFormat="1" ht="12" customHeight="1" x14ac:dyDescent="0.2">
      <c r="A147" s="32"/>
      <c r="B147" s="39"/>
      <c r="C147" s="86">
        <v>4110</v>
      </c>
      <c r="D147" s="88" t="s">
        <v>88</v>
      </c>
      <c r="E147" s="51">
        <v>0</v>
      </c>
      <c r="F147" s="52">
        <v>43394.400000000001</v>
      </c>
      <c r="G147" s="52"/>
      <c r="H147" s="52">
        <f t="shared" si="26"/>
        <v>43394.400000000001</v>
      </c>
    </row>
    <row r="148" spans="1:8" s="16" customFormat="1" ht="12" customHeight="1" x14ac:dyDescent="0.2">
      <c r="A148" s="32"/>
      <c r="B148" s="39"/>
      <c r="C148" s="86">
        <v>4120</v>
      </c>
      <c r="D148" s="88" t="s">
        <v>74</v>
      </c>
      <c r="E148" s="51">
        <v>0</v>
      </c>
      <c r="F148" s="52">
        <v>6174</v>
      </c>
      <c r="G148" s="52"/>
      <c r="H148" s="52">
        <f t="shared" si="26"/>
        <v>6174</v>
      </c>
    </row>
    <row r="149" spans="1:8" s="16" customFormat="1" ht="23.25" customHeight="1" x14ac:dyDescent="0.2">
      <c r="A149" s="32"/>
      <c r="B149" s="39"/>
      <c r="C149" s="26"/>
      <c r="D149" s="284" t="s">
        <v>89</v>
      </c>
      <c r="E149" s="274">
        <v>0</v>
      </c>
      <c r="F149" s="282">
        <f>SUM(F150:F152)</f>
        <v>284187</v>
      </c>
      <c r="G149" s="282">
        <f>SUM(G150:G152)</f>
        <v>0</v>
      </c>
      <c r="H149" s="274">
        <f t="shared" ref="H149:H152" si="27">SUM(E149+F149-G149)</f>
        <v>284187</v>
      </c>
    </row>
    <row r="150" spans="1:8" s="16" customFormat="1" ht="12" customHeight="1" x14ac:dyDescent="0.2">
      <c r="A150" s="32"/>
      <c r="B150" s="39"/>
      <c r="C150" s="86">
        <v>4010</v>
      </c>
      <c r="D150" s="88" t="s">
        <v>57</v>
      </c>
      <c r="E150" s="51">
        <v>0</v>
      </c>
      <c r="F150" s="52">
        <v>237000</v>
      </c>
      <c r="G150" s="52"/>
      <c r="H150" s="52">
        <f t="shared" si="27"/>
        <v>237000</v>
      </c>
    </row>
    <row r="151" spans="1:8" s="16" customFormat="1" ht="12" customHeight="1" x14ac:dyDescent="0.2">
      <c r="A151" s="32"/>
      <c r="B151" s="39"/>
      <c r="C151" s="86">
        <v>4110</v>
      </c>
      <c r="D151" s="88" t="s">
        <v>88</v>
      </c>
      <c r="E151" s="51">
        <v>0</v>
      </c>
      <c r="F151" s="52">
        <v>41380</v>
      </c>
      <c r="G151" s="52"/>
      <c r="H151" s="52">
        <f t="shared" si="27"/>
        <v>41380</v>
      </c>
    </row>
    <row r="152" spans="1:8" s="16" customFormat="1" ht="12" customHeight="1" x14ac:dyDescent="0.2">
      <c r="A152" s="89"/>
      <c r="B152" s="41"/>
      <c r="C152" s="90">
        <v>4120</v>
      </c>
      <c r="D152" s="87" t="s">
        <v>74</v>
      </c>
      <c r="E152" s="74">
        <v>0</v>
      </c>
      <c r="F152" s="91">
        <v>5807</v>
      </c>
      <c r="G152" s="91"/>
      <c r="H152" s="91">
        <f t="shared" si="27"/>
        <v>5807</v>
      </c>
    </row>
    <row r="153" spans="1:8" s="16" customFormat="1" ht="23.25" customHeight="1" x14ac:dyDescent="0.2">
      <c r="A153" s="32"/>
      <c r="B153" s="39"/>
      <c r="C153" s="26"/>
      <c r="D153" s="284" t="s">
        <v>90</v>
      </c>
      <c r="E153" s="274">
        <v>0</v>
      </c>
      <c r="F153" s="282">
        <f>SUM(F154:F156)</f>
        <v>96120</v>
      </c>
      <c r="G153" s="282">
        <f>SUM(G154:G156)</f>
        <v>0</v>
      </c>
      <c r="H153" s="274">
        <f t="shared" si="26"/>
        <v>96120</v>
      </c>
    </row>
    <row r="154" spans="1:8" s="16" customFormat="1" ht="12" customHeight="1" x14ac:dyDescent="0.2">
      <c r="A154" s="32"/>
      <c r="B154" s="39"/>
      <c r="C154" s="86">
        <v>4010</v>
      </c>
      <c r="D154" s="88" t="s">
        <v>57</v>
      </c>
      <c r="E154" s="51">
        <v>0</v>
      </c>
      <c r="F154" s="52">
        <v>80000</v>
      </c>
      <c r="G154" s="52"/>
      <c r="H154" s="52">
        <f t="shared" si="26"/>
        <v>80000</v>
      </c>
    </row>
    <row r="155" spans="1:8" s="16" customFormat="1" ht="12" customHeight="1" x14ac:dyDescent="0.2">
      <c r="A155" s="32"/>
      <c r="B155" s="39"/>
      <c r="C155" s="86">
        <v>4110</v>
      </c>
      <c r="D155" s="88" t="s">
        <v>88</v>
      </c>
      <c r="E155" s="51">
        <v>0</v>
      </c>
      <c r="F155" s="52">
        <v>14160</v>
      </c>
      <c r="G155" s="52"/>
      <c r="H155" s="52">
        <f t="shared" si="26"/>
        <v>14160</v>
      </c>
    </row>
    <row r="156" spans="1:8" s="16" customFormat="1" ht="12" customHeight="1" x14ac:dyDescent="0.2">
      <c r="A156" s="32"/>
      <c r="B156" s="39"/>
      <c r="C156" s="86">
        <v>4120</v>
      </c>
      <c r="D156" s="88" t="s">
        <v>74</v>
      </c>
      <c r="E156" s="51">
        <v>0</v>
      </c>
      <c r="F156" s="52">
        <v>1960</v>
      </c>
      <c r="G156" s="52"/>
      <c r="H156" s="52">
        <f t="shared" si="26"/>
        <v>1960</v>
      </c>
    </row>
    <row r="157" spans="1:8" s="16" customFormat="1" ht="23.25" customHeight="1" x14ac:dyDescent="0.2">
      <c r="A157" s="32"/>
      <c r="B157" s="39"/>
      <c r="C157" s="26"/>
      <c r="D157" s="285" t="s">
        <v>91</v>
      </c>
      <c r="E157" s="274">
        <v>0</v>
      </c>
      <c r="F157" s="282">
        <f>SUM(F158:F160)</f>
        <v>38522</v>
      </c>
      <c r="G157" s="282">
        <f>SUM(G158:G160)</f>
        <v>0</v>
      </c>
      <c r="H157" s="274">
        <f t="shared" si="26"/>
        <v>38522</v>
      </c>
    </row>
    <row r="158" spans="1:8" s="16" customFormat="1" ht="12" customHeight="1" x14ac:dyDescent="0.2">
      <c r="A158" s="32"/>
      <c r="B158" s="39"/>
      <c r="C158" s="86">
        <v>4010</v>
      </c>
      <c r="D158" s="88" t="s">
        <v>57</v>
      </c>
      <c r="E158" s="92">
        <v>0</v>
      </c>
      <c r="F158" s="52">
        <v>32000</v>
      </c>
      <c r="G158" s="52"/>
      <c r="H158" s="52">
        <f t="shared" si="26"/>
        <v>32000</v>
      </c>
    </row>
    <row r="159" spans="1:8" s="16" customFormat="1" ht="12" customHeight="1" x14ac:dyDescent="0.2">
      <c r="A159" s="32"/>
      <c r="B159" s="39"/>
      <c r="C159" s="86">
        <v>4110</v>
      </c>
      <c r="D159" s="88" t="s">
        <v>88</v>
      </c>
      <c r="E159" s="92">
        <v>0</v>
      </c>
      <c r="F159" s="47">
        <v>5738</v>
      </c>
      <c r="G159" s="47"/>
      <c r="H159" s="52">
        <f t="shared" si="26"/>
        <v>5738</v>
      </c>
    </row>
    <row r="160" spans="1:8" s="16" customFormat="1" ht="12" customHeight="1" x14ac:dyDescent="0.2">
      <c r="A160" s="32"/>
      <c r="B160" s="39"/>
      <c r="C160" s="86">
        <v>4120</v>
      </c>
      <c r="D160" s="88" t="s">
        <v>74</v>
      </c>
      <c r="E160" s="92">
        <v>0</v>
      </c>
      <c r="F160" s="47">
        <v>784</v>
      </c>
      <c r="G160" s="47"/>
      <c r="H160" s="52">
        <f t="shared" si="26"/>
        <v>784</v>
      </c>
    </row>
    <row r="161" spans="1:8" s="16" customFormat="1" ht="19.149999999999999" customHeight="1" thickBot="1" x14ac:dyDescent="0.25">
      <c r="A161" s="93"/>
      <c r="B161" s="44"/>
      <c r="C161" s="49"/>
      <c r="D161" s="29" t="s">
        <v>92</v>
      </c>
      <c r="E161" s="30">
        <v>62793689.920000002</v>
      </c>
      <c r="F161" s="30">
        <f>SUM(F162,F170)</f>
        <v>67516</v>
      </c>
      <c r="G161" s="30">
        <f>SUM(G162,G170)</f>
        <v>1375922.22</v>
      </c>
      <c r="H161" s="30">
        <f t="shared" si="26"/>
        <v>61485283.700000003</v>
      </c>
    </row>
    <row r="162" spans="1:8" s="16" customFormat="1" ht="18" customHeight="1" thickTop="1" thickBot="1" x14ac:dyDescent="0.25">
      <c r="A162" s="31">
        <v>852</v>
      </c>
      <c r="B162" s="31"/>
      <c r="C162" s="32"/>
      <c r="D162" s="33" t="s">
        <v>15</v>
      </c>
      <c r="E162" s="34">
        <v>9166045</v>
      </c>
      <c r="F162" s="30">
        <f>SUM(F163)</f>
        <v>0</v>
      </c>
      <c r="G162" s="30">
        <f>SUM(G163)</f>
        <v>1375922.22</v>
      </c>
      <c r="H162" s="30">
        <f t="shared" si="26"/>
        <v>7790122.7800000003</v>
      </c>
    </row>
    <row r="163" spans="1:8" s="16" customFormat="1" ht="12" customHeight="1" thickTop="1" x14ac:dyDescent="0.2">
      <c r="A163" s="31"/>
      <c r="B163" s="76">
        <v>85295</v>
      </c>
      <c r="C163" s="94"/>
      <c r="D163" s="59" t="s">
        <v>31</v>
      </c>
      <c r="E163" s="74">
        <v>3391874</v>
      </c>
      <c r="F163" s="43">
        <f>SUM(F164)</f>
        <v>0</v>
      </c>
      <c r="G163" s="43">
        <f>SUM(G164)</f>
        <v>1375922.22</v>
      </c>
      <c r="H163" s="42">
        <f t="shared" si="26"/>
        <v>2015951.78</v>
      </c>
    </row>
    <row r="164" spans="1:8" s="16" customFormat="1" ht="12" customHeight="1" x14ac:dyDescent="0.2">
      <c r="A164" s="31"/>
      <c r="B164" s="95"/>
      <c r="C164" s="94"/>
      <c r="D164" s="283" t="s">
        <v>82</v>
      </c>
      <c r="E164" s="280">
        <v>3391874</v>
      </c>
      <c r="F164" s="282">
        <f>SUM(F165:F169)</f>
        <v>0</v>
      </c>
      <c r="G164" s="282">
        <f>SUM(G165:G169)</f>
        <v>1375922.22</v>
      </c>
      <c r="H164" s="277">
        <f t="shared" si="26"/>
        <v>2015951.78</v>
      </c>
    </row>
    <row r="165" spans="1:8" s="16" customFormat="1" ht="12" customHeight="1" x14ac:dyDescent="0.2">
      <c r="A165" s="31"/>
      <c r="B165" s="44"/>
      <c r="C165" s="49">
        <v>3110</v>
      </c>
      <c r="D165" s="72" t="s">
        <v>93</v>
      </c>
      <c r="E165" s="52">
        <v>3300000</v>
      </c>
      <c r="F165" s="52"/>
      <c r="G165" s="52">
        <v>1348943.35</v>
      </c>
      <c r="H165" s="48">
        <f t="shared" si="26"/>
        <v>1951056.65</v>
      </c>
    </row>
    <row r="166" spans="1:8" s="16" customFormat="1" ht="12" customHeight="1" x14ac:dyDescent="0.2">
      <c r="A166" s="31"/>
      <c r="B166" s="44"/>
      <c r="C166" s="49">
        <v>4010</v>
      </c>
      <c r="D166" s="72" t="s">
        <v>57</v>
      </c>
      <c r="E166" s="52">
        <v>42028.73</v>
      </c>
      <c r="F166" s="52"/>
      <c r="G166" s="52">
        <v>10872.73</v>
      </c>
      <c r="H166" s="48">
        <f t="shared" si="26"/>
        <v>31156.000000000004</v>
      </c>
    </row>
    <row r="167" spans="1:8" s="16" customFormat="1" ht="12" customHeight="1" x14ac:dyDescent="0.2">
      <c r="A167" s="31"/>
      <c r="B167" s="44"/>
      <c r="C167" s="49">
        <v>4110</v>
      </c>
      <c r="D167" s="72" t="s">
        <v>58</v>
      </c>
      <c r="E167" s="52">
        <v>7340</v>
      </c>
      <c r="F167" s="52"/>
      <c r="G167" s="52">
        <v>1900.15</v>
      </c>
      <c r="H167" s="48">
        <f t="shared" si="26"/>
        <v>5439.85</v>
      </c>
    </row>
    <row r="168" spans="1:8" s="16" customFormat="1" ht="12" customHeight="1" x14ac:dyDescent="0.2">
      <c r="A168" s="31"/>
      <c r="B168" s="44"/>
      <c r="C168" s="49">
        <v>4120</v>
      </c>
      <c r="D168" s="72" t="s">
        <v>94</v>
      </c>
      <c r="E168" s="52">
        <v>1020</v>
      </c>
      <c r="F168" s="52"/>
      <c r="G168" s="52">
        <v>288.39</v>
      </c>
      <c r="H168" s="48">
        <f t="shared" si="26"/>
        <v>731.61</v>
      </c>
    </row>
    <row r="169" spans="1:8" s="16" customFormat="1" ht="12" customHeight="1" x14ac:dyDescent="0.2">
      <c r="A169" s="31"/>
      <c r="B169" s="44"/>
      <c r="C169" s="53" t="s">
        <v>95</v>
      </c>
      <c r="D169" s="63" t="s">
        <v>96</v>
      </c>
      <c r="E169" s="51">
        <v>40909</v>
      </c>
      <c r="F169" s="52"/>
      <c r="G169" s="51">
        <v>13917.6</v>
      </c>
      <c r="H169" s="48">
        <f t="shared" si="26"/>
        <v>26991.4</v>
      </c>
    </row>
    <row r="170" spans="1:8" s="16" customFormat="1" ht="12" customHeight="1" thickBot="1" x14ac:dyDescent="0.25">
      <c r="A170" s="31">
        <v>855</v>
      </c>
      <c r="B170" s="31"/>
      <c r="C170" s="32"/>
      <c r="D170" s="33" t="s">
        <v>23</v>
      </c>
      <c r="E170" s="34">
        <v>46985802</v>
      </c>
      <c r="F170" s="30">
        <f>SUM(F173)</f>
        <v>67516</v>
      </c>
      <c r="G170" s="30">
        <f>SUM(G173)</f>
        <v>0</v>
      </c>
      <c r="H170" s="30">
        <f t="shared" si="26"/>
        <v>47053318</v>
      </c>
    </row>
    <row r="171" spans="1:8" s="16" customFormat="1" ht="12" customHeight="1" thickTop="1" x14ac:dyDescent="0.2">
      <c r="A171" s="31"/>
      <c r="B171" s="44">
        <v>85513</v>
      </c>
      <c r="C171" s="26"/>
      <c r="D171" s="39" t="s">
        <v>34</v>
      </c>
      <c r="E171" s="38"/>
      <c r="F171" s="64"/>
      <c r="G171" s="64"/>
      <c r="H171" s="64"/>
    </row>
    <row r="172" spans="1:8" s="16" customFormat="1" ht="12" customHeight="1" x14ac:dyDescent="0.2">
      <c r="A172" s="31"/>
      <c r="B172" s="25"/>
      <c r="C172" s="26"/>
      <c r="D172" s="61" t="s">
        <v>35</v>
      </c>
      <c r="E172" s="38"/>
      <c r="F172" s="64"/>
      <c r="G172" s="64"/>
      <c r="H172" s="64"/>
    </row>
    <row r="173" spans="1:8" s="16" customFormat="1" ht="12" customHeight="1" x14ac:dyDescent="0.2">
      <c r="A173" s="31"/>
      <c r="B173" s="44"/>
      <c r="C173" s="26"/>
      <c r="D173" s="59" t="s">
        <v>36</v>
      </c>
      <c r="E173" s="91">
        <v>595486</v>
      </c>
      <c r="F173" s="43">
        <f t="shared" ref="F173:G173" si="28">SUM(F174)</f>
        <v>67516</v>
      </c>
      <c r="G173" s="43">
        <f t="shared" si="28"/>
        <v>0</v>
      </c>
      <c r="H173" s="42">
        <f t="shared" ref="H173:H175" si="29">SUM(E173+F173-G173)</f>
        <v>663002</v>
      </c>
    </row>
    <row r="174" spans="1:8" s="16" customFormat="1" ht="12" customHeight="1" x14ac:dyDescent="0.2">
      <c r="A174" s="31"/>
      <c r="B174" s="95"/>
      <c r="C174" s="26"/>
      <c r="D174" s="278" t="s">
        <v>82</v>
      </c>
      <c r="E174" s="286">
        <v>595486</v>
      </c>
      <c r="F174" s="282">
        <f>SUM(F175:F175)</f>
        <v>67516</v>
      </c>
      <c r="G174" s="282">
        <f>SUM(G175:G175)</f>
        <v>0</v>
      </c>
      <c r="H174" s="277">
        <f t="shared" si="29"/>
        <v>663002</v>
      </c>
    </row>
    <row r="175" spans="1:8" s="16" customFormat="1" ht="12" customHeight="1" x14ac:dyDescent="0.2">
      <c r="A175" s="31"/>
      <c r="B175" s="95"/>
      <c r="C175" s="49">
        <v>4130</v>
      </c>
      <c r="D175" s="44" t="s">
        <v>83</v>
      </c>
      <c r="E175" s="52">
        <v>595486</v>
      </c>
      <c r="F175" s="51">
        <v>67516</v>
      </c>
      <c r="G175" s="51"/>
      <c r="H175" s="48">
        <f t="shared" si="29"/>
        <v>663002</v>
      </c>
    </row>
    <row r="176" spans="1:8" s="16" customFormat="1" ht="17.25" customHeight="1" thickBot="1" x14ac:dyDescent="0.25">
      <c r="A176" s="31"/>
      <c r="B176" s="95"/>
      <c r="C176" s="49"/>
      <c r="D176" s="29" t="s">
        <v>97</v>
      </c>
      <c r="E176" s="30">
        <v>24756816.59</v>
      </c>
      <c r="F176" s="30">
        <f>SUM(F177)</f>
        <v>681.32999999999993</v>
      </c>
      <c r="G176" s="30">
        <f>SUM(G177)</f>
        <v>362.12</v>
      </c>
      <c r="H176" s="30">
        <f>SUM(E176+F176-G176)</f>
        <v>24757135.799999997</v>
      </c>
    </row>
    <row r="177" spans="1:8" s="16" customFormat="1" ht="18.75" customHeight="1" thickTop="1" thickBot="1" x14ac:dyDescent="0.25">
      <c r="A177" s="62">
        <v>801</v>
      </c>
      <c r="B177" s="31"/>
      <c r="C177" s="32"/>
      <c r="D177" s="33" t="s">
        <v>38</v>
      </c>
      <c r="E177" s="30">
        <v>71753.59</v>
      </c>
      <c r="F177" s="30">
        <f>SUM(F180)</f>
        <v>681.32999999999993</v>
      </c>
      <c r="G177" s="30">
        <f>SUM(G180)</f>
        <v>362.12</v>
      </c>
      <c r="H177" s="30">
        <f>SUM(E177+F177-G177)</f>
        <v>72072.800000000003</v>
      </c>
    </row>
    <row r="178" spans="1:8" s="16" customFormat="1" ht="12" customHeight="1" thickTop="1" x14ac:dyDescent="0.2">
      <c r="A178" s="62"/>
      <c r="B178" s="44">
        <v>80153</v>
      </c>
      <c r="C178" s="32"/>
      <c r="D178" s="63" t="s">
        <v>39</v>
      </c>
      <c r="E178" s="64"/>
      <c r="F178" s="64"/>
      <c r="G178" s="64"/>
      <c r="H178" s="64"/>
    </row>
    <row r="179" spans="1:8" s="16" customFormat="1" ht="12" customHeight="1" x14ac:dyDescent="0.2">
      <c r="A179" s="62"/>
      <c r="B179" s="31"/>
      <c r="C179" s="32"/>
      <c r="D179" s="63" t="s">
        <v>40</v>
      </c>
      <c r="E179" s="64"/>
      <c r="F179" s="64"/>
      <c r="G179" s="64"/>
      <c r="H179" s="64"/>
    </row>
    <row r="180" spans="1:8" s="16" customFormat="1" ht="12" customHeight="1" x14ac:dyDescent="0.2">
      <c r="A180" s="31"/>
      <c r="B180" s="44"/>
      <c r="C180" s="26"/>
      <c r="D180" s="59" t="s">
        <v>41</v>
      </c>
      <c r="E180" s="42">
        <v>71753.59</v>
      </c>
      <c r="F180" s="42">
        <f>SUM(F181,F183)</f>
        <v>681.32999999999993</v>
      </c>
      <c r="G180" s="42">
        <f>SUM(G181,G183)</f>
        <v>362.12</v>
      </c>
      <c r="H180" s="42">
        <f>SUM(E180+F180-G180)</f>
        <v>72072.800000000003</v>
      </c>
    </row>
    <row r="181" spans="1:8" s="16" customFormat="1" ht="12" customHeight="1" x14ac:dyDescent="0.2">
      <c r="A181" s="287"/>
      <c r="B181" s="44"/>
      <c r="C181" s="26"/>
      <c r="D181" s="278" t="s">
        <v>56</v>
      </c>
      <c r="E181" s="274">
        <v>71043.199999999997</v>
      </c>
      <c r="F181" s="275">
        <f>SUM(F182:F182)</f>
        <v>678.17</v>
      </c>
      <c r="G181" s="275">
        <f>SUM(G182:G182)</f>
        <v>362.12</v>
      </c>
      <c r="H181" s="274">
        <f>SUM(E181+F181-G181)</f>
        <v>71359.25</v>
      </c>
    </row>
    <row r="182" spans="1:8" s="16" customFormat="1" ht="12" customHeight="1" x14ac:dyDescent="0.2">
      <c r="A182" s="62"/>
      <c r="B182" s="25"/>
      <c r="C182" s="49">
        <v>4240</v>
      </c>
      <c r="D182" s="72" t="s">
        <v>98</v>
      </c>
      <c r="E182" s="47">
        <v>71043.199999999997</v>
      </c>
      <c r="F182" s="48">
        <v>678.17</v>
      </c>
      <c r="G182" s="48">
        <v>362.12</v>
      </c>
      <c r="H182" s="47">
        <f>SUM(E182+F182-G182)</f>
        <v>71359.25</v>
      </c>
    </row>
    <row r="183" spans="1:8" s="16" customFormat="1" ht="12" customHeight="1" x14ac:dyDescent="0.2">
      <c r="A183" s="62"/>
      <c r="B183" s="25"/>
      <c r="C183" s="26"/>
      <c r="D183" s="276" t="s">
        <v>76</v>
      </c>
      <c r="E183" s="274">
        <v>710.39</v>
      </c>
      <c r="F183" s="275">
        <f>SUM(F184:F184)</f>
        <v>3.16</v>
      </c>
      <c r="G183" s="275">
        <f>SUM(G184:G184)</f>
        <v>0</v>
      </c>
      <c r="H183" s="274">
        <f>SUM(E183+F183-G183)</f>
        <v>713.55</v>
      </c>
    </row>
    <row r="184" spans="1:8" s="16" customFormat="1" ht="12" customHeight="1" x14ac:dyDescent="0.2">
      <c r="A184" s="62"/>
      <c r="B184" s="25"/>
      <c r="C184" s="35">
        <v>4210</v>
      </c>
      <c r="D184" s="63" t="s">
        <v>96</v>
      </c>
      <c r="E184" s="47">
        <v>710.39</v>
      </c>
      <c r="F184" s="48">
        <v>3.16</v>
      </c>
      <c r="G184" s="57"/>
      <c r="H184" s="47">
        <f>SUM(E184+F184-G184)</f>
        <v>713.55</v>
      </c>
    </row>
    <row r="185" spans="1:8" s="16" customFormat="1" ht="3.75" customHeight="1" x14ac:dyDescent="0.2">
      <c r="A185" s="96"/>
      <c r="B185" s="96"/>
      <c r="C185" s="97"/>
      <c r="D185" s="98"/>
      <c r="E185" s="42"/>
      <c r="F185" s="42"/>
      <c r="G185" s="42"/>
      <c r="H185" s="42"/>
    </row>
    <row r="186" spans="1:8" s="16" customFormat="1" ht="12.95" customHeight="1" x14ac:dyDescent="0.2"/>
    <row r="187" spans="1:8" s="16" customFormat="1" ht="12.95" customHeight="1" x14ac:dyDescent="0.2"/>
    <row r="188" spans="1:8" s="16" customFormat="1" ht="12.95" customHeight="1" x14ac:dyDescent="0.2"/>
    <row r="189" spans="1:8" s="16" customFormat="1" ht="12.95" customHeight="1" x14ac:dyDescent="0.2"/>
    <row r="190" spans="1:8" s="16" customFormat="1" ht="12.95" customHeight="1" x14ac:dyDescent="0.2"/>
    <row r="191" spans="1:8" s="16" customFormat="1" ht="12.95" customHeight="1" x14ac:dyDescent="0.2"/>
    <row r="192" spans="1:8" s="16" customFormat="1" ht="12.95" customHeight="1" x14ac:dyDescent="0.2"/>
    <row r="193" s="16" customFormat="1" ht="12.95" customHeight="1" x14ac:dyDescent="0.2"/>
    <row r="194" s="16" customFormat="1" ht="12.95" customHeight="1" x14ac:dyDescent="0.2"/>
    <row r="195" s="16" customFormat="1" ht="12.95" customHeight="1" x14ac:dyDescent="0.2"/>
    <row r="196" s="16" customFormat="1" ht="12.95" customHeight="1" x14ac:dyDescent="0.2"/>
    <row r="197" s="16" customFormat="1" ht="12.95" customHeight="1" x14ac:dyDescent="0.2"/>
    <row r="198" s="16" customFormat="1" ht="12.95" customHeight="1" x14ac:dyDescent="0.2"/>
    <row r="199" s="16" customFormat="1" ht="12.95" customHeight="1" x14ac:dyDescent="0.2"/>
    <row r="200" s="16" customFormat="1" ht="12.95" customHeight="1" x14ac:dyDescent="0.2"/>
    <row r="201" s="16" customFormat="1" ht="12.95" customHeight="1" x14ac:dyDescent="0.2"/>
    <row r="202" s="16" customFormat="1" ht="12.95" customHeight="1" x14ac:dyDescent="0.2"/>
    <row r="203" s="16" customFormat="1" ht="12.95" customHeight="1" x14ac:dyDescent="0.2"/>
    <row r="204" s="16" customFormat="1" ht="12.95" customHeight="1" x14ac:dyDescent="0.2"/>
    <row r="205" s="16" customFormat="1" ht="12.95" customHeight="1" x14ac:dyDescent="0.2"/>
    <row r="206" s="16" customFormat="1" ht="12.95" customHeight="1" x14ac:dyDescent="0.2"/>
    <row r="207" s="16" customFormat="1" ht="12.95" customHeight="1" x14ac:dyDescent="0.2"/>
    <row r="208" s="16" customFormat="1" ht="12.95" customHeight="1" x14ac:dyDescent="0.2"/>
    <row r="209" s="16" customFormat="1" ht="12.95" customHeight="1" x14ac:dyDescent="0.2"/>
    <row r="210" s="16" customFormat="1" ht="12.95" customHeight="1" x14ac:dyDescent="0.2"/>
    <row r="211" s="16" customFormat="1" ht="12.95" customHeight="1" x14ac:dyDescent="0.2"/>
    <row r="212" s="16" customFormat="1" ht="12.95" customHeight="1" x14ac:dyDescent="0.2"/>
    <row r="213" s="16" customFormat="1" ht="12.95" customHeight="1" x14ac:dyDescent="0.2"/>
    <row r="214" s="16" customFormat="1" ht="12.95" customHeight="1" x14ac:dyDescent="0.2"/>
    <row r="215" s="16" customFormat="1" ht="12.95" customHeight="1" x14ac:dyDescent="0.2"/>
    <row r="216" s="16" customFormat="1" ht="12.95" customHeight="1" x14ac:dyDescent="0.2"/>
    <row r="217" s="16" customFormat="1" ht="12.95" customHeight="1" x14ac:dyDescent="0.2"/>
    <row r="218" s="16" customFormat="1" ht="12.95" customHeight="1" x14ac:dyDescent="0.2"/>
    <row r="219" s="16" customFormat="1" ht="12.95" customHeight="1" x14ac:dyDescent="0.2"/>
    <row r="220" s="16" customFormat="1" ht="12.95" customHeight="1" x14ac:dyDescent="0.2"/>
    <row r="221" s="16" customFormat="1" ht="12.95" customHeight="1" x14ac:dyDescent="0.2"/>
    <row r="222" s="16" customFormat="1" ht="12.95" customHeight="1" x14ac:dyDescent="0.2"/>
    <row r="223" s="16" customFormat="1" ht="12.95" customHeight="1" x14ac:dyDescent="0.2"/>
    <row r="224" s="16" customFormat="1" ht="12.95" customHeight="1" x14ac:dyDescent="0.2"/>
    <row r="225" s="16" customFormat="1" ht="12.95" customHeight="1" x14ac:dyDescent="0.2"/>
    <row r="226" s="16" customFormat="1" ht="12.95" customHeight="1" x14ac:dyDescent="0.2"/>
    <row r="227" s="16" customFormat="1" ht="12.95" customHeight="1" x14ac:dyDescent="0.2"/>
    <row r="228" s="16" customFormat="1" ht="12.95" customHeight="1" x14ac:dyDescent="0.2"/>
    <row r="229" s="16" customFormat="1" ht="12.95" customHeight="1" x14ac:dyDescent="0.2"/>
    <row r="230" s="16" customFormat="1" ht="12.95" customHeight="1" x14ac:dyDescent="0.2"/>
    <row r="231" s="16" customFormat="1" ht="12.95" customHeight="1" x14ac:dyDescent="0.2"/>
    <row r="232" s="16" customFormat="1" ht="12.95" customHeight="1" x14ac:dyDescent="0.2"/>
    <row r="233" s="16" customFormat="1" ht="12.95" customHeight="1" x14ac:dyDescent="0.2"/>
    <row r="234" s="16" customFormat="1" ht="12.95" customHeight="1" x14ac:dyDescent="0.2"/>
    <row r="235" s="16" customFormat="1" ht="12.95" customHeight="1" x14ac:dyDescent="0.2"/>
    <row r="236" s="16" customFormat="1" ht="12.95" customHeight="1" x14ac:dyDescent="0.2"/>
    <row r="237" s="16" customFormat="1" ht="12.95" customHeight="1" x14ac:dyDescent="0.2"/>
    <row r="238" s="16" customFormat="1" ht="12.95" customHeight="1" x14ac:dyDescent="0.2"/>
    <row r="239" s="16" customFormat="1" ht="12.95" customHeight="1" x14ac:dyDescent="0.2"/>
    <row r="240" s="16" customFormat="1" ht="12.95" customHeight="1" x14ac:dyDescent="0.2"/>
    <row r="241" s="16" customFormat="1" ht="12.95" customHeight="1" x14ac:dyDescent="0.2"/>
    <row r="242" s="16" customFormat="1" ht="12.95" customHeight="1" x14ac:dyDescent="0.2"/>
    <row r="243" s="16" customFormat="1" ht="12.95" customHeight="1" x14ac:dyDescent="0.2"/>
    <row r="244" s="16" customFormat="1" ht="12.95" customHeight="1" x14ac:dyDescent="0.2"/>
    <row r="245" s="16" customFormat="1" ht="12.95" customHeight="1" x14ac:dyDescent="0.2"/>
    <row r="246" s="16" customFormat="1" ht="12.95" customHeight="1" x14ac:dyDescent="0.2"/>
    <row r="247" s="16" customFormat="1" ht="12.95" customHeight="1" x14ac:dyDescent="0.2"/>
    <row r="248" s="16" customFormat="1" ht="12.95" customHeight="1" x14ac:dyDescent="0.2"/>
    <row r="249" s="16" customFormat="1" ht="12.95" customHeight="1" x14ac:dyDescent="0.2"/>
    <row r="250" s="16" customFormat="1" ht="12.95" customHeight="1" x14ac:dyDescent="0.2"/>
    <row r="251" s="16" customFormat="1" ht="12.95" customHeight="1" x14ac:dyDescent="0.2"/>
    <row r="252" s="16" customFormat="1" ht="12.95" customHeight="1" x14ac:dyDescent="0.2"/>
    <row r="253" customFormat="1" ht="12.95" customHeight="1" x14ac:dyDescent="0.25"/>
    <row r="254" customFormat="1" ht="12.95" customHeight="1" x14ac:dyDescent="0.25"/>
    <row r="255" customFormat="1" ht="12.95" customHeight="1" x14ac:dyDescent="0.25"/>
    <row r="256" customFormat="1" ht="12.95" customHeight="1" x14ac:dyDescent="0.25"/>
    <row r="257" customFormat="1" ht="12.95" customHeight="1" x14ac:dyDescent="0.25"/>
    <row r="258" customFormat="1" ht="12.95" customHeight="1" x14ac:dyDescent="0.25"/>
    <row r="259" customFormat="1" ht="12.95" customHeight="1" x14ac:dyDescent="0.25"/>
    <row r="260" customFormat="1" ht="12.95" customHeight="1" x14ac:dyDescent="0.25"/>
    <row r="261" customFormat="1" ht="12.95" customHeight="1" x14ac:dyDescent="0.25"/>
    <row r="262" customFormat="1" ht="12.95" customHeight="1" x14ac:dyDescent="0.25"/>
    <row r="263" customFormat="1" ht="12.95" customHeight="1" x14ac:dyDescent="0.25"/>
    <row r="264" customFormat="1" ht="12.9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  <row r="273" customFormat="1" ht="12.75" customHeight="1" x14ac:dyDescent="0.25"/>
    <row r="274" customFormat="1" ht="12.75" customHeight="1" x14ac:dyDescent="0.25"/>
    <row r="275" customFormat="1" ht="12.75" customHeight="1" x14ac:dyDescent="0.25"/>
    <row r="276" customFormat="1" ht="12.75" customHeight="1" x14ac:dyDescent="0.25"/>
    <row r="277" customFormat="1" ht="12.75" customHeight="1" x14ac:dyDescent="0.25"/>
    <row r="278" customFormat="1" ht="12.75" customHeight="1" x14ac:dyDescent="0.25"/>
    <row r="279" customFormat="1" ht="12.75" customHeight="1" x14ac:dyDescent="0.25"/>
    <row r="280" customFormat="1" ht="12.75" customHeight="1" x14ac:dyDescent="0.25"/>
    <row r="281" customFormat="1" ht="12.75" customHeight="1" x14ac:dyDescent="0.25"/>
    <row r="282" customFormat="1" ht="12.75" customHeight="1" x14ac:dyDescent="0.25"/>
    <row r="283" customFormat="1" ht="12.75" customHeight="1" x14ac:dyDescent="0.25"/>
    <row r="284" customFormat="1" ht="12.75" customHeight="1" x14ac:dyDescent="0.25"/>
    <row r="285" customFormat="1" ht="12.75" customHeight="1" x14ac:dyDescent="0.25"/>
    <row r="286" customFormat="1" ht="12.75" customHeight="1" x14ac:dyDescent="0.25"/>
    <row r="287" customFormat="1" ht="12.75" customHeight="1" x14ac:dyDescent="0.25"/>
    <row r="288" customFormat="1" ht="12.75" customHeight="1" x14ac:dyDescent="0.25"/>
    <row r="289" customFormat="1" ht="12.75" customHeight="1" x14ac:dyDescent="0.25"/>
    <row r="290" customFormat="1" ht="12.75" customHeight="1" x14ac:dyDescent="0.25"/>
    <row r="291" customFormat="1" ht="12.75" customHeight="1" x14ac:dyDescent="0.25"/>
    <row r="292" customFormat="1" ht="12.75" customHeight="1" x14ac:dyDescent="0.25"/>
    <row r="293" customFormat="1" ht="12.75" customHeight="1" x14ac:dyDescent="0.25"/>
    <row r="294" customFormat="1" ht="12.75" customHeight="1" x14ac:dyDescent="0.25"/>
    <row r="295" customFormat="1" ht="12.75" customHeight="1" x14ac:dyDescent="0.25"/>
    <row r="296" customFormat="1" ht="12.75" customHeight="1" x14ac:dyDescent="0.25"/>
    <row r="297" customFormat="1" ht="12.75" customHeight="1" x14ac:dyDescent="0.25"/>
    <row r="298" customFormat="1" ht="12.75" customHeight="1" x14ac:dyDescent="0.25"/>
    <row r="299" customFormat="1" ht="12.75" customHeight="1" x14ac:dyDescent="0.25"/>
    <row r="300" customFormat="1" ht="12.75" customHeight="1" x14ac:dyDescent="0.25"/>
    <row r="301" customFormat="1" ht="12.75" customHeight="1" x14ac:dyDescent="0.25"/>
    <row r="302" customFormat="1" ht="12.75" customHeight="1" x14ac:dyDescent="0.25"/>
    <row r="303" customFormat="1" ht="12.75" customHeight="1" x14ac:dyDescent="0.25"/>
    <row r="304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customFormat="1" ht="12.75" customHeight="1" x14ac:dyDescent="0.25"/>
    <row r="322" customFormat="1" ht="12.75" customHeight="1" x14ac:dyDescent="0.25"/>
    <row r="323" customFormat="1" ht="12.75" customHeight="1" x14ac:dyDescent="0.25"/>
    <row r="324" customFormat="1" ht="12.75" customHeight="1" x14ac:dyDescent="0.25"/>
    <row r="325" customFormat="1" ht="12.75" customHeight="1" x14ac:dyDescent="0.25"/>
    <row r="326" customFormat="1" ht="12.75" customHeight="1" x14ac:dyDescent="0.25"/>
    <row r="327" customFormat="1" ht="12.75" customHeight="1" x14ac:dyDescent="0.25"/>
    <row r="328" customFormat="1" ht="12.75" customHeight="1" x14ac:dyDescent="0.25"/>
    <row r="329" customFormat="1" ht="12.75" customHeight="1" x14ac:dyDescent="0.25"/>
    <row r="330" customFormat="1" ht="12.75" customHeight="1" x14ac:dyDescent="0.25"/>
    <row r="331" customFormat="1" ht="12.75" customHeight="1" x14ac:dyDescent="0.25"/>
    <row r="332" customFormat="1" ht="12.75" customHeight="1" x14ac:dyDescent="0.25"/>
    <row r="333" customFormat="1" ht="12.75" customHeight="1" x14ac:dyDescent="0.25"/>
    <row r="334" customFormat="1" ht="12.75" customHeight="1" x14ac:dyDescent="0.25"/>
    <row r="335" customFormat="1" ht="12.75" customHeight="1" x14ac:dyDescent="0.25"/>
    <row r="336" customFormat="1" ht="12.75" customHeight="1" x14ac:dyDescent="0.25"/>
    <row r="337" customFormat="1" ht="12.75" customHeight="1" x14ac:dyDescent="0.25"/>
    <row r="338" customFormat="1" ht="12.75" customHeight="1" x14ac:dyDescent="0.25"/>
    <row r="339" customFormat="1" ht="12.75" customHeight="1" x14ac:dyDescent="0.25"/>
    <row r="340" customFormat="1" ht="12.75" customHeight="1" x14ac:dyDescent="0.25"/>
    <row r="341" customFormat="1" ht="12.75" customHeight="1" x14ac:dyDescent="0.25"/>
    <row r="342" customFormat="1" ht="12.75" customHeight="1" x14ac:dyDescent="0.25"/>
    <row r="343" customFormat="1" ht="12.75" customHeight="1" x14ac:dyDescent="0.25"/>
    <row r="344" customFormat="1" ht="12.75" customHeight="1" x14ac:dyDescent="0.25"/>
    <row r="345" customFormat="1" ht="12.75" customHeight="1" x14ac:dyDescent="0.25"/>
    <row r="346" customFormat="1" ht="12.75" customHeight="1" x14ac:dyDescent="0.25"/>
    <row r="347" customFormat="1" ht="12.75" customHeight="1" x14ac:dyDescent="0.25"/>
    <row r="348" customFormat="1" ht="12.75" customHeight="1" x14ac:dyDescent="0.25"/>
    <row r="349" customFormat="1" ht="12.75" customHeight="1" x14ac:dyDescent="0.25"/>
    <row r="350" customFormat="1" ht="12.75" customHeight="1" x14ac:dyDescent="0.25"/>
    <row r="351" customFormat="1" ht="12.75" customHeight="1" x14ac:dyDescent="0.25"/>
    <row r="352" customFormat="1" ht="12.75" customHeight="1" x14ac:dyDescent="0.25"/>
    <row r="353" customFormat="1" ht="12.75" customHeight="1" x14ac:dyDescent="0.25"/>
    <row r="354" customFormat="1" ht="12.75" customHeight="1" x14ac:dyDescent="0.25"/>
    <row r="355" customFormat="1" ht="12.75" customHeight="1" x14ac:dyDescent="0.25"/>
    <row r="356" customFormat="1" ht="12.75" customHeight="1" x14ac:dyDescent="0.25"/>
    <row r="357" customFormat="1" ht="12.75" customHeight="1" x14ac:dyDescent="0.25"/>
    <row r="358" customFormat="1" ht="12.75" customHeight="1" x14ac:dyDescent="0.25"/>
    <row r="359" customFormat="1" ht="12.75" customHeight="1" x14ac:dyDescent="0.25"/>
    <row r="360" customFormat="1" ht="12.75" customHeight="1" x14ac:dyDescent="0.25"/>
    <row r="361" customFormat="1" ht="12.75" customHeight="1" x14ac:dyDescent="0.25"/>
    <row r="362" customFormat="1" ht="12.75" customHeight="1" x14ac:dyDescent="0.25"/>
    <row r="363" customFormat="1" ht="12.75" customHeight="1" x14ac:dyDescent="0.25"/>
    <row r="364" customFormat="1" ht="12.75" customHeight="1" x14ac:dyDescent="0.25"/>
    <row r="365" customFormat="1" ht="12.75" customHeight="1" x14ac:dyDescent="0.25"/>
    <row r="366" customFormat="1" ht="12.75" customHeight="1" x14ac:dyDescent="0.25"/>
    <row r="367" customFormat="1" ht="12.75" customHeight="1" x14ac:dyDescent="0.25"/>
    <row r="368" customFormat="1" ht="12.75" customHeight="1" x14ac:dyDescent="0.25"/>
    <row r="369" customFormat="1" ht="12.75" customHeight="1" x14ac:dyDescent="0.25"/>
    <row r="370" customFormat="1" ht="12.75" customHeight="1" x14ac:dyDescent="0.25"/>
    <row r="371" customFormat="1" ht="12.75" customHeight="1" x14ac:dyDescent="0.25"/>
    <row r="372" customFormat="1" ht="12.75" customHeight="1" x14ac:dyDescent="0.25"/>
    <row r="373" customFormat="1" ht="12.75" customHeight="1" x14ac:dyDescent="0.25"/>
    <row r="374" customFormat="1" ht="12.75" customHeight="1" x14ac:dyDescent="0.25"/>
    <row r="375" customFormat="1" ht="12.75" customHeight="1" x14ac:dyDescent="0.25"/>
    <row r="376" customFormat="1" ht="12.75" customHeight="1" x14ac:dyDescent="0.25"/>
    <row r="377" customFormat="1" ht="12.75" customHeight="1" x14ac:dyDescent="0.25"/>
    <row r="378" customFormat="1" ht="12.75" customHeight="1" x14ac:dyDescent="0.25"/>
    <row r="379" customFormat="1" ht="12.75" customHeight="1" x14ac:dyDescent="0.25"/>
    <row r="380" customFormat="1" ht="12.75" customHeight="1" x14ac:dyDescent="0.25"/>
    <row r="381" customFormat="1" ht="12.75" customHeight="1" x14ac:dyDescent="0.25"/>
    <row r="382" customFormat="1" ht="12.75" customHeight="1" x14ac:dyDescent="0.25"/>
    <row r="383" customFormat="1" ht="12.75" customHeight="1" x14ac:dyDescent="0.25"/>
    <row r="384" customFormat="1" ht="12.75" customHeight="1" x14ac:dyDescent="0.25"/>
    <row r="385" customFormat="1" ht="12.75" customHeight="1" x14ac:dyDescent="0.25"/>
    <row r="386" customFormat="1" ht="12.75" customHeight="1" x14ac:dyDescent="0.25"/>
    <row r="387" customFormat="1" ht="12.75" customHeight="1" x14ac:dyDescent="0.25"/>
    <row r="388" customFormat="1" ht="12.75" customHeight="1" x14ac:dyDescent="0.25"/>
    <row r="389" customFormat="1" ht="12.75" customHeight="1" x14ac:dyDescent="0.25"/>
    <row r="390" customFormat="1" ht="12.75" customHeight="1" x14ac:dyDescent="0.25"/>
    <row r="391" customFormat="1" ht="12.75" customHeight="1" x14ac:dyDescent="0.25"/>
    <row r="392" customFormat="1" ht="12.75" customHeight="1" x14ac:dyDescent="0.25"/>
    <row r="393" customFormat="1" ht="12.75" customHeight="1" x14ac:dyDescent="0.25"/>
    <row r="394" customFormat="1" ht="12.75" customHeight="1" x14ac:dyDescent="0.25"/>
    <row r="395" customFormat="1" ht="12.75" customHeight="1" x14ac:dyDescent="0.25"/>
    <row r="396" customFormat="1" ht="12.75" customHeight="1" x14ac:dyDescent="0.25"/>
    <row r="397" customFormat="1" ht="12.75" customHeight="1" x14ac:dyDescent="0.25"/>
    <row r="398" customFormat="1" ht="12.75" customHeight="1" x14ac:dyDescent="0.25"/>
    <row r="399" customFormat="1" ht="12.75" customHeight="1" x14ac:dyDescent="0.25"/>
    <row r="400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CBBD-1E01-4541-8330-5F7794CBBDEA}">
  <sheetPr>
    <tabColor rgb="FFFFFF00"/>
  </sheetPr>
  <dimension ref="A1:H169"/>
  <sheetViews>
    <sheetView zoomScale="140" zoomScaleNormal="140" workbookViewId="0"/>
  </sheetViews>
  <sheetFormatPr defaultRowHeight="12" x14ac:dyDescent="0.2"/>
  <cols>
    <col min="1" max="1" width="4.42578125" style="99" customWidth="1"/>
    <col min="2" max="2" width="5.7109375" style="99" customWidth="1"/>
    <col min="3" max="3" width="8.42578125" style="99" customWidth="1"/>
    <col min="4" max="4" width="6.5703125" style="100" customWidth="1"/>
    <col min="5" max="5" width="47.42578125" style="99" customWidth="1"/>
    <col min="6" max="6" width="21.42578125" style="99" customWidth="1"/>
    <col min="7" max="7" width="9.140625" style="99" customWidth="1"/>
    <col min="8" max="8" width="12.28515625" style="99" customWidth="1"/>
    <col min="9" max="256" width="9.140625" style="99"/>
    <col min="257" max="257" width="4.42578125" style="99" customWidth="1"/>
    <col min="258" max="258" width="5.7109375" style="99" customWidth="1"/>
    <col min="259" max="259" width="8.42578125" style="99" customWidth="1"/>
    <col min="260" max="260" width="6.5703125" style="99" customWidth="1"/>
    <col min="261" max="261" width="47.42578125" style="99" customWidth="1"/>
    <col min="262" max="262" width="21.42578125" style="99" customWidth="1"/>
    <col min="263" max="263" width="9.140625" style="99"/>
    <col min="264" max="264" width="12.28515625" style="99" customWidth="1"/>
    <col min="265" max="512" width="9.140625" style="99"/>
    <col min="513" max="513" width="4.42578125" style="99" customWidth="1"/>
    <col min="514" max="514" width="5.7109375" style="99" customWidth="1"/>
    <col min="515" max="515" width="8.42578125" style="99" customWidth="1"/>
    <col min="516" max="516" width="6.5703125" style="99" customWidth="1"/>
    <col min="517" max="517" width="47.42578125" style="99" customWidth="1"/>
    <col min="518" max="518" width="21.42578125" style="99" customWidth="1"/>
    <col min="519" max="519" width="9.140625" style="99"/>
    <col min="520" max="520" width="12.28515625" style="99" customWidth="1"/>
    <col min="521" max="768" width="9.140625" style="99"/>
    <col min="769" max="769" width="4.42578125" style="99" customWidth="1"/>
    <col min="770" max="770" width="5.7109375" style="99" customWidth="1"/>
    <col min="771" max="771" width="8.42578125" style="99" customWidth="1"/>
    <col min="772" max="772" width="6.5703125" style="99" customWidth="1"/>
    <col min="773" max="773" width="47.42578125" style="99" customWidth="1"/>
    <col min="774" max="774" width="21.42578125" style="99" customWidth="1"/>
    <col min="775" max="775" width="9.140625" style="99"/>
    <col min="776" max="776" width="12.28515625" style="99" customWidth="1"/>
    <col min="777" max="1024" width="9.140625" style="99"/>
    <col min="1025" max="1025" width="4.42578125" style="99" customWidth="1"/>
    <col min="1026" max="1026" width="5.7109375" style="99" customWidth="1"/>
    <col min="1027" max="1027" width="8.42578125" style="99" customWidth="1"/>
    <col min="1028" max="1028" width="6.5703125" style="99" customWidth="1"/>
    <col min="1029" max="1029" width="47.42578125" style="99" customWidth="1"/>
    <col min="1030" max="1030" width="21.42578125" style="99" customWidth="1"/>
    <col min="1031" max="1031" width="9.140625" style="99"/>
    <col min="1032" max="1032" width="12.28515625" style="99" customWidth="1"/>
    <col min="1033" max="1280" width="9.140625" style="99"/>
    <col min="1281" max="1281" width="4.42578125" style="99" customWidth="1"/>
    <col min="1282" max="1282" width="5.7109375" style="99" customWidth="1"/>
    <col min="1283" max="1283" width="8.42578125" style="99" customWidth="1"/>
    <col min="1284" max="1284" width="6.5703125" style="99" customWidth="1"/>
    <col min="1285" max="1285" width="47.42578125" style="99" customWidth="1"/>
    <col min="1286" max="1286" width="21.42578125" style="99" customWidth="1"/>
    <col min="1287" max="1287" width="9.140625" style="99"/>
    <col min="1288" max="1288" width="12.28515625" style="99" customWidth="1"/>
    <col min="1289" max="1536" width="9.140625" style="99"/>
    <col min="1537" max="1537" width="4.42578125" style="99" customWidth="1"/>
    <col min="1538" max="1538" width="5.7109375" style="99" customWidth="1"/>
    <col min="1539" max="1539" width="8.42578125" style="99" customWidth="1"/>
    <col min="1540" max="1540" width="6.5703125" style="99" customWidth="1"/>
    <col min="1541" max="1541" width="47.42578125" style="99" customWidth="1"/>
    <col min="1542" max="1542" width="21.42578125" style="99" customWidth="1"/>
    <col min="1543" max="1543" width="9.140625" style="99"/>
    <col min="1544" max="1544" width="12.28515625" style="99" customWidth="1"/>
    <col min="1545" max="1792" width="9.140625" style="99"/>
    <col min="1793" max="1793" width="4.42578125" style="99" customWidth="1"/>
    <col min="1794" max="1794" width="5.7109375" style="99" customWidth="1"/>
    <col min="1795" max="1795" width="8.42578125" style="99" customWidth="1"/>
    <col min="1796" max="1796" width="6.5703125" style="99" customWidth="1"/>
    <col min="1797" max="1797" width="47.42578125" style="99" customWidth="1"/>
    <col min="1798" max="1798" width="21.42578125" style="99" customWidth="1"/>
    <col min="1799" max="1799" width="9.140625" style="99"/>
    <col min="1800" max="1800" width="12.28515625" style="99" customWidth="1"/>
    <col min="1801" max="2048" width="9.140625" style="99"/>
    <col min="2049" max="2049" width="4.42578125" style="99" customWidth="1"/>
    <col min="2050" max="2050" width="5.7109375" style="99" customWidth="1"/>
    <col min="2051" max="2051" width="8.42578125" style="99" customWidth="1"/>
    <col min="2052" max="2052" width="6.5703125" style="99" customWidth="1"/>
    <col min="2053" max="2053" width="47.42578125" style="99" customWidth="1"/>
    <col min="2054" max="2054" width="21.42578125" style="99" customWidth="1"/>
    <col min="2055" max="2055" width="9.140625" style="99"/>
    <col min="2056" max="2056" width="12.28515625" style="99" customWidth="1"/>
    <col min="2057" max="2304" width="9.140625" style="99"/>
    <col min="2305" max="2305" width="4.42578125" style="99" customWidth="1"/>
    <col min="2306" max="2306" width="5.7109375" style="99" customWidth="1"/>
    <col min="2307" max="2307" width="8.42578125" style="99" customWidth="1"/>
    <col min="2308" max="2308" width="6.5703125" style="99" customWidth="1"/>
    <col min="2309" max="2309" width="47.42578125" style="99" customWidth="1"/>
    <col min="2310" max="2310" width="21.42578125" style="99" customWidth="1"/>
    <col min="2311" max="2311" width="9.140625" style="99"/>
    <col min="2312" max="2312" width="12.28515625" style="99" customWidth="1"/>
    <col min="2313" max="2560" width="9.140625" style="99"/>
    <col min="2561" max="2561" width="4.42578125" style="99" customWidth="1"/>
    <col min="2562" max="2562" width="5.7109375" style="99" customWidth="1"/>
    <col min="2563" max="2563" width="8.42578125" style="99" customWidth="1"/>
    <col min="2564" max="2564" width="6.5703125" style="99" customWidth="1"/>
    <col min="2565" max="2565" width="47.42578125" style="99" customWidth="1"/>
    <col min="2566" max="2566" width="21.42578125" style="99" customWidth="1"/>
    <col min="2567" max="2567" width="9.140625" style="99"/>
    <col min="2568" max="2568" width="12.28515625" style="99" customWidth="1"/>
    <col min="2569" max="2816" width="9.140625" style="99"/>
    <col min="2817" max="2817" width="4.42578125" style="99" customWidth="1"/>
    <col min="2818" max="2818" width="5.7109375" style="99" customWidth="1"/>
    <col min="2819" max="2819" width="8.42578125" style="99" customWidth="1"/>
    <col min="2820" max="2820" width="6.5703125" style="99" customWidth="1"/>
    <col min="2821" max="2821" width="47.42578125" style="99" customWidth="1"/>
    <col min="2822" max="2822" width="21.42578125" style="99" customWidth="1"/>
    <col min="2823" max="2823" width="9.140625" style="99"/>
    <col min="2824" max="2824" width="12.28515625" style="99" customWidth="1"/>
    <col min="2825" max="3072" width="9.140625" style="99"/>
    <col min="3073" max="3073" width="4.42578125" style="99" customWidth="1"/>
    <col min="3074" max="3074" width="5.7109375" style="99" customWidth="1"/>
    <col min="3075" max="3075" width="8.42578125" style="99" customWidth="1"/>
    <col min="3076" max="3076" width="6.5703125" style="99" customWidth="1"/>
    <col min="3077" max="3077" width="47.42578125" style="99" customWidth="1"/>
    <col min="3078" max="3078" width="21.42578125" style="99" customWidth="1"/>
    <col min="3079" max="3079" width="9.140625" style="99"/>
    <col min="3080" max="3080" width="12.28515625" style="99" customWidth="1"/>
    <col min="3081" max="3328" width="9.140625" style="99"/>
    <col min="3329" max="3329" width="4.42578125" style="99" customWidth="1"/>
    <col min="3330" max="3330" width="5.7109375" style="99" customWidth="1"/>
    <col min="3331" max="3331" width="8.42578125" style="99" customWidth="1"/>
    <col min="3332" max="3332" width="6.5703125" style="99" customWidth="1"/>
    <col min="3333" max="3333" width="47.42578125" style="99" customWidth="1"/>
    <col min="3334" max="3334" width="21.42578125" style="99" customWidth="1"/>
    <col min="3335" max="3335" width="9.140625" style="99"/>
    <col min="3336" max="3336" width="12.28515625" style="99" customWidth="1"/>
    <col min="3337" max="3584" width="9.140625" style="99"/>
    <col min="3585" max="3585" width="4.42578125" style="99" customWidth="1"/>
    <col min="3586" max="3586" width="5.7109375" style="99" customWidth="1"/>
    <col min="3587" max="3587" width="8.42578125" style="99" customWidth="1"/>
    <col min="3588" max="3588" width="6.5703125" style="99" customWidth="1"/>
    <col min="3589" max="3589" width="47.42578125" style="99" customWidth="1"/>
    <col min="3590" max="3590" width="21.42578125" style="99" customWidth="1"/>
    <col min="3591" max="3591" width="9.140625" style="99"/>
    <col min="3592" max="3592" width="12.28515625" style="99" customWidth="1"/>
    <col min="3593" max="3840" width="9.140625" style="99"/>
    <col min="3841" max="3841" width="4.42578125" style="99" customWidth="1"/>
    <col min="3842" max="3842" width="5.7109375" style="99" customWidth="1"/>
    <col min="3843" max="3843" width="8.42578125" style="99" customWidth="1"/>
    <col min="3844" max="3844" width="6.5703125" style="99" customWidth="1"/>
    <col min="3845" max="3845" width="47.42578125" style="99" customWidth="1"/>
    <col min="3846" max="3846" width="21.42578125" style="99" customWidth="1"/>
    <col min="3847" max="3847" width="9.140625" style="99"/>
    <col min="3848" max="3848" width="12.28515625" style="99" customWidth="1"/>
    <col min="3849" max="4096" width="9.140625" style="99"/>
    <col min="4097" max="4097" width="4.42578125" style="99" customWidth="1"/>
    <col min="4098" max="4098" width="5.7109375" style="99" customWidth="1"/>
    <col min="4099" max="4099" width="8.42578125" style="99" customWidth="1"/>
    <col min="4100" max="4100" width="6.5703125" style="99" customWidth="1"/>
    <col min="4101" max="4101" width="47.42578125" style="99" customWidth="1"/>
    <col min="4102" max="4102" width="21.42578125" style="99" customWidth="1"/>
    <col min="4103" max="4103" width="9.140625" style="99"/>
    <col min="4104" max="4104" width="12.28515625" style="99" customWidth="1"/>
    <col min="4105" max="4352" width="9.140625" style="99"/>
    <col min="4353" max="4353" width="4.42578125" style="99" customWidth="1"/>
    <col min="4354" max="4354" width="5.7109375" style="99" customWidth="1"/>
    <col min="4355" max="4355" width="8.42578125" style="99" customWidth="1"/>
    <col min="4356" max="4356" width="6.5703125" style="99" customWidth="1"/>
    <col min="4357" max="4357" width="47.42578125" style="99" customWidth="1"/>
    <col min="4358" max="4358" width="21.42578125" style="99" customWidth="1"/>
    <col min="4359" max="4359" width="9.140625" style="99"/>
    <col min="4360" max="4360" width="12.28515625" style="99" customWidth="1"/>
    <col min="4361" max="4608" width="9.140625" style="99"/>
    <col min="4609" max="4609" width="4.42578125" style="99" customWidth="1"/>
    <col min="4610" max="4610" width="5.7109375" style="99" customWidth="1"/>
    <col min="4611" max="4611" width="8.42578125" style="99" customWidth="1"/>
    <col min="4612" max="4612" width="6.5703125" style="99" customWidth="1"/>
    <col min="4613" max="4613" width="47.42578125" style="99" customWidth="1"/>
    <col min="4614" max="4614" width="21.42578125" style="99" customWidth="1"/>
    <col min="4615" max="4615" width="9.140625" style="99"/>
    <col min="4616" max="4616" width="12.28515625" style="99" customWidth="1"/>
    <col min="4617" max="4864" width="9.140625" style="99"/>
    <col min="4865" max="4865" width="4.42578125" style="99" customWidth="1"/>
    <col min="4866" max="4866" width="5.7109375" style="99" customWidth="1"/>
    <col min="4867" max="4867" width="8.42578125" style="99" customWidth="1"/>
    <col min="4868" max="4868" width="6.5703125" style="99" customWidth="1"/>
    <col min="4869" max="4869" width="47.42578125" style="99" customWidth="1"/>
    <col min="4870" max="4870" width="21.42578125" style="99" customWidth="1"/>
    <col min="4871" max="4871" width="9.140625" style="99"/>
    <col min="4872" max="4872" width="12.28515625" style="99" customWidth="1"/>
    <col min="4873" max="5120" width="9.140625" style="99"/>
    <col min="5121" max="5121" width="4.42578125" style="99" customWidth="1"/>
    <col min="5122" max="5122" width="5.7109375" style="99" customWidth="1"/>
    <col min="5123" max="5123" width="8.42578125" style="99" customWidth="1"/>
    <col min="5124" max="5124" width="6.5703125" style="99" customWidth="1"/>
    <col min="5125" max="5125" width="47.42578125" style="99" customWidth="1"/>
    <col min="5126" max="5126" width="21.42578125" style="99" customWidth="1"/>
    <col min="5127" max="5127" width="9.140625" style="99"/>
    <col min="5128" max="5128" width="12.28515625" style="99" customWidth="1"/>
    <col min="5129" max="5376" width="9.140625" style="99"/>
    <col min="5377" max="5377" width="4.42578125" style="99" customWidth="1"/>
    <col min="5378" max="5378" width="5.7109375" style="99" customWidth="1"/>
    <col min="5379" max="5379" width="8.42578125" style="99" customWidth="1"/>
    <col min="5380" max="5380" width="6.5703125" style="99" customWidth="1"/>
    <col min="5381" max="5381" width="47.42578125" style="99" customWidth="1"/>
    <col min="5382" max="5382" width="21.42578125" style="99" customWidth="1"/>
    <col min="5383" max="5383" width="9.140625" style="99"/>
    <col min="5384" max="5384" width="12.28515625" style="99" customWidth="1"/>
    <col min="5385" max="5632" width="9.140625" style="99"/>
    <col min="5633" max="5633" width="4.42578125" style="99" customWidth="1"/>
    <col min="5634" max="5634" width="5.7109375" style="99" customWidth="1"/>
    <col min="5635" max="5635" width="8.42578125" style="99" customWidth="1"/>
    <col min="5636" max="5636" width="6.5703125" style="99" customWidth="1"/>
    <col min="5637" max="5637" width="47.42578125" style="99" customWidth="1"/>
    <col min="5638" max="5638" width="21.42578125" style="99" customWidth="1"/>
    <col min="5639" max="5639" width="9.140625" style="99"/>
    <col min="5640" max="5640" width="12.28515625" style="99" customWidth="1"/>
    <col min="5641" max="5888" width="9.140625" style="99"/>
    <col min="5889" max="5889" width="4.42578125" style="99" customWidth="1"/>
    <col min="5890" max="5890" width="5.7109375" style="99" customWidth="1"/>
    <col min="5891" max="5891" width="8.42578125" style="99" customWidth="1"/>
    <col min="5892" max="5892" width="6.5703125" style="99" customWidth="1"/>
    <col min="5893" max="5893" width="47.42578125" style="99" customWidth="1"/>
    <col min="5894" max="5894" width="21.42578125" style="99" customWidth="1"/>
    <col min="5895" max="5895" width="9.140625" style="99"/>
    <col min="5896" max="5896" width="12.28515625" style="99" customWidth="1"/>
    <col min="5897" max="6144" width="9.140625" style="99"/>
    <col min="6145" max="6145" width="4.42578125" style="99" customWidth="1"/>
    <col min="6146" max="6146" width="5.7109375" style="99" customWidth="1"/>
    <col min="6147" max="6147" width="8.42578125" style="99" customWidth="1"/>
    <col min="6148" max="6148" width="6.5703125" style="99" customWidth="1"/>
    <col min="6149" max="6149" width="47.42578125" style="99" customWidth="1"/>
    <col min="6150" max="6150" width="21.42578125" style="99" customWidth="1"/>
    <col min="6151" max="6151" width="9.140625" style="99"/>
    <col min="6152" max="6152" width="12.28515625" style="99" customWidth="1"/>
    <col min="6153" max="6400" width="9.140625" style="99"/>
    <col min="6401" max="6401" width="4.42578125" style="99" customWidth="1"/>
    <col min="6402" max="6402" width="5.7109375" style="99" customWidth="1"/>
    <col min="6403" max="6403" width="8.42578125" style="99" customWidth="1"/>
    <col min="6404" max="6404" width="6.5703125" style="99" customWidth="1"/>
    <col min="6405" max="6405" width="47.42578125" style="99" customWidth="1"/>
    <col min="6406" max="6406" width="21.42578125" style="99" customWidth="1"/>
    <col min="6407" max="6407" width="9.140625" style="99"/>
    <col min="6408" max="6408" width="12.28515625" style="99" customWidth="1"/>
    <col min="6409" max="6656" width="9.140625" style="99"/>
    <col min="6657" max="6657" width="4.42578125" style="99" customWidth="1"/>
    <col min="6658" max="6658" width="5.7109375" style="99" customWidth="1"/>
    <col min="6659" max="6659" width="8.42578125" style="99" customWidth="1"/>
    <col min="6660" max="6660" width="6.5703125" style="99" customWidth="1"/>
    <col min="6661" max="6661" width="47.42578125" style="99" customWidth="1"/>
    <col min="6662" max="6662" width="21.42578125" style="99" customWidth="1"/>
    <col min="6663" max="6663" width="9.140625" style="99"/>
    <col min="6664" max="6664" width="12.28515625" style="99" customWidth="1"/>
    <col min="6665" max="6912" width="9.140625" style="99"/>
    <col min="6913" max="6913" width="4.42578125" style="99" customWidth="1"/>
    <col min="6914" max="6914" width="5.7109375" style="99" customWidth="1"/>
    <col min="6915" max="6915" width="8.42578125" style="99" customWidth="1"/>
    <col min="6916" max="6916" width="6.5703125" style="99" customWidth="1"/>
    <col min="6917" max="6917" width="47.42578125" style="99" customWidth="1"/>
    <col min="6918" max="6918" width="21.42578125" style="99" customWidth="1"/>
    <col min="6919" max="6919" width="9.140625" style="99"/>
    <col min="6920" max="6920" width="12.28515625" style="99" customWidth="1"/>
    <col min="6921" max="7168" width="9.140625" style="99"/>
    <col min="7169" max="7169" width="4.42578125" style="99" customWidth="1"/>
    <col min="7170" max="7170" width="5.7109375" style="99" customWidth="1"/>
    <col min="7171" max="7171" width="8.42578125" style="99" customWidth="1"/>
    <col min="7172" max="7172" width="6.5703125" style="99" customWidth="1"/>
    <col min="7173" max="7173" width="47.42578125" style="99" customWidth="1"/>
    <col min="7174" max="7174" width="21.42578125" style="99" customWidth="1"/>
    <col min="7175" max="7175" width="9.140625" style="99"/>
    <col min="7176" max="7176" width="12.28515625" style="99" customWidth="1"/>
    <col min="7177" max="7424" width="9.140625" style="99"/>
    <col min="7425" max="7425" width="4.42578125" style="99" customWidth="1"/>
    <col min="7426" max="7426" width="5.7109375" style="99" customWidth="1"/>
    <col min="7427" max="7427" width="8.42578125" style="99" customWidth="1"/>
    <col min="7428" max="7428" width="6.5703125" style="99" customWidth="1"/>
    <col min="7429" max="7429" width="47.42578125" style="99" customWidth="1"/>
    <col min="7430" max="7430" width="21.42578125" style="99" customWidth="1"/>
    <col min="7431" max="7431" width="9.140625" style="99"/>
    <col min="7432" max="7432" width="12.28515625" style="99" customWidth="1"/>
    <col min="7433" max="7680" width="9.140625" style="99"/>
    <col min="7681" max="7681" width="4.42578125" style="99" customWidth="1"/>
    <col min="7682" max="7682" width="5.7109375" style="99" customWidth="1"/>
    <col min="7683" max="7683" width="8.42578125" style="99" customWidth="1"/>
    <col min="7684" max="7684" width="6.5703125" style="99" customWidth="1"/>
    <col min="7685" max="7685" width="47.42578125" style="99" customWidth="1"/>
    <col min="7686" max="7686" width="21.42578125" style="99" customWidth="1"/>
    <col min="7687" max="7687" width="9.140625" style="99"/>
    <col min="7688" max="7688" width="12.28515625" style="99" customWidth="1"/>
    <col min="7689" max="7936" width="9.140625" style="99"/>
    <col min="7937" max="7937" width="4.42578125" style="99" customWidth="1"/>
    <col min="7938" max="7938" width="5.7109375" style="99" customWidth="1"/>
    <col min="7939" max="7939" width="8.42578125" style="99" customWidth="1"/>
    <col min="7940" max="7940" width="6.5703125" style="99" customWidth="1"/>
    <col min="7941" max="7941" width="47.42578125" style="99" customWidth="1"/>
    <col min="7942" max="7942" width="21.42578125" style="99" customWidth="1"/>
    <col min="7943" max="7943" width="9.140625" style="99"/>
    <col min="7944" max="7944" width="12.28515625" style="99" customWidth="1"/>
    <col min="7945" max="8192" width="9.140625" style="99"/>
    <col min="8193" max="8193" width="4.42578125" style="99" customWidth="1"/>
    <col min="8194" max="8194" width="5.7109375" style="99" customWidth="1"/>
    <col min="8195" max="8195" width="8.42578125" style="99" customWidth="1"/>
    <col min="8196" max="8196" width="6.5703125" style="99" customWidth="1"/>
    <col min="8197" max="8197" width="47.42578125" style="99" customWidth="1"/>
    <col min="8198" max="8198" width="21.42578125" style="99" customWidth="1"/>
    <col min="8199" max="8199" width="9.140625" style="99"/>
    <col min="8200" max="8200" width="12.28515625" style="99" customWidth="1"/>
    <col min="8201" max="8448" width="9.140625" style="99"/>
    <col min="8449" max="8449" width="4.42578125" style="99" customWidth="1"/>
    <col min="8450" max="8450" width="5.7109375" style="99" customWidth="1"/>
    <col min="8451" max="8451" width="8.42578125" style="99" customWidth="1"/>
    <col min="8452" max="8452" width="6.5703125" style="99" customWidth="1"/>
    <col min="8453" max="8453" width="47.42578125" style="99" customWidth="1"/>
    <col min="8454" max="8454" width="21.42578125" style="99" customWidth="1"/>
    <col min="8455" max="8455" width="9.140625" style="99"/>
    <col min="8456" max="8456" width="12.28515625" style="99" customWidth="1"/>
    <col min="8457" max="8704" width="9.140625" style="99"/>
    <col min="8705" max="8705" width="4.42578125" style="99" customWidth="1"/>
    <col min="8706" max="8706" width="5.7109375" style="99" customWidth="1"/>
    <col min="8707" max="8707" width="8.42578125" style="99" customWidth="1"/>
    <col min="8708" max="8708" width="6.5703125" style="99" customWidth="1"/>
    <col min="8709" max="8709" width="47.42578125" style="99" customWidth="1"/>
    <col min="8710" max="8710" width="21.42578125" style="99" customWidth="1"/>
    <col min="8711" max="8711" width="9.140625" style="99"/>
    <col min="8712" max="8712" width="12.28515625" style="99" customWidth="1"/>
    <col min="8713" max="8960" width="9.140625" style="99"/>
    <col min="8961" max="8961" width="4.42578125" style="99" customWidth="1"/>
    <col min="8962" max="8962" width="5.7109375" style="99" customWidth="1"/>
    <col min="8963" max="8963" width="8.42578125" style="99" customWidth="1"/>
    <col min="8964" max="8964" width="6.5703125" style="99" customWidth="1"/>
    <col min="8965" max="8965" width="47.42578125" style="99" customWidth="1"/>
    <col min="8966" max="8966" width="21.42578125" style="99" customWidth="1"/>
    <col min="8967" max="8967" width="9.140625" style="99"/>
    <col min="8968" max="8968" width="12.28515625" style="99" customWidth="1"/>
    <col min="8969" max="9216" width="9.140625" style="99"/>
    <col min="9217" max="9217" width="4.42578125" style="99" customWidth="1"/>
    <col min="9218" max="9218" width="5.7109375" style="99" customWidth="1"/>
    <col min="9219" max="9219" width="8.42578125" style="99" customWidth="1"/>
    <col min="9220" max="9220" width="6.5703125" style="99" customWidth="1"/>
    <col min="9221" max="9221" width="47.42578125" style="99" customWidth="1"/>
    <col min="9222" max="9222" width="21.42578125" style="99" customWidth="1"/>
    <col min="9223" max="9223" width="9.140625" style="99"/>
    <col min="9224" max="9224" width="12.28515625" style="99" customWidth="1"/>
    <col min="9225" max="9472" width="9.140625" style="99"/>
    <col min="9473" max="9473" width="4.42578125" style="99" customWidth="1"/>
    <col min="9474" max="9474" width="5.7109375" style="99" customWidth="1"/>
    <col min="9475" max="9475" width="8.42578125" style="99" customWidth="1"/>
    <col min="9476" max="9476" width="6.5703125" style="99" customWidth="1"/>
    <col min="9477" max="9477" width="47.42578125" style="99" customWidth="1"/>
    <col min="9478" max="9478" width="21.42578125" style="99" customWidth="1"/>
    <col min="9479" max="9479" width="9.140625" style="99"/>
    <col min="9480" max="9480" width="12.28515625" style="99" customWidth="1"/>
    <col min="9481" max="9728" width="9.140625" style="99"/>
    <col min="9729" max="9729" width="4.42578125" style="99" customWidth="1"/>
    <col min="9730" max="9730" width="5.7109375" style="99" customWidth="1"/>
    <col min="9731" max="9731" width="8.42578125" style="99" customWidth="1"/>
    <col min="9732" max="9732" width="6.5703125" style="99" customWidth="1"/>
    <col min="9733" max="9733" width="47.42578125" style="99" customWidth="1"/>
    <col min="9734" max="9734" width="21.42578125" style="99" customWidth="1"/>
    <col min="9735" max="9735" width="9.140625" style="99"/>
    <col min="9736" max="9736" width="12.28515625" style="99" customWidth="1"/>
    <col min="9737" max="9984" width="9.140625" style="99"/>
    <col min="9985" max="9985" width="4.42578125" style="99" customWidth="1"/>
    <col min="9986" max="9986" width="5.7109375" style="99" customWidth="1"/>
    <col min="9987" max="9987" width="8.42578125" style="99" customWidth="1"/>
    <col min="9988" max="9988" width="6.5703125" style="99" customWidth="1"/>
    <col min="9989" max="9989" width="47.42578125" style="99" customWidth="1"/>
    <col min="9990" max="9990" width="21.42578125" style="99" customWidth="1"/>
    <col min="9991" max="9991" width="9.140625" style="99"/>
    <col min="9992" max="9992" width="12.28515625" style="99" customWidth="1"/>
    <col min="9993" max="10240" width="9.140625" style="99"/>
    <col min="10241" max="10241" width="4.42578125" style="99" customWidth="1"/>
    <col min="10242" max="10242" width="5.7109375" style="99" customWidth="1"/>
    <col min="10243" max="10243" width="8.42578125" style="99" customWidth="1"/>
    <col min="10244" max="10244" width="6.5703125" style="99" customWidth="1"/>
    <col min="10245" max="10245" width="47.42578125" style="99" customWidth="1"/>
    <col min="10246" max="10246" width="21.42578125" style="99" customWidth="1"/>
    <col min="10247" max="10247" width="9.140625" style="99"/>
    <col min="10248" max="10248" width="12.28515625" style="99" customWidth="1"/>
    <col min="10249" max="10496" width="9.140625" style="99"/>
    <col min="10497" max="10497" width="4.42578125" style="99" customWidth="1"/>
    <col min="10498" max="10498" width="5.7109375" style="99" customWidth="1"/>
    <col min="10499" max="10499" width="8.42578125" style="99" customWidth="1"/>
    <col min="10500" max="10500" width="6.5703125" style="99" customWidth="1"/>
    <col min="10501" max="10501" width="47.42578125" style="99" customWidth="1"/>
    <col min="10502" max="10502" width="21.42578125" style="99" customWidth="1"/>
    <col min="10503" max="10503" width="9.140625" style="99"/>
    <col min="10504" max="10504" width="12.28515625" style="99" customWidth="1"/>
    <col min="10505" max="10752" width="9.140625" style="99"/>
    <col min="10753" max="10753" width="4.42578125" style="99" customWidth="1"/>
    <col min="10754" max="10754" width="5.7109375" style="99" customWidth="1"/>
    <col min="10755" max="10755" width="8.42578125" style="99" customWidth="1"/>
    <col min="10756" max="10756" width="6.5703125" style="99" customWidth="1"/>
    <col min="10757" max="10757" width="47.42578125" style="99" customWidth="1"/>
    <col min="10758" max="10758" width="21.42578125" style="99" customWidth="1"/>
    <col min="10759" max="10759" width="9.140625" style="99"/>
    <col min="10760" max="10760" width="12.28515625" style="99" customWidth="1"/>
    <col min="10761" max="11008" width="9.140625" style="99"/>
    <col min="11009" max="11009" width="4.42578125" style="99" customWidth="1"/>
    <col min="11010" max="11010" width="5.7109375" style="99" customWidth="1"/>
    <col min="11011" max="11011" width="8.42578125" style="99" customWidth="1"/>
    <col min="11012" max="11012" width="6.5703125" style="99" customWidth="1"/>
    <col min="11013" max="11013" width="47.42578125" style="99" customWidth="1"/>
    <col min="11014" max="11014" width="21.42578125" style="99" customWidth="1"/>
    <col min="11015" max="11015" width="9.140625" style="99"/>
    <col min="11016" max="11016" width="12.28515625" style="99" customWidth="1"/>
    <col min="11017" max="11264" width="9.140625" style="99"/>
    <col min="11265" max="11265" width="4.42578125" style="99" customWidth="1"/>
    <col min="11266" max="11266" width="5.7109375" style="99" customWidth="1"/>
    <col min="11267" max="11267" width="8.42578125" style="99" customWidth="1"/>
    <col min="11268" max="11268" width="6.5703125" style="99" customWidth="1"/>
    <col min="11269" max="11269" width="47.42578125" style="99" customWidth="1"/>
    <col min="11270" max="11270" width="21.42578125" style="99" customWidth="1"/>
    <col min="11271" max="11271" width="9.140625" style="99"/>
    <col min="11272" max="11272" width="12.28515625" style="99" customWidth="1"/>
    <col min="11273" max="11520" width="9.140625" style="99"/>
    <col min="11521" max="11521" width="4.42578125" style="99" customWidth="1"/>
    <col min="11522" max="11522" width="5.7109375" style="99" customWidth="1"/>
    <col min="11523" max="11523" width="8.42578125" style="99" customWidth="1"/>
    <col min="11524" max="11524" width="6.5703125" style="99" customWidth="1"/>
    <col min="11525" max="11525" width="47.42578125" style="99" customWidth="1"/>
    <col min="11526" max="11526" width="21.42578125" style="99" customWidth="1"/>
    <col min="11527" max="11527" width="9.140625" style="99"/>
    <col min="11528" max="11528" width="12.28515625" style="99" customWidth="1"/>
    <col min="11529" max="11776" width="9.140625" style="99"/>
    <col min="11777" max="11777" width="4.42578125" style="99" customWidth="1"/>
    <col min="11778" max="11778" width="5.7109375" style="99" customWidth="1"/>
    <col min="11779" max="11779" width="8.42578125" style="99" customWidth="1"/>
    <col min="11780" max="11780" width="6.5703125" style="99" customWidth="1"/>
    <col min="11781" max="11781" width="47.42578125" style="99" customWidth="1"/>
    <col min="11782" max="11782" width="21.42578125" style="99" customWidth="1"/>
    <col min="11783" max="11783" width="9.140625" style="99"/>
    <col min="11784" max="11784" width="12.28515625" style="99" customWidth="1"/>
    <col min="11785" max="12032" width="9.140625" style="99"/>
    <col min="12033" max="12033" width="4.42578125" style="99" customWidth="1"/>
    <col min="12034" max="12034" width="5.7109375" style="99" customWidth="1"/>
    <col min="12035" max="12035" width="8.42578125" style="99" customWidth="1"/>
    <col min="12036" max="12036" width="6.5703125" style="99" customWidth="1"/>
    <col min="12037" max="12037" width="47.42578125" style="99" customWidth="1"/>
    <col min="12038" max="12038" width="21.42578125" style="99" customWidth="1"/>
    <col min="12039" max="12039" width="9.140625" style="99"/>
    <col min="12040" max="12040" width="12.28515625" style="99" customWidth="1"/>
    <col min="12041" max="12288" width="9.140625" style="99"/>
    <col min="12289" max="12289" width="4.42578125" style="99" customWidth="1"/>
    <col min="12290" max="12290" width="5.7109375" style="99" customWidth="1"/>
    <col min="12291" max="12291" width="8.42578125" style="99" customWidth="1"/>
    <col min="12292" max="12292" width="6.5703125" style="99" customWidth="1"/>
    <col min="12293" max="12293" width="47.42578125" style="99" customWidth="1"/>
    <col min="12294" max="12294" width="21.42578125" style="99" customWidth="1"/>
    <col min="12295" max="12295" width="9.140625" style="99"/>
    <col min="12296" max="12296" width="12.28515625" style="99" customWidth="1"/>
    <col min="12297" max="12544" width="9.140625" style="99"/>
    <col min="12545" max="12545" width="4.42578125" style="99" customWidth="1"/>
    <col min="12546" max="12546" width="5.7109375" style="99" customWidth="1"/>
    <col min="12547" max="12547" width="8.42578125" style="99" customWidth="1"/>
    <col min="12548" max="12548" width="6.5703125" style="99" customWidth="1"/>
    <col min="12549" max="12549" width="47.42578125" style="99" customWidth="1"/>
    <col min="12550" max="12550" width="21.42578125" style="99" customWidth="1"/>
    <col min="12551" max="12551" width="9.140625" style="99"/>
    <col min="12552" max="12552" width="12.28515625" style="99" customWidth="1"/>
    <col min="12553" max="12800" width="9.140625" style="99"/>
    <col min="12801" max="12801" width="4.42578125" style="99" customWidth="1"/>
    <col min="12802" max="12802" width="5.7109375" style="99" customWidth="1"/>
    <col min="12803" max="12803" width="8.42578125" style="99" customWidth="1"/>
    <col min="12804" max="12804" width="6.5703125" style="99" customWidth="1"/>
    <col min="12805" max="12805" width="47.42578125" style="99" customWidth="1"/>
    <col min="12806" max="12806" width="21.42578125" style="99" customWidth="1"/>
    <col min="12807" max="12807" width="9.140625" style="99"/>
    <col min="12808" max="12808" width="12.28515625" style="99" customWidth="1"/>
    <col min="12809" max="13056" width="9.140625" style="99"/>
    <col min="13057" max="13057" width="4.42578125" style="99" customWidth="1"/>
    <col min="13058" max="13058" width="5.7109375" style="99" customWidth="1"/>
    <col min="13059" max="13059" width="8.42578125" style="99" customWidth="1"/>
    <col min="13060" max="13060" width="6.5703125" style="99" customWidth="1"/>
    <col min="13061" max="13061" width="47.42578125" style="99" customWidth="1"/>
    <col min="13062" max="13062" width="21.42578125" style="99" customWidth="1"/>
    <col min="13063" max="13063" width="9.140625" style="99"/>
    <col min="13064" max="13064" width="12.28515625" style="99" customWidth="1"/>
    <col min="13065" max="13312" width="9.140625" style="99"/>
    <col min="13313" max="13313" width="4.42578125" style="99" customWidth="1"/>
    <col min="13314" max="13314" width="5.7109375" style="99" customWidth="1"/>
    <col min="13315" max="13315" width="8.42578125" style="99" customWidth="1"/>
    <col min="13316" max="13316" width="6.5703125" style="99" customWidth="1"/>
    <col min="13317" max="13317" width="47.42578125" style="99" customWidth="1"/>
    <col min="13318" max="13318" width="21.42578125" style="99" customWidth="1"/>
    <col min="13319" max="13319" width="9.140625" style="99"/>
    <col min="13320" max="13320" width="12.28515625" style="99" customWidth="1"/>
    <col min="13321" max="13568" width="9.140625" style="99"/>
    <col min="13569" max="13569" width="4.42578125" style="99" customWidth="1"/>
    <col min="13570" max="13570" width="5.7109375" style="99" customWidth="1"/>
    <col min="13571" max="13571" width="8.42578125" style="99" customWidth="1"/>
    <col min="13572" max="13572" width="6.5703125" style="99" customWidth="1"/>
    <col min="13573" max="13573" width="47.42578125" style="99" customWidth="1"/>
    <col min="13574" max="13574" width="21.42578125" style="99" customWidth="1"/>
    <col min="13575" max="13575" width="9.140625" style="99"/>
    <col min="13576" max="13576" width="12.28515625" style="99" customWidth="1"/>
    <col min="13577" max="13824" width="9.140625" style="99"/>
    <col min="13825" max="13825" width="4.42578125" style="99" customWidth="1"/>
    <col min="13826" max="13826" width="5.7109375" style="99" customWidth="1"/>
    <col min="13827" max="13827" width="8.42578125" style="99" customWidth="1"/>
    <col min="13828" max="13828" width="6.5703125" style="99" customWidth="1"/>
    <col min="13829" max="13829" width="47.42578125" style="99" customWidth="1"/>
    <col min="13830" max="13830" width="21.42578125" style="99" customWidth="1"/>
    <col min="13831" max="13831" width="9.140625" style="99"/>
    <col min="13832" max="13832" width="12.28515625" style="99" customWidth="1"/>
    <col min="13833" max="14080" width="9.140625" style="99"/>
    <col min="14081" max="14081" width="4.42578125" style="99" customWidth="1"/>
    <col min="14082" max="14082" width="5.7109375" style="99" customWidth="1"/>
    <col min="14083" max="14083" width="8.42578125" style="99" customWidth="1"/>
    <col min="14084" max="14084" width="6.5703125" style="99" customWidth="1"/>
    <col min="14085" max="14085" width="47.42578125" style="99" customWidth="1"/>
    <col min="14086" max="14086" width="21.42578125" style="99" customWidth="1"/>
    <col min="14087" max="14087" width="9.140625" style="99"/>
    <col min="14088" max="14088" width="12.28515625" style="99" customWidth="1"/>
    <col min="14089" max="14336" width="9.140625" style="99"/>
    <col min="14337" max="14337" width="4.42578125" style="99" customWidth="1"/>
    <col min="14338" max="14338" width="5.7109375" style="99" customWidth="1"/>
    <col min="14339" max="14339" width="8.42578125" style="99" customWidth="1"/>
    <col min="14340" max="14340" width="6.5703125" style="99" customWidth="1"/>
    <col min="14341" max="14341" width="47.42578125" style="99" customWidth="1"/>
    <col min="14342" max="14342" width="21.42578125" style="99" customWidth="1"/>
    <col min="14343" max="14343" width="9.140625" style="99"/>
    <col min="14344" max="14344" width="12.28515625" style="99" customWidth="1"/>
    <col min="14345" max="14592" width="9.140625" style="99"/>
    <col min="14593" max="14593" width="4.42578125" style="99" customWidth="1"/>
    <col min="14594" max="14594" width="5.7109375" style="99" customWidth="1"/>
    <col min="14595" max="14595" width="8.42578125" style="99" customWidth="1"/>
    <col min="14596" max="14596" width="6.5703125" style="99" customWidth="1"/>
    <col min="14597" max="14597" width="47.42578125" style="99" customWidth="1"/>
    <col min="14598" max="14598" width="21.42578125" style="99" customWidth="1"/>
    <col min="14599" max="14599" width="9.140625" style="99"/>
    <col min="14600" max="14600" width="12.28515625" style="99" customWidth="1"/>
    <col min="14601" max="14848" width="9.140625" style="99"/>
    <col min="14849" max="14849" width="4.42578125" style="99" customWidth="1"/>
    <col min="14850" max="14850" width="5.7109375" style="99" customWidth="1"/>
    <col min="14851" max="14851" width="8.42578125" style="99" customWidth="1"/>
    <col min="14852" max="14852" width="6.5703125" style="99" customWidth="1"/>
    <col min="14853" max="14853" width="47.42578125" style="99" customWidth="1"/>
    <col min="14854" max="14854" width="21.42578125" style="99" customWidth="1"/>
    <col min="14855" max="14855" width="9.140625" style="99"/>
    <col min="14856" max="14856" width="12.28515625" style="99" customWidth="1"/>
    <col min="14857" max="15104" width="9.140625" style="99"/>
    <col min="15105" max="15105" width="4.42578125" style="99" customWidth="1"/>
    <col min="15106" max="15106" width="5.7109375" style="99" customWidth="1"/>
    <col min="15107" max="15107" width="8.42578125" style="99" customWidth="1"/>
    <col min="15108" max="15108" width="6.5703125" style="99" customWidth="1"/>
    <col min="15109" max="15109" width="47.42578125" style="99" customWidth="1"/>
    <col min="15110" max="15110" width="21.42578125" style="99" customWidth="1"/>
    <col min="15111" max="15111" width="9.140625" style="99"/>
    <col min="15112" max="15112" width="12.28515625" style="99" customWidth="1"/>
    <col min="15113" max="15360" width="9.140625" style="99"/>
    <col min="15361" max="15361" width="4.42578125" style="99" customWidth="1"/>
    <col min="15362" max="15362" width="5.7109375" style="99" customWidth="1"/>
    <col min="15363" max="15363" width="8.42578125" style="99" customWidth="1"/>
    <col min="15364" max="15364" width="6.5703125" style="99" customWidth="1"/>
    <col min="15365" max="15365" width="47.42578125" style="99" customWidth="1"/>
    <col min="15366" max="15366" width="21.42578125" style="99" customWidth="1"/>
    <col min="15367" max="15367" width="9.140625" style="99"/>
    <col min="15368" max="15368" width="12.28515625" style="99" customWidth="1"/>
    <col min="15369" max="15616" width="9.140625" style="99"/>
    <col min="15617" max="15617" width="4.42578125" style="99" customWidth="1"/>
    <col min="15618" max="15618" width="5.7109375" style="99" customWidth="1"/>
    <col min="15619" max="15619" width="8.42578125" style="99" customWidth="1"/>
    <col min="15620" max="15620" width="6.5703125" style="99" customWidth="1"/>
    <col min="15621" max="15621" width="47.42578125" style="99" customWidth="1"/>
    <col min="15622" max="15622" width="21.42578125" style="99" customWidth="1"/>
    <col min="15623" max="15623" width="9.140625" style="99"/>
    <col min="15624" max="15624" width="12.28515625" style="99" customWidth="1"/>
    <col min="15625" max="15872" width="9.140625" style="99"/>
    <col min="15873" max="15873" width="4.42578125" style="99" customWidth="1"/>
    <col min="15874" max="15874" width="5.7109375" style="99" customWidth="1"/>
    <col min="15875" max="15875" width="8.42578125" style="99" customWidth="1"/>
    <col min="15876" max="15876" width="6.5703125" style="99" customWidth="1"/>
    <col min="15877" max="15877" width="47.42578125" style="99" customWidth="1"/>
    <col min="15878" max="15878" width="21.42578125" style="99" customWidth="1"/>
    <col min="15879" max="15879" width="9.140625" style="99"/>
    <col min="15880" max="15880" width="12.28515625" style="99" customWidth="1"/>
    <col min="15881" max="16128" width="9.140625" style="99"/>
    <col min="16129" max="16129" width="4.42578125" style="99" customWidth="1"/>
    <col min="16130" max="16130" width="5.7109375" style="99" customWidth="1"/>
    <col min="16131" max="16131" width="8.42578125" style="99" customWidth="1"/>
    <col min="16132" max="16132" width="6.5703125" style="99" customWidth="1"/>
    <col min="16133" max="16133" width="47.42578125" style="99" customWidth="1"/>
    <col min="16134" max="16134" width="21.42578125" style="99" customWidth="1"/>
    <col min="16135" max="16135" width="9.140625" style="99"/>
    <col min="16136" max="16136" width="12.28515625" style="99" customWidth="1"/>
    <col min="16137" max="16384" width="9.140625" style="99"/>
  </cols>
  <sheetData>
    <row r="1" spans="1:8" ht="15.75" customHeight="1" x14ac:dyDescent="0.2">
      <c r="E1" s="101" t="s">
        <v>101</v>
      </c>
      <c r="F1" s="102"/>
    </row>
    <row r="2" spans="1:8" x14ac:dyDescent="0.2">
      <c r="E2" s="102" t="s">
        <v>220</v>
      </c>
      <c r="F2" s="102"/>
    </row>
    <row r="3" spans="1:8" x14ac:dyDescent="0.2">
      <c r="E3" s="103" t="s">
        <v>102</v>
      </c>
      <c r="F3" s="102"/>
    </row>
    <row r="4" spans="1:8" x14ac:dyDescent="0.2">
      <c r="E4" s="102" t="s">
        <v>221</v>
      </c>
      <c r="F4" s="102"/>
    </row>
    <row r="5" spans="1:8" x14ac:dyDescent="0.2">
      <c r="E5" s="104"/>
    </row>
    <row r="6" spans="1:8" ht="18" customHeight="1" x14ac:dyDescent="0.2">
      <c r="A6" s="105" t="s">
        <v>103</v>
      </c>
      <c r="B6" s="105"/>
      <c r="C6" s="105"/>
      <c r="D6" s="106"/>
      <c r="E6" s="105"/>
      <c r="F6" s="105"/>
    </row>
    <row r="7" spans="1:8" ht="15.75" customHeight="1" x14ac:dyDescent="0.2">
      <c r="A7" s="105" t="s">
        <v>104</v>
      </c>
      <c r="B7" s="105"/>
      <c r="C7" s="105"/>
      <c r="D7" s="106"/>
      <c r="E7" s="105"/>
      <c r="F7" s="105"/>
    </row>
    <row r="8" spans="1:8" ht="3.75" customHeight="1" x14ac:dyDescent="0.2">
      <c r="F8" s="107"/>
    </row>
    <row r="9" spans="1:8" ht="15" customHeight="1" x14ac:dyDescent="0.2">
      <c r="F9" s="108" t="s">
        <v>3</v>
      </c>
    </row>
    <row r="10" spans="1:8" ht="20.25" customHeight="1" x14ac:dyDescent="0.2">
      <c r="A10" s="109" t="s">
        <v>105</v>
      </c>
      <c r="B10" s="109" t="s">
        <v>106</v>
      </c>
      <c r="C10" s="109" t="s">
        <v>107</v>
      </c>
      <c r="D10" s="110" t="s">
        <v>108</v>
      </c>
      <c r="E10" s="111" t="s">
        <v>109</v>
      </c>
      <c r="F10" s="109" t="s">
        <v>110</v>
      </c>
    </row>
    <row r="11" spans="1:8" s="115" customFormat="1" ht="10.5" customHeight="1" x14ac:dyDescent="0.2">
      <c r="A11" s="112">
        <v>1</v>
      </c>
      <c r="B11" s="112">
        <v>2</v>
      </c>
      <c r="C11" s="112">
        <v>3</v>
      </c>
      <c r="D11" s="113">
        <v>4</v>
      </c>
      <c r="E11" s="114">
        <v>5</v>
      </c>
      <c r="F11" s="112">
        <v>6</v>
      </c>
    </row>
    <row r="12" spans="1:8" ht="17.25" customHeight="1" x14ac:dyDescent="0.2">
      <c r="A12" s="288" t="s">
        <v>111</v>
      </c>
      <c r="B12" s="289"/>
      <c r="C12" s="289"/>
      <c r="D12" s="116"/>
      <c r="E12" s="289"/>
      <c r="F12" s="290"/>
    </row>
    <row r="13" spans="1:8" ht="24.75" customHeight="1" x14ac:dyDescent="0.2">
      <c r="A13" s="117">
        <v>1</v>
      </c>
      <c r="B13" s="117">
        <v>600</v>
      </c>
      <c r="C13" s="117">
        <v>60095</v>
      </c>
      <c r="D13" s="118">
        <v>6230</v>
      </c>
      <c r="E13" s="119" t="s">
        <v>112</v>
      </c>
      <c r="F13" s="120">
        <v>200000</v>
      </c>
    </row>
    <row r="14" spans="1:8" ht="27" customHeight="1" x14ac:dyDescent="0.2">
      <c r="A14" s="121">
        <v>2</v>
      </c>
      <c r="B14" s="121">
        <v>700</v>
      </c>
      <c r="C14" s="121">
        <v>70095</v>
      </c>
      <c r="D14" s="122">
        <v>6230</v>
      </c>
      <c r="E14" s="119" t="s">
        <v>113</v>
      </c>
      <c r="F14" s="123">
        <v>1500000</v>
      </c>
      <c r="G14" s="124"/>
    </row>
    <row r="15" spans="1:8" ht="26.25" customHeight="1" x14ac:dyDescent="0.2">
      <c r="A15" s="121">
        <v>3</v>
      </c>
      <c r="B15" s="121">
        <v>750</v>
      </c>
      <c r="C15" s="121">
        <v>75095</v>
      </c>
      <c r="D15" s="125">
        <v>2360</v>
      </c>
      <c r="E15" s="126" t="s">
        <v>114</v>
      </c>
      <c r="F15" s="123">
        <f>120000-120000+160000</f>
        <v>160000</v>
      </c>
      <c r="H15" s="127"/>
    </row>
    <row r="16" spans="1:8" ht="15.75" customHeight="1" x14ac:dyDescent="0.2">
      <c r="A16" s="121">
        <v>4</v>
      </c>
      <c r="B16" s="121">
        <v>755</v>
      </c>
      <c r="C16" s="121">
        <v>75515</v>
      </c>
      <c r="D16" s="125">
        <v>2360</v>
      </c>
      <c r="E16" s="126" t="s">
        <v>115</v>
      </c>
      <c r="F16" s="120">
        <v>136490.64000000001</v>
      </c>
      <c r="H16" s="127"/>
    </row>
    <row r="17" spans="1:8" ht="15.75" customHeight="1" x14ac:dyDescent="0.2">
      <c r="A17" s="128">
        <v>5</v>
      </c>
      <c r="B17" s="128">
        <v>801</v>
      </c>
      <c r="C17" s="128">
        <v>80101</v>
      </c>
      <c r="D17" s="129">
        <v>2340</v>
      </c>
      <c r="E17" s="130" t="s">
        <v>55</v>
      </c>
      <c r="F17" s="131">
        <f>1285+2839+2649+2831+2740+2832+2740+2831+2831</f>
        <v>23578</v>
      </c>
      <c r="H17" s="127"/>
    </row>
    <row r="18" spans="1:8" ht="15.75" customHeight="1" x14ac:dyDescent="0.2">
      <c r="A18" s="132"/>
      <c r="B18" s="133"/>
      <c r="C18" s="134"/>
      <c r="D18" s="135"/>
      <c r="E18" s="136" t="s">
        <v>116</v>
      </c>
      <c r="F18" s="137"/>
      <c r="H18" s="127"/>
    </row>
    <row r="19" spans="1:8" ht="15.75" customHeight="1" x14ac:dyDescent="0.2">
      <c r="A19" s="128">
        <v>6</v>
      </c>
      <c r="B19" s="128">
        <v>801</v>
      </c>
      <c r="C19" s="130">
        <v>80104</v>
      </c>
      <c r="D19" s="129">
        <v>2340</v>
      </c>
      <c r="E19" s="130" t="s">
        <v>61</v>
      </c>
      <c r="F19" s="131">
        <f>6130+6488+6427+6871+6648+6871+5903+5331+5331</f>
        <v>56000</v>
      </c>
      <c r="H19" s="127"/>
    </row>
    <row r="20" spans="1:8" ht="15.75" customHeight="1" x14ac:dyDescent="0.2">
      <c r="A20" s="138"/>
      <c r="B20" s="139"/>
      <c r="C20" s="139"/>
      <c r="D20" s="140"/>
      <c r="E20" s="141" t="s">
        <v>117</v>
      </c>
      <c r="F20" s="142"/>
      <c r="H20" s="127"/>
    </row>
    <row r="21" spans="1:8" ht="15.75" customHeight="1" x14ac:dyDescent="0.2">
      <c r="A21" s="132"/>
      <c r="B21" s="133"/>
      <c r="C21" s="133"/>
      <c r="D21" s="143"/>
      <c r="E21" s="144" t="s">
        <v>118</v>
      </c>
      <c r="F21" s="145"/>
      <c r="H21" s="127"/>
    </row>
    <row r="22" spans="1:8" ht="15.75" customHeight="1" x14ac:dyDescent="0.2">
      <c r="A22" s="132"/>
      <c r="B22" s="133"/>
      <c r="C22" s="133"/>
      <c r="D22" s="143"/>
      <c r="E22" s="146" t="s">
        <v>119</v>
      </c>
      <c r="F22" s="145"/>
      <c r="H22" s="127"/>
    </row>
    <row r="23" spans="1:8" ht="15.75" customHeight="1" x14ac:dyDescent="0.2">
      <c r="A23" s="132"/>
      <c r="B23" s="133"/>
      <c r="C23" s="133"/>
      <c r="D23" s="143"/>
      <c r="E23" s="147" t="s">
        <v>120</v>
      </c>
      <c r="F23" s="145"/>
      <c r="H23" s="127"/>
    </row>
    <row r="24" spans="1:8" ht="15.75" customHeight="1" x14ac:dyDescent="0.2">
      <c r="A24" s="132"/>
      <c r="B24" s="133"/>
      <c r="C24" s="133"/>
      <c r="D24" s="143"/>
      <c r="E24" s="148" t="s">
        <v>121</v>
      </c>
      <c r="F24" s="145"/>
      <c r="H24" s="127"/>
    </row>
    <row r="25" spans="1:8" ht="15.75" customHeight="1" x14ac:dyDescent="0.2">
      <c r="A25" s="149"/>
      <c r="B25" s="150"/>
      <c r="C25" s="150"/>
      <c r="D25" s="151"/>
      <c r="E25" s="149" t="s">
        <v>122</v>
      </c>
      <c r="F25" s="152"/>
      <c r="H25" s="127"/>
    </row>
    <row r="26" spans="1:8" ht="15.75" customHeight="1" x14ac:dyDescent="0.2">
      <c r="A26" s="128">
        <v>7</v>
      </c>
      <c r="B26" s="128">
        <v>801</v>
      </c>
      <c r="C26" s="130">
        <v>80115</v>
      </c>
      <c r="D26" s="129">
        <v>2340</v>
      </c>
      <c r="E26" s="130" t="s">
        <v>63</v>
      </c>
      <c r="F26" s="131">
        <f>924+1215+1135+1214+1177+1218+1180+1221+1223</f>
        <v>10507</v>
      </c>
      <c r="H26" s="127"/>
    </row>
    <row r="27" spans="1:8" ht="24" customHeight="1" x14ac:dyDescent="0.2">
      <c r="A27" s="153"/>
      <c r="B27" s="154"/>
      <c r="C27" s="155"/>
      <c r="D27" s="118"/>
      <c r="E27" s="136" t="s">
        <v>123</v>
      </c>
      <c r="F27" s="137"/>
      <c r="H27" s="127"/>
    </row>
    <row r="28" spans="1:8" ht="15.75" customHeight="1" x14ac:dyDescent="0.2">
      <c r="A28" s="128">
        <v>8</v>
      </c>
      <c r="B28" s="128">
        <v>801</v>
      </c>
      <c r="C28" s="130">
        <v>80117</v>
      </c>
      <c r="D28" s="129">
        <v>2340</v>
      </c>
      <c r="E28" s="130" t="s">
        <v>65</v>
      </c>
      <c r="F28" s="131">
        <f>2470+3297+3078+3295+3195+3306+3204+3315+3321</f>
        <v>28481</v>
      </c>
      <c r="H28" s="127"/>
    </row>
    <row r="29" spans="1:8" ht="15" customHeight="1" x14ac:dyDescent="0.2">
      <c r="A29" s="138"/>
      <c r="B29" s="139"/>
      <c r="C29" s="139"/>
      <c r="D29" s="122"/>
      <c r="E29" s="156" t="s">
        <v>124</v>
      </c>
      <c r="F29" s="142"/>
      <c r="H29" s="127"/>
    </row>
    <row r="30" spans="1:8" ht="15.75" customHeight="1" x14ac:dyDescent="0.2">
      <c r="A30" s="128">
        <v>9</v>
      </c>
      <c r="B30" s="128">
        <v>801</v>
      </c>
      <c r="C30" s="130">
        <v>80120</v>
      </c>
      <c r="D30" s="129">
        <v>2340</v>
      </c>
      <c r="E30" s="130" t="s">
        <v>66</v>
      </c>
      <c r="F30" s="131">
        <f>4326+5679+5301+5672+5499+5688+5510+5699+5708</f>
        <v>49082</v>
      </c>
      <c r="H30" s="127"/>
    </row>
    <row r="31" spans="1:8" ht="28.5" customHeight="1" x14ac:dyDescent="0.2">
      <c r="A31" s="132"/>
      <c r="B31" s="133"/>
      <c r="C31" s="139"/>
      <c r="D31" s="140"/>
      <c r="E31" s="157" t="s">
        <v>125</v>
      </c>
      <c r="F31" s="145"/>
      <c r="H31" s="127"/>
    </row>
    <row r="32" spans="1:8" ht="33" customHeight="1" x14ac:dyDescent="0.2">
      <c r="A32" s="149"/>
      <c r="B32" s="150"/>
      <c r="C32" s="150"/>
      <c r="D32" s="151"/>
      <c r="E32" s="158" t="s">
        <v>126</v>
      </c>
      <c r="F32" s="152"/>
      <c r="H32" s="127"/>
    </row>
    <row r="33" spans="1:8" ht="35.25" customHeight="1" x14ac:dyDescent="0.2">
      <c r="A33" s="159">
        <v>10</v>
      </c>
      <c r="B33" s="159">
        <v>801</v>
      </c>
      <c r="C33" s="160">
        <v>80153</v>
      </c>
      <c r="D33" s="161">
        <v>2830</v>
      </c>
      <c r="E33" s="162" t="s">
        <v>127</v>
      </c>
      <c r="F33" s="163">
        <v>86269.25</v>
      </c>
      <c r="H33" s="127"/>
    </row>
    <row r="34" spans="1:8" ht="15" customHeight="1" x14ac:dyDescent="0.2">
      <c r="A34" s="164"/>
      <c r="B34" s="165"/>
      <c r="C34" s="165"/>
      <c r="D34" s="140"/>
      <c r="E34" s="166" t="s">
        <v>128</v>
      </c>
      <c r="F34" s="167"/>
      <c r="H34" s="127"/>
    </row>
    <row r="35" spans="1:8" ht="24" customHeight="1" x14ac:dyDescent="0.2">
      <c r="A35" s="168"/>
      <c r="B35" s="169"/>
      <c r="C35" s="169"/>
      <c r="D35" s="143"/>
      <c r="E35" s="170" t="s">
        <v>129</v>
      </c>
      <c r="F35" s="171"/>
      <c r="H35" s="127"/>
    </row>
    <row r="36" spans="1:8" ht="15" customHeight="1" x14ac:dyDescent="0.2">
      <c r="A36" s="172"/>
      <c r="B36" s="173"/>
      <c r="C36" s="173"/>
      <c r="D36" s="151"/>
      <c r="E36" s="174" t="s">
        <v>130</v>
      </c>
      <c r="F36" s="175"/>
      <c r="H36" s="127"/>
    </row>
    <row r="37" spans="1:8" ht="15" customHeight="1" x14ac:dyDescent="0.2">
      <c r="A37" s="176">
        <v>11</v>
      </c>
      <c r="B37" s="176">
        <v>851</v>
      </c>
      <c r="C37" s="176">
        <v>85153</v>
      </c>
      <c r="D37" s="177">
        <v>2360</v>
      </c>
      <c r="E37" s="178" t="s">
        <v>131</v>
      </c>
      <c r="F37" s="179">
        <v>70000</v>
      </c>
      <c r="H37" s="127"/>
    </row>
    <row r="38" spans="1:8" ht="36" customHeight="1" x14ac:dyDescent="0.2">
      <c r="A38" s="121">
        <v>12</v>
      </c>
      <c r="B38" s="121">
        <v>851</v>
      </c>
      <c r="C38" s="121">
        <v>85154</v>
      </c>
      <c r="D38" s="125">
        <v>2360</v>
      </c>
      <c r="E38" s="126" t="s">
        <v>132</v>
      </c>
      <c r="F38" s="123">
        <f>540000+287000</f>
        <v>827000</v>
      </c>
    </row>
    <row r="39" spans="1:8" ht="24.75" customHeight="1" x14ac:dyDescent="0.2">
      <c r="A39" s="180">
        <v>13</v>
      </c>
      <c r="B39" s="180">
        <v>851</v>
      </c>
      <c r="C39" s="181">
        <v>85195</v>
      </c>
      <c r="D39" s="182">
        <v>2360</v>
      </c>
      <c r="E39" s="126" t="s">
        <v>133</v>
      </c>
      <c r="F39" s="123">
        <f>67500+15000</f>
        <v>82500</v>
      </c>
    </row>
    <row r="40" spans="1:8" ht="24.75" customHeight="1" x14ac:dyDescent="0.2">
      <c r="A40" s="121">
        <v>14</v>
      </c>
      <c r="B40" s="121">
        <v>852</v>
      </c>
      <c r="C40" s="121">
        <v>85219</v>
      </c>
      <c r="D40" s="125">
        <v>2830</v>
      </c>
      <c r="E40" s="126" t="s">
        <v>134</v>
      </c>
      <c r="F40" s="123">
        <v>171908</v>
      </c>
    </row>
    <row r="41" spans="1:8" ht="24.75" customHeight="1" x14ac:dyDescent="0.2">
      <c r="A41" s="180">
        <v>15</v>
      </c>
      <c r="B41" s="183">
        <v>852</v>
      </c>
      <c r="C41" s="184">
        <v>85228</v>
      </c>
      <c r="D41" s="182">
        <v>2360</v>
      </c>
      <c r="E41" s="185" t="s">
        <v>135</v>
      </c>
      <c r="F41" s="123">
        <f>F42+F43</f>
        <v>12651839.1</v>
      </c>
    </row>
    <row r="42" spans="1:8" s="192" customFormat="1" ht="13.5" customHeight="1" x14ac:dyDescent="0.2">
      <c r="A42" s="186" t="s">
        <v>136</v>
      </c>
      <c r="B42" s="187"/>
      <c r="C42" s="188"/>
      <c r="D42" s="189"/>
      <c r="E42" s="190" t="s">
        <v>137</v>
      </c>
      <c r="F42" s="191">
        <f>8147880+194310.1</f>
        <v>8342190.0999999996</v>
      </c>
    </row>
    <row r="43" spans="1:8" s="192" customFormat="1" ht="13.5" customHeight="1" x14ac:dyDescent="0.2">
      <c r="A43" s="186" t="s">
        <v>138</v>
      </c>
      <c r="B43" s="187"/>
      <c r="C43" s="188"/>
      <c r="D43" s="189"/>
      <c r="E43" s="190" t="s">
        <v>139</v>
      </c>
      <c r="F43" s="191">
        <f>2432000+209360+532760+362720+772809</f>
        <v>4309649</v>
      </c>
    </row>
    <row r="44" spans="1:8" ht="25.5" customHeight="1" x14ac:dyDescent="0.2">
      <c r="A44" s="121">
        <v>16</v>
      </c>
      <c r="B44" s="121">
        <v>852</v>
      </c>
      <c r="C44" s="121">
        <v>85295</v>
      </c>
      <c r="D44" s="125">
        <v>2360</v>
      </c>
      <c r="E44" s="126" t="s">
        <v>134</v>
      </c>
      <c r="F44" s="123">
        <f>2609549-357.09</f>
        <v>2609191.91</v>
      </c>
    </row>
    <row r="45" spans="1:8" ht="26.25" customHeight="1" x14ac:dyDescent="0.2">
      <c r="A45" s="121">
        <v>17</v>
      </c>
      <c r="B45" s="121">
        <v>853</v>
      </c>
      <c r="C45" s="121">
        <v>85395</v>
      </c>
      <c r="D45" s="125">
        <v>2360</v>
      </c>
      <c r="E45" s="126" t="s">
        <v>140</v>
      </c>
      <c r="F45" s="123">
        <v>20000</v>
      </c>
    </row>
    <row r="46" spans="1:8" ht="36.75" customHeight="1" x14ac:dyDescent="0.2">
      <c r="A46" s="121">
        <v>18</v>
      </c>
      <c r="B46" s="121">
        <v>853</v>
      </c>
      <c r="C46" s="121">
        <v>85395</v>
      </c>
      <c r="D46" s="193" t="s">
        <v>141</v>
      </c>
      <c r="E46" s="194" t="s">
        <v>142</v>
      </c>
      <c r="F46" s="123">
        <f>90607.26+3763.63+21327.18</f>
        <v>115698.07</v>
      </c>
    </row>
    <row r="47" spans="1:8" ht="24" customHeight="1" x14ac:dyDescent="0.2">
      <c r="A47" s="121">
        <v>19</v>
      </c>
      <c r="B47" s="121">
        <v>855</v>
      </c>
      <c r="C47" s="121">
        <v>85510</v>
      </c>
      <c r="D47" s="195" t="s">
        <v>143</v>
      </c>
      <c r="E47" s="126" t="s">
        <v>29</v>
      </c>
      <c r="F47" s="123">
        <f>3168000-122.15+176755.17</f>
        <v>3344633.02</v>
      </c>
    </row>
    <row r="48" spans="1:8" ht="24.75" customHeight="1" x14ac:dyDescent="0.2">
      <c r="A48" s="121">
        <v>20</v>
      </c>
      <c r="B48" s="121">
        <v>900</v>
      </c>
      <c r="C48" s="121">
        <v>90001</v>
      </c>
      <c r="D48" s="125">
        <v>6230</v>
      </c>
      <c r="E48" s="185" t="s">
        <v>144</v>
      </c>
      <c r="F48" s="123">
        <v>250000</v>
      </c>
    </row>
    <row r="49" spans="1:8" ht="22.5" customHeight="1" x14ac:dyDescent="0.2">
      <c r="A49" s="121">
        <v>21</v>
      </c>
      <c r="B49" s="121">
        <v>900</v>
      </c>
      <c r="C49" s="121">
        <v>90005</v>
      </c>
      <c r="D49" s="125">
        <v>6230</v>
      </c>
      <c r="E49" s="126" t="s">
        <v>145</v>
      </c>
      <c r="F49" s="120">
        <f>F50+F51</f>
        <v>394215.39</v>
      </c>
    </row>
    <row r="50" spans="1:8" s="192" customFormat="1" ht="15" customHeight="1" x14ac:dyDescent="0.2">
      <c r="A50" s="196" t="s">
        <v>146</v>
      </c>
      <c r="B50" s="197"/>
      <c r="C50" s="197"/>
      <c r="D50" s="198"/>
      <c r="E50" s="199" t="s">
        <v>147</v>
      </c>
      <c r="F50" s="200">
        <f>200000+24215.39+4000</f>
        <v>228215.39</v>
      </c>
    </row>
    <row r="51" spans="1:8" s="192" customFormat="1" ht="13.5" customHeight="1" x14ac:dyDescent="0.2">
      <c r="A51" s="196" t="s">
        <v>148</v>
      </c>
      <c r="B51" s="197"/>
      <c r="C51" s="197"/>
      <c r="D51" s="198"/>
      <c r="E51" s="199" t="s">
        <v>149</v>
      </c>
      <c r="F51" s="200">
        <f>100000+70000-4000</f>
        <v>166000</v>
      </c>
    </row>
    <row r="52" spans="1:8" s="192" customFormat="1" ht="23.25" customHeight="1" x14ac:dyDescent="0.2">
      <c r="A52" s="201">
        <v>22</v>
      </c>
      <c r="B52" s="121">
        <v>900</v>
      </c>
      <c r="C52" s="121">
        <v>90005</v>
      </c>
      <c r="D52" s="125">
        <v>6230</v>
      </c>
      <c r="E52" s="202" t="s">
        <v>150</v>
      </c>
      <c r="F52" s="203">
        <f>1571700-671635</f>
        <v>900065</v>
      </c>
    </row>
    <row r="53" spans="1:8" s="192" customFormat="1" ht="25.5" customHeight="1" x14ac:dyDescent="0.2">
      <c r="A53" s="121">
        <v>23</v>
      </c>
      <c r="B53" s="121">
        <v>900</v>
      </c>
      <c r="C53" s="121">
        <v>90026</v>
      </c>
      <c r="D53" s="125">
        <v>6230</v>
      </c>
      <c r="E53" s="185" t="s">
        <v>151</v>
      </c>
      <c r="F53" s="123">
        <v>50000</v>
      </c>
    </row>
    <row r="54" spans="1:8" ht="15.75" customHeight="1" x14ac:dyDescent="0.2">
      <c r="A54" s="204">
        <v>24</v>
      </c>
      <c r="B54" s="204">
        <v>921</v>
      </c>
      <c r="C54" s="204">
        <v>92120</v>
      </c>
      <c r="D54" s="205">
        <v>2720</v>
      </c>
      <c r="E54" s="206" t="s">
        <v>152</v>
      </c>
      <c r="F54" s="120">
        <v>1000000</v>
      </c>
    </row>
    <row r="55" spans="1:8" ht="36" customHeight="1" x14ac:dyDescent="0.2">
      <c r="A55" s="121">
        <v>25</v>
      </c>
      <c r="B55" s="121">
        <v>921</v>
      </c>
      <c r="C55" s="121">
        <v>92195</v>
      </c>
      <c r="D55" s="193">
        <v>2360</v>
      </c>
      <c r="E55" s="126" t="s">
        <v>153</v>
      </c>
      <c r="F55" s="203">
        <f>320000-20000-250-66000</f>
        <v>233750</v>
      </c>
    </row>
    <row r="56" spans="1:8" ht="15.6" customHeight="1" x14ac:dyDescent="0.2">
      <c r="A56" s="121">
        <v>26</v>
      </c>
      <c r="B56" s="121">
        <v>926</v>
      </c>
      <c r="C56" s="121">
        <v>92605</v>
      </c>
      <c r="D56" s="193">
        <v>2360</v>
      </c>
      <c r="E56" s="207" t="s">
        <v>154</v>
      </c>
      <c r="F56" s="123">
        <v>2436300</v>
      </c>
    </row>
    <row r="57" spans="1:8" ht="47.45" customHeight="1" x14ac:dyDescent="0.2">
      <c r="A57" s="208">
        <v>27</v>
      </c>
      <c r="B57" s="121">
        <v>926</v>
      </c>
      <c r="C57" s="121">
        <v>92605</v>
      </c>
      <c r="D57" s="193" t="s">
        <v>155</v>
      </c>
      <c r="E57" s="209" t="s">
        <v>156</v>
      </c>
      <c r="F57" s="123">
        <v>106845.42</v>
      </c>
    </row>
    <row r="58" spans="1:8" s="211" customFormat="1" ht="18" customHeight="1" x14ac:dyDescent="0.25">
      <c r="A58" s="291"/>
      <c r="B58" s="292"/>
      <c r="C58" s="292"/>
      <c r="D58" s="210"/>
      <c r="E58" s="292" t="s">
        <v>157</v>
      </c>
      <c r="F58" s="293">
        <f>F57+F56+F55+F54+F52+F53+F49+F48+F47+F46+F45+F44+F41+F40+F39+F38+F37+F33+F30+F28+F26+F19+F17+F16+F15+F14+F13</f>
        <v>27514353.800000001</v>
      </c>
      <c r="H58" s="212"/>
    </row>
    <row r="59" spans="1:8" ht="17.25" customHeight="1" x14ac:dyDescent="0.2">
      <c r="A59" s="288" t="s">
        <v>158</v>
      </c>
      <c r="B59" s="289"/>
      <c r="C59" s="289"/>
      <c r="D59" s="116"/>
      <c r="E59" s="289"/>
      <c r="F59" s="290"/>
    </row>
    <row r="60" spans="1:8" ht="17.25" customHeight="1" x14ac:dyDescent="0.2">
      <c r="A60" s="109" t="s">
        <v>105</v>
      </c>
      <c r="B60" s="109" t="s">
        <v>106</v>
      </c>
      <c r="C60" s="109" t="s">
        <v>107</v>
      </c>
      <c r="D60" s="125"/>
      <c r="E60" s="111" t="s">
        <v>159</v>
      </c>
      <c r="F60" s="109" t="s">
        <v>110</v>
      </c>
    </row>
    <row r="61" spans="1:8" ht="24" customHeight="1" x14ac:dyDescent="0.2">
      <c r="A61" s="121">
        <v>1</v>
      </c>
      <c r="B61" s="121">
        <v>801</v>
      </c>
      <c r="C61" s="121">
        <v>80101</v>
      </c>
      <c r="D61" s="213" t="s">
        <v>160</v>
      </c>
      <c r="E61" s="208" t="s">
        <v>55</v>
      </c>
      <c r="F61" s="123">
        <f>9621098.76+50000+100000+1400000</f>
        <v>11171098.76</v>
      </c>
    </row>
    <row r="62" spans="1:8" ht="16.5" customHeight="1" x14ac:dyDescent="0.2">
      <c r="A62" s="214"/>
      <c r="B62" s="215"/>
      <c r="C62" s="216"/>
      <c r="D62" s="182"/>
      <c r="E62" s="217" t="s">
        <v>161</v>
      </c>
      <c r="F62" s="218"/>
    </row>
    <row r="63" spans="1:8" ht="15" customHeight="1" x14ac:dyDescent="0.2">
      <c r="A63" s="219"/>
      <c r="B63" s="220"/>
      <c r="C63" s="221"/>
      <c r="D63" s="222"/>
      <c r="E63" s="223" t="s">
        <v>162</v>
      </c>
      <c r="F63" s="224"/>
      <c r="G63" s="225"/>
    </row>
    <row r="64" spans="1:8" ht="26.25" customHeight="1" x14ac:dyDescent="0.2">
      <c r="A64" s="219"/>
      <c r="B64" s="220"/>
      <c r="C64" s="221"/>
      <c r="D64" s="226"/>
      <c r="E64" s="227" t="s">
        <v>163</v>
      </c>
      <c r="F64" s="228"/>
    </row>
    <row r="65" spans="1:6" ht="27" customHeight="1" x14ac:dyDescent="0.2">
      <c r="A65" s="219"/>
      <c r="B65" s="220"/>
      <c r="C65" s="221"/>
      <c r="D65" s="226"/>
      <c r="E65" s="229" t="s">
        <v>164</v>
      </c>
      <c r="F65" s="224"/>
    </row>
    <row r="66" spans="1:6" ht="14.25" customHeight="1" x14ac:dyDescent="0.2">
      <c r="A66" s="219"/>
      <c r="B66" s="220"/>
      <c r="C66" s="221"/>
      <c r="D66" s="226"/>
      <c r="E66" s="230" t="s">
        <v>165</v>
      </c>
      <c r="F66" s="224"/>
    </row>
    <row r="67" spans="1:6" ht="24" customHeight="1" x14ac:dyDescent="0.2">
      <c r="A67" s="231"/>
      <c r="B67" s="232"/>
      <c r="C67" s="233"/>
      <c r="D67" s="234"/>
      <c r="E67" s="235" t="s">
        <v>129</v>
      </c>
      <c r="F67" s="179"/>
    </row>
    <row r="68" spans="1:6" ht="13.9" customHeight="1" x14ac:dyDescent="0.2">
      <c r="A68" s="204">
        <v>2</v>
      </c>
      <c r="B68" s="204">
        <v>801</v>
      </c>
      <c r="C68" s="204">
        <v>80103</v>
      </c>
      <c r="D68" s="205">
        <v>2540</v>
      </c>
      <c r="E68" s="206" t="s">
        <v>166</v>
      </c>
      <c r="F68" s="120">
        <v>200474</v>
      </c>
    </row>
    <row r="69" spans="1:6" ht="27" customHeight="1" x14ac:dyDescent="0.2">
      <c r="A69" s="219"/>
      <c r="B69" s="220"/>
      <c r="C69" s="221"/>
      <c r="D69" s="226"/>
      <c r="E69" s="236" t="s">
        <v>163</v>
      </c>
      <c r="F69" s="218"/>
    </row>
    <row r="70" spans="1:6" ht="15" customHeight="1" x14ac:dyDescent="0.2">
      <c r="A70" s="231"/>
      <c r="B70" s="232"/>
      <c r="C70" s="233"/>
      <c r="D70" s="151"/>
      <c r="E70" s="232" t="s">
        <v>165</v>
      </c>
      <c r="F70" s="179"/>
    </row>
    <row r="71" spans="1:6" ht="23.25" customHeight="1" x14ac:dyDescent="0.2">
      <c r="A71" s="121">
        <v>3</v>
      </c>
      <c r="B71" s="121">
        <v>801</v>
      </c>
      <c r="C71" s="121">
        <v>80104</v>
      </c>
      <c r="D71" s="193" t="s">
        <v>160</v>
      </c>
      <c r="E71" s="208" t="s">
        <v>61</v>
      </c>
      <c r="F71" s="123">
        <f>9998488.4-50000+250000+1100000</f>
        <v>11298488.4</v>
      </c>
    </row>
    <row r="72" spans="1:6" ht="15.2" customHeight="1" x14ac:dyDescent="0.2">
      <c r="A72" s="214"/>
      <c r="B72" s="215"/>
      <c r="C72" s="216"/>
      <c r="D72" s="182"/>
      <c r="E72" s="217" t="s">
        <v>119</v>
      </c>
      <c r="F72" s="218"/>
    </row>
    <row r="73" spans="1:6" ht="15.2" customHeight="1" x14ac:dyDescent="0.2">
      <c r="A73" s="219"/>
      <c r="B73" s="220"/>
      <c r="C73" s="221"/>
      <c r="D73" s="226"/>
      <c r="E73" s="237" t="s">
        <v>117</v>
      </c>
      <c r="F73" s="224"/>
    </row>
    <row r="74" spans="1:6" ht="15.2" customHeight="1" x14ac:dyDescent="0.2">
      <c r="A74" s="219"/>
      <c r="B74" s="220"/>
      <c r="C74" s="221"/>
      <c r="D74" s="226"/>
      <c r="E74" s="237" t="s">
        <v>118</v>
      </c>
      <c r="F74" s="224"/>
    </row>
    <row r="75" spans="1:6" ht="15.2" customHeight="1" x14ac:dyDescent="0.2">
      <c r="A75" s="219"/>
      <c r="B75" s="220"/>
      <c r="C75" s="221"/>
      <c r="D75" s="226"/>
      <c r="E75" s="237" t="s">
        <v>120</v>
      </c>
      <c r="F75" s="224"/>
    </row>
    <row r="76" spans="1:6" ht="15.2" customHeight="1" x14ac:dyDescent="0.2">
      <c r="A76" s="231"/>
      <c r="B76" s="232"/>
      <c r="C76" s="233"/>
      <c r="D76" s="234"/>
      <c r="E76" s="238" t="s">
        <v>167</v>
      </c>
      <c r="F76" s="239"/>
    </row>
    <row r="77" spans="1:6" ht="15.2" customHeight="1" x14ac:dyDescent="0.2">
      <c r="A77" s="219"/>
      <c r="B77" s="220"/>
      <c r="C77" s="221"/>
      <c r="D77" s="226"/>
      <c r="E77" s="227" t="s">
        <v>168</v>
      </c>
      <c r="F77" s="228"/>
    </row>
    <row r="78" spans="1:6" ht="15.2" customHeight="1" x14ac:dyDescent="0.2">
      <c r="A78" s="219"/>
      <c r="B78" s="220"/>
      <c r="C78" s="221"/>
      <c r="D78" s="226"/>
      <c r="E78" s="237" t="s">
        <v>121</v>
      </c>
      <c r="F78" s="224"/>
    </row>
    <row r="79" spans="1:6" ht="24" customHeight="1" x14ac:dyDescent="0.2">
      <c r="A79" s="219"/>
      <c r="B79" s="220"/>
      <c r="C79" s="221"/>
      <c r="D79" s="226"/>
      <c r="E79" s="237" t="s">
        <v>169</v>
      </c>
      <c r="F79" s="224"/>
    </row>
    <row r="80" spans="1:6" ht="15.2" customHeight="1" x14ac:dyDescent="0.2">
      <c r="A80" s="219"/>
      <c r="B80" s="220"/>
      <c r="C80" s="221"/>
      <c r="D80" s="226"/>
      <c r="E80" s="227" t="s">
        <v>170</v>
      </c>
      <c r="F80" s="228"/>
    </row>
    <row r="81" spans="1:6" ht="15.2" customHeight="1" x14ac:dyDescent="0.2">
      <c r="A81" s="219"/>
      <c r="B81" s="220"/>
      <c r="C81" s="221"/>
      <c r="D81" s="226"/>
      <c r="E81" s="230" t="s">
        <v>171</v>
      </c>
      <c r="F81" s="224"/>
    </row>
    <row r="82" spans="1:6" ht="15.2" customHeight="1" x14ac:dyDescent="0.2">
      <c r="A82" s="219"/>
      <c r="B82" s="220"/>
      <c r="C82" s="221"/>
      <c r="D82" s="226"/>
      <c r="E82" s="230" t="s">
        <v>122</v>
      </c>
      <c r="F82" s="224"/>
    </row>
    <row r="83" spans="1:6" ht="15.2" customHeight="1" x14ac:dyDescent="0.2">
      <c r="A83" s="219"/>
      <c r="B83" s="220"/>
      <c r="C83" s="221"/>
      <c r="D83" s="226"/>
      <c r="E83" s="240" t="s">
        <v>172</v>
      </c>
      <c r="F83" s="228"/>
    </row>
    <row r="84" spans="1:6" ht="15.2" customHeight="1" x14ac:dyDescent="0.2">
      <c r="A84" s="219"/>
      <c r="B84" s="220"/>
      <c r="C84" s="221"/>
      <c r="D84" s="226"/>
      <c r="E84" s="230" t="s">
        <v>173</v>
      </c>
      <c r="F84" s="224"/>
    </row>
    <row r="85" spans="1:6" ht="15.2" customHeight="1" x14ac:dyDescent="0.2">
      <c r="A85" s="219"/>
      <c r="B85" s="220"/>
      <c r="C85" s="221"/>
      <c r="D85" s="226"/>
      <c r="E85" s="230" t="s">
        <v>174</v>
      </c>
      <c r="F85" s="224"/>
    </row>
    <row r="86" spans="1:6" ht="15.2" customHeight="1" x14ac:dyDescent="0.2">
      <c r="A86" s="231"/>
      <c r="B86" s="232"/>
      <c r="C86" s="233"/>
      <c r="D86" s="234"/>
      <c r="E86" s="241" t="s">
        <v>175</v>
      </c>
      <c r="F86" s="179"/>
    </row>
    <row r="87" spans="1:6" ht="17.25" customHeight="1" x14ac:dyDescent="0.2">
      <c r="A87" s="121">
        <v>4</v>
      </c>
      <c r="B87" s="121">
        <v>801</v>
      </c>
      <c r="C87" s="121">
        <v>80106</v>
      </c>
      <c r="D87" s="125">
        <v>2540</v>
      </c>
      <c r="E87" s="126" t="s">
        <v>176</v>
      </c>
      <c r="F87" s="123">
        <f>106966+130971-74217</f>
        <v>163720</v>
      </c>
    </row>
    <row r="88" spans="1:6" ht="16.5" customHeight="1" x14ac:dyDescent="0.2">
      <c r="A88" s="219"/>
      <c r="B88" s="220"/>
      <c r="C88" s="221"/>
      <c r="D88" s="140"/>
      <c r="E88" s="242" t="s">
        <v>177</v>
      </c>
      <c r="F88" s="243"/>
    </row>
    <row r="89" spans="1:6" ht="13.5" customHeight="1" x14ac:dyDescent="0.2">
      <c r="A89" s="204">
        <v>5</v>
      </c>
      <c r="B89" s="204">
        <v>801</v>
      </c>
      <c r="C89" s="204">
        <v>80115</v>
      </c>
      <c r="D89" s="244">
        <v>2540</v>
      </c>
      <c r="E89" s="245" t="s">
        <v>63</v>
      </c>
      <c r="F89" s="120">
        <f>3080790+50000+120000+450000</f>
        <v>3700790</v>
      </c>
    </row>
    <row r="90" spans="1:6" ht="28.5" customHeight="1" x14ac:dyDescent="0.2">
      <c r="A90" s="206"/>
      <c r="B90" s="245"/>
      <c r="C90" s="246"/>
      <c r="D90" s="122"/>
      <c r="E90" s="247" t="s">
        <v>178</v>
      </c>
      <c r="F90" s="120"/>
    </row>
    <row r="91" spans="1:6" ht="13.5" customHeight="1" x14ac:dyDescent="0.2">
      <c r="A91" s="204">
        <v>6</v>
      </c>
      <c r="B91" s="204">
        <v>801</v>
      </c>
      <c r="C91" s="204">
        <v>80116</v>
      </c>
      <c r="D91" s="244">
        <v>2540</v>
      </c>
      <c r="E91" s="245" t="s">
        <v>64</v>
      </c>
      <c r="F91" s="120">
        <f>5554772.25+500000+800000+1200000+1000000</f>
        <v>9054772.25</v>
      </c>
    </row>
    <row r="92" spans="1:6" ht="15" customHeight="1" x14ac:dyDescent="0.2">
      <c r="A92" s="214"/>
      <c r="B92" s="215"/>
      <c r="C92" s="216"/>
      <c r="D92" s="182"/>
      <c r="E92" s="248" t="s">
        <v>179</v>
      </c>
      <c r="F92" s="218"/>
    </row>
    <row r="93" spans="1:6" ht="25.5" customHeight="1" x14ac:dyDescent="0.2">
      <c r="A93" s="219"/>
      <c r="B93" s="220"/>
      <c r="C93" s="221"/>
      <c r="D93" s="226"/>
      <c r="E93" s="223" t="s">
        <v>180</v>
      </c>
      <c r="F93" s="224"/>
    </row>
    <row r="94" spans="1:6" ht="13.5" customHeight="1" x14ac:dyDescent="0.2">
      <c r="A94" s="219"/>
      <c r="B94" s="220"/>
      <c r="C94" s="221"/>
      <c r="D94" s="226"/>
      <c r="E94" s="230" t="s">
        <v>181</v>
      </c>
      <c r="F94" s="224"/>
    </row>
    <row r="95" spans="1:6" ht="25.5" customHeight="1" x14ac:dyDescent="0.2">
      <c r="A95" s="219"/>
      <c r="B95" s="220"/>
      <c r="C95" s="221"/>
      <c r="D95" s="226"/>
      <c r="E95" s="223" t="s">
        <v>182</v>
      </c>
      <c r="F95" s="224"/>
    </row>
    <row r="96" spans="1:6" ht="27.75" customHeight="1" x14ac:dyDescent="0.2">
      <c r="A96" s="219"/>
      <c r="B96" s="220"/>
      <c r="C96" s="221"/>
      <c r="D96" s="226"/>
      <c r="E96" s="156" t="s">
        <v>183</v>
      </c>
      <c r="F96" s="228"/>
    </row>
    <row r="97" spans="1:6" ht="13.9" customHeight="1" x14ac:dyDescent="0.2">
      <c r="A97" s="219"/>
      <c r="B97" s="220"/>
      <c r="C97" s="221"/>
      <c r="D97" s="226"/>
      <c r="E97" s="230" t="s">
        <v>184</v>
      </c>
      <c r="F97" s="224"/>
    </row>
    <row r="98" spans="1:6" ht="15.75" customHeight="1" x14ac:dyDescent="0.2">
      <c r="A98" s="219"/>
      <c r="B98" s="220"/>
      <c r="C98" s="221"/>
      <c r="D98" s="226"/>
      <c r="E98" s="230" t="s">
        <v>185</v>
      </c>
      <c r="F98" s="224"/>
    </row>
    <row r="99" spans="1:6" ht="15" customHeight="1" x14ac:dyDescent="0.2">
      <c r="A99" s="219"/>
      <c r="B99" s="220"/>
      <c r="C99" s="221"/>
      <c r="D99" s="249"/>
      <c r="E99" s="250" t="s">
        <v>186</v>
      </c>
      <c r="F99" s="228"/>
    </row>
    <row r="100" spans="1:6" ht="15" customHeight="1" x14ac:dyDescent="0.2">
      <c r="A100" s="219"/>
      <c r="B100" s="220"/>
      <c r="C100" s="221"/>
      <c r="D100" s="249"/>
      <c r="E100" s="251" t="s">
        <v>187</v>
      </c>
      <c r="F100" s="224"/>
    </row>
    <row r="101" spans="1:6" ht="15.75" customHeight="1" x14ac:dyDescent="0.2">
      <c r="A101" s="219"/>
      <c r="B101" s="220"/>
      <c r="C101" s="221"/>
      <c r="D101" s="252"/>
      <c r="E101" s="240" t="s">
        <v>188</v>
      </c>
      <c r="F101" s="228"/>
    </row>
    <row r="102" spans="1:6" ht="27" customHeight="1" x14ac:dyDescent="0.2">
      <c r="A102" s="231"/>
      <c r="B102" s="232"/>
      <c r="C102" s="233"/>
      <c r="D102" s="234"/>
      <c r="E102" s="235" t="s">
        <v>189</v>
      </c>
      <c r="F102" s="179"/>
    </row>
    <row r="103" spans="1:6" ht="24.75" customHeight="1" x14ac:dyDescent="0.2">
      <c r="A103" s="121">
        <v>7</v>
      </c>
      <c r="B103" s="121">
        <v>801</v>
      </c>
      <c r="C103" s="121">
        <v>80117</v>
      </c>
      <c r="D103" s="193" t="s">
        <v>160</v>
      </c>
      <c r="E103" s="208" t="s">
        <v>65</v>
      </c>
      <c r="F103" s="123">
        <f>2829208+300000</f>
        <v>3129208</v>
      </c>
    </row>
    <row r="104" spans="1:6" ht="15.6" customHeight="1" x14ac:dyDescent="0.2">
      <c r="A104" s="219"/>
      <c r="B104" s="220"/>
      <c r="C104" s="221"/>
      <c r="D104" s="226"/>
      <c r="E104" s="156" t="s">
        <v>124</v>
      </c>
      <c r="F104" s="228"/>
    </row>
    <row r="105" spans="1:6" ht="25.5" customHeight="1" x14ac:dyDescent="0.2">
      <c r="A105" s="219"/>
      <c r="B105" s="220"/>
      <c r="C105" s="221"/>
      <c r="D105" s="226"/>
      <c r="E105" s="235" t="s">
        <v>190</v>
      </c>
      <c r="F105" s="243"/>
    </row>
    <row r="106" spans="1:6" ht="24" customHeight="1" x14ac:dyDescent="0.2">
      <c r="A106" s="121">
        <v>8</v>
      </c>
      <c r="B106" s="121">
        <v>801</v>
      </c>
      <c r="C106" s="121">
        <v>80120</v>
      </c>
      <c r="D106" s="193" t="s">
        <v>160</v>
      </c>
      <c r="E106" s="208" t="s">
        <v>66</v>
      </c>
      <c r="F106" s="123">
        <f>7217788.78-500000+200000+300000+950000</f>
        <v>8167788.7800000003</v>
      </c>
    </row>
    <row r="107" spans="1:6" ht="12.75" customHeight="1" x14ac:dyDescent="0.2">
      <c r="A107" s="219"/>
      <c r="B107" s="220"/>
      <c r="C107" s="221"/>
      <c r="D107" s="226"/>
      <c r="E107" s="223" t="s">
        <v>191</v>
      </c>
      <c r="F107" s="224"/>
    </row>
    <row r="108" spans="1:6" ht="24.75" customHeight="1" x14ac:dyDescent="0.2">
      <c r="A108" s="219"/>
      <c r="B108" s="220"/>
      <c r="C108" s="221"/>
      <c r="D108" s="249"/>
      <c r="E108" s="223" t="s">
        <v>192</v>
      </c>
      <c r="F108" s="224"/>
    </row>
    <row r="109" spans="1:6" ht="24" customHeight="1" x14ac:dyDescent="0.2">
      <c r="A109" s="219"/>
      <c r="B109" s="220"/>
      <c r="C109" s="221"/>
      <c r="D109" s="249"/>
      <c r="E109" s="253" t="s">
        <v>193</v>
      </c>
      <c r="F109" s="224"/>
    </row>
    <row r="110" spans="1:6" ht="21.75" customHeight="1" x14ac:dyDescent="0.2">
      <c r="A110" s="219"/>
      <c r="B110" s="220"/>
      <c r="C110" s="221"/>
      <c r="D110" s="226"/>
      <c r="E110" s="223" t="s">
        <v>194</v>
      </c>
      <c r="F110" s="224"/>
    </row>
    <row r="111" spans="1:6" ht="14.25" customHeight="1" x14ac:dyDescent="0.2">
      <c r="A111" s="219"/>
      <c r="B111" s="220"/>
      <c r="C111" s="221"/>
      <c r="D111" s="226"/>
      <c r="E111" s="237" t="s">
        <v>195</v>
      </c>
      <c r="F111" s="224"/>
    </row>
    <row r="112" spans="1:6" ht="25.5" customHeight="1" x14ac:dyDescent="0.2">
      <c r="A112" s="219"/>
      <c r="B112" s="220"/>
      <c r="C112" s="221"/>
      <c r="D112" s="226"/>
      <c r="E112" s="229" t="s">
        <v>196</v>
      </c>
      <c r="F112" s="224"/>
    </row>
    <row r="113" spans="1:6" ht="26.25" customHeight="1" x14ac:dyDescent="0.2">
      <c r="A113" s="219"/>
      <c r="B113" s="220"/>
      <c r="C113" s="221"/>
      <c r="D113" s="226"/>
      <c r="E113" s="229" t="s">
        <v>197</v>
      </c>
      <c r="F113" s="224"/>
    </row>
    <row r="114" spans="1:6" ht="12.75" customHeight="1" x14ac:dyDescent="0.2">
      <c r="A114" s="219"/>
      <c r="B114" s="220"/>
      <c r="C114" s="221"/>
      <c r="D114" s="226"/>
      <c r="E114" s="230" t="s">
        <v>198</v>
      </c>
      <c r="F114" s="224"/>
    </row>
    <row r="115" spans="1:6" ht="14.25" customHeight="1" x14ac:dyDescent="0.2">
      <c r="A115" s="219"/>
      <c r="B115" s="220"/>
      <c r="C115" s="221"/>
      <c r="D115" s="226"/>
      <c r="E115" s="230" t="s">
        <v>199</v>
      </c>
      <c r="F115" s="224"/>
    </row>
    <row r="116" spans="1:6" ht="15" customHeight="1" x14ac:dyDescent="0.2">
      <c r="A116" s="231"/>
      <c r="B116" s="232"/>
      <c r="C116" s="233"/>
      <c r="D116" s="234"/>
      <c r="E116" s="241" t="s">
        <v>200</v>
      </c>
      <c r="F116" s="179"/>
    </row>
    <row r="117" spans="1:6" ht="48" customHeight="1" x14ac:dyDescent="0.2">
      <c r="A117" s="121">
        <v>9</v>
      </c>
      <c r="B117" s="121">
        <v>801</v>
      </c>
      <c r="C117" s="121">
        <v>80149</v>
      </c>
      <c r="D117" s="193" t="s">
        <v>160</v>
      </c>
      <c r="E117" s="126" t="s">
        <v>201</v>
      </c>
      <c r="F117" s="123">
        <f>2979637.56+250000+450000+500000</f>
        <v>4179637.56</v>
      </c>
    </row>
    <row r="118" spans="1:6" ht="15.2" customHeight="1" x14ac:dyDescent="0.2">
      <c r="A118" s="219"/>
      <c r="B118" s="220"/>
      <c r="C118" s="221"/>
      <c r="D118" s="226"/>
      <c r="E118" s="229" t="s">
        <v>171</v>
      </c>
      <c r="F118" s="224"/>
    </row>
    <row r="119" spans="1:6" ht="15.2" customHeight="1" x14ac:dyDescent="0.2">
      <c r="A119" s="219"/>
      <c r="B119" s="220"/>
      <c r="C119" s="221"/>
      <c r="D119" s="226"/>
      <c r="E119" s="229" t="s">
        <v>202</v>
      </c>
      <c r="F119" s="224"/>
    </row>
    <row r="120" spans="1:6" ht="15.2" customHeight="1" x14ac:dyDescent="0.2">
      <c r="A120" s="219"/>
      <c r="B120" s="220"/>
      <c r="C120" s="221"/>
      <c r="D120" s="226"/>
      <c r="E120" s="254" t="s">
        <v>119</v>
      </c>
      <c r="F120" s="228"/>
    </row>
    <row r="121" spans="1:6" ht="15.2" customHeight="1" x14ac:dyDescent="0.2">
      <c r="A121" s="219"/>
      <c r="B121" s="220"/>
      <c r="C121" s="221"/>
      <c r="D121" s="226"/>
      <c r="E121" s="237" t="s">
        <v>118</v>
      </c>
      <c r="F121" s="224"/>
    </row>
    <row r="122" spans="1:6" ht="15.2" customHeight="1" x14ac:dyDescent="0.2">
      <c r="A122" s="219"/>
      <c r="B122" s="220"/>
      <c r="C122" s="221"/>
      <c r="D122" s="226"/>
      <c r="E122" s="229" t="s">
        <v>203</v>
      </c>
      <c r="F122" s="224"/>
    </row>
    <row r="123" spans="1:6" ht="15.2" customHeight="1" x14ac:dyDescent="0.2">
      <c r="A123" s="219"/>
      <c r="B123" s="220"/>
      <c r="C123" s="221"/>
      <c r="D123" s="226"/>
      <c r="E123" s="229" t="s">
        <v>204</v>
      </c>
      <c r="F123" s="224"/>
    </row>
    <row r="124" spans="1:6" ht="15.2" customHeight="1" x14ac:dyDescent="0.2">
      <c r="A124" s="219"/>
      <c r="B124" s="220"/>
      <c r="C124" s="221"/>
      <c r="D124" s="226"/>
      <c r="E124" s="229" t="s">
        <v>168</v>
      </c>
      <c r="F124" s="224"/>
    </row>
    <row r="125" spans="1:6" ht="15.2" customHeight="1" x14ac:dyDescent="0.2">
      <c r="A125" s="219"/>
      <c r="B125" s="220"/>
      <c r="C125" s="221"/>
      <c r="D125" s="255"/>
      <c r="E125" s="237" t="s">
        <v>121</v>
      </c>
      <c r="F125" s="224"/>
    </row>
    <row r="126" spans="1:6" ht="15.2" customHeight="1" x14ac:dyDescent="0.2">
      <c r="A126" s="219"/>
      <c r="B126" s="220"/>
      <c r="C126" s="221"/>
      <c r="D126" s="222"/>
      <c r="E126" s="237" t="s">
        <v>117</v>
      </c>
      <c r="F126" s="224"/>
    </row>
    <row r="127" spans="1:6" ht="15.2" customHeight="1" x14ac:dyDescent="0.2">
      <c r="A127" s="219"/>
      <c r="B127" s="220"/>
      <c r="C127" s="221"/>
      <c r="D127" s="226"/>
      <c r="E127" s="237" t="s">
        <v>205</v>
      </c>
      <c r="F127" s="224"/>
    </row>
    <row r="128" spans="1:6" ht="15.2" customHeight="1" x14ac:dyDescent="0.2">
      <c r="A128" s="219"/>
      <c r="B128" s="220"/>
      <c r="C128" s="221"/>
      <c r="D128" s="226"/>
      <c r="E128" s="227" t="s">
        <v>175</v>
      </c>
      <c r="F128" s="228"/>
    </row>
    <row r="129" spans="1:7" ht="15.2" customHeight="1" x14ac:dyDescent="0.2">
      <c r="A129" s="231"/>
      <c r="B129" s="232"/>
      <c r="C129" s="233"/>
      <c r="D129" s="234"/>
      <c r="E129" s="256" t="s">
        <v>172</v>
      </c>
      <c r="F129" s="179"/>
    </row>
    <row r="130" spans="1:7" ht="36" customHeight="1" x14ac:dyDescent="0.2">
      <c r="A130" s="121">
        <v>10</v>
      </c>
      <c r="B130" s="121">
        <v>801</v>
      </c>
      <c r="C130" s="121">
        <v>80150</v>
      </c>
      <c r="D130" s="193" t="s">
        <v>160</v>
      </c>
      <c r="E130" s="126" t="s">
        <v>73</v>
      </c>
      <c r="F130" s="123">
        <v>901145.68</v>
      </c>
    </row>
    <row r="131" spans="1:7" ht="25.5" customHeight="1" x14ac:dyDescent="0.2">
      <c r="A131" s="219"/>
      <c r="B131" s="220"/>
      <c r="C131" s="221"/>
      <c r="D131" s="226"/>
      <c r="E131" s="223" t="s">
        <v>206</v>
      </c>
      <c r="F131" s="224"/>
    </row>
    <row r="132" spans="1:7" ht="14.25" customHeight="1" x14ac:dyDescent="0.2">
      <c r="A132" s="219"/>
      <c r="B132" s="220"/>
      <c r="C132" s="221"/>
      <c r="D132" s="257"/>
      <c r="E132" s="229" t="s">
        <v>165</v>
      </c>
      <c r="F132" s="224"/>
    </row>
    <row r="133" spans="1:7" ht="25.9" customHeight="1" x14ac:dyDescent="0.2">
      <c r="A133" s="219"/>
      <c r="B133" s="220"/>
      <c r="C133" s="221"/>
      <c r="D133" s="257"/>
      <c r="E133" s="227" t="s">
        <v>164</v>
      </c>
      <c r="F133" s="228"/>
    </row>
    <row r="134" spans="1:7" ht="15" customHeight="1" x14ac:dyDescent="0.2">
      <c r="A134" s="219"/>
      <c r="B134" s="220"/>
      <c r="C134" s="221"/>
      <c r="D134" s="226"/>
      <c r="E134" s="229" t="s">
        <v>161</v>
      </c>
      <c r="F134" s="224"/>
    </row>
    <row r="135" spans="1:7" ht="13.9" customHeight="1" x14ac:dyDescent="0.2">
      <c r="A135" s="231"/>
      <c r="B135" s="232"/>
      <c r="C135" s="233"/>
      <c r="D135" s="234"/>
      <c r="E135" s="235" t="s">
        <v>162</v>
      </c>
      <c r="F135" s="179"/>
      <c r="G135" s="225"/>
    </row>
    <row r="136" spans="1:7" ht="13.5" customHeight="1" x14ac:dyDescent="0.2">
      <c r="A136" s="204">
        <v>11</v>
      </c>
      <c r="B136" s="204">
        <v>801</v>
      </c>
      <c r="C136" s="204">
        <v>80151</v>
      </c>
      <c r="D136" s="116">
        <v>2540</v>
      </c>
      <c r="E136" s="245" t="s">
        <v>207</v>
      </c>
      <c r="F136" s="120">
        <v>50409.599999999999</v>
      </c>
    </row>
    <row r="137" spans="1:7" ht="15.2" customHeight="1" x14ac:dyDescent="0.2">
      <c r="A137" s="214"/>
      <c r="B137" s="215"/>
      <c r="C137" s="216"/>
      <c r="D137" s="258"/>
      <c r="E137" s="248" t="s">
        <v>208</v>
      </c>
      <c r="F137" s="218"/>
    </row>
    <row r="138" spans="1:7" ht="15.2" customHeight="1" x14ac:dyDescent="0.2">
      <c r="A138" s="231"/>
      <c r="B138" s="232"/>
      <c r="C138" s="233"/>
      <c r="D138" s="259"/>
      <c r="E138" s="241" t="s">
        <v>185</v>
      </c>
      <c r="F138" s="179"/>
    </row>
    <row r="139" spans="1:7" ht="102" customHeight="1" x14ac:dyDescent="0.2">
      <c r="A139" s="121">
        <v>12</v>
      </c>
      <c r="B139" s="121">
        <v>801</v>
      </c>
      <c r="C139" s="121">
        <v>80152</v>
      </c>
      <c r="D139" s="193" t="s">
        <v>160</v>
      </c>
      <c r="E139" s="126" t="s">
        <v>209</v>
      </c>
      <c r="F139" s="123">
        <f>1017020.64+150000-150000+20000+50000+90000</f>
        <v>1177020.6400000001</v>
      </c>
    </row>
    <row r="140" spans="1:7" ht="14.45" customHeight="1" x14ac:dyDescent="0.2">
      <c r="A140" s="219"/>
      <c r="B140" s="220"/>
      <c r="C140" s="221"/>
      <c r="D140" s="226"/>
      <c r="E140" s="156" t="s">
        <v>124</v>
      </c>
      <c r="F140" s="228"/>
    </row>
    <row r="141" spans="1:7" ht="15" customHeight="1" x14ac:dyDescent="0.2">
      <c r="A141" s="219"/>
      <c r="B141" s="220"/>
      <c r="C141" s="221"/>
      <c r="D141" s="226"/>
      <c r="E141" s="237" t="s">
        <v>200</v>
      </c>
      <c r="F141" s="224"/>
    </row>
    <row r="142" spans="1:7" ht="22.9" customHeight="1" x14ac:dyDescent="0.2">
      <c r="A142" s="219"/>
      <c r="B142" s="220"/>
      <c r="C142" s="221"/>
      <c r="D142" s="222"/>
      <c r="E142" s="260" t="s">
        <v>178</v>
      </c>
      <c r="F142" s="224"/>
    </row>
    <row r="143" spans="1:7" ht="24.75" customHeight="1" x14ac:dyDescent="0.2">
      <c r="A143" s="219"/>
      <c r="B143" s="220"/>
      <c r="C143" s="221"/>
      <c r="D143" s="226"/>
      <c r="E143" s="229" t="s">
        <v>197</v>
      </c>
      <c r="F143" s="224"/>
    </row>
    <row r="144" spans="1:7" ht="16.149999999999999" customHeight="1" x14ac:dyDescent="0.2">
      <c r="A144" s="219"/>
      <c r="B144" s="220"/>
      <c r="C144" s="221"/>
      <c r="D144" s="226"/>
      <c r="E144" s="237" t="s">
        <v>199</v>
      </c>
      <c r="F144" s="224"/>
    </row>
    <row r="145" spans="1:6" ht="24" customHeight="1" x14ac:dyDescent="0.2">
      <c r="A145" s="231"/>
      <c r="B145" s="232"/>
      <c r="C145" s="233"/>
      <c r="D145" s="234"/>
      <c r="E145" s="235" t="s">
        <v>190</v>
      </c>
      <c r="F145" s="179"/>
    </row>
    <row r="146" spans="1:6" ht="15.75" customHeight="1" x14ac:dyDescent="0.2">
      <c r="A146" s="261">
        <v>13</v>
      </c>
      <c r="B146" s="261">
        <v>853</v>
      </c>
      <c r="C146" s="261">
        <v>85311</v>
      </c>
      <c r="D146" s="244">
        <v>2580</v>
      </c>
      <c r="E146" s="232" t="s">
        <v>210</v>
      </c>
      <c r="F146" s="179">
        <f>260801+20000</f>
        <v>280801</v>
      </c>
    </row>
    <row r="147" spans="1:6" ht="18" customHeight="1" x14ac:dyDescent="0.2">
      <c r="A147" s="206"/>
      <c r="B147" s="245"/>
      <c r="C147" s="233"/>
      <c r="D147" s="151"/>
      <c r="E147" s="232" t="s">
        <v>211</v>
      </c>
      <c r="F147" s="179"/>
    </row>
    <row r="148" spans="1:6" ht="15.75" customHeight="1" x14ac:dyDescent="0.2">
      <c r="A148" s="204">
        <v>14</v>
      </c>
      <c r="B148" s="204">
        <v>854</v>
      </c>
      <c r="C148" s="262">
        <v>85402</v>
      </c>
      <c r="D148" s="244">
        <v>2540</v>
      </c>
      <c r="E148" s="154" t="s">
        <v>212</v>
      </c>
      <c r="F148" s="120">
        <f>1127337+100000</f>
        <v>1227337</v>
      </c>
    </row>
    <row r="149" spans="1:6" ht="22.5" customHeight="1" x14ac:dyDescent="0.2">
      <c r="A149" s="206"/>
      <c r="B149" s="245"/>
      <c r="C149" s="246"/>
      <c r="D149" s="122"/>
      <c r="E149" s="263" t="s">
        <v>213</v>
      </c>
      <c r="F149" s="120"/>
    </row>
    <row r="150" spans="1:6" ht="15.75" customHeight="1" x14ac:dyDescent="0.2">
      <c r="A150" s="204">
        <v>15</v>
      </c>
      <c r="B150" s="204">
        <v>854</v>
      </c>
      <c r="C150" s="204">
        <v>85404</v>
      </c>
      <c r="D150" s="118">
        <v>2540</v>
      </c>
      <c r="E150" s="245" t="s">
        <v>214</v>
      </c>
      <c r="F150" s="120">
        <f>657304.32+10000+190000</f>
        <v>857304.32</v>
      </c>
    </row>
    <row r="151" spans="1:6" ht="15" customHeight="1" x14ac:dyDescent="0.2">
      <c r="A151" s="219"/>
      <c r="B151" s="220"/>
      <c r="C151" s="221"/>
      <c r="D151" s="226"/>
      <c r="E151" s="230" t="s">
        <v>172</v>
      </c>
      <c r="F151" s="228"/>
    </row>
    <row r="152" spans="1:6" ht="13.5" customHeight="1" x14ac:dyDescent="0.2">
      <c r="A152" s="231"/>
      <c r="B152" s="232"/>
      <c r="C152" s="233"/>
      <c r="D152" s="234"/>
      <c r="E152" s="264" t="s">
        <v>118</v>
      </c>
      <c r="F152" s="239"/>
    </row>
    <row r="153" spans="1:6" ht="13.5" customHeight="1" x14ac:dyDescent="0.2">
      <c r="A153" s="219"/>
      <c r="B153" s="220"/>
      <c r="C153" s="221"/>
      <c r="D153" s="226"/>
      <c r="E153" s="227" t="s">
        <v>202</v>
      </c>
      <c r="F153" s="228"/>
    </row>
    <row r="154" spans="1:6" ht="13.5" customHeight="1" x14ac:dyDescent="0.2">
      <c r="A154" s="219"/>
      <c r="B154" s="220"/>
      <c r="C154" s="221"/>
      <c r="D154" s="226"/>
      <c r="E154" s="237" t="s">
        <v>121</v>
      </c>
      <c r="F154" s="224"/>
    </row>
    <row r="155" spans="1:6" ht="13.5" customHeight="1" x14ac:dyDescent="0.2">
      <c r="A155" s="219"/>
      <c r="B155" s="220"/>
      <c r="C155" s="221"/>
      <c r="D155" s="226"/>
      <c r="E155" s="229" t="s">
        <v>203</v>
      </c>
      <c r="F155" s="224"/>
    </row>
    <row r="156" spans="1:6" ht="13.5" customHeight="1" x14ac:dyDescent="0.2">
      <c r="A156" s="219"/>
      <c r="B156" s="220"/>
      <c r="C156" s="221"/>
      <c r="D156" s="226"/>
      <c r="E156" s="229" t="s">
        <v>168</v>
      </c>
      <c r="F156" s="224"/>
    </row>
    <row r="157" spans="1:6" ht="13.5" customHeight="1" x14ac:dyDescent="0.2">
      <c r="A157" s="219"/>
      <c r="B157" s="220"/>
      <c r="C157" s="221"/>
      <c r="D157" s="226"/>
      <c r="E157" s="237" t="s">
        <v>119</v>
      </c>
      <c r="F157" s="224"/>
    </row>
    <row r="158" spans="1:6" ht="14.25" customHeight="1" x14ac:dyDescent="0.2">
      <c r="A158" s="219"/>
      <c r="B158" s="220"/>
      <c r="C158" s="221"/>
      <c r="D158" s="226"/>
      <c r="E158" s="227" t="s">
        <v>204</v>
      </c>
      <c r="F158" s="228"/>
    </row>
    <row r="159" spans="1:6" ht="14.25" customHeight="1" x14ac:dyDescent="0.2">
      <c r="A159" s="231"/>
      <c r="B159" s="232"/>
      <c r="C159" s="233"/>
      <c r="D159" s="143"/>
      <c r="E159" s="265" t="s">
        <v>117</v>
      </c>
      <c r="F159" s="179"/>
    </row>
    <row r="160" spans="1:6" ht="25.5" customHeight="1" x14ac:dyDescent="0.2">
      <c r="A160" s="176">
        <v>16</v>
      </c>
      <c r="B160" s="176">
        <v>854</v>
      </c>
      <c r="C160" s="176">
        <v>85406</v>
      </c>
      <c r="D160" s="122">
        <v>2540</v>
      </c>
      <c r="E160" s="266" t="s">
        <v>215</v>
      </c>
      <c r="F160" s="123">
        <f>98579.6+15000</f>
        <v>113579.6</v>
      </c>
    </row>
    <row r="161" spans="1:6" ht="15.75" customHeight="1" x14ac:dyDescent="0.2">
      <c r="A161" s="214"/>
      <c r="B161" s="215"/>
      <c r="C161" s="216"/>
      <c r="D161" s="140"/>
      <c r="E161" s="267" t="s">
        <v>216</v>
      </c>
      <c r="F161" s="218"/>
    </row>
    <row r="162" spans="1:6" ht="16.5" customHeight="1" x14ac:dyDescent="0.2">
      <c r="A162" s="204">
        <v>17</v>
      </c>
      <c r="B162" s="204">
        <v>854</v>
      </c>
      <c r="C162" s="204">
        <v>85410</v>
      </c>
      <c r="D162" s="244">
        <v>2590</v>
      </c>
      <c r="E162" s="245" t="s">
        <v>217</v>
      </c>
      <c r="F162" s="120">
        <f>1201326+50000</f>
        <v>1251326</v>
      </c>
    </row>
    <row r="163" spans="1:6" ht="13.5" customHeight="1" x14ac:dyDescent="0.2">
      <c r="A163" s="206"/>
      <c r="B163" s="245"/>
      <c r="C163" s="246"/>
      <c r="D163" s="151"/>
      <c r="E163" s="232" t="s">
        <v>218</v>
      </c>
      <c r="F163" s="120"/>
    </row>
    <row r="164" spans="1:6" ht="14.25" customHeight="1" x14ac:dyDescent="0.2">
      <c r="A164" s="294"/>
      <c r="B164" s="295"/>
      <c r="C164" s="295"/>
      <c r="D164" s="116"/>
      <c r="E164" s="295" t="s">
        <v>157</v>
      </c>
      <c r="F164" s="296">
        <f>SUM(F61:F163)</f>
        <v>56924901.590000004</v>
      </c>
    </row>
    <row r="165" spans="1:6" ht="15.75" customHeight="1" x14ac:dyDescent="0.2">
      <c r="A165" s="268"/>
      <c r="B165" s="269"/>
      <c r="C165" s="269"/>
      <c r="D165" s="116"/>
      <c r="E165" s="269" t="s">
        <v>219</v>
      </c>
      <c r="F165" s="270">
        <f>F164+F58</f>
        <v>84439255.390000001</v>
      </c>
    </row>
    <row r="167" spans="1:6" ht="12.6" customHeight="1" x14ac:dyDescent="0.2">
      <c r="A167" s="297"/>
      <c r="F167" s="271"/>
    </row>
    <row r="169" spans="1:6" x14ac:dyDescent="0.2">
      <c r="F169" s="271"/>
    </row>
  </sheetData>
  <pageMargins left="0.51181102362204722" right="0.51181102362204722" top="0.70866141732283472" bottom="0.74803149606299213" header="0.31496062992125984" footer="0.31496062992125984"/>
  <pageSetup paperSize="9" orientation="portrait" useFirstPageNumber="1" r:id="rId1"/>
  <headerFooter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9EAF-F21D-42FD-9576-E4637F13AE4B}">
  <dimension ref="A1"/>
  <sheetViews>
    <sheetView zoomScale="120" zoomScaleNormal="12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Zał.Nr1</vt:lpstr>
      <vt:lpstr>Zał.Nr2</vt:lpstr>
      <vt:lpstr>Arkusz1</vt:lpstr>
      <vt:lpstr>Zał.Nr1!Obszar_wydruku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404/2024 Prezydenta Miasta Włocławek z dn. 4 października 2024 r.</dc:title>
  <dc:creator>Beata Duszeńska</dc:creator>
  <cp:keywords>Załącznik do Zarządzenia Prezydenta Miasta Włocławek </cp:keywords>
  <cp:lastModifiedBy>Karolina Budziszewska</cp:lastModifiedBy>
  <cp:lastPrinted>2024-10-09T07:25:09Z</cp:lastPrinted>
  <dcterms:created xsi:type="dcterms:W3CDTF">2024-10-09T06:57:06Z</dcterms:created>
  <dcterms:modified xsi:type="dcterms:W3CDTF">2024-10-09T11:44:52Z</dcterms:modified>
</cp:coreProperties>
</file>