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588DD2CE-3B2D-4BBE-BC30-56F60780018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Zał.Nr1" sheetId="5" r:id="rId1"/>
    <sheet name="Zał.Nr2" sheetId="6" r:id="rId2"/>
    <sheet name="Zał.Nr3" sheetId="7" r:id="rId3"/>
    <sheet name="Zał.Nr4" sheetId="8" r:id="rId4"/>
    <sheet name="Arkusz1" sheetId="1" r:id="rId5"/>
  </sheets>
  <definedNames>
    <definedName name="_xlnm._FilterDatabase" localSheetId="0" hidden="1">Zał.Nr1!$A$10:$H$190</definedName>
    <definedName name="_xlnm.Print_Area" localSheetId="0">Zał.Nr1!$A$1:$H$191</definedName>
    <definedName name="_xlnm.Print_Area" localSheetId="3">Zał.Nr4!$A$1:$G$240</definedName>
    <definedName name="_xlnm.Print_Titles" localSheetId="0">Zał.Nr1!$7:$9</definedName>
    <definedName name="_xlnm.Print_Titles" localSheetId="3">Zał.Nr4!$10:$11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8" i="8" l="1"/>
  <c r="G237" i="8"/>
  <c r="G235" i="8" s="1"/>
  <c r="F234" i="8"/>
  <c r="G232" i="8"/>
  <c r="G231" i="8"/>
  <c r="F227" i="8"/>
  <c r="G225" i="8"/>
  <c r="G224" i="8"/>
  <c r="G222" i="8" s="1"/>
  <c r="G220" i="8" s="1"/>
  <c r="G223" i="8"/>
  <c r="G218" i="8"/>
  <c r="G217" i="8"/>
  <c r="G216" i="8"/>
  <c r="G215" i="8" s="1"/>
  <c r="G213" i="8" s="1"/>
  <c r="G211" i="8"/>
  <c r="G210" i="8"/>
  <c r="G209" i="8"/>
  <c r="G208" i="8"/>
  <c r="G206" i="8" s="1"/>
  <c r="G204" i="8"/>
  <c r="G203" i="8"/>
  <c r="G202" i="8"/>
  <c r="G201" i="8"/>
  <c r="G200" i="8"/>
  <c r="G195" i="8"/>
  <c r="G194" i="8"/>
  <c r="G192" i="8" s="1"/>
  <c r="G190" i="8"/>
  <c r="G189" i="8" s="1"/>
  <c r="G187" i="8" s="1"/>
  <c r="G185" i="8"/>
  <c r="G184" i="8"/>
  <c r="G183" i="8"/>
  <c r="G182" i="8"/>
  <c r="G181" i="8"/>
  <c r="G180" i="8" s="1"/>
  <c r="G178" i="8" s="1"/>
  <c r="G176" i="8"/>
  <c r="G175" i="8" s="1"/>
  <c r="G173" i="8" s="1"/>
  <c r="G171" i="8"/>
  <c r="G170" i="8" s="1"/>
  <c r="G168" i="8" s="1"/>
  <c r="G166" i="8"/>
  <c r="G165" i="8"/>
  <c r="G164" i="8"/>
  <c r="G163" i="8"/>
  <c r="G162" i="8"/>
  <c r="G157" i="8"/>
  <c r="G156" i="8"/>
  <c r="G154" i="8" s="1"/>
  <c r="G152" i="8" s="1"/>
  <c r="G155" i="8"/>
  <c r="G150" i="8"/>
  <c r="G149" i="8" s="1"/>
  <c r="G147" i="8" s="1"/>
  <c r="G145" i="8"/>
  <c r="G144" i="8"/>
  <c r="G142" i="8" s="1"/>
  <c r="G140" i="8"/>
  <c r="G139" i="8"/>
  <c r="G138" i="8"/>
  <c r="G137" i="8"/>
  <c r="G136" i="8"/>
  <c r="G131" i="8"/>
  <c r="G130" i="8"/>
  <c r="G128" i="8" s="1"/>
  <c r="G126" i="8"/>
  <c r="G125" i="8" s="1"/>
  <c r="G123" i="8" s="1"/>
  <c r="G121" i="8"/>
  <c r="G120" i="8"/>
  <c r="G118" i="8" s="1"/>
  <c r="G116" i="8"/>
  <c r="G113" i="8"/>
  <c r="G112" i="8"/>
  <c r="G107" i="8"/>
  <c r="G106" i="8"/>
  <c r="G105" i="8"/>
  <c r="G102" i="8" s="1"/>
  <c r="G100" i="8" s="1"/>
  <c r="G104" i="8"/>
  <c r="G103" i="8"/>
  <c r="G98" i="8"/>
  <c r="G97" i="8" s="1"/>
  <c r="G95" i="8" s="1"/>
  <c r="G93" i="8"/>
  <c r="G92" i="8"/>
  <c r="G90" i="8" s="1"/>
  <c r="G88" i="8"/>
  <c r="G87" i="8"/>
  <c r="G86" i="8"/>
  <c r="G85" i="8"/>
  <c r="G84" i="8"/>
  <c r="F78" i="8"/>
  <c r="F77" i="8"/>
  <c r="G74" i="8"/>
  <c r="G73" i="8"/>
  <c r="G72" i="8"/>
  <c r="G71" i="8"/>
  <c r="G70" i="8" s="1"/>
  <c r="G68" i="8" s="1"/>
  <c r="F67" i="8"/>
  <c r="G65" i="8"/>
  <c r="G64" i="8" s="1"/>
  <c r="G62" i="8" s="1"/>
  <c r="F61" i="8"/>
  <c r="G59" i="8"/>
  <c r="G58" i="8"/>
  <c r="G56" i="8" s="1"/>
  <c r="G54" i="8" s="1"/>
  <c r="G57" i="8"/>
  <c r="F53" i="8"/>
  <c r="G51" i="8"/>
  <c r="G50" i="8"/>
  <c r="G49" i="8" s="1"/>
  <c r="G47" i="8"/>
  <c r="G46" i="8" s="1"/>
  <c r="F43" i="8"/>
  <c r="G41" i="8"/>
  <c r="G40" i="8"/>
  <c r="G39" i="8"/>
  <c r="F35" i="8"/>
  <c r="G33" i="8"/>
  <c r="G32" i="8"/>
  <c r="G31" i="8"/>
  <c r="G30" i="8" s="1"/>
  <c r="G28" i="8" s="1"/>
  <c r="F27" i="8"/>
  <c r="G25" i="8"/>
  <c r="G24" i="8"/>
  <c r="G23" i="8"/>
  <c r="G21" i="8" s="1"/>
  <c r="G19" i="8" s="1"/>
  <c r="G22" i="8"/>
  <c r="F18" i="8"/>
  <c r="G16" i="8"/>
  <c r="G15" i="8" s="1"/>
  <c r="G13" i="8" s="1"/>
  <c r="F12" i="8"/>
  <c r="G83" i="8" l="1"/>
  <c r="G81" i="8" s="1"/>
  <c r="G161" i="8"/>
  <c r="G159" i="8" s="1"/>
  <c r="G38" i="8"/>
  <c r="G36" i="8" s="1"/>
  <c r="G44" i="8"/>
  <c r="F76" i="8"/>
  <c r="G111" i="8"/>
  <c r="G109" i="8" s="1"/>
  <c r="G135" i="8"/>
  <c r="G133" i="8" s="1"/>
  <c r="G79" i="8" s="1"/>
  <c r="G199" i="8"/>
  <c r="G197" i="8" s="1"/>
  <c r="G230" i="8"/>
  <c r="G228" i="8" s="1"/>
  <c r="F240" i="8"/>
  <c r="G240" i="8" l="1"/>
  <c r="G31" i="7" l="1"/>
  <c r="F31" i="7"/>
  <c r="E31" i="7"/>
  <c r="D31" i="7"/>
  <c r="J22" i="6" l="1"/>
  <c r="H22" i="6"/>
  <c r="G22" i="6"/>
  <c r="F21" i="6"/>
  <c r="E21" i="6"/>
  <c r="D21" i="6"/>
  <c r="D22" i="6" s="1"/>
  <c r="E20" i="6"/>
  <c r="F19" i="6"/>
  <c r="E19" i="6"/>
  <c r="I18" i="6"/>
  <c r="F18" i="6"/>
  <c r="E18" i="6"/>
  <c r="I17" i="6"/>
  <c r="I22" i="6" s="1"/>
  <c r="F17" i="6"/>
  <c r="E17" i="6" s="1"/>
  <c r="I16" i="6"/>
  <c r="F16" i="6"/>
  <c r="F22" i="6" s="1"/>
  <c r="E16" i="6"/>
  <c r="E22" i="6" s="1"/>
  <c r="H190" i="5"/>
  <c r="H189" i="5"/>
  <c r="H188" i="5"/>
  <c r="H187" i="5"/>
  <c r="H186" i="5"/>
  <c r="G185" i="5"/>
  <c r="F185" i="5"/>
  <c r="H185" i="5" s="1"/>
  <c r="G184" i="5"/>
  <c r="G183" i="5" s="1"/>
  <c r="H182" i="5"/>
  <c r="H181" i="5"/>
  <c r="H180" i="5"/>
  <c r="H179" i="5"/>
  <c r="H178" i="5"/>
  <c r="H177" i="5"/>
  <c r="H176" i="5"/>
  <c r="H175" i="5"/>
  <c r="H174" i="5"/>
  <c r="H173" i="5"/>
  <c r="G172" i="5"/>
  <c r="G171" i="5" s="1"/>
  <c r="G170" i="5" s="1"/>
  <c r="F172" i="5"/>
  <c r="H172" i="5" s="1"/>
  <c r="H168" i="5"/>
  <c r="H167" i="5"/>
  <c r="G166" i="5"/>
  <c r="H166" i="5" s="1"/>
  <c r="F166" i="5"/>
  <c r="F165" i="5"/>
  <c r="H161" i="5"/>
  <c r="H160" i="5"/>
  <c r="G159" i="5"/>
  <c r="H159" i="5" s="1"/>
  <c r="F159" i="5"/>
  <c r="G158" i="5"/>
  <c r="G157" i="5" s="1"/>
  <c r="F158" i="5"/>
  <c r="F157" i="5"/>
  <c r="H154" i="5"/>
  <c r="H153" i="5"/>
  <c r="G152" i="5"/>
  <c r="G151" i="5" s="1"/>
  <c r="F152" i="5"/>
  <c r="F151" i="5"/>
  <c r="H150" i="5"/>
  <c r="G149" i="5"/>
  <c r="F149" i="5"/>
  <c r="G148" i="5"/>
  <c r="H147" i="5"/>
  <c r="G146" i="5"/>
  <c r="F146" i="5"/>
  <c r="H146" i="5" s="1"/>
  <c r="G145" i="5"/>
  <c r="H144" i="5"/>
  <c r="H143" i="5"/>
  <c r="G142" i="5"/>
  <c r="F142" i="5"/>
  <c r="H142" i="5" s="1"/>
  <c r="G141" i="5"/>
  <c r="H140" i="5"/>
  <c r="G139" i="5"/>
  <c r="H139" i="5" s="1"/>
  <c r="F139" i="5"/>
  <c r="G138" i="5"/>
  <c r="F138" i="5"/>
  <c r="H137" i="5"/>
  <c r="G136" i="5"/>
  <c r="G135" i="5" s="1"/>
  <c r="F136" i="5"/>
  <c r="H136" i="5" s="1"/>
  <c r="H133" i="5"/>
  <c r="H132" i="5"/>
  <c r="H131" i="5"/>
  <c r="H130" i="5"/>
  <c r="G129" i="5"/>
  <c r="F129" i="5"/>
  <c r="H129" i="5" s="1"/>
  <c r="G128" i="5"/>
  <c r="G127" i="5" s="1"/>
  <c r="H126" i="5"/>
  <c r="H125" i="5"/>
  <c r="G125" i="5"/>
  <c r="F125" i="5"/>
  <c r="G124" i="5"/>
  <c r="G123" i="5" s="1"/>
  <c r="F124" i="5"/>
  <c r="H124" i="5" s="1"/>
  <c r="H122" i="5"/>
  <c r="H121" i="5"/>
  <c r="H120" i="5"/>
  <c r="H119" i="5"/>
  <c r="H118" i="5"/>
  <c r="H117" i="5"/>
  <c r="G116" i="5"/>
  <c r="G96" i="5" s="1"/>
  <c r="F116" i="5"/>
  <c r="H113" i="5"/>
  <c r="H112" i="5"/>
  <c r="H111" i="5"/>
  <c r="H110" i="5"/>
  <c r="H109" i="5"/>
  <c r="H108" i="5"/>
  <c r="H107" i="5"/>
  <c r="G107" i="5"/>
  <c r="F107" i="5"/>
  <c r="H106" i="5"/>
  <c r="H105" i="5"/>
  <c r="H104" i="5"/>
  <c r="H103" i="5"/>
  <c r="H102" i="5"/>
  <c r="H101" i="5"/>
  <c r="G101" i="5"/>
  <c r="F101" i="5"/>
  <c r="H100" i="5"/>
  <c r="H99" i="5"/>
  <c r="G98" i="5"/>
  <c r="F98" i="5"/>
  <c r="H98" i="5" s="1"/>
  <c r="F96" i="5"/>
  <c r="F95" i="5" s="1"/>
  <c r="H94" i="5"/>
  <c r="H93" i="5"/>
  <c r="H92" i="5"/>
  <c r="G91" i="5"/>
  <c r="G90" i="5" s="1"/>
  <c r="H90" i="5" s="1"/>
  <c r="F91" i="5"/>
  <c r="H91" i="5" s="1"/>
  <c r="F90" i="5"/>
  <c r="H89" i="5"/>
  <c r="H88" i="5"/>
  <c r="G88" i="5"/>
  <c r="F88" i="5"/>
  <c r="G87" i="5"/>
  <c r="F87" i="5"/>
  <c r="H87" i="5" s="1"/>
  <c r="H86" i="5"/>
  <c r="G85" i="5"/>
  <c r="G84" i="5" s="1"/>
  <c r="F85" i="5"/>
  <c r="F84" i="5"/>
  <c r="H84" i="5" s="1"/>
  <c r="H81" i="5"/>
  <c r="G80" i="5"/>
  <c r="F80" i="5"/>
  <c r="H80" i="5" s="1"/>
  <c r="G79" i="5"/>
  <c r="H78" i="5"/>
  <c r="H77" i="5"/>
  <c r="G76" i="5"/>
  <c r="G75" i="5" s="1"/>
  <c r="F76" i="5"/>
  <c r="H74" i="5"/>
  <c r="H73" i="5"/>
  <c r="G73" i="5"/>
  <c r="F73" i="5"/>
  <c r="F72" i="5" s="1"/>
  <c r="H72" i="5" s="1"/>
  <c r="G72" i="5"/>
  <c r="G71" i="5" s="1"/>
  <c r="H70" i="5"/>
  <c r="H69" i="5"/>
  <c r="H68" i="5"/>
  <c r="H67" i="5"/>
  <c r="G66" i="5"/>
  <c r="G65" i="5" s="1"/>
  <c r="G64" i="5" s="1"/>
  <c r="F66" i="5"/>
  <c r="H66" i="5" s="1"/>
  <c r="H62" i="5"/>
  <c r="H61" i="5"/>
  <c r="H60" i="5"/>
  <c r="H59" i="5"/>
  <c r="H58" i="5"/>
  <c r="H57" i="5"/>
  <c r="G57" i="5"/>
  <c r="F57" i="5"/>
  <c r="G56" i="5"/>
  <c r="G55" i="5" s="1"/>
  <c r="F56" i="5"/>
  <c r="H56" i="5" s="1"/>
  <c r="H54" i="5"/>
  <c r="H53" i="5"/>
  <c r="G52" i="5"/>
  <c r="G51" i="5" s="1"/>
  <c r="F52" i="5"/>
  <c r="F51" i="5"/>
  <c r="H50" i="5"/>
  <c r="H49" i="5"/>
  <c r="G48" i="5"/>
  <c r="G47" i="5" s="1"/>
  <c r="F48" i="5"/>
  <c r="H48" i="5" s="1"/>
  <c r="H45" i="5"/>
  <c r="G44" i="5"/>
  <c r="H44" i="5" s="1"/>
  <c r="F44" i="5"/>
  <c r="F43" i="5"/>
  <c r="H42" i="5"/>
  <c r="H41" i="5"/>
  <c r="G41" i="5"/>
  <c r="G40" i="5" s="1"/>
  <c r="F41" i="5"/>
  <c r="F40" i="5"/>
  <c r="H36" i="5"/>
  <c r="G35" i="5"/>
  <c r="F35" i="5"/>
  <c r="F34" i="5" s="1"/>
  <c r="F33" i="5" s="1"/>
  <c r="H32" i="5"/>
  <c r="F32" i="5"/>
  <c r="H31" i="5"/>
  <c r="G31" i="5"/>
  <c r="F31" i="5"/>
  <c r="F30" i="5" s="1"/>
  <c r="G30" i="5"/>
  <c r="G29" i="5" s="1"/>
  <c r="H27" i="5"/>
  <c r="G26" i="5"/>
  <c r="F26" i="5"/>
  <c r="H26" i="5" s="1"/>
  <c r="G25" i="5"/>
  <c r="G24" i="5" s="1"/>
  <c r="H23" i="5"/>
  <c r="G22" i="5"/>
  <c r="F22" i="5"/>
  <c r="F21" i="5" s="1"/>
  <c r="G21" i="5"/>
  <c r="G20" i="5" s="1"/>
  <c r="H19" i="5"/>
  <c r="G18" i="5"/>
  <c r="F18" i="5"/>
  <c r="G17" i="5"/>
  <c r="H16" i="5"/>
  <c r="G15" i="5"/>
  <c r="H15" i="5" s="1"/>
  <c r="F15" i="5"/>
  <c r="F14" i="5"/>
  <c r="G169" i="5" l="1"/>
  <c r="H40" i="5"/>
  <c r="G155" i="5"/>
  <c r="H18" i="5"/>
  <c r="H35" i="5"/>
  <c r="F47" i="5"/>
  <c r="H47" i="5" s="1"/>
  <c r="H85" i="5"/>
  <c r="F128" i="5"/>
  <c r="G134" i="5"/>
  <c r="F141" i="5"/>
  <c r="H141" i="5" s="1"/>
  <c r="F145" i="5"/>
  <c r="H145" i="5" s="1"/>
  <c r="H149" i="5"/>
  <c r="H152" i="5"/>
  <c r="G165" i="5"/>
  <c r="G162" i="5" s="1"/>
  <c r="F184" i="5"/>
  <c r="G82" i="5"/>
  <c r="H157" i="5"/>
  <c r="F162" i="5"/>
  <c r="H162" i="5" s="1"/>
  <c r="H22" i="5"/>
  <c r="F39" i="5"/>
  <c r="G43" i="5"/>
  <c r="H43" i="5" s="1"/>
  <c r="H52" i="5"/>
  <c r="F55" i="5"/>
  <c r="H76" i="5"/>
  <c r="F82" i="5"/>
  <c r="H116" i="5"/>
  <c r="F123" i="5"/>
  <c r="H123" i="5" s="1"/>
  <c r="F135" i="5"/>
  <c r="H138" i="5"/>
  <c r="H158" i="5"/>
  <c r="H51" i="5"/>
  <c r="F20" i="5"/>
  <c r="H20" i="5" s="1"/>
  <c r="H21" i="5"/>
  <c r="G46" i="5"/>
  <c r="H55" i="5"/>
  <c r="H135" i="5"/>
  <c r="H30" i="5"/>
  <c r="F29" i="5"/>
  <c r="H96" i="5"/>
  <c r="G95" i="5"/>
  <c r="H95" i="5" s="1"/>
  <c r="H151" i="5"/>
  <c r="F17" i="5"/>
  <c r="F25" i="5"/>
  <c r="F46" i="5"/>
  <c r="H46" i="5" s="1"/>
  <c r="F65" i="5"/>
  <c r="F75" i="5"/>
  <c r="F79" i="5"/>
  <c r="H79" i="5" s="1"/>
  <c r="F148" i="5"/>
  <c r="H148" i="5" s="1"/>
  <c r="F171" i="5"/>
  <c r="H82" i="5"/>
  <c r="G14" i="5"/>
  <c r="G34" i="5"/>
  <c r="F134" i="5" l="1"/>
  <c r="H134" i="5" s="1"/>
  <c r="G39" i="5"/>
  <c r="H39" i="5" s="1"/>
  <c r="H128" i="5"/>
  <c r="F127" i="5"/>
  <c r="H127" i="5" s="1"/>
  <c r="H184" i="5"/>
  <c r="F183" i="5"/>
  <c r="H183" i="5" s="1"/>
  <c r="F155" i="5"/>
  <c r="H155" i="5" s="1"/>
  <c r="G38" i="5"/>
  <c r="G37" i="5" s="1"/>
  <c r="H165" i="5"/>
  <c r="H171" i="5"/>
  <c r="F170" i="5"/>
  <c r="H17" i="5"/>
  <c r="F12" i="5"/>
  <c r="H29" i="5"/>
  <c r="F28" i="5"/>
  <c r="H34" i="5"/>
  <c r="G33" i="5"/>
  <c r="H25" i="5"/>
  <c r="F24" i="5"/>
  <c r="H24" i="5" s="1"/>
  <c r="H14" i="5"/>
  <c r="G12" i="5"/>
  <c r="G11" i="5" s="1"/>
  <c r="H75" i="5"/>
  <c r="F71" i="5"/>
  <c r="H71" i="5" s="1"/>
  <c r="H65" i="5"/>
  <c r="F64" i="5"/>
  <c r="H64" i="5" s="1"/>
  <c r="G28" i="5" l="1"/>
  <c r="G10" i="5" s="1"/>
  <c r="H33" i="5"/>
  <c r="F11" i="5"/>
  <c r="H12" i="5"/>
  <c r="H28" i="5"/>
  <c r="F169" i="5"/>
  <c r="H170" i="5"/>
  <c r="F38" i="5"/>
  <c r="H38" i="5" l="1"/>
  <c r="F37" i="5"/>
  <c r="H169" i="5"/>
  <c r="H11" i="5"/>
  <c r="F10" i="5"/>
  <c r="H37" i="5" l="1"/>
  <c r="H10" i="5"/>
</calcChain>
</file>

<file path=xl/sharedStrings.xml><?xml version="1.0" encoding="utf-8"?>
<sst xmlns="http://schemas.openxmlformats.org/spreadsheetml/2006/main" count="676" uniqueCount="241">
  <si>
    <t>Załącznik Nr 1</t>
  </si>
  <si>
    <t>PREZYDENTA MIASTA WŁOCŁAWEK</t>
  </si>
  <si>
    <t>Zmiany w budżecie miasta Włocławek na 2024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</si>
  <si>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</si>
  <si>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</si>
  <si>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</si>
  <si>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</si>
  <si>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</si>
  <si>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</si>
  <si>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</si>
  <si>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</si>
  <si>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</si>
  <si>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</si>
  <si>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DOCHODY OGÓŁEM:</t>
  </si>
  <si>
    <t>Dochody na zadania własne:</t>
  </si>
  <si>
    <t>Oświata i wychowanie</t>
  </si>
  <si>
    <t>Stołówki szkolne i przedszkolne</t>
  </si>
  <si>
    <t>Organ</t>
  </si>
  <si>
    <t>WYDATKI OGÓŁEM:</t>
  </si>
  <si>
    <t>Wydatki na zadania własne:</t>
  </si>
  <si>
    <t>Szkoły podstawowe</t>
  </si>
  <si>
    <t>Wydział Edukacji</t>
  </si>
  <si>
    <t>2340</t>
  </si>
  <si>
    <t>Wydział Edukacji, Zdrowia i Polityki Społecznej</t>
  </si>
  <si>
    <t>Przedszkola</t>
  </si>
  <si>
    <t>zakup usług pozostałych</t>
  </si>
  <si>
    <t>Technika</t>
  </si>
  <si>
    <t>Licea ogólnokształcące</t>
  </si>
  <si>
    <t>Jednostki oświatowe zbiorczo</t>
  </si>
  <si>
    <t xml:space="preserve">zakup materiałów i wyposażenia </t>
  </si>
  <si>
    <t>Pozostała działalność</t>
  </si>
  <si>
    <t>wydatki osobowe niezaliczone do wynagrodzeń</t>
  </si>
  <si>
    <t>wynagrodzenia osobowe pracowników</t>
  </si>
  <si>
    <t>składki na ubezpieczenia społeczne</t>
  </si>
  <si>
    <t>wynagrodzenia bezosobowe</t>
  </si>
  <si>
    <t>zakup usług remontowych</t>
  </si>
  <si>
    <t>podróże służbowe krajowe</t>
  </si>
  <si>
    <t>koszty postępowania sądowego i prokuratorskiego</t>
  </si>
  <si>
    <t>852</t>
  </si>
  <si>
    <t>Pomoc społeczna</t>
  </si>
  <si>
    <t xml:space="preserve">Zasiłki okresowe, celowe i pomoc w naturze oraz składki </t>
  </si>
  <si>
    <t>na ubezpieczenia emerytalne i rentowe</t>
  </si>
  <si>
    <t>Pomoc w zakresie dożywiania</t>
  </si>
  <si>
    <t>Pozostałe zadania w zakresie polityki społecznej</t>
  </si>
  <si>
    <t>Edukacyjna opieka wychowawcza</t>
  </si>
  <si>
    <t>Internaty i bursy szkolne</t>
  </si>
  <si>
    <t>Pomoc materialna dla uczniów o charakterze socjalnym</t>
  </si>
  <si>
    <t>stypendia dla uczniów</t>
  </si>
  <si>
    <t>świadczenia społeczne wypłacane obywatelom Ukrainy przebywającym na terytorium RP</t>
  </si>
  <si>
    <t>Rodzina</t>
  </si>
  <si>
    <t>Świadczenia rodzinne, świadczenie z funduszu alimentacyjnego oraz składki na ubezpieczenia emerytalne i rentowe z ubezpieczenia społecznego</t>
  </si>
  <si>
    <t>Działalność placówek opiekuńczo - wychowawczych</t>
  </si>
  <si>
    <t>Wydatki na zadania zlecone:</t>
  </si>
  <si>
    <t>wpłaty na PPK finansowane przez podmiot zatrudniający</t>
  </si>
  <si>
    <t>Wydatki na zadania rządowe:</t>
  </si>
  <si>
    <t>4010</t>
  </si>
  <si>
    <t xml:space="preserve">składki na Fundusz Pracy oraz Fundusz Solidarnościowy </t>
  </si>
  <si>
    <t>Załącznik Nr 2</t>
  </si>
  <si>
    <t>Straż Miejska</t>
  </si>
  <si>
    <t>Dział</t>
  </si>
  <si>
    <t>x</t>
  </si>
  <si>
    <t>Załącznik Nr 3</t>
  </si>
  <si>
    <t>Plan dochodów i wydatków na wydzielonym rachunku Funduszu Pomocy</t>
  </si>
  <si>
    <t>dotyczącym realizacji zadań na rzecz pomocy Ukrainie</t>
  </si>
  <si>
    <t>Lp.</t>
  </si>
  <si>
    <t>Nazwa zadania</t>
  </si>
  <si>
    <t xml:space="preserve">Dział </t>
  </si>
  <si>
    <t>Rozdział</t>
  </si>
  <si>
    <t>Dochody na 2024 rok</t>
  </si>
  <si>
    <t>Wydatki na 2024 rok</t>
  </si>
  <si>
    <t>2100</t>
  </si>
  <si>
    <t>1.</t>
  </si>
  <si>
    <t>Zapewnienie posiłku dzieciom i młodzieży</t>
  </si>
  <si>
    <t>85230</t>
  </si>
  <si>
    <t>Miejski Ośrodek Pomocy Rodzinie</t>
  </si>
  <si>
    <t>3290</t>
  </si>
  <si>
    <t>2.</t>
  </si>
  <si>
    <t>Świadczenia rodzinne</t>
  </si>
  <si>
    <t>855</t>
  </si>
  <si>
    <t>85595</t>
  </si>
  <si>
    <t>4740</t>
  </si>
  <si>
    <t>4850</t>
  </si>
  <si>
    <t>4860</t>
  </si>
  <si>
    <t>3.</t>
  </si>
  <si>
    <t>Świadczenie pieniężne w wysokości          300 zł</t>
  </si>
  <si>
    <t>853</t>
  </si>
  <si>
    <t>85395</t>
  </si>
  <si>
    <t>4.</t>
  </si>
  <si>
    <t>Świadczenie pieniężne - 40 zł za osobę dziennie</t>
  </si>
  <si>
    <t>754</t>
  </si>
  <si>
    <t>75495</t>
  </si>
  <si>
    <t>3280</t>
  </si>
  <si>
    <t>5.</t>
  </si>
  <si>
    <t>Zapewnienie zakwaterowania i wyżywienia obywatelom Ukrainy</t>
  </si>
  <si>
    <t>Wydział Zarządzania Kryzysowego i Bezpieczeństwa</t>
  </si>
  <si>
    <t>4370</t>
  </si>
  <si>
    <t>Administracja Zasobów Komunalnych</t>
  </si>
  <si>
    <t>6.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</si>
  <si>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</si>
  <si>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</si>
  <si>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</si>
  <si>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7.</t>
  </si>
  <si>
    <t>Zasiłki okresowe</t>
  </si>
  <si>
    <t>85214</t>
  </si>
  <si>
    <t>8.</t>
  </si>
  <si>
    <t>Finansowanie pobytu dzieci obywateli Ukrainy umieszczonych w systemie pieczy zastępczej</t>
  </si>
  <si>
    <t>85510</t>
  </si>
  <si>
    <t>Centrum Opieki nad Dzieckiem</t>
  </si>
  <si>
    <t>4350</t>
  </si>
  <si>
    <t>758</t>
  </si>
  <si>
    <t>75814</t>
  </si>
  <si>
    <t>9.</t>
  </si>
  <si>
    <t>Realizacja dodatkowych zadań oświatowych</t>
  </si>
  <si>
    <t>801</t>
  </si>
  <si>
    <t>80101</t>
  </si>
  <si>
    <t>4750</t>
  </si>
  <si>
    <t>80102</t>
  </si>
  <si>
    <t>80104</t>
  </si>
  <si>
    <t>80105</t>
  </si>
  <si>
    <t>80115</t>
  </si>
  <si>
    <t>80117</t>
  </si>
  <si>
    <t>80120</t>
  </si>
  <si>
    <t>80132</t>
  </si>
  <si>
    <t>80134</t>
  </si>
  <si>
    <t>854</t>
  </si>
  <si>
    <t>85410</t>
  </si>
  <si>
    <t>85420</t>
  </si>
  <si>
    <t>10.</t>
  </si>
  <si>
    <t>Nadanie numeru PESEL, potwierdzenie tożsamości obywateli Ukrainy i wprowadzenie danych do rejestru danych kontaktowych na wniosek oraz zarządzanie statusem UKR</t>
  </si>
  <si>
    <t>750</t>
  </si>
  <si>
    <t>75011</t>
  </si>
  <si>
    <t>Wydział Organizacyjno - Prawny i Kadr</t>
  </si>
  <si>
    <t>11.</t>
  </si>
  <si>
    <t>Stypendia i zasiłki dla uczniów z Ukrainy</t>
  </si>
  <si>
    <t>85415</t>
  </si>
  <si>
    <t>Ogółem:</t>
  </si>
  <si>
    <t>Organ - Fundusz Pomocy (zasiłki okresowe)</t>
  </si>
  <si>
    <t>środki z Funduszu Pomocy na finansowanie lub dofinansowanie zadań bieżących w zakresie pomocy obywatelom Ukrainy</t>
  </si>
  <si>
    <t>Organ - Fundusz Pomocy (zapewnienie posiłku dzieciom i młodzieży)</t>
  </si>
  <si>
    <t>2330</t>
  </si>
  <si>
    <t xml:space="preserve">dotacja celowe otrzymane od samorządu województwa na zadania bieżące realizowane na podstwie porozumień (umów) między jednostakmi samiorządu terytorialnego </t>
  </si>
  <si>
    <t>Organ - Fundusz Pomocy (finansowanie pobytu dzieci obywateli Ukrainy umieszczonych w systemie pieczy zastępczej)</t>
  </si>
  <si>
    <t>Dochody na zadania zlecone:</t>
  </si>
  <si>
    <t>Bezpieczeństwo publiczne i ochrona przeciwpożarowa</t>
  </si>
  <si>
    <t>Organ - Fundusz Pomocy (świadczenie pieniężne - 40 zł za osobę dziennie)</t>
  </si>
  <si>
    <t>2060</t>
  </si>
  <si>
    <t>dotacja celowa otrzymana z budżetu państwa na zadania bieżące z zakresu administracji rządowej zlecone gminom (związkom gmin, związkom powiatowo - gminnym), związane z realizacją świadczenia wychowawczego stanowiącego pomoc państwa w wychowywaniu dzieci</t>
  </si>
  <si>
    <t>Transport i łączność</t>
  </si>
  <si>
    <t>Lokalny transport zbiorowy</t>
  </si>
  <si>
    <t>Wydział Dróg, Transportu Zbiorowego i Energii</t>
  </si>
  <si>
    <t>Gospodarka mieszkaniowa</t>
  </si>
  <si>
    <t>Gospodarka gruntami i nieruchomościami</t>
  </si>
  <si>
    <t>Wydział Gospodarowania Mieniem Komunalnym</t>
  </si>
  <si>
    <t>podatek od nieruchomości</t>
  </si>
  <si>
    <t>kary i odszkodowania wypłacane na rzecz osób prawnych i innych jednostek organizacyjnych</t>
  </si>
  <si>
    <t>Administracja publiczna</t>
  </si>
  <si>
    <t>75023</t>
  </si>
  <si>
    <t>Urzędy gmin (miast i miast na prawach powiatu)</t>
  </si>
  <si>
    <t>4210</t>
  </si>
  <si>
    <t>zakup materiałów i wyposażenia</t>
  </si>
  <si>
    <t>4240</t>
  </si>
  <si>
    <t>zakup środków dydaktycznych i książek</t>
  </si>
  <si>
    <t xml:space="preserve">szkolenia pracowników niebędących członkami korpusu służby cywilnej </t>
  </si>
  <si>
    <t>Bezpieczeństwo publiczne i ochrona</t>
  </si>
  <si>
    <t>przeciwpożarowa</t>
  </si>
  <si>
    <t>Straż gminna (miejska)</t>
  </si>
  <si>
    <t>4260</t>
  </si>
  <si>
    <t>zakup energii</t>
  </si>
  <si>
    <t>odpisy na zakładowy fundusz świadczeń socjalnych</t>
  </si>
  <si>
    <t>Miejski Ośrodek Pomocy Rodzinie - Fundusz Pomocy (zasiłki okresowe)</t>
  </si>
  <si>
    <t>Miejski Ośrodek Pomocy Rodzinie - Fundusz Pomocy (zapewnienie posiłku dzieciom i młodzieży)</t>
  </si>
  <si>
    <t>świadczenia społeczne</t>
  </si>
  <si>
    <t>4330</t>
  </si>
  <si>
    <t xml:space="preserve">zakup usług przez jednostki samorządu terytorialnego od innych jednostek samorządu terytorialnego </t>
  </si>
  <si>
    <t>Włocławskie Centrum Organizacji Pozarządowych</t>
  </si>
  <si>
    <t xml:space="preserve">i Wolontariatu </t>
  </si>
  <si>
    <t>Miejska Jadłodajnia "U Świętego Antoniego"</t>
  </si>
  <si>
    <t>zakup środków żywności</t>
  </si>
  <si>
    <t>opłaty z tytułu zakupu usług telekomunikacyjnych</t>
  </si>
  <si>
    <t xml:space="preserve">zakup usług obejmujących wykonanie ekspertyz, analiz i opinii </t>
  </si>
  <si>
    <t>opłaty na rzecz budżetu państwa</t>
  </si>
  <si>
    <t>Miejski Ośrodek Pomocy Rodzinie - projekt pn. "Kujawsko - Pomorska Teleopieka Etap I"</t>
  </si>
  <si>
    <t xml:space="preserve">Miejski Ośrodek Pomocy Rodzinie - projekt pn. "Usługi </t>
  </si>
  <si>
    <t xml:space="preserve">indywidualnego transportu door-to-door - dla </t>
  </si>
  <si>
    <t xml:space="preserve">mieszkańców Miasta Włocławka" </t>
  </si>
  <si>
    <t>Centrum Opieki nad Dzieckiem - Fundusz Pomocy (finansowanie pobytu dzieci obywateli Ukrainy umieszczonych w systemie pieczy zastępczej)</t>
  </si>
  <si>
    <t>zakup towarów (w szczególności materiałów, leków, żywności) w związku z pomocą obywatelom Ukrainy</t>
  </si>
  <si>
    <t>zakup usług związanych z pomocą obywatelom Ukrainy</t>
  </si>
  <si>
    <t>wynagrodzenia i uposażenia wypłacane w związku z pomocą obywatelom Ukrainy</t>
  </si>
  <si>
    <t>składki i inne pochodne od wynagrodzeń pracowników wypłacanych w związku z pomocą obywatelom Ukrainy</t>
  </si>
  <si>
    <t>Gospodarka komunalna i ochrona środowiska</t>
  </si>
  <si>
    <t>Gospodarka ściekowa i ochrona wód</t>
  </si>
  <si>
    <t>Wydział Nadzoru Właścicielskiego i Gospodarki Komunalnej</t>
  </si>
  <si>
    <t>Gospodarka odpadami komunalnymi</t>
  </si>
  <si>
    <t>Oczyszczanie miast i wsi</t>
  </si>
  <si>
    <t>Utrzymanie zieleni w miastach i gminach</t>
  </si>
  <si>
    <t>Pozostałe działania związane z gospodarką odpadami</t>
  </si>
  <si>
    <t xml:space="preserve">Bezpieczeństwo publiczne i ochrona </t>
  </si>
  <si>
    <t>Miejski Ośrodek Pomocy Rodzinie - Fundusz Pomocy (świadczenie pieniężne - 40 zł za osobę dziennie)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</si>
  <si>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</si>
  <si>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</si>
  <si>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</si>
  <si>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 - świadczenie wychowawcze</t>
  </si>
  <si>
    <t>Zadania w zakresie przeciwdziałania przemocy w rodzinie</t>
  </si>
  <si>
    <t>Miejski Ośrodek Pomocy Rodzinie - Specjalistyczny Ośrodek Wsparcia</t>
  </si>
  <si>
    <t>Zespoły do spraw orzekania o niepełnosprawności</t>
  </si>
  <si>
    <t>do Zarządzenia NR 479/2024</t>
  </si>
  <si>
    <t>z dnia 17 grudnia 2024 r.</t>
  </si>
  <si>
    <t xml:space="preserve">Dochody i wydatki związane z realizacją zadań wykonywanych na podstawie porozumień (umów) </t>
  </si>
  <si>
    <t>między jednostkami samorządu terytorialnego na 2024 rok</t>
  </si>
  <si>
    <t xml:space="preserve">Wydatki
</t>
  </si>
  <si>
    <t>z tego:</t>
  </si>
  <si>
    <t>Dotacje</t>
  </si>
  <si>
    <t>ogółem</t>
  </si>
  <si>
    <t>Wydatki</t>
  </si>
  <si>
    <t>w tym:</t>
  </si>
  <si>
    <t>(6 + 10)</t>
  </si>
  <si>
    <t>bieżące</t>
  </si>
  <si>
    <t>wynagrodzenia i składki od nich naliczane</t>
  </si>
  <si>
    <t>świadczenia na rzecz osób fizycznych</t>
  </si>
  <si>
    <t>dotacje</t>
  </si>
  <si>
    <t>Wydatki majątkowe</t>
  </si>
  <si>
    <t xml:space="preserve">Plan </t>
  </si>
  <si>
    <t xml:space="preserve"> dochodów i wydatków wydzielonych rachunków dochodów oświatowych jednostek budżetowych na 2024 rok</t>
  </si>
  <si>
    <t>(zbiorczo)</t>
  </si>
  <si>
    <t>Wyszczególnienie</t>
  </si>
  <si>
    <t>Stan środków pieniężnych na początek roku</t>
  </si>
  <si>
    <t>Stan środków pieniężnych na koniec roku</t>
  </si>
  <si>
    <t>Dochody</t>
  </si>
  <si>
    <t>Szkoły podstawowe specjalne</t>
  </si>
  <si>
    <t xml:space="preserve">Szkoły artystyczne </t>
  </si>
  <si>
    <t>Placówki kształcenia ustawicznego i centra kształcenia zawodowego</t>
  </si>
  <si>
    <t xml:space="preserve">  Ośrodki szkolenia, dokształcania i doskonalenia kadr</t>
  </si>
  <si>
    <t>Inne formy kształcenia osobno niewymienione</t>
  </si>
  <si>
    <t xml:space="preserve">Kolonie i obozy oraz inne formy wypoczynku dzieci i młodzieży szkolnej, a także szkolenia młodzieży </t>
  </si>
  <si>
    <t>Szkolne schroniska młodzieżowe</t>
  </si>
  <si>
    <t>Młodzieżowe ośrodki wychowawcze</t>
  </si>
  <si>
    <t xml:space="preserve">Ogółem </t>
  </si>
  <si>
    <t>Załącznik Nr 4</t>
  </si>
  <si>
    <t>0920</t>
  </si>
  <si>
    <t>80116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</si>
</sst>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name val="Arial"/>
      <family val="2"/>
      <charset val="238"/>
    </font>
    <font>
      <b/>
      <sz val="8"/>
      <name val="Arial CE"/>
      <charset val="238"/>
    </font>
    <font>
      <sz val="11"/>
      <color indexed="8"/>
      <name val="Calibri"/>
      <family val="2"/>
      <charset val="1"/>
    </font>
    <font>
      <sz val="10"/>
      <name val="Arial"/>
      <family val="2"/>
      <charset val="238"/>
    </font>
    <font>
      <b/>
      <sz val="12"/>
      <name val="Arial CE"/>
      <family val="2"/>
      <charset val="238"/>
    </font>
    <font>
      <sz val="7"/>
      <name val="Arial"/>
      <family val="2"/>
      <charset val="238"/>
    </font>
    <font>
      <b/>
      <sz val="9"/>
      <name val="Arial CE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 Narrow"/>
      <family val="2"/>
      <charset val="238"/>
    </font>
    <font>
      <sz val="6"/>
      <name val="Arial CE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u/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9">
    <xf numFmtId="0" fontId="0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15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0" fontId="16" fillId="0" borderId="0"/>
  </cellStyleXfs>
  <cellXfs count="278">
    <xf numFmtId="0" fontId="0" fillId="0" borderId="0" xfId="0"/>
    <xf numFmtId="0" fontId="12" fillId="0" borderId="5" xfId="2" applyFont="1" applyBorder="1"/>
    <xf numFmtId="0" fontId="13" fillId="0" borderId="3" xfId="2" applyFont="1" applyBorder="1" applyAlignment="1">
      <alignment horizontal="right"/>
    </xf>
    <xf numFmtId="0" fontId="12" fillId="0" borderId="3" xfId="2" applyFont="1" applyBorder="1" applyAlignment="1">
      <alignment horizontal="right"/>
    </xf>
    <xf numFmtId="0" fontId="12" fillId="0" borderId="3" xfId="2" applyFont="1" applyBorder="1"/>
    <xf numFmtId="0" fontId="13" fillId="0" borderId="3" xfId="2" applyFont="1" applyBorder="1"/>
    <xf numFmtId="4" fontId="12" fillId="0" borderId="3" xfId="2" applyNumberFormat="1" applyFont="1" applyBorder="1"/>
    <xf numFmtId="0" fontId="13" fillId="0" borderId="3" xfId="2" applyFont="1" applyBorder="1" applyAlignment="1">
      <alignment vertical="top"/>
    </xf>
    <xf numFmtId="0" fontId="14" fillId="0" borderId="3" xfId="2" applyFont="1" applyBorder="1"/>
    <xf numFmtId="0" fontId="6" fillId="0" borderId="0" xfId="6" applyFont="1"/>
    <xf numFmtId="49" fontId="6" fillId="0" borderId="0" xfId="6" applyNumberFormat="1" applyFont="1"/>
    <xf numFmtId="0" fontId="6" fillId="0" borderId="0" xfId="6" applyFont="1" applyAlignment="1">
      <alignment horizontal="left"/>
    </xf>
    <xf numFmtId="0" fontId="7" fillId="0" borderId="0" xfId="6" applyFont="1" applyAlignment="1">
      <alignment horizontal="centerContinuous"/>
    </xf>
    <xf numFmtId="49" fontId="7" fillId="0" borderId="0" xfId="6" applyNumberFormat="1" applyFont="1" applyAlignment="1">
      <alignment horizontal="centerContinuous"/>
    </xf>
    <xf numFmtId="0" fontId="8" fillId="0" borderId="0" xfId="6" applyFont="1" applyAlignment="1">
      <alignment horizontal="centerContinuous"/>
    </xf>
    <xf numFmtId="0" fontId="9" fillId="0" borderId="0" xfId="6" applyFont="1"/>
    <xf numFmtId="0" fontId="6" fillId="0" borderId="0" xfId="6" applyFont="1" applyAlignment="1">
      <alignment horizontal="center"/>
    </xf>
    <xf numFmtId="0" fontId="10" fillId="0" borderId="0" xfId="6" applyFont="1" applyAlignment="1">
      <alignment horizontal="center"/>
    </xf>
    <xf numFmtId="0" fontId="6" fillId="0" borderId="1" xfId="6" applyFont="1" applyBorder="1"/>
    <xf numFmtId="49" fontId="6" fillId="0" borderId="1" xfId="6" applyNumberFormat="1" applyFont="1" applyBorder="1"/>
    <xf numFmtId="0" fontId="9" fillId="0" borderId="2" xfId="6" applyFont="1" applyBorder="1"/>
    <xf numFmtId="0" fontId="9" fillId="0" borderId="1" xfId="6" applyFont="1" applyBorder="1" applyAlignment="1">
      <alignment horizontal="center"/>
    </xf>
    <xf numFmtId="3" fontId="6" fillId="0" borderId="1" xfId="6" applyNumberFormat="1" applyFont="1" applyBorder="1"/>
    <xf numFmtId="0" fontId="6" fillId="0" borderId="1" xfId="6" applyFont="1" applyBorder="1" applyAlignment="1">
      <alignment horizontal="center"/>
    </xf>
    <xf numFmtId="0" fontId="11" fillId="0" borderId="0" xfId="6" applyFont="1"/>
    <xf numFmtId="0" fontId="9" fillId="0" borderId="3" xfId="6" applyFont="1" applyBorder="1" applyAlignment="1">
      <alignment horizontal="center"/>
    </xf>
    <xf numFmtId="49" fontId="9" fillId="0" borderId="3" xfId="6" applyNumberFormat="1" applyFont="1" applyBorder="1" applyAlignment="1">
      <alignment horizontal="center"/>
    </xf>
    <xf numFmtId="0" fontId="9" fillId="0" borderId="4" xfId="6" applyFont="1" applyBorder="1" applyAlignment="1">
      <alignment horizontal="center"/>
    </xf>
    <xf numFmtId="3" fontId="9" fillId="0" borderId="3" xfId="6" applyNumberFormat="1" applyFont="1" applyBorder="1" applyAlignment="1">
      <alignment horizontal="center"/>
    </xf>
    <xf numFmtId="0" fontId="9" fillId="0" borderId="5" xfId="6" applyFont="1" applyBorder="1" applyAlignment="1">
      <alignment horizontal="center"/>
    </xf>
    <xf numFmtId="49" fontId="9" fillId="0" borderId="5" xfId="6" applyNumberFormat="1" applyFont="1" applyBorder="1" applyAlignment="1">
      <alignment horizontal="center"/>
    </xf>
    <xf numFmtId="0" fontId="9" fillId="0" borderId="6" xfId="6" applyFont="1" applyBorder="1" applyAlignment="1">
      <alignment horizontal="center"/>
    </xf>
    <xf numFmtId="3" fontId="9" fillId="0" borderId="5" xfId="6" applyNumberFormat="1" applyFont="1" applyBorder="1" applyAlignment="1">
      <alignment horizontal="center"/>
    </xf>
    <xf numFmtId="3" fontId="6" fillId="0" borderId="3" xfId="6" applyNumberFormat="1" applyFont="1" applyBorder="1"/>
    <xf numFmtId="49" fontId="6" fillId="0" borderId="3" xfId="6" applyNumberFormat="1" applyFont="1" applyBorder="1" applyAlignment="1">
      <alignment horizontal="right"/>
    </xf>
    <xf numFmtId="0" fontId="9" fillId="0" borderId="7" xfId="6" applyFont="1" applyBorder="1"/>
    <xf numFmtId="4" fontId="9" fillId="0" borderId="8" xfId="6" applyNumberFormat="1" applyFont="1" applyBorder="1"/>
    <xf numFmtId="0" fontId="9" fillId="0" borderId="9" xfId="6" applyFont="1" applyBorder="1"/>
    <xf numFmtId="4" fontId="9" fillId="0" borderId="10" xfId="6" applyNumberFormat="1" applyFont="1" applyBorder="1"/>
    <xf numFmtId="3" fontId="9" fillId="0" borderId="3" xfId="6" applyNumberFormat="1" applyFont="1" applyBorder="1"/>
    <xf numFmtId="49" fontId="9" fillId="0" borderId="3" xfId="6" applyNumberFormat="1" applyFont="1" applyBorder="1" applyAlignment="1">
      <alignment horizontal="right"/>
    </xf>
    <xf numFmtId="3" fontId="9" fillId="0" borderId="4" xfId="6" applyNumberFormat="1" applyFont="1" applyBorder="1"/>
    <xf numFmtId="4" fontId="9" fillId="0" borderId="10" xfId="6" applyNumberFormat="1" applyFont="1" applyBorder="1" applyAlignment="1">
      <alignment horizontal="right"/>
    </xf>
    <xf numFmtId="0" fontId="6" fillId="0" borderId="3" xfId="6" applyFont="1" applyBorder="1"/>
    <xf numFmtId="3" fontId="6" fillId="0" borderId="4" xfId="6" applyNumberFormat="1" applyFont="1" applyBorder="1"/>
    <xf numFmtId="4" fontId="9" fillId="0" borderId="3" xfId="6" applyNumberFormat="1" applyFont="1" applyBorder="1"/>
    <xf numFmtId="4" fontId="9" fillId="0" borderId="3" xfId="6" applyNumberFormat="1" applyFont="1" applyBorder="1" applyAlignment="1">
      <alignment horizontal="right"/>
    </xf>
    <xf numFmtId="3" fontId="12" fillId="0" borderId="6" xfId="6" applyNumberFormat="1" applyFont="1" applyBorder="1"/>
    <xf numFmtId="4" fontId="6" fillId="0" borderId="5" xfId="6" applyNumberFormat="1" applyFont="1" applyBorder="1"/>
    <xf numFmtId="4" fontId="6" fillId="0" borderId="5" xfId="6" applyNumberFormat="1" applyFont="1" applyBorder="1" applyAlignment="1">
      <alignment horizontal="right"/>
    </xf>
    <xf numFmtId="49" fontId="6" fillId="0" borderId="3" xfId="6" applyNumberFormat="1" applyFont="1" applyBorder="1" applyAlignment="1">
      <alignment horizontal="right" vertical="top"/>
    </xf>
    <xf numFmtId="0" fontId="6" fillId="0" borderId="3" xfId="6" applyFont="1" applyBorder="1" applyAlignment="1">
      <alignment vertical="top" wrapText="1"/>
    </xf>
    <xf numFmtId="4" fontId="12" fillId="0" borderId="3" xfId="6" applyNumberFormat="1" applyFont="1" applyBorder="1" applyAlignment="1">
      <alignment horizontal="right"/>
    </xf>
    <xf numFmtId="4" fontId="6" fillId="0" borderId="3" xfId="6" applyNumberFormat="1" applyFont="1" applyBorder="1" applyAlignment="1">
      <alignment horizontal="right"/>
    </xf>
    <xf numFmtId="0" fontId="6" fillId="0" borderId="6" xfId="6" applyFont="1" applyBorder="1"/>
    <xf numFmtId="0" fontId="6" fillId="0" borderId="4" xfId="6" applyFont="1" applyBorder="1" applyAlignment="1">
      <alignment vertical="top" wrapText="1"/>
    </xf>
    <xf numFmtId="4" fontId="6" fillId="0" borderId="3" xfId="6" applyNumberFormat="1" applyFont="1" applyBorder="1"/>
    <xf numFmtId="3" fontId="9" fillId="0" borderId="3" xfId="6" applyNumberFormat="1" applyFont="1" applyBorder="1" applyAlignment="1">
      <alignment horizontal="right"/>
    </xf>
    <xf numFmtId="3" fontId="6" fillId="0" borderId="3" xfId="6" applyNumberFormat="1" applyFont="1" applyBorder="1" applyAlignment="1">
      <alignment horizontal="right"/>
    </xf>
    <xf numFmtId="49" fontId="12" fillId="0" borderId="3" xfId="6" applyNumberFormat="1" applyFont="1" applyBorder="1" applyAlignment="1">
      <alignment horizontal="right" vertical="top"/>
    </xf>
    <xf numFmtId="0" fontId="12" fillId="0" borderId="3" xfId="6" applyFont="1" applyBorder="1" applyAlignment="1">
      <alignment wrapText="1"/>
    </xf>
    <xf numFmtId="0" fontId="6" fillId="0" borderId="3" xfId="6" applyFont="1" applyBorder="1" applyAlignment="1">
      <alignment horizontal="right" vertical="top"/>
    </xf>
    <xf numFmtId="0" fontId="6" fillId="0" borderId="6" xfId="6" applyFont="1" applyBorder="1" applyAlignment="1">
      <alignment wrapText="1"/>
    </xf>
    <xf numFmtId="3" fontId="9" fillId="0" borderId="5" xfId="6" applyNumberFormat="1" applyFont="1" applyBorder="1"/>
    <xf numFmtId="49" fontId="6" fillId="0" borderId="5" xfId="6" applyNumberFormat="1" applyFont="1" applyBorder="1" applyAlignment="1">
      <alignment horizontal="right" vertical="top"/>
    </xf>
    <xf numFmtId="0" fontId="6" fillId="0" borderId="6" xfId="6" applyFont="1" applyBorder="1" applyAlignment="1">
      <alignment vertical="top" wrapText="1"/>
    </xf>
    <xf numFmtId="4" fontId="12" fillId="0" borderId="5" xfId="6" applyNumberFormat="1" applyFont="1" applyBorder="1" applyAlignment="1">
      <alignment horizontal="right"/>
    </xf>
    <xf numFmtId="4" fontId="12" fillId="0" borderId="5" xfId="6" applyNumberFormat="1" applyFont="1" applyBorder="1"/>
    <xf numFmtId="49" fontId="12" fillId="0" borderId="3" xfId="6" applyNumberFormat="1" applyFont="1" applyBorder="1" applyAlignment="1">
      <alignment horizontal="right"/>
    </xf>
    <xf numFmtId="0" fontId="6" fillId="0" borderId="3" xfId="6" applyFont="1" applyBorder="1" applyAlignment="1">
      <alignment horizontal="right"/>
    </xf>
    <xf numFmtId="0" fontId="6" fillId="0" borderId="4" xfId="6" applyFont="1" applyBorder="1"/>
    <xf numFmtId="4" fontId="12" fillId="0" borderId="3" xfId="6" applyNumberFormat="1" applyFont="1" applyBorder="1"/>
    <xf numFmtId="0" fontId="12" fillId="0" borderId="3" xfId="2" applyFont="1" applyBorder="1" applyAlignment="1">
      <alignment horizontal="center"/>
    </xf>
    <xf numFmtId="0" fontId="6" fillId="0" borderId="4" xfId="6" applyFont="1" applyBorder="1" applyAlignment="1">
      <alignment wrapText="1"/>
    </xf>
    <xf numFmtId="4" fontId="14" fillId="0" borderId="10" xfId="6" applyNumberFormat="1" applyFont="1" applyBorder="1"/>
    <xf numFmtId="0" fontId="12" fillId="0" borderId="4" xfId="6" applyFont="1" applyBorder="1"/>
    <xf numFmtId="4" fontId="12" fillId="0" borderId="3" xfId="6" applyNumberFormat="1" applyFont="1" applyBorder="1" applyAlignment="1">
      <alignment vertical="center"/>
    </xf>
    <xf numFmtId="4" fontId="6" fillId="0" borderId="3" xfId="6" applyNumberFormat="1" applyFont="1" applyBorder="1" applyAlignment="1">
      <alignment horizontal="right" vertical="center"/>
    </xf>
    <xf numFmtId="0" fontId="12" fillId="0" borderId="4" xfId="6" applyFont="1" applyBorder="1" applyAlignment="1">
      <alignment wrapText="1"/>
    </xf>
    <xf numFmtId="3" fontId="14" fillId="0" borderId="3" xfId="6" applyNumberFormat="1" applyFont="1" applyBorder="1" applyAlignment="1">
      <alignment horizontal="right"/>
    </xf>
    <xf numFmtId="0" fontId="14" fillId="0" borderId="3" xfId="6" applyFont="1" applyBorder="1" applyAlignment="1">
      <alignment horizontal="right"/>
    </xf>
    <xf numFmtId="0" fontId="14" fillId="0" borderId="4" xfId="6" applyFont="1" applyBorder="1"/>
    <xf numFmtId="0" fontId="12" fillId="0" borderId="3" xfId="6" applyFont="1" applyBorder="1" applyAlignment="1">
      <alignment horizontal="right"/>
    </xf>
    <xf numFmtId="0" fontId="12" fillId="0" borderId="6" xfId="6" applyFont="1" applyBorder="1"/>
    <xf numFmtId="4" fontId="12" fillId="0" borderId="3" xfId="6" applyNumberFormat="1" applyFont="1" applyBorder="1" applyAlignment="1">
      <alignment horizontal="right" vertical="center"/>
    </xf>
    <xf numFmtId="4" fontId="14" fillId="0" borderId="10" xfId="2" applyNumberFormat="1" applyFont="1" applyBorder="1"/>
    <xf numFmtId="4" fontId="12" fillId="0" borderId="3" xfId="2" applyNumberFormat="1" applyFont="1" applyBorder="1" applyAlignment="1">
      <alignment horizontal="right"/>
    </xf>
    <xf numFmtId="0" fontId="12" fillId="0" borderId="3" xfId="6" applyFont="1" applyBorder="1" applyAlignment="1">
      <alignment horizontal="center"/>
    </xf>
    <xf numFmtId="0" fontId="12" fillId="0" borderId="5" xfId="6" applyFont="1" applyBorder="1"/>
    <xf numFmtId="3" fontId="14" fillId="0" borderId="5" xfId="6" applyNumberFormat="1" applyFont="1" applyBorder="1" applyAlignment="1">
      <alignment horizontal="right"/>
    </xf>
    <xf numFmtId="0" fontId="12" fillId="0" borderId="5" xfId="6" applyFont="1" applyBorder="1" applyAlignment="1">
      <alignment horizontal="right"/>
    </xf>
    <xf numFmtId="0" fontId="6" fillId="0" borderId="5" xfId="6" applyFont="1" applyBorder="1" applyAlignment="1">
      <alignment horizontal="right" vertical="top"/>
    </xf>
    <xf numFmtId="4" fontId="13" fillId="0" borderId="3" xfId="2" applyNumberFormat="1" applyFont="1" applyBorder="1" applyAlignment="1">
      <alignment horizontal="right"/>
    </xf>
    <xf numFmtId="3" fontId="6" fillId="0" borderId="4" xfId="6" applyNumberFormat="1" applyFont="1" applyBorder="1" applyAlignment="1">
      <alignment vertical="top" wrapText="1"/>
    </xf>
    <xf numFmtId="0" fontId="12" fillId="0" borderId="3" xfId="6" applyFont="1" applyBorder="1"/>
    <xf numFmtId="4" fontId="12" fillId="0" borderId="4" xfId="6" applyNumberFormat="1" applyFont="1" applyBorder="1"/>
    <xf numFmtId="49" fontId="6" fillId="0" borderId="3" xfId="6" applyNumberFormat="1" applyFont="1" applyBorder="1" applyAlignment="1">
      <alignment horizontal="center"/>
    </xf>
    <xf numFmtId="0" fontId="12" fillId="0" borderId="5" xfId="7" applyNumberFormat="1" applyFont="1" applyBorder="1" applyAlignment="1">
      <alignment horizontal="left"/>
    </xf>
    <xf numFmtId="3" fontId="9" fillId="0" borderId="5" xfId="6" applyNumberFormat="1" applyFont="1" applyBorder="1" applyAlignment="1">
      <alignment horizontal="right"/>
    </xf>
    <xf numFmtId="0" fontId="6" fillId="0" borderId="5" xfId="6" applyFont="1" applyBorder="1"/>
    <xf numFmtId="4" fontId="12" fillId="0" borderId="6" xfId="6" applyNumberFormat="1" applyFont="1" applyBorder="1"/>
    <xf numFmtId="0" fontId="13" fillId="0" borderId="3" xfId="6" applyFont="1" applyBorder="1"/>
    <xf numFmtId="3" fontId="12" fillId="0" borderId="3" xfId="6" applyNumberFormat="1" applyFont="1" applyBorder="1"/>
    <xf numFmtId="3" fontId="12" fillId="0" borderId="4" xfId="6" applyNumberFormat="1" applyFont="1" applyBorder="1"/>
    <xf numFmtId="4" fontId="12" fillId="0" borderId="3" xfId="6" applyNumberFormat="1" applyFont="1" applyBorder="1" applyAlignment="1">
      <alignment horizontal="center"/>
    </xf>
    <xf numFmtId="49" fontId="9" fillId="0" borderId="3" xfId="6" applyNumberFormat="1" applyFont="1" applyBorder="1"/>
    <xf numFmtId="49" fontId="13" fillId="0" borderId="3" xfId="6" applyNumberFormat="1" applyFont="1" applyBorder="1" applyAlignment="1">
      <alignment horizontal="right" vertical="center"/>
    </xf>
    <xf numFmtId="43" fontId="9" fillId="0" borderId="3" xfId="3" applyFont="1" applyBorder="1" applyAlignment="1">
      <alignment horizontal="right"/>
    </xf>
    <xf numFmtId="43" fontId="9" fillId="0" borderId="3" xfId="3" applyFont="1" applyBorder="1"/>
    <xf numFmtId="43" fontId="12" fillId="0" borderId="3" xfId="3" applyFont="1" applyFill="1" applyBorder="1" applyAlignment="1">
      <alignment horizontal="right"/>
    </xf>
    <xf numFmtId="43" fontId="12" fillId="0" borderId="3" xfId="3" applyFont="1" applyFill="1" applyBorder="1" applyAlignment="1">
      <alignment horizontal="right" wrapText="1"/>
    </xf>
    <xf numFmtId="0" fontId="11" fillId="0" borderId="5" xfId="6" applyFont="1" applyBorder="1"/>
    <xf numFmtId="49" fontId="11" fillId="0" borderId="5" xfId="6" applyNumberFormat="1" applyFont="1" applyBorder="1" applyAlignment="1">
      <alignment horizontal="right"/>
    </xf>
    <xf numFmtId="0" fontId="11" fillId="0" borderId="6" xfId="6" applyFont="1" applyBorder="1"/>
    <xf numFmtId="0" fontId="6" fillId="0" borderId="0" xfId="8" applyFont="1" applyAlignment="1">
      <alignment horizontal="left"/>
    </xf>
    <xf numFmtId="0" fontId="6" fillId="0" borderId="0" xfId="8" applyFont="1"/>
    <xf numFmtId="0" fontId="8" fillId="0" borderId="0" xfId="8" applyFont="1" applyAlignment="1">
      <alignment horizontal="centerContinuous" vertical="center"/>
    </xf>
    <xf numFmtId="0" fontId="17" fillId="0" borderId="0" xfId="8" applyFont="1" applyAlignment="1">
      <alignment horizontal="centerContinuous" vertical="center" wrapText="1"/>
    </xf>
    <xf numFmtId="0" fontId="8" fillId="0" borderId="0" xfId="8" applyFont="1" applyAlignment="1">
      <alignment horizontal="left" vertical="center"/>
    </xf>
    <xf numFmtId="0" fontId="17" fillId="0" borderId="0" xfId="8" applyFont="1" applyAlignment="1">
      <alignment horizontal="left" vertical="center" wrapText="1"/>
    </xf>
    <xf numFmtId="0" fontId="13" fillId="0" borderId="0" xfId="8" applyFont="1" applyAlignment="1">
      <alignment horizontal="center" vertical="center"/>
    </xf>
    <xf numFmtId="0" fontId="19" fillId="2" borderId="1" xfId="8" applyFont="1" applyFill="1" applyBorder="1" applyAlignment="1">
      <alignment horizontal="center" vertical="center"/>
    </xf>
    <xf numFmtId="0" fontId="19" fillId="2" borderId="1" xfId="8" applyFont="1" applyFill="1" applyBorder="1" applyAlignment="1">
      <alignment horizontal="center" vertical="center" wrapText="1"/>
    </xf>
    <xf numFmtId="0" fontId="19" fillId="2" borderId="1" xfId="8" applyFont="1" applyFill="1" applyBorder="1" applyAlignment="1">
      <alignment horizontal="center" vertical="top" wrapText="1"/>
    </xf>
    <xf numFmtId="0" fontId="19" fillId="2" borderId="15" xfId="8" applyFont="1" applyFill="1" applyBorder="1" applyAlignment="1">
      <alignment horizontal="center" vertical="center" wrapText="1"/>
    </xf>
    <xf numFmtId="0" fontId="19" fillId="2" borderId="16" xfId="8" applyFont="1" applyFill="1" applyBorder="1" applyAlignment="1">
      <alignment horizontal="center" vertical="center" wrapText="1"/>
    </xf>
    <xf numFmtId="0" fontId="19" fillId="2" borderId="16" xfId="8" applyFont="1" applyFill="1" applyBorder="1" applyAlignment="1">
      <alignment horizontal="left" vertical="center" wrapText="1"/>
    </xf>
    <xf numFmtId="0" fontId="19" fillId="2" borderId="18" xfId="8" applyFont="1" applyFill="1" applyBorder="1" applyAlignment="1">
      <alignment horizontal="center" vertical="center" wrapText="1"/>
    </xf>
    <xf numFmtId="0" fontId="19" fillId="2" borderId="20" xfId="8" applyFont="1" applyFill="1" applyBorder="1" applyAlignment="1">
      <alignment horizontal="center" vertical="center" wrapText="1"/>
    </xf>
    <xf numFmtId="0" fontId="20" fillId="0" borderId="0" xfId="8" applyFont="1"/>
    <xf numFmtId="0" fontId="20" fillId="0" borderId="0" xfId="8" applyFont="1" applyAlignment="1">
      <alignment vertical="center"/>
    </xf>
    <xf numFmtId="0" fontId="19" fillId="2" borderId="3" xfId="8" applyFont="1" applyFill="1" applyBorder="1" applyAlignment="1">
      <alignment horizontal="center" vertical="center"/>
    </xf>
    <xf numFmtId="0" fontId="19" fillId="2" borderId="3" xfId="8" applyFont="1" applyFill="1" applyBorder="1" applyAlignment="1">
      <alignment horizontal="center" vertical="center" wrapText="1"/>
    </xf>
    <xf numFmtId="0" fontId="19" fillId="2" borderId="5" xfId="8" applyFont="1" applyFill="1" applyBorder="1" applyAlignment="1">
      <alignment horizontal="center" vertical="top"/>
    </xf>
    <xf numFmtId="0" fontId="19" fillId="2" borderId="5" xfId="8" applyFont="1" applyFill="1" applyBorder="1" applyAlignment="1">
      <alignment horizontal="center" vertical="top" wrapText="1"/>
    </xf>
    <xf numFmtId="0" fontId="24" fillId="0" borderId="20" xfId="8" applyFont="1" applyBorder="1" applyAlignment="1">
      <alignment horizontal="center" vertical="center"/>
    </xf>
    <xf numFmtId="0" fontId="18" fillId="0" borderId="0" xfId="8" applyFont="1"/>
    <xf numFmtId="0" fontId="18" fillId="0" borderId="0" xfId="8" applyFont="1" applyAlignment="1">
      <alignment vertical="center"/>
    </xf>
    <xf numFmtId="0" fontId="20" fillId="0" borderId="21" xfId="8" applyFont="1" applyBorder="1" applyAlignment="1">
      <alignment vertical="center"/>
    </xf>
    <xf numFmtId="4" fontId="20" fillId="0" borderId="22" xfId="8" applyNumberFormat="1" applyFont="1" applyBorder="1" applyAlignment="1">
      <alignment vertical="center"/>
    </xf>
    <xf numFmtId="0" fontId="20" fillId="0" borderId="22" xfId="8" applyFont="1" applyBorder="1" applyAlignment="1">
      <alignment vertical="center"/>
    </xf>
    <xf numFmtId="4" fontId="20" fillId="0" borderId="21" xfId="8" applyNumberFormat="1" applyFont="1" applyBorder="1" applyAlignment="1">
      <alignment vertical="center"/>
    </xf>
    <xf numFmtId="0" fontId="20" fillId="0" borderId="23" xfId="8" applyFont="1" applyBorder="1" applyAlignment="1">
      <alignment vertical="center"/>
    </xf>
    <xf numFmtId="0" fontId="20" fillId="0" borderId="17" xfId="8" applyFont="1" applyBorder="1" applyAlignment="1">
      <alignment vertical="center"/>
    </xf>
    <xf numFmtId="4" fontId="20" fillId="0" borderId="3" xfId="8" applyNumberFormat="1" applyFont="1" applyBorder="1" applyAlignment="1">
      <alignment vertical="center"/>
    </xf>
    <xf numFmtId="0" fontId="19" fillId="0" borderId="15" xfId="8" applyFont="1" applyBorder="1" applyAlignment="1">
      <alignment horizontal="centerContinuous" vertical="center"/>
    </xf>
    <xf numFmtId="4" fontId="19" fillId="0" borderId="20" xfId="8" applyNumberFormat="1" applyFont="1" applyBorder="1" applyAlignment="1">
      <alignment vertical="center"/>
    </xf>
    <xf numFmtId="0" fontId="16" fillId="0" borderId="0" xfId="6" applyFont="1"/>
    <xf numFmtId="0" fontId="8" fillId="0" borderId="0" xfId="6" applyFont="1" applyAlignment="1">
      <alignment horizontal="centerContinuous" vertical="center"/>
    </xf>
    <xf numFmtId="0" fontId="6" fillId="0" borderId="0" xfId="6" applyFont="1" applyAlignment="1">
      <alignment horizontal="center" vertical="center"/>
    </xf>
    <xf numFmtId="0" fontId="8" fillId="2" borderId="1" xfId="6" applyFont="1" applyFill="1" applyBorder="1" applyAlignment="1">
      <alignment horizontal="center" vertical="center"/>
    </xf>
    <xf numFmtId="0" fontId="8" fillId="2" borderId="2" xfId="6" applyFont="1" applyFill="1" applyBorder="1" applyAlignment="1">
      <alignment horizontal="center" vertical="center"/>
    </xf>
    <xf numFmtId="0" fontId="8" fillId="2" borderId="2" xfId="6" applyFont="1" applyFill="1" applyBorder="1" applyAlignment="1">
      <alignment horizontal="center" vertical="center" wrapText="1"/>
    </xf>
    <xf numFmtId="0" fontId="8" fillId="2" borderId="3" xfId="6" applyFont="1" applyFill="1" applyBorder="1" applyAlignment="1">
      <alignment horizontal="center" vertical="center"/>
    </xf>
    <xf numFmtId="0" fontId="8" fillId="2" borderId="5" xfId="6" applyFont="1" applyFill="1" applyBorder="1" applyAlignment="1">
      <alignment horizontal="center" vertical="center"/>
    </xf>
    <xf numFmtId="0" fontId="24" fillId="2" borderId="20" xfId="6" applyFont="1" applyFill="1" applyBorder="1" applyAlignment="1">
      <alignment horizontal="center" vertical="center"/>
    </xf>
    <xf numFmtId="0" fontId="25" fillId="0" borderId="5" xfId="6" applyFont="1" applyBorder="1" applyAlignment="1">
      <alignment vertical="center"/>
    </xf>
    <xf numFmtId="0" fontId="25" fillId="0" borderId="5" xfId="6" applyFont="1" applyBorder="1" applyAlignment="1">
      <alignment horizontal="center" vertical="center"/>
    </xf>
    <xf numFmtId="0" fontId="16" fillId="0" borderId="3" xfId="6" applyFont="1" applyBorder="1" applyAlignment="1">
      <alignment vertical="center"/>
    </xf>
    <xf numFmtId="0" fontId="16" fillId="0" borderId="1" xfId="6" applyFont="1" applyBorder="1" applyAlignment="1">
      <alignment horizontal="left" vertical="center" indent="2"/>
    </xf>
    <xf numFmtId="0" fontId="16" fillId="0" borderId="3" xfId="6" applyFont="1" applyBorder="1" applyAlignment="1">
      <alignment horizontal="left" vertical="center" indent="2"/>
    </xf>
    <xf numFmtId="0" fontId="16" fillId="0" borderId="3" xfId="6" applyFont="1" applyBorder="1" applyAlignment="1">
      <alignment vertical="top"/>
    </xf>
    <xf numFmtId="0" fontId="16" fillId="0" borderId="3" xfId="6" applyFont="1" applyBorder="1" applyAlignment="1">
      <alignment horizontal="left" vertical="top" wrapText="1" indent="2"/>
    </xf>
    <xf numFmtId="0" fontId="16" fillId="0" borderId="3" xfId="6" applyFont="1" applyBorder="1" applyAlignment="1">
      <alignment horizontal="center" vertical="top" wrapText="1"/>
    </xf>
    <xf numFmtId="0" fontId="25" fillId="0" borderId="20" xfId="6" applyFont="1" applyBorder="1" applyAlignment="1">
      <alignment horizontal="center"/>
    </xf>
    <xf numFmtId="0" fontId="16" fillId="0" borderId="20" xfId="6" applyFont="1" applyBorder="1" applyAlignment="1">
      <alignment horizontal="left" vertical="center" indent="2"/>
    </xf>
    <xf numFmtId="0" fontId="16" fillId="0" borderId="3" xfId="6" applyFont="1" applyBorder="1" applyAlignment="1">
      <alignment horizontal="left" vertical="center" wrapText="1" indent="2"/>
    </xf>
    <xf numFmtId="0" fontId="16" fillId="0" borderId="5" xfId="6" applyFont="1" applyBorder="1" applyAlignment="1">
      <alignment vertical="center"/>
    </xf>
    <xf numFmtId="0" fontId="16" fillId="0" borderId="5" xfId="6" applyFont="1" applyBorder="1" applyAlignment="1">
      <alignment horizontal="left" vertical="center" indent="2"/>
    </xf>
    <xf numFmtId="0" fontId="13" fillId="0" borderId="0" xfId="6" applyFont="1"/>
    <xf numFmtId="0" fontId="16" fillId="0" borderId="0" xfId="6" applyFont="1" applyAlignment="1">
      <alignment vertical="center"/>
    </xf>
    <xf numFmtId="0" fontId="17" fillId="0" borderId="0" xfId="6" applyFont="1" applyAlignment="1">
      <alignment horizontal="centerContinuous" vertical="center" wrapText="1"/>
    </xf>
    <xf numFmtId="0" fontId="8" fillId="0" borderId="0" xfId="6" applyFont="1" applyAlignment="1">
      <alignment horizontal="left" vertical="center"/>
    </xf>
    <xf numFmtId="0" fontId="17" fillId="0" borderId="0" xfId="6" applyFont="1" applyAlignment="1">
      <alignment horizontal="left" vertical="center" wrapText="1"/>
    </xf>
    <xf numFmtId="0" fontId="18" fillId="0" borderId="0" xfId="6" applyFont="1" applyAlignment="1">
      <alignment horizontal="center" vertical="center"/>
    </xf>
    <xf numFmtId="0" fontId="19" fillId="2" borderId="20" xfId="6" applyFont="1" applyFill="1" applyBorder="1" applyAlignment="1">
      <alignment horizontal="center" vertical="center"/>
    </xf>
    <xf numFmtId="0" fontId="19" fillId="2" borderId="20" xfId="6" applyFont="1" applyFill="1" applyBorder="1" applyAlignment="1">
      <alignment horizontal="center" vertical="center" wrapText="1"/>
    </xf>
    <xf numFmtId="0" fontId="20" fillId="0" borderId="0" xfId="6" applyFont="1"/>
    <xf numFmtId="0" fontId="20" fillId="0" borderId="0" xfId="6" applyFont="1" applyAlignment="1">
      <alignment vertical="center"/>
    </xf>
    <xf numFmtId="0" fontId="10" fillId="0" borderId="20" xfId="6" applyFont="1" applyBorder="1" applyAlignment="1">
      <alignment horizontal="center" vertical="center"/>
    </xf>
    <xf numFmtId="0" fontId="18" fillId="0" borderId="0" xfId="6" applyFont="1"/>
    <xf numFmtId="0" fontId="18" fillId="0" borderId="0" xfId="6" applyFont="1" applyAlignment="1">
      <alignment vertical="center"/>
    </xf>
    <xf numFmtId="0" fontId="20" fillId="0" borderId="3" xfId="6" applyFont="1" applyBorder="1" applyAlignment="1">
      <alignment horizontal="center" vertical="center"/>
    </xf>
    <xf numFmtId="0" fontId="20" fillId="0" borderId="3" xfId="6" applyFont="1" applyBorder="1" applyAlignment="1">
      <alignment vertical="center"/>
    </xf>
    <xf numFmtId="49" fontId="20" fillId="0" borderId="3" xfId="6" applyNumberFormat="1" applyFont="1" applyBorder="1" applyAlignment="1">
      <alignment horizontal="center" vertical="center"/>
    </xf>
    <xf numFmtId="49" fontId="20" fillId="0" borderId="5" xfId="6" applyNumberFormat="1" applyFont="1" applyBorder="1" applyAlignment="1">
      <alignment horizontal="center" vertical="center"/>
    </xf>
    <xf numFmtId="4" fontId="21" fillId="0" borderId="5" xfId="6" applyNumberFormat="1" applyFont="1" applyBorder="1" applyAlignment="1">
      <alignment vertical="center"/>
    </xf>
    <xf numFmtId="4" fontId="20" fillId="0" borderId="5" xfId="6" applyNumberFormat="1" applyFont="1" applyBorder="1" applyAlignment="1">
      <alignment horizontal="center" vertical="center"/>
    </xf>
    <xf numFmtId="0" fontId="21" fillId="0" borderId="3" xfId="6" applyFont="1" applyBorder="1" applyAlignment="1">
      <alignment horizontal="center" vertical="center"/>
    </xf>
    <xf numFmtId="0" fontId="22" fillId="0" borderId="0" xfId="6" applyFont="1" applyAlignment="1">
      <alignment wrapText="1"/>
    </xf>
    <xf numFmtId="49" fontId="20" fillId="0" borderId="20" xfId="6" applyNumberFormat="1" applyFont="1" applyBorder="1" applyAlignment="1">
      <alignment horizontal="center" vertical="center"/>
    </xf>
    <xf numFmtId="4" fontId="20" fillId="0" borderId="20" xfId="6" applyNumberFormat="1" applyFont="1" applyBorder="1" applyAlignment="1">
      <alignment horizontal="center" vertical="center"/>
    </xf>
    <xf numFmtId="4" fontId="21" fillId="0" borderId="20" xfId="6" applyNumberFormat="1" applyFont="1" applyBorder="1" applyAlignment="1">
      <alignment vertical="center"/>
    </xf>
    <xf numFmtId="0" fontId="22" fillId="0" borderId="0" xfId="6" applyFont="1"/>
    <xf numFmtId="4" fontId="20" fillId="0" borderId="3" xfId="6" applyNumberFormat="1" applyFont="1" applyBorder="1" applyAlignment="1">
      <alignment horizontal="center" vertical="center"/>
    </xf>
    <xf numFmtId="4" fontId="20" fillId="0" borderId="3" xfId="6" applyNumberFormat="1" applyFont="1" applyBorder="1" applyAlignment="1">
      <alignment vertical="center"/>
    </xf>
    <xf numFmtId="0" fontId="20" fillId="0" borderId="5" xfId="6" applyFont="1" applyBorder="1" applyAlignment="1">
      <alignment horizontal="center" vertical="center"/>
    </xf>
    <xf numFmtId="0" fontId="20" fillId="0" borderId="5" xfId="6" applyFont="1" applyBorder="1" applyAlignment="1">
      <alignment vertical="center"/>
    </xf>
    <xf numFmtId="49" fontId="20" fillId="0" borderId="19" xfId="6" applyNumberFormat="1" applyFont="1" applyBorder="1" applyAlignment="1">
      <alignment horizontal="center" vertical="center"/>
    </xf>
    <xf numFmtId="4" fontId="20" fillId="0" borderId="5" xfId="6" applyNumberFormat="1" applyFont="1" applyBorder="1" applyAlignment="1">
      <alignment vertical="center"/>
    </xf>
    <xf numFmtId="0" fontId="22" fillId="0" borderId="0" xfId="6" applyFont="1" applyAlignment="1">
      <alignment vertical="center" wrapText="1"/>
    </xf>
    <xf numFmtId="49" fontId="20" fillId="0" borderId="17" xfId="6" applyNumberFormat="1" applyFont="1" applyBorder="1" applyAlignment="1">
      <alignment horizontal="center" vertical="center"/>
    </xf>
    <xf numFmtId="4" fontId="21" fillId="0" borderId="5" xfId="6" applyNumberFormat="1" applyFont="1" applyBorder="1" applyAlignment="1">
      <alignment horizontal="right" vertical="center"/>
    </xf>
    <xf numFmtId="49" fontId="20" fillId="0" borderId="1" xfId="6" applyNumberFormat="1" applyFont="1" applyBorder="1" applyAlignment="1">
      <alignment horizontal="center" vertical="center"/>
    </xf>
    <xf numFmtId="4" fontId="20" fillId="0" borderId="1" xfId="6" applyNumberFormat="1" applyFont="1" applyBorder="1" applyAlignment="1">
      <alignment horizontal="right" vertical="center"/>
    </xf>
    <xf numFmtId="4" fontId="20" fillId="0" borderId="1" xfId="6" applyNumberFormat="1" applyFont="1" applyBorder="1" applyAlignment="1">
      <alignment horizontal="center" vertical="center"/>
    </xf>
    <xf numFmtId="4" fontId="20" fillId="0" borderId="1" xfId="6" applyNumberFormat="1" applyFont="1" applyBorder="1" applyAlignment="1">
      <alignment vertical="center"/>
    </xf>
    <xf numFmtId="4" fontId="21" fillId="0" borderId="20" xfId="6" applyNumberFormat="1" applyFont="1" applyBorder="1" applyAlignment="1">
      <alignment horizontal="right" vertical="center"/>
    </xf>
    <xf numFmtId="0" fontId="21" fillId="0" borderId="5" xfId="6" applyFont="1" applyBorder="1" applyAlignment="1">
      <alignment horizontal="center" vertical="center"/>
    </xf>
    <xf numFmtId="4" fontId="23" fillId="0" borderId="0" xfId="6" applyNumberFormat="1" applyFont="1"/>
    <xf numFmtId="0" fontId="1" fillId="0" borderId="0" xfId="6" applyFont="1"/>
    <xf numFmtId="0" fontId="1" fillId="0" borderId="0" xfId="6" applyFont="1" applyAlignment="1">
      <alignment horizontal="centerContinuous"/>
    </xf>
    <xf numFmtId="0" fontId="12" fillId="0" borderId="11" xfId="6" applyFont="1" applyBorder="1" applyAlignment="1">
      <alignment vertical="center" wrapText="1"/>
    </xf>
    <xf numFmtId="4" fontId="12" fillId="0" borderId="11" xfId="6" applyNumberFormat="1" applyFont="1" applyBorder="1"/>
    <xf numFmtId="4" fontId="12" fillId="0" borderId="11" xfId="6" applyNumberFormat="1" applyFont="1" applyBorder="1" applyAlignment="1">
      <alignment horizontal="right"/>
    </xf>
    <xf numFmtId="0" fontId="12" fillId="0" borderId="12" xfId="6" applyFont="1" applyBorder="1" applyAlignment="1">
      <alignment vertical="center"/>
    </xf>
    <xf numFmtId="3" fontId="12" fillId="0" borderId="11" xfId="6" applyNumberFormat="1" applyFont="1" applyBorder="1"/>
    <xf numFmtId="4" fontId="6" fillId="0" borderId="11" xfId="6" applyNumberFormat="1" applyFont="1" applyBorder="1"/>
    <xf numFmtId="0" fontId="12" fillId="0" borderId="11" xfId="2" applyFont="1" applyBorder="1"/>
    <xf numFmtId="0" fontId="12" fillId="0" borderId="14" xfId="6" applyFont="1" applyBorder="1"/>
    <xf numFmtId="0" fontId="6" fillId="0" borderId="12" xfId="6" applyFont="1" applyBorder="1"/>
    <xf numFmtId="4" fontId="6" fillId="0" borderId="11" xfId="6" applyNumberFormat="1" applyFont="1" applyBorder="1" applyAlignment="1">
      <alignment horizontal="right"/>
    </xf>
    <xf numFmtId="0" fontId="6" fillId="0" borderId="12" xfId="6" applyFont="1" applyBorder="1" applyAlignment="1">
      <alignment wrapText="1"/>
    </xf>
    <xf numFmtId="0" fontId="12" fillId="0" borderId="12" xfId="6" applyFont="1" applyBorder="1"/>
    <xf numFmtId="0" fontId="12" fillId="0" borderId="12" xfId="6" applyFont="1" applyBorder="1" applyAlignment="1">
      <alignment vertical="center" wrapText="1"/>
    </xf>
    <xf numFmtId="0" fontId="13" fillId="0" borderId="4" xfId="2" applyFont="1" applyBorder="1"/>
    <xf numFmtId="0" fontId="13" fillId="0" borderId="12" xfId="2" applyFont="1" applyBorder="1"/>
    <xf numFmtId="0" fontId="6" fillId="0" borderId="11" xfId="2" applyFont="1" applyBorder="1" applyAlignment="1">
      <alignment wrapText="1"/>
    </xf>
    <xf numFmtId="0" fontId="12" fillId="0" borderId="11" xfId="6" applyFont="1" applyBorder="1"/>
    <xf numFmtId="4" fontId="12" fillId="0" borderId="13" xfId="6" applyNumberFormat="1" applyFont="1" applyBorder="1"/>
    <xf numFmtId="4" fontId="12" fillId="0" borderId="13" xfId="6" applyNumberFormat="1" applyFont="1" applyBorder="1" applyAlignment="1">
      <alignment horizontal="right"/>
    </xf>
    <xf numFmtId="0" fontId="12" fillId="0" borderId="11" xfId="2" applyFont="1" applyBorder="1" applyAlignment="1">
      <alignment wrapText="1"/>
    </xf>
    <xf numFmtId="0" fontId="16" fillId="0" borderId="0" xfId="8" applyAlignment="1">
      <alignment vertical="center"/>
    </xf>
    <xf numFmtId="0" fontId="16" fillId="0" borderId="0" xfId="8"/>
    <xf numFmtId="0" fontId="16" fillId="0" borderId="16" xfId="8" applyBorder="1" applyAlignment="1">
      <alignment horizontal="centerContinuous" vertical="center"/>
    </xf>
    <xf numFmtId="0" fontId="16" fillId="0" borderId="18" xfId="8" applyBorder="1" applyAlignment="1">
      <alignment horizontal="centerContinuous" vertical="center"/>
    </xf>
    <xf numFmtId="0" fontId="27" fillId="0" borderId="0" xfId="8" applyFont="1" applyAlignment="1">
      <alignment vertical="center"/>
    </xf>
    <xf numFmtId="0" fontId="1" fillId="0" borderId="0" xfId="6" applyFont="1" applyAlignment="1">
      <alignment vertical="center"/>
    </xf>
    <xf numFmtId="0" fontId="25" fillId="0" borderId="21" xfId="6" applyFont="1" applyBorder="1" applyAlignment="1">
      <alignment vertical="center" wrapText="1"/>
    </xf>
    <xf numFmtId="3" fontId="1" fillId="0" borderId="21" xfId="6" applyNumberFormat="1" applyFont="1" applyBorder="1" applyAlignment="1">
      <alignment vertical="center"/>
    </xf>
    <xf numFmtId="0" fontId="1" fillId="0" borderId="3" xfId="6" applyFont="1" applyBorder="1" applyAlignment="1">
      <alignment horizontal="center" vertical="center"/>
    </xf>
    <xf numFmtId="4" fontId="1" fillId="0" borderId="1" xfId="6" applyNumberFormat="1" applyFont="1" applyBorder="1" applyAlignment="1">
      <alignment vertical="center"/>
    </xf>
    <xf numFmtId="4" fontId="1" fillId="0" borderId="3" xfId="6" applyNumberFormat="1" applyFont="1" applyBorder="1" applyAlignment="1">
      <alignment vertical="center"/>
    </xf>
    <xf numFmtId="4" fontId="1" fillId="0" borderId="3" xfId="6" applyNumberFormat="1" applyFont="1" applyBorder="1" applyAlignment="1">
      <alignment vertical="top"/>
    </xf>
    <xf numFmtId="4" fontId="1" fillId="0" borderId="3" xfId="6" applyNumberFormat="1" applyFont="1" applyBorder="1" applyAlignment="1">
      <alignment horizontal="right" vertical="center"/>
    </xf>
    <xf numFmtId="0" fontId="1" fillId="0" borderId="3" xfId="6" applyFont="1" applyBorder="1" applyAlignment="1">
      <alignment horizontal="center" vertical="top"/>
    </xf>
    <xf numFmtId="4" fontId="1" fillId="0" borderId="3" xfId="6" applyNumberFormat="1" applyFont="1" applyBorder="1"/>
    <xf numFmtId="0" fontId="1" fillId="0" borderId="20" xfId="6" applyFont="1" applyBorder="1" applyAlignment="1">
      <alignment vertical="center"/>
    </xf>
    <xf numFmtId="4" fontId="1" fillId="0" borderId="20" xfId="6" applyNumberFormat="1" applyFont="1" applyBorder="1" applyAlignment="1">
      <alignment vertical="center"/>
    </xf>
    <xf numFmtId="0" fontId="1" fillId="0" borderId="5" xfId="6" applyFont="1" applyBorder="1" applyAlignment="1">
      <alignment horizontal="center" vertical="center"/>
    </xf>
    <xf numFmtId="4" fontId="1" fillId="0" borderId="5" xfId="6" applyNumberFormat="1" applyFont="1" applyBorder="1" applyAlignment="1">
      <alignment vertical="center"/>
    </xf>
    <xf numFmtId="4" fontId="1" fillId="0" borderId="5" xfId="6" applyNumberFormat="1" applyFont="1" applyBorder="1" applyAlignment="1">
      <alignment horizontal="right" vertical="center"/>
    </xf>
    <xf numFmtId="0" fontId="1" fillId="3" borderId="5" xfId="6" applyFont="1" applyFill="1" applyBorder="1" applyAlignment="1">
      <alignment vertical="center"/>
    </xf>
    <xf numFmtId="0" fontId="25" fillId="3" borderId="20" xfId="6" applyFont="1" applyFill="1" applyBorder="1" applyAlignment="1">
      <alignment horizontal="left" vertical="center" indent="2"/>
    </xf>
    <xf numFmtId="4" fontId="25" fillId="3" borderId="5" xfId="6" applyNumberFormat="1" applyFont="1" applyFill="1" applyBorder="1" applyAlignment="1">
      <alignment vertical="center"/>
    </xf>
    <xf numFmtId="0" fontId="1" fillId="3" borderId="0" xfId="6" applyFont="1" applyFill="1"/>
    <xf numFmtId="0" fontId="12" fillId="0" borderId="0" xfId="6" applyFont="1"/>
    <xf numFmtId="0" fontId="13" fillId="0" borderId="0" xfId="6" applyFont="1" applyAlignment="1">
      <alignment vertical="center"/>
    </xf>
    <xf numFmtId="4" fontId="28" fillId="0" borderId="3" xfId="6" applyNumberFormat="1" applyFont="1" applyBorder="1" applyAlignment="1">
      <alignment vertical="center"/>
    </xf>
    <xf numFmtId="0" fontId="20" fillId="0" borderId="3" xfId="6" applyFont="1" applyBorder="1"/>
    <xf numFmtId="0" fontId="20" fillId="0" borderId="3" xfId="6" applyFont="1" applyBorder="1" applyAlignment="1">
      <alignment wrapText="1"/>
    </xf>
    <xf numFmtId="0" fontId="20" fillId="0" borderId="5" xfId="6" applyFont="1" applyBorder="1"/>
    <xf numFmtId="4" fontId="28" fillId="0" borderId="5" xfId="6" applyNumberFormat="1" applyFont="1" applyBorder="1" applyAlignment="1">
      <alignment vertical="center"/>
    </xf>
    <xf numFmtId="0" fontId="19" fillId="0" borderId="15" xfId="6" applyFont="1" applyBorder="1" applyAlignment="1">
      <alignment horizontal="center" vertical="center"/>
    </xf>
    <xf numFmtId="0" fontId="26" fillId="0" borderId="16" xfId="6" applyFont="1" applyBorder="1" applyAlignment="1">
      <alignment horizontal="right" vertical="center"/>
    </xf>
    <xf numFmtId="0" fontId="1" fillId="0" borderId="16" xfId="6" applyFont="1" applyBorder="1" applyAlignment="1">
      <alignment horizontal="center" vertical="center"/>
    </xf>
    <xf numFmtId="4" fontId="19" fillId="0" borderId="18" xfId="6" applyNumberFormat="1" applyFont="1" applyBorder="1" applyAlignment="1">
      <alignment vertical="center"/>
    </xf>
    <xf numFmtId="4" fontId="19" fillId="0" borderId="20" xfId="6" applyNumberFormat="1" applyFont="1" applyBorder="1" applyAlignment="1">
      <alignment vertical="center"/>
    </xf>
    <xf numFmtId="0" fontId="27" fillId="0" borderId="0" xfId="6" applyFont="1" applyAlignment="1">
      <alignment vertical="center"/>
    </xf>
    <xf numFmtId="4" fontId="1" fillId="0" borderId="0" xfId="6" applyNumberFormat="1" applyFont="1"/>
    <xf numFmtId="0" fontId="8" fillId="0" borderId="0" xfId="6" applyFont="1" applyAlignment="1">
      <alignment horizontal="center" vertical="center"/>
    </xf>
    <xf numFmtId="0" fontId="7" fillId="0" borderId="0" xfId="6" applyFont="1" applyAlignment="1">
      <alignment horizontal="center" vertical="center"/>
    </xf>
    <xf numFmtId="0" fontId="8" fillId="2" borderId="1" xfId="6" applyFont="1" applyFill="1" applyBorder="1" applyAlignment="1">
      <alignment horizontal="center" vertical="center"/>
    </xf>
    <xf numFmtId="0" fontId="8" fillId="2" borderId="3" xfId="6" applyFont="1" applyFill="1" applyBorder="1" applyAlignment="1">
      <alignment horizontal="center" vertical="center"/>
    </xf>
    <xf numFmtId="0" fontId="8" fillId="2" borderId="5" xfId="6" applyFont="1" applyFill="1" applyBorder="1" applyAlignment="1">
      <alignment horizontal="center" vertical="center"/>
    </xf>
    <xf numFmtId="0" fontId="8" fillId="2" borderId="1" xfId="6" applyFont="1" applyFill="1" applyBorder="1" applyAlignment="1">
      <alignment horizontal="center" vertical="center" wrapText="1"/>
    </xf>
    <xf numFmtId="0" fontId="8" fillId="2" borderId="3" xfId="6" applyFont="1" applyFill="1" applyBorder="1" applyAlignment="1">
      <alignment horizontal="center" vertical="center" wrapText="1"/>
    </xf>
    <xf numFmtId="0" fontId="8" fillId="2" borderId="5" xfId="6" applyFont="1" applyFill="1" applyBorder="1" applyAlignment="1">
      <alignment horizontal="center" vertical="center" wrapText="1"/>
    </xf>
  </cellXfs>
  <cellStyles count="9">
    <cellStyle name="Dziesiętny 2" xfId="3" xr:uid="{BFCEA198-B5A6-4EF1-8723-5E8521CAD3DC}"/>
    <cellStyle name="Dziesiętny 3" xfId="7" xr:uid="{652E40B2-6073-4937-BC09-313B5413D499}"/>
    <cellStyle name="Excel Built-in Normal" xfId="4" xr:uid="{0D973522-5471-440E-B74C-241DCBFE695A}"/>
    <cellStyle name="Normalny" xfId="0" builtinId="0"/>
    <cellStyle name="Normalny 2" xfId="1" xr:uid="{F4A0727A-16F6-4BB8-93B1-4B9086AD85A6}"/>
    <cellStyle name="Normalny 2 2" xfId="2" xr:uid="{BE1E2D28-7667-4594-A8C7-64F906513484}"/>
    <cellStyle name="Normalny 3" xfId="5" xr:uid="{B757048F-EF6F-4793-91AA-B90652AC92F0}"/>
    <cellStyle name="Normalny 4" xfId="6" xr:uid="{78138F3F-41F2-4933-A25B-BDD8268ACDA3}"/>
    <cellStyle name="Normalny 5" xfId="8" xr:uid="{BE80B5F7-B2C7-4E4D-8FD2-BF0E2E66FCAB}"/>
  </cellStyles>
  <dxfs count="0"/>
  <tableStyles count="0" defaultTableStyle="TableStyleMedium2" defaultPivotStyle="PivotStyleLight16"/>
  <colors>
    <mruColors>
      <color rgb="FFFFFFCC"/>
      <color rgb="FFFF0066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A1390-9280-4508-9B91-A19C11745B61}">
  <sheetPr>
    <tabColor rgb="FF92D050"/>
  </sheetPr>
  <dimension ref="A1:H406"/>
  <sheetViews>
    <sheetView tabSelected="1" zoomScale="150" zoomScaleNormal="150" workbookViewId="0"/>
  </sheetViews>
  <sheetFormatPr defaultRowHeight="15" x14ac:dyDescent="0.25"/>
  <cols>
    <col min="1" max="1" width="3.7109375" style="210" customWidth="1"/>
    <col min="2" max="2" width="5.5703125" style="210" customWidth="1"/>
    <col min="3" max="3" width="5" style="210" customWidth="1"/>
    <col min="4" max="4" width="39.5703125" style="210" customWidth="1"/>
    <col min="5" max="5" width="12.7109375" style="210" customWidth="1"/>
    <col min="6" max="6" width="10.5703125" style="210" customWidth="1"/>
    <col min="7" max="7" width="10.85546875" style="210" customWidth="1"/>
    <col min="8" max="8" width="12.7109375" style="210" customWidth="1"/>
    <col min="9" max="9" width="10.28515625" style="210" customWidth="1"/>
    <col min="10" max="16384" width="9.140625" style="210"/>
  </cols>
  <sheetData>
    <row r="1" spans="1:8" ht="12.75" customHeight="1" x14ac:dyDescent="0.25">
      <c r="A1" s="9"/>
      <c r="B1" s="9"/>
      <c r="C1" s="10"/>
      <c r="D1" s="11"/>
      <c r="E1" s="11"/>
      <c r="F1" s="11" t="s">
        <v>0</v>
      </c>
      <c r="G1" s="9"/>
      <c r="H1" s="9"/>
    </row>
    <row r="2" spans="1:8" ht="12.75" customHeight="1" x14ac:dyDescent="0.25">
      <c r="A2" s="9"/>
      <c r="B2" s="9"/>
      <c r="C2" s="10"/>
      <c r="D2" s="11"/>
      <c r="E2" s="11"/>
      <c r="F2" s="11" t="s">
        <v>206</v>
      </c>
      <c r="G2" s="9"/>
      <c r="H2" s="9"/>
    </row>
    <row r="3" spans="1:8" ht="12.75" customHeight="1" x14ac:dyDescent="0.25">
      <c r="A3" s="9"/>
      <c r="B3" s="9"/>
      <c r="C3" s="10"/>
      <c r="D3" s="11"/>
      <c r="E3" s="11"/>
      <c r="F3" s="9" t="s">
        <v>1</v>
      </c>
      <c r="G3" s="9"/>
      <c r="H3" s="9"/>
    </row>
    <row r="4" spans="1:8" ht="12.75" customHeight="1" x14ac:dyDescent="0.25">
      <c r="A4" s="9"/>
      <c r="B4" s="9"/>
      <c r="C4" s="10"/>
      <c r="D4" s="11"/>
      <c r="E4" s="11"/>
      <c r="F4" s="11" t="s">
        <v>207</v>
      </c>
      <c r="G4" s="9"/>
      <c r="H4" s="9"/>
    </row>
    <row r="5" spans="1:8" ht="33.75" customHeight="1" x14ac:dyDescent="0.25">
      <c r="A5" s="12" t="s">
        <v>2</v>
      </c>
      <c r="B5" s="211"/>
      <c r="C5" s="13"/>
      <c r="D5" s="13"/>
      <c r="E5" s="211"/>
      <c r="F5" s="211"/>
      <c r="G5" s="14"/>
      <c r="H5" s="211"/>
    </row>
    <row r="6" spans="1:8" ht="24.75" customHeight="1" x14ac:dyDescent="0.25">
      <c r="A6" s="9"/>
      <c r="B6" s="9"/>
      <c r="C6" s="10"/>
      <c r="D6" s="10"/>
      <c r="E6" s="15"/>
      <c r="F6" s="9"/>
      <c r="G6" s="16"/>
      <c r="H6" s="17" t="s">
        <v>3</v>
      </c>
    </row>
    <row r="7" spans="1:8" s="24" customFormat="1" ht="11.25" x14ac:dyDescent="0.2">
      <c r="A7" s="18"/>
      <c r="B7" s="18"/>
      <c r="C7" s="19"/>
      <c r="D7" s="20"/>
      <c r="E7" s="21" t="s">
        <v>4</v>
      </c>
      <c r="F7" s="22"/>
      <c r="G7" s="23"/>
      <c r="H7" s="21" t="s">
        <v>4</v>
      </c>
    </row>
    <row r="8" spans="1:8" s="24" customFormat="1" ht="11.25" x14ac:dyDescent="0.2">
      <c r="A8" s="25" t="s">
        <v>5</v>
      </c>
      <c r="B8" s="25" t="s">
        <v>6</v>
      </c>
      <c r="C8" s="26" t="s">
        <v>7</v>
      </c>
      <c r="D8" s="27" t="s">
        <v>8</v>
      </c>
      <c r="E8" s="25" t="s">
        <v>9</v>
      </c>
      <c r="F8" s="28" t="s">
        <v>10</v>
      </c>
      <c r="G8" s="25" t="s">
        <v>11</v>
      </c>
      <c r="H8" s="25" t="s">
        <v>12</v>
      </c>
    </row>
    <row r="9" spans="1:8" s="24" customFormat="1" ht="4.5" customHeight="1" x14ac:dyDescent="0.2">
      <c r="A9" s="29"/>
      <c r="B9" s="29"/>
      <c r="C9" s="30"/>
      <c r="D9" s="31"/>
      <c r="E9" s="29"/>
      <c r="F9" s="32"/>
      <c r="G9" s="32"/>
      <c r="H9" s="29"/>
    </row>
    <row r="10" spans="1:8" s="24" customFormat="1" ht="18" customHeight="1" thickBot="1" x14ac:dyDescent="0.25">
      <c r="A10" s="33"/>
      <c r="B10" s="33"/>
      <c r="C10" s="34"/>
      <c r="D10" s="35" t="s">
        <v>13</v>
      </c>
      <c r="E10" s="36">
        <v>1068878539.3499999</v>
      </c>
      <c r="F10" s="36">
        <f>SUM(F11,F28)</f>
        <v>29020</v>
      </c>
      <c r="G10" s="36">
        <f>SUM(G11,G28)</f>
        <v>0</v>
      </c>
      <c r="H10" s="36">
        <f t="shared" ref="H10:H11" si="0">SUM(E10+F10-G10)</f>
        <v>1068907559.3499999</v>
      </c>
    </row>
    <row r="11" spans="1:8" s="24" customFormat="1" ht="17.25" customHeight="1" thickBot="1" x14ac:dyDescent="0.25">
      <c r="A11" s="33"/>
      <c r="B11" s="33"/>
      <c r="C11" s="34"/>
      <c r="D11" s="37" t="s">
        <v>14</v>
      </c>
      <c r="E11" s="38">
        <v>968369510.06999981</v>
      </c>
      <c r="F11" s="38">
        <f>SUM(F12,F20,F24)</f>
        <v>19645</v>
      </c>
      <c r="G11" s="38">
        <f>SUM(G12,G20,G24)</f>
        <v>0</v>
      </c>
      <c r="H11" s="38">
        <f t="shared" si="0"/>
        <v>968389155.06999981</v>
      </c>
    </row>
    <row r="12" spans="1:8" s="24" customFormat="1" ht="17.25" customHeight="1" thickTop="1" thickBot="1" x14ac:dyDescent="0.25">
      <c r="A12" s="39">
        <v>852</v>
      </c>
      <c r="B12" s="39"/>
      <c r="C12" s="40"/>
      <c r="D12" s="41" t="s">
        <v>39</v>
      </c>
      <c r="E12" s="42">
        <v>24672830.050000001</v>
      </c>
      <c r="F12" s="42">
        <f>SUM(F14,F17)</f>
        <v>829</v>
      </c>
      <c r="G12" s="42">
        <f>SUM(G14,G17)</f>
        <v>0</v>
      </c>
      <c r="H12" s="42">
        <f>SUM(E12+F12-G12)</f>
        <v>24673659.050000001</v>
      </c>
    </row>
    <row r="13" spans="1:8" s="24" customFormat="1" ht="12" customHeight="1" thickTop="1" x14ac:dyDescent="0.2">
      <c r="A13" s="39"/>
      <c r="B13" s="43">
        <v>85214</v>
      </c>
      <c r="C13" s="34"/>
      <c r="D13" s="44" t="s">
        <v>40</v>
      </c>
      <c r="E13" s="45"/>
      <c r="F13" s="46"/>
      <c r="G13" s="46"/>
      <c r="H13" s="45"/>
    </row>
    <row r="14" spans="1:8" s="24" customFormat="1" ht="12" customHeight="1" x14ac:dyDescent="0.2">
      <c r="A14" s="39"/>
      <c r="B14" s="43"/>
      <c r="C14" s="34"/>
      <c r="D14" s="47" t="s">
        <v>41</v>
      </c>
      <c r="E14" s="48">
        <v>5030593</v>
      </c>
      <c r="F14" s="49">
        <f>SUM(F15)</f>
        <v>338</v>
      </c>
      <c r="G14" s="49">
        <f>SUM(G15)</f>
        <v>0</v>
      </c>
      <c r="H14" s="48">
        <f>SUM(E14+F14-G14)</f>
        <v>5030931</v>
      </c>
    </row>
    <row r="15" spans="1:8" s="24" customFormat="1" ht="12" customHeight="1" x14ac:dyDescent="0.2">
      <c r="A15" s="39"/>
      <c r="B15" s="43"/>
      <c r="C15" s="68"/>
      <c r="D15" s="212" t="s">
        <v>136</v>
      </c>
      <c r="E15" s="213">
        <v>9010</v>
      </c>
      <c r="F15" s="214">
        <f>SUM(F16)</f>
        <v>338</v>
      </c>
      <c r="G15" s="214">
        <f>SUM(G16)</f>
        <v>0</v>
      </c>
      <c r="H15" s="213">
        <f t="shared" ref="H15:H16" si="1">SUM(E15+F15-G15)</f>
        <v>9348</v>
      </c>
    </row>
    <row r="16" spans="1:8" s="24" customFormat="1" ht="34.5" customHeight="1" x14ac:dyDescent="0.2">
      <c r="A16" s="39"/>
      <c r="B16" s="43"/>
      <c r="C16" s="50" t="s">
        <v>70</v>
      </c>
      <c r="D16" s="51" t="s">
        <v>137</v>
      </c>
      <c r="E16" s="52">
        <v>9010</v>
      </c>
      <c r="F16" s="53">
        <v>338</v>
      </c>
      <c r="G16" s="53"/>
      <c r="H16" s="52">
        <f t="shared" si="1"/>
        <v>9348</v>
      </c>
    </row>
    <row r="17" spans="1:8" s="24" customFormat="1" ht="12" customHeight="1" x14ac:dyDescent="0.2">
      <c r="A17" s="39"/>
      <c r="B17" s="43">
        <v>85230</v>
      </c>
      <c r="C17" s="34"/>
      <c r="D17" s="54" t="s">
        <v>42</v>
      </c>
      <c r="E17" s="48">
        <v>4466614</v>
      </c>
      <c r="F17" s="49">
        <f>SUM(F18)</f>
        <v>491</v>
      </c>
      <c r="G17" s="49">
        <f>SUM(G18)</f>
        <v>0</v>
      </c>
      <c r="H17" s="48">
        <f>SUM(E17+F17-G17)</f>
        <v>4467105</v>
      </c>
    </row>
    <row r="18" spans="1:8" s="24" customFormat="1" ht="24" customHeight="1" x14ac:dyDescent="0.2">
      <c r="A18" s="39"/>
      <c r="B18" s="39"/>
      <c r="C18" s="68"/>
      <c r="D18" s="212" t="s">
        <v>138</v>
      </c>
      <c r="E18" s="213">
        <v>10265</v>
      </c>
      <c r="F18" s="214">
        <f>SUM(F19:F19)</f>
        <v>491</v>
      </c>
      <c r="G18" s="214">
        <f>SUM(G19:G19)</f>
        <v>0</v>
      </c>
      <c r="H18" s="213">
        <f t="shared" ref="H18:H28" si="2">SUM(E18+F18-G18)</f>
        <v>10756</v>
      </c>
    </row>
    <row r="19" spans="1:8" s="24" customFormat="1" ht="36.75" customHeight="1" x14ac:dyDescent="0.2">
      <c r="A19" s="39"/>
      <c r="B19" s="39"/>
      <c r="C19" s="50" t="s">
        <v>70</v>
      </c>
      <c r="D19" s="55" t="s">
        <v>137</v>
      </c>
      <c r="E19" s="56">
        <v>10265</v>
      </c>
      <c r="F19" s="56">
        <v>491</v>
      </c>
      <c r="G19" s="53"/>
      <c r="H19" s="56">
        <f t="shared" si="2"/>
        <v>10756</v>
      </c>
    </row>
    <row r="20" spans="1:8" s="24" customFormat="1" ht="12" customHeight="1" thickBot="1" x14ac:dyDescent="0.25">
      <c r="A20" s="57">
        <v>854</v>
      </c>
      <c r="B20" s="39"/>
      <c r="C20" s="40"/>
      <c r="D20" s="41" t="s">
        <v>44</v>
      </c>
      <c r="E20" s="42">
        <v>1024451.9299999999</v>
      </c>
      <c r="F20" s="42">
        <f t="shared" ref="F20:G22" si="3">SUM(F21)</f>
        <v>6000</v>
      </c>
      <c r="G20" s="42">
        <f t="shared" si="3"/>
        <v>0</v>
      </c>
      <c r="H20" s="42">
        <f>SUM(E20+F20-G20)</f>
        <v>1030451.9299999999</v>
      </c>
    </row>
    <row r="21" spans="1:8" s="24" customFormat="1" ht="12" customHeight="1" thickTop="1" x14ac:dyDescent="0.2">
      <c r="A21" s="57"/>
      <c r="B21" s="43">
        <v>85415</v>
      </c>
      <c r="C21" s="34"/>
      <c r="D21" s="54" t="s">
        <v>46</v>
      </c>
      <c r="E21" s="48">
        <v>638590</v>
      </c>
      <c r="F21" s="49">
        <f t="shared" si="3"/>
        <v>6000</v>
      </c>
      <c r="G21" s="49">
        <f t="shared" si="3"/>
        <v>0</v>
      </c>
      <c r="H21" s="48">
        <f>SUM(E21+F21-G21)</f>
        <v>644590</v>
      </c>
    </row>
    <row r="22" spans="1:8" s="24" customFormat="1" ht="12" customHeight="1" x14ac:dyDescent="0.2">
      <c r="A22" s="57"/>
      <c r="B22" s="43"/>
      <c r="C22" s="34"/>
      <c r="D22" s="215" t="s">
        <v>17</v>
      </c>
      <c r="E22" s="213">
        <v>618590</v>
      </c>
      <c r="F22" s="214">
        <f t="shared" si="3"/>
        <v>6000</v>
      </c>
      <c r="G22" s="214">
        <f t="shared" si="3"/>
        <v>0</v>
      </c>
      <c r="H22" s="213">
        <f>SUM(E22+F22-G22)</f>
        <v>624590</v>
      </c>
    </row>
    <row r="23" spans="1:8" s="24" customFormat="1" ht="34.5" customHeight="1" x14ac:dyDescent="0.2">
      <c r="A23" s="58"/>
      <c r="B23" s="39"/>
      <c r="C23" s="59" t="s">
        <v>139</v>
      </c>
      <c r="D23" s="60" t="s">
        <v>140</v>
      </c>
      <c r="E23" s="52">
        <v>5400</v>
      </c>
      <c r="F23" s="56">
        <v>6000</v>
      </c>
      <c r="G23" s="53"/>
      <c r="H23" s="56">
        <f t="shared" ref="H23" si="4">SUM(E23+F23-G23)</f>
        <v>11400</v>
      </c>
    </row>
    <row r="24" spans="1:8" s="24" customFormat="1" ht="12" customHeight="1" thickBot="1" x14ac:dyDescent="0.25">
      <c r="A24" s="39">
        <v>855</v>
      </c>
      <c r="B24" s="39"/>
      <c r="C24" s="40"/>
      <c r="D24" s="41" t="s">
        <v>49</v>
      </c>
      <c r="E24" s="42">
        <v>7133920.4099999992</v>
      </c>
      <c r="F24" s="42">
        <f>SUM(F25)</f>
        <v>12816</v>
      </c>
      <c r="G24" s="42">
        <f>SUM(G25)</f>
        <v>0</v>
      </c>
      <c r="H24" s="42">
        <f t="shared" si="2"/>
        <v>7146736.4099999992</v>
      </c>
    </row>
    <row r="25" spans="1:8" s="24" customFormat="1" ht="12" customHeight="1" thickTop="1" x14ac:dyDescent="0.2">
      <c r="A25" s="39"/>
      <c r="B25" s="61">
        <v>85510</v>
      </c>
      <c r="C25" s="34"/>
      <c r="D25" s="54" t="s">
        <v>51</v>
      </c>
      <c r="E25" s="48">
        <v>1277188.5699999998</v>
      </c>
      <c r="F25" s="49">
        <f t="shared" ref="F25:G25" si="5">SUM(F26)</f>
        <v>12816</v>
      </c>
      <c r="G25" s="49">
        <f t="shared" si="5"/>
        <v>0</v>
      </c>
      <c r="H25" s="48">
        <f t="shared" si="2"/>
        <v>1290004.5699999998</v>
      </c>
    </row>
    <row r="26" spans="1:8" s="24" customFormat="1" ht="34.5" customHeight="1" x14ac:dyDescent="0.2">
      <c r="A26" s="39"/>
      <c r="B26" s="39"/>
      <c r="C26" s="68"/>
      <c r="D26" s="212" t="s">
        <v>141</v>
      </c>
      <c r="E26" s="213">
        <v>147219</v>
      </c>
      <c r="F26" s="214">
        <f>SUM(F27:F27)</f>
        <v>12816</v>
      </c>
      <c r="G26" s="214">
        <f>SUM(G27:G27)</f>
        <v>0</v>
      </c>
      <c r="H26" s="213">
        <f t="shared" si="2"/>
        <v>160035</v>
      </c>
    </row>
    <row r="27" spans="1:8" s="24" customFormat="1" ht="35.25" customHeight="1" x14ac:dyDescent="0.2">
      <c r="A27" s="39"/>
      <c r="B27" s="39"/>
      <c r="C27" s="50" t="s">
        <v>70</v>
      </c>
      <c r="D27" s="55" t="s">
        <v>137</v>
      </c>
      <c r="E27" s="56">
        <v>147219</v>
      </c>
      <c r="F27" s="56">
        <v>12816</v>
      </c>
      <c r="G27" s="53"/>
      <c r="H27" s="56">
        <f t="shared" si="2"/>
        <v>160035</v>
      </c>
    </row>
    <row r="28" spans="1:8" s="24" customFormat="1" ht="17.25" customHeight="1" thickBot="1" x14ac:dyDescent="0.25">
      <c r="A28" s="33"/>
      <c r="B28" s="33"/>
      <c r="C28" s="34"/>
      <c r="D28" s="37" t="s">
        <v>142</v>
      </c>
      <c r="E28" s="38">
        <v>74496542.479999989</v>
      </c>
      <c r="F28" s="42">
        <f>SUM(F29,F33)</f>
        <v>9375</v>
      </c>
      <c r="G28" s="42">
        <f>SUM(G29,G33)</f>
        <v>0</v>
      </c>
      <c r="H28" s="38">
        <f t="shared" si="2"/>
        <v>74505917.479999989</v>
      </c>
    </row>
    <row r="29" spans="1:8" s="24" customFormat="1" ht="18" customHeight="1" thickTop="1" thickBot="1" x14ac:dyDescent="0.25">
      <c r="A29" s="39">
        <v>754</v>
      </c>
      <c r="B29" s="39"/>
      <c r="C29" s="40"/>
      <c r="D29" s="41" t="s">
        <v>143</v>
      </c>
      <c r="E29" s="42">
        <v>814164</v>
      </c>
      <c r="F29" s="42">
        <f>SUM(F30)</f>
        <v>256</v>
      </c>
      <c r="G29" s="42">
        <f>SUM(G30)</f>
        <v>0</v>
      </c>
      <c r="H29" s="42">
        <f>SUM(E29+F29-G29)</f>
        <v>814420</v>
      </c>
    </row>
    <row r="30" spans="1:8" s="24" customFormat="1" ht="12" customHeight="1" thickTop="1" x14ac:dyDescent="0.2">
      <c r="A30" s="43"/>
      <c r="B30" s="43">
        <v>75495</v>
      </c>
      <c r="C30" s="34"/>
      <c r="D30" s="54" t="s">
        <v>30</v>
      </c>
      <c r="E30" s="48">
        <v>814164</v>
      </c>
      <c r="F30" s="49">
        <f>SUM(F31)</f>
        <v>256</v>
      </c>
      <c r="G30" s="49">
        <f>SUM(G31)</f>
        <v>0</v>
      </c>
      <c r="H30" s="48">
        <f>SUM(E30+F30-G30)</f>
        <v>814420</v>
      </c>
    </row>
    <row r="31" spans="1:8" s="24" customFormat="1" ht="23.25" customHeight="1" x14ac:dyDescent="0.2">
      <c r="A31" s="43"/>
      <c r="B31" s="43"/>
      <c r="C31" s="68"/>
      <c r="D31" s="212" t="s">
        <v>144</v>
      </c>
      <c r="E31" s="213">
        <v>117024</v>
      </c>
      <c r="F31" s="214">
        <f>SUM(F32:F32)</f>
        <v>256</v>
      </c>
      <c r="G31" s="214">
        <f>SUM(G32:G32)</f>
        <v>0</v>
      </c>
      <c r="H31" s="213">
        <f t="shared" ref="H31:H38" si="6">SUM(E31+F31-G31)</f>
        <v>117280</v>
      </c>
    </row>
    <row r="32" spans="1:8" s="24" customFormat="1" ht="36" customHeight="1" x14ac:dyDescent="0.2">
      <c r="A32" s="43"/>
      <c r="B32" s="43"/>
      <c r="C32" s="50" t="s">
        <v>70</v>
      </c>
      <c r="D32" s="55" t="s">
        <v>137</v>
      </c>
      <c r="E32" s="56">
        <v>117024</v>
      </c>
      <c r="F32" s="56">
        <f>160+96</f>
        <v>256</v>
      </c>
      <c r="G32" s="53"/>
      <c r="H32" s="56">
        <f t="shared" si="6"/>
        <v>117280</v>
      </c>
    </row>
    <row r="33" spans="1:8" s="24" customFormat="1" ht="12" customHeight="1" thickBot="1" x14ac:dyDescent="0.25">
      <c r="A33" s="39">
        <v>855</v>
      </c>
      <c r="B33" s="39"/>
      <c r="C33" s="40"/>
      <c r="D33" s="41" t="s">
        <v>49</v>
      </c>
      <c r="E33" s="42">
        <v>56098309</v>
      </c>
      <c r="F33" s="42">
        <f>SUM(F34)</f>
        <v>9119</v>
      </c>
      <c r="G33" s="42">
        <f>SUM(G34)</f>
        <v>0</v>
      </c>
      <c r="H33" s="42">
        <f t="shared" si="6"/>
        <v>56107428</v>
      </c>
    </row>
    <row r="34" spans="1:8" s="24" customFormat="1" ht="34.5" customHeight="1" thickTop="1" x14ac:dyDescent="0.2">
      <c r="A34" s="39"/>
      <c r="B34" s="61">
        <v>85502</v>
      </c>
      <c r="C34" s="34"/>
      <c r="D34" s="62" t="s">
        <v>50</v>
      </c>
      <c r="E34" s="48">
        <v>55217529</v>
      </c>
      <c r="F34" s="49">
        <f t="shared" ref="F34:G34" si="7">SUM(F35)</f>
        <v>9119</v>
      </c>
      <c r="G34" s="49">
        <f t="shared" si="7"/>
        <v>0</v>
      </c>
      <c r="H34" s="48">
        <f t="shared" si="6"/>
        <v>55226648</v>
      </c>
    </row>
    <row r="35" spans="1:8" s="24" customFormat="1" ht="12" customHeight="1" x14ac:dyDescent="0.2">
      <c r="A35" s="39"/>
      <c r="B35" s="43"/>
      <c r="C35" s="34"/>
      <c r="D35" s="215" t="s">
        <v>17</v>
      </c>
      <c r="E35" s="213">
        <v>55217529</v>
      </c>
      <c r="F35" s="214">
        <f>SUM(F36:F36)</f>
        <v>9119</v>
      </c>
      <c r="G35" s="214">
        <f>SUM(G36:G36)</f>
        <v>0</v>
      </c>
      <c r="H35" s="213">
        <f t="shared" si="6"/>
        <v>55226648</v>
      </c>
    </row>
    <row r="36" spans="1:8" s="24" customFormat="1" ht="57.75" customHeight="1" x14ac:dyDescent="0.2">
      <c r="A36" s="63"/>
      <c r="B36" s="63"/>
      <c r="C36" s="64" t="s">
        <v>145</v>
      </c>
      <c r="D36" s="65" t="s">
        <v>146</v>
      </c>
      <c r="E36" s="66">
        <v>148435</v>
      </c>
      <c r="F36" s="49">
        <v>9119</v>
      </c>
      <c r="G36" s="49"/>
      <c r="H36" s="66">
        <f t="shared" si="6"/>
        <v>157554</v>
      </c>
    </row>
    <row r="37" spans="1:8" s="24" customFormat="1" ht="20.25" customHeight="1" thickBot="1" x14ac:dyDescent="0.25">
      <c r="A37" s="43"/>
      <c r="B37" s="43"/>
      <c r="C37" s="34"/>
      <c r="D37" s="35" t="s">
        <v>18</v>
      </c>
      <c r="E37" s="36">
        <v>1269451252.4120002</v>
      </c>
      <c r="F37" s="36">
        <f>SUM(F38,F155,F169)</f>
        <v>435728.65</v>
      </c>
      <c r="G37" s="36">
        <f>SUM(G38,G155,G169)</f>
        <v>406708.65</v>
      </c>
      <c r="H37" s="36">
        <f t="shared" si="6"/>
        <v>1269480272.4120002</v>
      </c>
    </row>
    <row r="38" spans="1:8" s="24" customFormat="1" ht="17.25" customHeight="1" thickBot="1" x14ac:dyDescent="0.25">
      <c r="A38" s="43"/>
      <c r="B38" s="43"/>
      <c r="C38" s="34"/>
      <c r="D38" s="37" t="s">
        <v>19</v>
      </c>
      <c r="E38" s="38">
        <v>1168942365.4300003</v>
      </c>
      <c r="F38" s="38">
        <f>SUM(F39,F46,F55,F64,F71,F82,F95,F123,F127,F134)</f>
        <v>408260.65</v>
      </c>
      <c r="G38" s="38">
        <f>SUM(G39,G46,G55,G64,G71,G82,G95,G123,G127,G134)</f>
        <v>388615.65</v>
      </c>
      <c r="H38" s="38">
        <f t="shared" si="6"/>
        <v>1168962010.4300003</v>
      </c>
    </row>
    <row r="39" spans="1:8" s="24" customFormat="1" ht="18" customHeight="1" thickTop="1" thickBot="1" x14ac:dyDescent="0.25">
      <c r="A39" s="57">
        <v>600</v>
      </c>
      <c r="B39" s="39"/>
      <c r="C39" s="40"/>
      <c r="D39" s="41" t="s">
        <v>147</v>
      </c>
      <c r="E39" s="38">
        <v>178144048.73000002</v>
      </c>
      <c r="F39" s="38">
        <f>SUM(F40,F43)</f>
        <v>12000</v>
      </c>
      <c r="G39" s="38">
        <f>SUM(G40,G43)</f>
        <v>12000</v>
      </c>
      <c r="H39" s="38">
        <f>SUM(E39+F39-G39)</f>
        <v>178144048.73000002</v>
      </c>
    </row>
    <row r="40" spans="1:8" s="24" customFormat="1" ht="12" customHeight="1" thickTop="1" x14ac:dyDescent="0.2">
      <c r="A40" s="57"/>
      <c r="B40" s="43">
        <v>60004</v>
      </c>
      <c r="C40" s="34"/>
      <c r="D40" s="54" t="s">
        <v>148</v>
      </c>
      <c r="E40" s="67">
        <v>46731932.170000002</v>
      </c>
      <c r="F40" s="67">
        <f>SUM(F41)</f>
        <v>0</v>
      </c>
      <c r="G40" s="67">
        <f>SUM(G41)</f>
        <v>12000</v>
      </c>
      <c r="H40" s="48">
        <f t="shared" ref="H40" si="8">SUM(E40+F40-G40)</f>
        <v>46719932.170000002</v>
      </c>
    </row>
    <row r="41" spans="1:8" s="24" customFormat="1" ht="12" customHeight="1" x14ac:dyDescent="0.2">
      <c r="A41" s="57"/>
      <c r="B41" s="43"/>
      <c r="C41" s="68"/>
      <c r="D41" s="216" t="s">
        <v>149</v>
      </c>
      <c r="E41" s="213">
        <v>39248059.740000002</v>
      </c>
      <c r="F41" s="214">
        <f>SUM(F42:F42)</f>
        <v>0</v>
      </c>
      <c r="G41" s="214">
        <f>SUM(G42:G42)</f>
        <v>12000</v>
      </c>
      <c r="H41" s="213">
        <f>SUM(E41+F41-G41)</f>
        <v>39236059.740000002</v>
      </c>
    </row>
    <row r="42" spans="1:8" s="24" customFormat="1" ht="12" customHeight="1" x14ac:dyDescent="0.2">
      <c r="A42" s="57"/>
      <c r="B42" s="43"/>
      <c r="C42" s="69">
        <v>4300</v>
      </c>
      <c r="D42" s="70" t="s">
        <v>25</v>
      </c>
      <c r="E42" s="71">
        <v>38985659.740000002</v>
      </c>
      <c r="F42" s="52"/>
      <c r="G42" s="52">
        <v>12000</v>
      </c>
      <c r="H42" s="71">
        <f>SUM(E42+F42-G42)</f>
        <v>38973659.740000002</v>
      </c>
    </row>
    <row r="43" spans="1:8" s="24" customFormat="1" ht="12" customHeight="1" x14ac:dyDescent="0.2">
      <c r="A43" s="57"/>
      <c r="B43" s="43">
        <v>60095</v>
      </c>
      <c r="C43" s="34"/>
      <c r="D43" s="54" t="s">
        <v>30</v>
      </c>
      <c r="E43" s="67">
        <v>7038664.5</v>
      </c>
      <c r="F43" s="67">
        <f>SUM(F44)</f>
        <v>12000</v>
      </c>
      <c r="G43" s="67">
        <f>SUM(G44)</f>
        <v>0</v>
      </c>
      <c r="H43" s="48">
        <f t="shared" ref="H43" si="9">SUM(E43+F43-G43)</f>
        <v>7050664.5</v>
      </c>
    </row>
    <row r="44" spans="1:8" s="24" customFormat="1" ht="12" customHeight="1" x14ac:dyDescent="0.2">
      <c r="A44" s="57"/>
      <c r="B44" s="39"/>
      <c r="C44" s="34"/>
      <c r="D44" s="216" t="s">
        <v>149</v>
      </c>
      <c r="E44" s="217">
        <v>999876.5</v>
      </c>
      <c r="F44" s="214">
        <f>SUM(F45:F45)</f>
        <v>12000</v>
      </c>
      <c r="G44" s="214">
        <f>SUM(G45:G45)</f>
        <v>0</v>
      </c>
      <c r="H44" s="213">
        <f>SUM(E44+F44-G44)</f>
        <v>1011876.5</v>
      </c>
    </row>
    <row r="45" spans="1:8" s="24" customFormat="1" ht="12" customHeight="1" x14ac:dyDescent="0.2">
      <c r="A45" s="57"/>
      <c r="B45" s="39"/>
      <c r="C45" s="69">
        <v>4300</v>
      </c>
      <c r="D45" s="70" t="s">
        <v>25</v>
      </c>
      <c r="E45" s="71">
        <v>8075</v>
      </c>
      <c r="F45" s="52">
        <v>12000</v>
      </c>
      <c r="G45" s="52"/>
      <c r="H45" s="56">
        <f t="shared" ref="H45:H47" si="10">SUM(E45+F45-G45)</f>
        <v>20075</v>
      </c>
    </row>
    <row r="46" spans="1:8" s="24" customFormat="1" ht="12" customHeight="1" thickBot="1" x14ac:dyDescent="0.25">
      <c r="A46" s="57">
        <v>700</v>
      </c>
      <c r="B46" s="57"/>
      <c r="C46" s="40"/>
      <c r="D46" s="41" t="s">
        <v>150</v>
      </c>
      <c r="E46" s="38">
        <v>94065976.379999995</v>
      </c>
      <c r="F46" s="42">
        <f>SUM(F47,F51)</f>
        <v>11286.65</v>
      </c>
      <c r="G46" s="42">
        <f>SUM(G47,G51)</f>
        <v>11286.65</v>
      </c>
      <c r="H46" s="38">
        <f t="shared" si="10"/>
        <v>94065976.379999995</v>
      </c>
    </row>
    <row r="47" spans="1:8" s="24" customFormat="1" ht="12" customHeight="1" thickTop="1" x14ac:dyDescent="0.2">
      <c r="A47" s="57"/>
      <c r="B47" s="3">
        <v>70005</v>
      </c>
      <c r="C47" s="3"/>
      <c r="D47" s="1" t="s">
        <v>151</v>
      </c>
      <c r="E47" s="48">
        <v>4198544.6100000003</v>
      </c>
      <c r="F47" s="49">
        <f>SUM(F48)</f>
        <v>2040</v>
      </c>
      <c r="G47" s="49">
        <f>SUM(G48)</f>
        <v>2040</v>
      </c>
      <c r="H47" s="48">
        <f t="shared" si="10"/>
        <v>4198544.6100000003</v>
      </c>
    </row>
    <row r="48" spans="1:8" s="24" customFormat="1" ht="12" customHeight="1" x14ac:dyDescent="0.2">
      <c r="A48" s="57"/>
      <c r="B48" s="72"/>
      <c r="C48" s="3"/>
      <c r="D48" s="218" t="s">
        <v>152</v>
      </c>
      <c r="E48" s="217">
        <v>4182044.6100000003</v>
      </c>
      <c r="F48" s="214">
        <f>SUM(F49:F50)</f>
        <v>2040</v>
      </c>
      <c r="G48" s="214">
        <f>SUM(G49:G50)</f>
        <v>2040</v>
      </c>
      <c r="H48" s="213">
        <f>SUM(E48+F48-G48)</f>
        <v>4182044.6100000003</v>
      </c>
    </row>
    <row r="49" spans="1:8" s="24" customFormat="1" ht="12" customHeight="1" x14ac:dyDescent="0.2">
      <c r="A49" s="57"/>
      <c r="B49" s="72"/>
      <c r="C49" s="69">
        <v>4300</v>
      </c>
      <c r="D49" s="70" t="s">
        <v>25</v>
      </c>
      <c r="E49" s="71">
        <v>37064.71</v>
      </c>
      <c r="F49" s="52"/>
      <c r="G49" s="52">
        <v>2040</v>
      </c>
      <c r="H49" s="56">
        <f t="shared" ref="H49:H51" si="11">SUM(E49+F49-G49)</f>
        <v>35024.71</v>
      </c>
    </row>
    <row r="50" spans="1:8" s="24" customFormat="1" ht="12" customHeight="1" x14ac:dyDescent="0.2">
      <c r="A50" s="57"/>
      <c r="B50" s="69"/>
      <c r="C50" s="69">
        <v>4480</v>
      </c>
      <c r="D50" s="70" t="s">
        <v>153</v>
      </c>
      <c r="E50" s="71">
        <v>14095.29</v>
      </c>
      <c r="F50" s="71">
        <v>2040</v>
      </c>
      <c r="G50" s="71"/>
      <c r="H50" s="56">
        <f t="shared" si="11"/>
        <v>16135.29</v>
      </c>
    </row>
    <row r="51" spans="1:8" s="24" customFormat="1" ht="12" customHeight="1" x14ac:dyDescent="0.2">
      <c r="A51" s="57"/>
      <c r="B51" s="72">
        <v>70095</v>
      </c>
      <c r="C51" s="3"/>
      <c r="D51" s="54" t="s">
        <v>30</v>
      </c>
      <c r="E51" s="48">
        <v>48941964</v>
      </c>
      <c r="F51" s="49">
        <f>SUM(F52)</f>
        <v>9246.65</v>
      </c>
      <c r="G51" s="49">
        <f>SUM(G52)</f>
        <v>9246.65</v>
      </c>
      <c r="H51" s="48">
        <f t="shared" si="11"/>
        <v>48941964</v>
      </c>
    </row>
    <row r="52" spans="1:8" s="24" customFormat="1" ht="12" customHeight="1" x14ac:dyDescent="0.2">
      <c r="A52" s="57"/>
      <c r="B52" s="72"/>
      <c r="C52" s="3"/>
      <c r="D52" s="218" t="s">
        <v>152</v>
      </c>
      <c r="E52" s="217">
        <v>1799000</v>
      </c>
      <c r="F52" s="214">
        <f>SUM(F53:F54)</f>
        <v>9246.65</v>
      </c>
      <c r="G52" s="214">
        <f>SUM(G53:G54)</f>
        <v>9246.65</v>
      </c>
      <c r="H52" s="213">
        <f>SUM(E52+F52-G52)</f>
        <v>1799000</v>
      </c>
    </row>
    <row r="53" spans="1:8" s="24" customFormat="1" ht="23.25" customHeight="1" x14ac:dyDescent="0.2">
      <c r="A53" s="57"/>
      <c r="B53" s="69"/>
      <c r="C53" s="61">
        <v>4600</v>
      </c>
      <c r="D53" s="73" t="s">
        <v>154</v>
      </c>
      <c r="E53" s="71">
        <v>46000</v>
      </c>
      <c r="F53" s="71">
        <v>9246.65</v>
      </c>
      <c r="G53" s="71"/>
      <c r="H53" s="56">
        <f t="shared" ref="H53:H62" si="12">SUM(E53+F53-G53)</f>
        <v>55246.65</v>
      </c>
    </row>
    <row r="54" spans="1:8" s="24" customFormat="1" ht="12" customHeight="1" x14ac:dyDescent="0.2">
      <c r="A54" s="57"/>
      <c r="B54" s="69"/>
      <c r="C54" s="3">
        <v>4610</v>
      </c>
      <c r="D54" s="4" t="s">
        <v>37</v>
      </c>
      <c r="E54" s="71">
        <v>47000</v>
      </c>
      <c r="F54" s="71"/>
      <c r="G54" s="71">
        <v>9246.65</v>
      </c>
      <c r="H54" s="56">
        <f t="shared" si="12"/>
        <v>37753.35</v>
      </c>
    </row>
    <row r="55" spans="1:8" s="24" customFormat="1" ht="12" customHeight="1" thickBot="1" x14ac:dyDescent="0.25">
      <c r="A55" s="57">
        <v>750</v>
      </c>
      <c r="B55" s="57"/>
      <c r="C55" s="40"/>
      <c r="D55" s="41" t="s">
        <v>155</v>
      </c>
      <c r="E55" s="38">
        <v>82831956.819999993</v>
      </c>
      <c r="F55" s="42">
        <f>SUM(F56)</f>
        <v>110000</v>
      </c>
      <c r="G55" s="42">
        <f>SUM(G56)</f>
        <v>110000</v>
      </c>
      <c r="H55" s="74">
        <f t="shared" si="12"/>
        <v>82831956.819999993</v>
      </c>
    </row>
    <row r="56" spans="1:8" s="24" customFormat="1" ht="12" customHeight="1" thickTop="1" x14ac:dyDescent="0.2">
      <c r="A56" s="57"/>
      <c r="B56" s="34" t="s">
        <v>156</v>
      </c>
      <c r="C56" s="69"/>
      <c r="D56" s="54" t="s">
        <v>157</v>
      </c>
      <c r="E56" s="48">
        <v>38586954.399999999</v>
      </c>
      <c r="F56" s="48">
        <f>SUM(F57)</f>
        <v>110000</v>
      </c>
      <c r="G56" s="48">
        <f>SUM(G57)</f>
        <v>110000</v>
      </c>
      <c r="H56" s="48">
        <f t="shared" si="12"/>
        <v>38586954.399999999</v>
      </c>
    </row>
    <row r="57" spans="1:8" s="24" customFormat="1" ht="12" customHeight="1" x14ac:dyDescent="0.2">
      <c r="A57" s="57"/>
      <c r="B57" s="39"/>
      <c r="C57" s="69"/>
      <c r="D57" s="218" t="s">
        <v>131</v>
      </c>
      <c r="E57" s="213">
        <v>35347168.450000003</v>
      </c>
      <c r="F57" s="217">
        <f>SUM(F58:F62)</f>
        <v>110000</v>
      </c>
      <c r="G57" s="217">
        <f>SUM(G58:G62)</f>
        <v>110000</v>
      </c>
      <c r="H57" s="217">
        <f t="shared" si="12"/>
        <v>35347168.450000003</v>
      </c>
    </row>
    <row r="58" spans="1:8" s="24" customFormat="1" ht="12" customHeight="1" x14ac:dyDescent="0.2">
      <c r="A58" s="57"/>
      <c r="B58" s="39"/>
      <c r="C58" s="68" t="s">
        <v>158</v>
      </c>
      <c r="D58" s="75" t="s">
        <v>159</v>
      </c>
      <c r="E58" s="71">
        <v>457100</v>
      </c>
      <c r="F58" s="71"/>
      <c r="G58" s="71">
        <v>50000</v>
      </c>
      <c r="H58" s="53">
        <f t="shared" si="12"/>
        <v>407100</v>
      </c>
    </row>
    <row r="59" spans="1:8" s="24" customFormat="1" ht="12" customHeight="1" x14ac:dyDescent="0.2">
      <c r="A59" s="57"/>
      <c r="B59" s="39"/>
      <c r="C59" s="68" t="s">
        <v>160</v>
      </c>
      <c r="D59" s="70" t="s">
        <v>161</v>
      </c>
      <c r="E59" s="71">
        <v>47500</v>
      </c>
      <c r="F59" s="71"/>
      <c r="G59" s="71">
        <v>15000</v>
      </c>
      <c r="H59" s="53">
        <f t="shared" si="12"/>
        <v>32500</v>
      </c>
    </row>
    <row r="60" spans="1:8" s="24" customFormat="1" ht="12" customHeight="1" x14ac:dyDescent="0.2">
      <c r="A60" s="57"/>
      <c r="B60" s="39"/>
      <c r="C60" s="69">
        <v>4270</v>
      </c>
      <c r="D60" s="70" t="s">
        <v>35</v>
      </c>
      <c r="E60" s="71">
        <v>153000</v>
      </c>
      <c r="F60" s="71"/>
      <c r="G60" s="71">
        <v>25000</v>
      </c>
      <c r="H60" s="53">
        <f t="shared" si="12"/>
        <v>128000</v>
      </c>
    </row>
    <row r="61" spans="1:8" s="24" customFormat="1" ht="12" customHeight="1" x14ac:dyDescent="0.2">
      <c r="A61" s="57"/>
      <c r="B61" s="39"/>
      <c r="C61" s="69">
        <v>4300</v>
      </c>
      <c r="D61" s="70" t="s">
        <v>25</v>
      </c>
      <c r="E61" s="76">
        <v>1544820.45</v>
      </c>
      <c r="F61" s="76">
        <v>110000</v>
      </c>
      <c r="G61" s="76"/>
      <c r="H61" s="77">
        <f t="shared" si="12"/>
        <v>1654820.45</v>
      </c>
    </row>
    <row r="62" spans="1:8" s="24" customFormat="1" ht="23.25" customHeight="1" x14ac:dyDescent="0.2">
      <c r="A62" s="57"/>
      <c r="B62" s="39"/>
      <c r="C62" s="61">
        <v>4700</v>
      </c>
      <c r="D62" s="78" t="s">
        <v>162</v>
      </c>
      <c r="E62" s="71">
        <v>85000</v>
      </c>
      <c r="F62" s="71"/>
      <c r="G62" s="71">
        <v>20000</v>
      </c>
      <c r="H62" s="53">
        <f t="shared" si="12"/>
        <v>65000</v>
      </c>
    </row>
    <row r="63" spans="1:8" s="24" customFormat="1" ht="12" customHeight="1" x14ac:dyDescent="0.2">
      <c r="A63" s="79">
        <v>754</v>
      </c>
      <c r="B63" s="80"/>
      <c r="C63" s="80"/>
      <c r="D63" s="81" t="s">
        <v>163</v>
      </c>
      <c r="E63" s="52"/>
      <c r="F63" s="52"/>
      <c r="G63" s="52"/>
      <c r="H63" s="52"/>
    </row>
    <row r="64" spans="1:8" s="24" customFormat="1" ht="12" customHeight="1" thickBot="1" x14ac:dyDescent="0.25">
      <c r="A64" s="79"/>
      <c r="B64" s="80"/>
      <c r="C64" s="80"/>
      <c r="D64" s="81" t="s">
        <v>164</v>
      </c>
      <c r="E64" s="38">
        <v>7425190</v>
      </c>
      <c r="F64" s="42">
        <f>SUM(F65)</f>
        <v>1266</v>
      </c>
      <c r="G64" s="42">
        <f>SUM(G65)</f>
        <v>1266</v>
      </c>
      <c r="H64" s="38">
        <f>SUM(E64+F64-G64)</f>
        <v>7425190</v>
      </c>
    </row>
    <row r="65" spans="1:8" s="24" customFormat="1" ht="12" customHeight="1" thickTop="1" x14ac:dyDescent="0.2">
      <c r="A65" s="79"/>
      <c r="B65" s="82">
        <v>75416</v>
      </c>
      <c r="C65" s="82"/>
      <c r="D65" s="83" t="s">
        <v>165</v>
      </c>
      <c r="E65" s="48">
        <v>6930898</v>
      </c>
      <c r="F65" s="49">
        <f>SUM(F66)</f>
        <v>1266</v>
      </c>
      <c r="G65" s="49">
        <f>SUM(G66)</f>
        <v>1266</v>
      </c>
      <c r="H65" s="48">
        <f>SUM(E65+F65-G65)</f>
        <v>6930898</v>
      </c>
    </row>
    <row r="66" spans="1:8" s="24" customFormat="1" ht="12" customHeight="1" x14ac:dyDescent="0.2">
      <c r="A66" s="79"/>
      <c r="B66" s="82"/>
      <c r="C66" s="82"/>
      <c r="D66" s="219" t="s">
        <v>58</v>
      </c>
      <c r="E66" s="217">
        <v>5755046</v>
      </c>
      <c r="F66" s="214">
        <f>SUM(F67:F70)</f>
        <v>1266</v>
      </c>
      <c r="G66" s="214">
        <f>SUM(G67:G70)</f>
        <v>1266</v>
      </c>
      <c r="H66" s="213">
        <f>SUM(E66+F66-G66)</f>
        <v>5755046</v>
      </c>
    </row>
    <row r="67" spans="1:8" s="24" customFormat="1" ht="12" customHeight="1" x14ac:dyDescent="0.2">
      <c r="A67" s="79"/>
      <c r="B67" s="82"/>
      <c r="C67" s="69">
        <v>3020</v>
      </c>
      <c r="D67" s="70" t="s">
        <v>31</v>
      </c>
      <c r="E67" s="84">
        <v>128059</v>
      </c>
      <c r="F67" s="84">
        <v>1000</v>
      </c>
      <c r="G67" s="84"/>
      <c r="H67" s="56">
        <f t="shared" ref="H67:H82" si="13">SUM(E67+F67-G67)</f>
        <v>129059</v>
      </c>
    </row>
    <row r="68" spans="1:8" s="24" customFormat="1" ht="12" customHeight="1" x14ac:dyDescent="0.2">
      <c r="A68" s="79"/>
      <c r="B68" s="82"/>
      <c r="C68" s="68" t="s">
        <v>166</v>
      </c>
      <c r="D68" s="75" t="s">
        <v>167</v>
      </c>
      <c r="E68" s="84">
        <v>65500</v>
      </c>
      <c r="F68" s="84"/>
      <c r="G68" s="84">
        <v>1000</v>
      </c>
      <c r="H68" s="56">
        <f t="shared" si="13"/>
        <v>64500</v>
      </c>
    </row>
    <row r="69" spans="1:8" s="24" customFormat="1" ht="12" customHeight="1" x14ac:dyDescent="0.2">
      <c r="A69" s="79"/>
      <c r="B69" s="82"/>
      <c r="C69" s="69">
        <v>4300</v>
      </c>
      <c r="D69" s="70" t="s">
        <v>25</v>
      </c>
      <c r="E69" s="84">
        <v>98190</v>
      </c>
      <c r="F69" s="84">
        <v>266</v>
      </c>
      <c r="G69" s="84"/>
      <c r="H69" s="56">
        <f t="shared" si="13"/>
        <v>98456</v>
      </c>
    </row>
    <row r="70" spans="1:8" s="24" customFormat="1" ht="12" customHeight="1" x14ac:dyDescent="0.2">
      <c r="A70" s="79"/>
      <c r="B70" s="82"/>
      <c r="C70" s="69">
        <v>4440</v>
      </c>
      <c r="D70" s="70" t="s">
        <v>168</v>
      </c>
      <c r="E70" s="84">
        <v>134772</v>
      </c>
      <c r="F70" s="84"/>
      <c r="G70" s="84">
        <v>266</v>
      </c>
      <c r="H70" s="56">
        <f t="shared" si="13"/>
        <v>134506</v>
      </c>
    </row>
    <row r="71" spans="1:8" s="24" customFormat="1" ht="12" customHeight="1" thickBot="1" x14ac:dyDescent="0.25">
      <c r="A71" s="57">
        <v>801</v>
      </c>
      <c r="B71" s="39"/>
      <c r="C71" s="40"/>
      <c r="D71" s="41" t="s">
        <v>15</v>
      </c>
      <c r="E71" s="85">
        <v>450806329.69999999</v>
      </c>
      <c r="F71" s="42">
        <f>SUM(F72,F75,F79)</f>
        <v>154990</v>
      </c>
      <c r="G71" s="42">
        <f>SUM(G72,G75,G79)</f>
        <v>154990</v>
      </c>
      <c r="H71" s="74">
        <f>SUM(E71+F71-G71)</f>
        <v>450806329.69999999</v>
      </c>
    </row>
    <row r="72" spans="1:8" s="24" customFormat="1" ht="12" customHeight="1" thickTop="1" x14ac:dyDescent="0.2">
      <c r="A72" s="57"/>
      <c r="B72" s="43">
        <v>80101</v>
      </c>
      <c r="C72" s="34"/>
      <c r="D72" s="54" t="s">
        <v>20</v>
      </c>
      <c r="E72" s="48">
        <v>118331644.09999999</v>
      </c>
      <c r="F72" s="49">
        <f>SUM(F73)</f>
        <v>55000</v>
      </c>
      <c r="G72" s="49">
        <f>SUM(G73)</f>
        <v>0</v>
      </c>
      <c r="H72" s="48">
        <f>SUM(E72+F72-G72)</f>
        <v>118386644.09999999</v>
      </c>
    </row>
    <row r="73" spans="1:8" s="24" customFormat="1" ht="12" customHeight="1" x14ac:dyDescent="0.2">
      <c r="A73" s="57"/>
      <c r="B73" s="43"/>
      <c r="C73" s="34"/>
      <c r="D73" s="220" t="s">
        <v>28</v>
      </c>
      <c r="E73" s="213">
        <v>101843413</v>
      </c>
      <c r="F73" s="213">
        <f>SUM(F74:F74)</f>
        <v>55000</v>
      </c>
      <c r="G73" s="213">
        <f>SUM(G74:G74)</f>
        <v>0</v>
      </c>
      <c r="H73" s="213">
        <f>SUM(E73+F73-G73)</f>
        <v>101898413</v>
      </c>
    </row>
    <row r="74" spans="1:8" s="24" customFormat="1" ht="12" customHeight="1" x14ac:dyDescent="0.2">
      <c r="A74" s="57"/>
      <c r="B74" s="43"/>
      <c r="C74" s="69">
        <v>4240</v>
      </c>
      <c r="D74" s="70" t="s">
        <v>161</v>
      </c>
      <c r="E74" s="86">
        <v>402325</v>
      </c>
      <c r="F74" s="71">
        <v>55000</v>
      </c>
      <c r="G74" s="71"/>
      <c r="H74" s="56">
        <f t="shared" ref="H74" si="14">SUM(E74+F74-G74)</f>
        <v>457325</v>
      </c>
    </row>
    <row r="75" spans="1:8" s="24" customFormat="1" ht="12" customHeight="1" x14ac:dyDescent="0.2">
      <c r="A75" s="79"/>
      <c r="B75" s="43">
        <v>80115</v>
      </c>
      <c r="C75" s="34"/>
      <c r="D75" s="54" t="s">
        <v>26</v>
      </c>
      <c r="E75" s="48">
        <v>84252326.390000001</v>
      </c>
      <c r="F75" s="49">
        <f>SUM(F76)</f>
        <v>84990</v>
      </c>
      <c r="G75" s="49">
        <f>SUM(G76)</f>
        <v>154990</v>
      </c>
      <c r="H75" s="48">
        <f>SUM(E75+F75-G75)</f>
        <v>84182326.390000001</v>
      </c>
    </row>
    <row r="76" spans="1:8" s="24" customFormat="1" ht="12" customHeight="1" x14ac:dyDescent="0.2">
      <c r="A76" s="79"/>
      <c r="B76" s="43"/>
      <c r="C76" s="34"/>
      <c r="D76" s="220" t="s">
        <v>28</v>
      </c>
      <c r="E76" s="217">
        <v>60871215.109999999</v>
      </c>
      <c r="F76" s="217">
        <f>SUM(F77:F78)</f>
        <v>84990</v>
      </c>
      <c r="G76" s="217">
        <f>SUM(G77:G78)</f>
        <v>154990</v>
      </c>
      <c r="H76" s="217">
        <f t="shared" ref="H76:H78" si="15">SUM(E76+F76-G76)</f>
        <v>60801215.109999999</v>
      </c>
    </row>
    <row r="77" spans="1:8" s="24" customFormat="1" ht="12" customHeight="1" x14ac:dyDescent="0.2">
      <c r="A77" s="79"/>
      <c r="B77" s="43"/>
      <c r="C77" s="69">
        <v>4240</v>
      </c>
      <c r="D77" s="70" t="s">
        <v>161</v>
      </c>
      <c r="E77" s="6">
        <v>287870</v>
      </c>
      <c r="F77" s="71">
        <v>84990</v>
      </c>
      <c r="G77" s="71"/>
      <c r="H77" s="56">
        <f t="shared" si="15"/>
        <v>372860</v>
      </c>
    </row>
    <row r="78" spans="1:8" s="24" customFormat="1" ht="12" customHeight="1" x14ac:dyDescent="0.2">
      <c r="A78" s="79"/>
      <c r="B78" s="43"/>
      <c r="C78" s="68" t="s">
        <v>166</v>
      </c>
      <c r="D78" s="75" t="s">
        <v>167</v>
      </c>
      <c r="E78" s="6">
        <v>3504073.11</v>
      </c>
      <c r="F78" s="71"/>
      <c r="G78" s="71">
        <v>154990</v>
      </c>
      <c r="H78" s="56">
        <f t="shared" si="15"/>
        <v>3349083.11</v>
      </c>
    </row>
    <row r="79" spans="1:8" s="24" customFormat="1" ht="12" customHeight="1" x14ac:dyDescent="0.2">
      <c r="A79" s="79"/>
      <c r="B79" s="82">
        <v>80120</v>
      </c>
      <c r="C79" s="87"/>
      <c r="D79" s="88" t="s">
        <v>27</v>
      </c>
      <c r="E79" s="48">
        <v>49084031.07</v>
      </c>
      <c r="F79" s="49">
        <f>SUM(F80)</f>
        <v>15000</v>
      </c>
      <c r="G79" s="49">
        <f>SUM(G80)</f>
        <v>0</v>
      </c>
      <c r="H79" s="48">
        <f>SUM(E79+F79-G79)</f>
        <v>49099031.07</v>
      </c>
    </row>
    <row r="80" spans="1:8" s="24" customFormat="1" ht="12" customHeight="1" x14ac:dyDescent="0.2">
      <c r="A80" s="79"/>
      <c r="B80" s="43"/>
      <c r="C80" s="34"/>
      <c r="D80" s="220" t="s">
        <v>28</v>
      </c>
      <c r="E80" s="217">
        <v>39494067</v>
      </c>
      <c r="F80" s="217">
        <f>SUM(F81:F81)</f>
        <v>15000</v>
      </c>
      <c r="G80" s="217">
        <f>SUM(G81:G81)</f>
        <v>0</v>
      </c>
      <c r="H80" s="217">
        <f t="shared" ref="H80:H81" si="16">SUM(E80+F80-G80)</f>
        <v>39509067</v>
      </c>
    </row>
    <row r="81" spans="1:8" s="24" customFormat="1" ht="12" customHeight="1" x14ac:dyDescent="0.2">
      <c r="A81" s="79"/>
      <c r="B81" s="43"/>
      <c r="C81" s="69">
        <v>4240</v>
      </c>
      <c r="D81" s="70" t="s">
        <v>161</v>
      </c>
      <c r="E81" s="6">
        <v>123816</v>
      </c>
      <c r="F81" s="71">
        <v>15000</v>
      </c>
      <c r="G81" s="71"/>
      <c r="H81" s="56">
        <f t="shared" si="16"/>
        <v>138816</v>
      </c>
    </row>
    <row r="82" spans="1:8" s="24" customFormat="1" ht="12" customHeight="1" thickBot="1" x14ac:dyDescent="0.25">
      <c r="A82" s="40" t="s">
        <v>38</v>
      </c>
      <c r="B82" s="39"/>
      <c r="C82" s="40"/>
      <c r="D82" s="41" t="s">
        <v>39</v>
      </c>
      <c r="E82" s="38">
        <v>82795894.729999989</v>
      </c>
      <c r="F82" s="42">
        <f>SUM(F84,F87,F90)</f>
        <v>7697</v>
      </c>
      <c r="G82" s="42">
        <f>SUM(G84,G87,G90)</f>
        <v>6868</v>
      </c>
      <c r="H82" s="38">
        <f t="shared" si="13"/>
        <v>82796723.729999989</v>
      </c>
    </row>
    <row r="83" spans="1:8" s="24" customFormat="1" ht="12" customHeight="1" thickTop="1" x14ac:dyDescent="0.2">
      <c r="A83" s="79"/>
      <c r="B83" s="43">
        <v>85214</v>
      </c>
      <c r="C83" s="34"/>
      <c r="D83" s="44" t="s">
        <v>40</v>
      </c>
      <c r="E83" s="45"/>
      <c r="F83" s="46"/>
      <c r="G83" s="46"/>
      <c r="H83" s="52"/>
    </row>
    <row r="84" spans="1:8" s="24" customFormat="1" ht="12" customHeight="1" x14ac:dyDescent="0.2">
      <c r="A84" s="79"/>
      <c r="B84" s="43"/>
      <c r="C84" s="34"/>
      <c r="D84" s="47" t="s">
        <v>41</v>
      </c>
      <c r="E84" s="48">
        <v>6202931</v>
      </c>
      <c r="F84" s="49">
        <f>SUM(F85)</f>
        <v>338</v>
      </c>
      <c r="G84" s="49">
        <f>SUM(G85)</f>
        <v>0</v>
      </c>
      <c r="H84" s="48">
        <f>SUM(E84+F84-G84)</f>
        <v>6203269</v>
      </c>
    </row>
    <row r="85" spans="1:8" s="24" customFormat="1" ht="23.25" customHeight="1" x14ac:dyDescent="0.2">
      <c r="A85" s="79"/>
      <c r="B85" s="43"/>
      <c r="C85" s="68"/>
      <c r="D85" s="212" t="s">
        <v>169</v>
      </c>
      <c r="E85" s="213">
        <v>9010</v>
      </c>
      <c r="F85" s="221">
        <f>SUM(F86:F86)</f>
        <v>338</v>
      </c>
      <c r="G85" s="221">
        <f>SUM(G86:G86)</f>
        <v>0</v>
      </c>
      <c r="H85" s="217">
        <f t="shared" ref="H85:H89" si="17">SUM(E85+F85-G85)</f>
        <v>9348</v>
      </c>
    </row>
    <row r="86" spans="1:8" s="24" customFormat="1" ht="22.5" customHeight="1" x14ac:dyDescent="0.2">
      <c r="A86" s="79"/>
      <c r="B86" s="43"/>
      <c r="C86" s="61">
        <v>3290</v>
      </c>
      <c r="D86" s="73" t="s">
        <v>48</v>
      </c>
      <c r="E86" s="52">
        <v>9010</v>
      </c>
      <c r="F86" s="52">
        <v>338</v>
      </c>
      <c r="G86" s="52"/>
      <c r="H86" s="53">
        <f t="shared" si="17"/>
        <v>9348</v>
      </c>
    </row>
    <row r="87" spans="1:8" s="24" customFormat="1" ht="12" customHeight="1" x14ac:dyDescent="0.2">
      <c r="A87" s="79"/>
      <c r="B87" s="82">
        <v>85230</v>
      </c>
      <c r="C87" s="87"/>
      <c r="D87" s="88" t="s">
        <v>42</v>
      </c>
      <c r="E87" s="67">
        <v>5580181</v>
      </c>
      <c r="F87" s="49">
        <f>SUM(F88)</f>
        <v>491</v>
      </c>
      <c r="G87" s="49">
        <f>SUM(G88)</f>
        <v>0</v>
      </c>
      <c r="H87" s="48">
        <f t="shared" si="17"/>
        <v>5580672</v>
      </c>
    </row>
    <row r="88" spans="1:8" s="24" customFormat="1" ht="24" customHeight="1" x14ac:dyDescent="0.2">
      <c r="A88" s="79"/>
      <c r="B88" s="82"/>
      <c r="C88" s="34"/>
      <c r="D88" s="222" t="s">
        <v>170</v>
      </c>
      <c r="E88" s="213">
        <v>10265</v>
      </c>
      <c r="F88" s="214">
        <f>SUM(F89:F89)</f>
        <v>491</v>
      </c>
      <c r="G88" s="214">
        <f>SUM(G89:G89)</f>
        <v>0</v>
      </c>
      <c r="H88" s="213">
        <f t="shared" si="17"/>
        <v>10756</v>
      </c>
    </row>
    <row r="89" spans="1:8" s="24" customFormat="1" ht="23.25" customHeight="1" x14ac:dyDescent="0.2">
      <c r="A89" s="89"/>
      <c r="B89" s="90"/>
      <c r="C89" s="91">
        <v>3290</v>
      </c>
      <c r="D89" s="62" t="s">
        <v>48</v>
      </c>
      <c r="E89" s="67">
        <v>10265</v>
      </c>
      <c r="F89" s="66">
        <v>491</v>
      </c>
      <c r="G89" s="66"/>
      <c r="H89" s="49">
        <f t="shared" si="17"/>
        <v>10756</v>
      </c>
    </row>
    <row r="90" spans="1:8" s="24" customFormat="1" ht="12" customHeight="1" x14ac:dyDescent="0.2">
      <c r="A90" s="79"/>
      <c r="B90" s="43">
        <v>85295</v>
      </c>
      <c r="C90" s="34"/>
      <c r="D90" s="54" t="s">
        <v>30</v>
      </c>
      <c r="E90" s="67">
        <v>4503894.2699999996</v>
      </c>
      <c r="F90" s="48">
        <f>SUM(F91)</f>
        <v>6868</v>
      </c>
      <c r="G90" s="48">
        <f>SUM(G91)</f>
        <v>6868</v>
      </c>
      <c r="H90" s="48">
        <f>SUM(E90+F90-G90)</f>
        <v>4503894.2699999996</v>
      </c>
    </row>
    <row r="91" spans="1:8" s="24" customFormat="1" ht="12" customHeight="1" x14ac:dyDescent="0.2">
      <c r="A91" s="79"/>
      <c r="B91" s="43"/>
      <c r="C91" s="68"/>
      <c r="D91" s="220" t="s">
        <v>74</v>
      </c>
      <c r="E91" s="213">
        <v>1771295</v>
      </c>
      <c r="F91" s="214">
        <f>SUM(F92:F94)</f>
        <v>6868</v>
      </c>
      <c r="G91" s="214">
        <f>SUM(G92:G94)</f>
        <v>6868</v>
      </c>
      <c r="H91" s="213">
        <f>SUM(E91+F91-G91)</f>
        <v>1771295</v>
      </c>
    </row>
    <row r="92" spans="1:8" s="24" customFormat="1" ht="12" customHeight="1" x14ac:dyDescent="0.2">
      <c r="A92" s="79"/>
      <c r="B92" s="43"/>
      <c r="C92" s="69">
        <v>3110</v>
      </c>
      <c r="D92" s="70" t="s">
        <v>171</v>
      </c>
      <c r="E92" s="92">
        <v>128538</v>
      </c>
      <c r="F92" s="53">
        <v>1868</v>
      </c>
      <c r="G92" s="53"/>
      <c r="H92" s="53">
        <f t="shared" ref="H92:H96" si="18">SUM(E92+F92-G92)</f>
        <v>130406</v>
      </c>
    </row>
    <row r="93" spans="1:8" s="24" customFormat="1" ht="12" customHeight="1" x14ac:dyDescent="0.2">
      <c r="A93" s="79"/>
      <c r="B93" s="82"/>
      <c r="C93" s="2">
        <v>4110</v>
      </c>
      <c r="D93" s="5" t="s">
        <v>33</v>
      </c>
      <c r="E93" s="84">
        <v>196479</v>
      </c>
      <c r="F93" s="84">
        <v>5000</v>
      </c>
      <c r="G93" s="84"/>
      <c r="H93" s="53">
        <f t="shared" si="18"/>
        <v>201479</v>
      </c>
    </row>
    <row r="94" spans="1:8" s="24" customFormat="1" ht="24.75" customHeight="1" x14ac:dyDescent="0.2">
      <c r="A94" s="79"/>
      <c r="B94" s="82"/>
      <c r="C94" s="50" t="s">
        <v>172</v>
      </c>
      <c r="D94" s="93" t="s">
        <v>173</v>
      </c>
      <c r="E94" s="52">
        <v>72000</v>
      </c>
      <c r="F94" s="52"/>
      <c r="G94" s="52">
        <v>6868</v>
      </c>
      <c r="H94" s="53">
        <f t="shared" si="18"/>
        <v>65132</v>
      </c>
    </row>
    <row r="95" spans="1:8" s="24" customFormat="1" ht="12" customHeight="1" thickBot="1" x14ac:dyDescent="0.25">
      <c r="A95" s="57">
        <v>853</v>
      </c>
      <c r="B95" s="39"/>
      <c r="C95" s="40"/>
      <c r="D95" s="41" t="s">
        <v>43</v>
      </c>
      <c r="E95" s="38">
        <v>14363415.75</v>
      </c>
      <c r="F95" s="42">
        <f>SUM(F96)</f>
        <v>12225</v>
      </c>
      <c r="G95" s="42">
        <f>SUM(G96)</f>
        <v>12225</v>
      </c>
      <c r="H95" s="38">
        <f t="shared" si="18"/>
        <v>14363415.75</v>
      </c>
    </row>
    <row r="96" spans="1:8" s="24" customFormat="1" ht="12" customHeight="1" thickTop="1" x14ac:dyDescent="0.2">
      <c r="A96" s="40"/>
      <c r="B96" s="43">
        <v>85395</v>
      </c>
      <c r="C96" s="34"/>
      <c r="D96" s="54" t="s">
        <v>30</v>
      </c>
      <c r="E96" s="67">
        <v>9397171.75</v>
      </c>
      <c r="F96" s="48">
        <f>SUM(F98,F101,F107,F116)</f>
        <v>12225</v>
      </c>
      <c r="G96" s="48">
        <f>SUM(G98,G101,G107,G116)</f>
        <v>12225</v>
      </c>
      <c r="H96" s="48">
        <f t="shared" si="18"/>
        <v>9397171.75</v>
      </c>
    </row>
    <row r="97" spans="1:8" s="24" customFormat="1" ht="12" customHeight="1" x14ac:dyDescent="0.2">
      <c r="A97" s="40"/>
      <c r="B97" s="43"/>
      <c r="C97" s="34"/>
      <c r="D97" s="70" t="s">
        <v>174</v>
      </c>
      <c r="E97" s="71"/>
      <c r="F97" s="56"/>
      <c r="G97" s="56"/>
      <c r="H97" s="56"/>
    </row>
    <row r="98" spans="1:8" s="24" customFormat="1" ht="12" customHeight="1" x14ac:dyDescent="0.2">
      <c r="A98" s="40"/>
      <c r="B98" s="43"/>
      <c r="C98" s="82"/>
      <c r="D98" s="223" t="s">
        <v>175</v>
      </c>
      <c r="E98" s="214">
        <v>547163</v>
      </c>
      <c r="F98" s="214">
        <f>SUM(F99:F100)</f>
        <v>5000</v>
      </c>
      <c r="G98" s="214">
        <f>SUM(G99:G100)</f>
        <v>5000</v>
      </c>
      <c r="H98" s="217">
        <f t="shared" ref="H98:H100" si="19">SUM(E98+F98-G98)</f>
        <v>547163</v>
      </c>
    </row>
    <row r="99" spans="1:8" s="24" customFormat="1" ht="12" customHeight="1" x14ac:dyDescent="0.2">
      <c r="A99" s="40"/>
      <c r="B99" s="43"/>
      <c r="C99" s="69">
        <v>4010</v>
      </c>
      <c r="D99" s="70" t="s">
        <v>32</v>
      </c>
      <c r="E99" s="71">
        <v>280920</v>
      </c>
      <c r="F99" s="53">
        <v>5000</v>
      </c>
      <c r="G99" s="53"/>
      <c r="H99" s="53">
        <f t="shared" si="19"/>
        <v>285920</v>
      </c>
    </row>
    <row r="100" spans="1:8" s="24" customFormat="1" ht="12" customHeight="1" x14ac:dyDescent="0.2">
      <c r="A100" s="40"/>
      <c r="B100" s="43"/>
      <c r="C100" s="69">
        <v>4260</v>
      </c>
      <c r="D100" s="70" t="s">
        <v>167</v>
      </c>
      <c r="E100" s="71">
        <v>45000</v>
      </c>
      <c r="F100" s="53"/>
      <c r="G100" s="53">
        <v>5000</v>
      </c>
      <c r="H100" s="53">
        <f t="shared" si="19"/>
        <v>40000</v>
      </c>
    </row>
    <row r="101" spans="1:8" s="24" customFormat="1" ht="12" customHeight="1" x14ac:dyDescent="0.2">
      <c r="A101" s="40"/>
      <c r="B101" s="43"/>
      <c r="C101" s="69"/>
      <c r="D101" s="223" t="s">
        <v>176</v>
      </c>
      <c r="E101" s="217">
        <v>6380725</v>
      </c>
      <c r="F101" s="217">
        <f>SUM(F102:F106)</f>
        <v>1030</v>
      </c>
      <c r="G101" s="217">
        <f>SUM(G102:G106)</f>
        <v>1030</v>
      </c>
      <c r="H101" s="213">
        <f>SUM(E101+F101-G101)</f>
        <v>6380725</v>
      </c>
    </row>
    <row r="102" spans="1:8" s="24" customFormat="1" ht="12" customHeight="1" x14ac:dyDescent="0.2">
      <c r="A102" s="40"/>
      <c r="B102" s="43"/>
      <c r="C102" s="69">
        <v>4220</v>
      </c>
      <c r="D102" s="70" t="s">
        <v>177</v>
      </c>
      <c r="E102" s="92">
        <v>1940600</v>
      </c>
      <c r="F102" s="53"/>
      <c r="G102" s="53">
        <v>810</v>
      </c>
      <c r="H102" s="53">
        <f t="shared" ref="H102:H106" si="20">SUM(E102+F102-G102)</f>
        <v>1939790</v>
      </c>
    </row>
    <row r="103" spans="1:8" s="24" customFormat="1" ht="12" customHeight="1" x14ac:dyDescent="0.2">
      <c r="A103" s="40"/>
      <c r="B103" s="43"/>
      <c r="C103" s="69">
        <v>4270</v>
      </c>
      <c r="D103" s="70" t="s">
        <v>35</v>
      </c>
      <c r="E103" s="92">
        <v>71000</v>
      </c>
      <c r="F103" s="53">
        <v>1000</v>
      </c>
      <c r="G103" s="53"/>
      <c r="H103" s="53">
        <f t="shared" si="20"/>
        <v>72000</v>
      </c>
    </row>
    <row r="104" spans="1:8" s="24" customFormat="1" ht="12" customHeight="1" x14ac:dyDescent="0.2">
      <c r="A104" s="40"/>
      <c r="B104" s="43"/>
      <c r="C104" s="69">
        <v>4360</v>
      </c>
      <c r="D104" s="70" t="s">
        <v>178</v>
      </c>
      <c r="E104" s="71">
        <v>5300</v>
      </c>
      <c r="F104" s="56">
        <v>30</v>
      </c>
      <c r="G104" s="56"/>
      <c r="H104" s="53">
        <f t="shared" si="20"/>
        <v>5330</v>
      </c>
    </row>
    <row r="105" spans="1:8" s="24" customFormat="1" ht="23.25" customHeight="1" x14ac:dyDescent="0.2">
      <c r="A105" s="40"/>
      <c r="B105" s="43"/>
      <c r="C105" s="61">
        <v>4390</v>
      </c>
      <c r="D105" s="73" t="s">
        <v>179</v>
      </c>
      <c r="E105" s="71">
        <v>1250</v>
      </c>
      <c r="F105" s="56"/>
      <c r="G105" s="56">
        <v>20</v>
      </c>
      <c r="H105" s="53">
        <f t="shared" si="20"/>
        <v>1230</v>
      </c>
    </row>
    <row r="106" spans="1:8" s="24" customFormat="1" ht="12" customHeight="1" x14ac:dyDescent="0.2">
      <c r="A106" s="40"/>
      <c r="B106" s="43"/>
      <c r="C106" s="69">
        <v>4510</v>
      </c>
      <c r="D106" s="70" t="s">
        <v>180</v>
      </c>
      <c r="E106" s="71">
        <v>580</v>
      </c>
      <c r="F106" s="56"/>
      <c r="G106" s="56">
        <v>200</v>
      </c>
      <c r="H106" s="53">
        <f t="shared" si="20"/>
        <v>380</v>
      </c>
    </row>
    <row r="107" spans="1:8" s="24" customFormat="1" ht="24" customHeight="1" x14ac:dyDescent="0.2">
      <c r="A107" s="40"/>
      <c r="B107" s="43"/>
      <c r="C107" s="68"/>
      <c r="D107" s="224" t="s">
        <v>181</v>
      </c>
      <c r="E107" s="214">
        <v>183361.68000000002</v>
      </c>
      <c r="F107" s="214">
        <f>SUM(F108:F113)</f>
        <v>65</v>
      </c>
      <c r="G107" s="214">
        <f>SUM(G108:G113)</f>
        <v>65</v>
      </c>
      <c r="H107" s="213">
        <f>SUM(E107+F107-G107)</f>
        <v>183361.68000000002</v>
      </c>
    </row>
    <row r="108" spans="1:8" s="24" customFormat="1" ht="12" customHeight="1" x14ac:dyDescent="0.2">
      <c r="A108" s="40"/>
      <c r="B108" s="43"/>
      <c r="C108" s="69">
        <v>4017</v>
      </c>
      <c r="D108" s="70" t="s">
        <v>32</v>
      </c>
      <c r="E108" s="52">
        <v>103893.1</v>
      </c>
      <c r="F108" s="52"/>
      <c r="G108" s="52">
        <v>31.32</v>
      </c>
      <c r="H108" s="71">
        <f t="shared" ref="H108:H113" si="21">SUM(E108+F108-G108)</f>
        <v>103861.78</v>
      </c>
    </row>
    <row r="109" spans="1:8" s="24" customFormat="1" ht="12" customHeight="1" x14ac:dyDescent="0.2">
      <c r="A109" s="40"/>
      <c r="B109" s="43"/>
      <c r="C109" s="69">
        <v>4019</v>
      </c>
      <c r="D109" s="70" t="s">
        <v>32</v>
      </c>
      <c r="E109" s="52">
        <v>12222.74</v>
      </c>
      <c r="F109" s="52"/>
      <c r="G109" s="52">
        <v>3.68</v>
      </c>
      <c r="H109" s="71">
        <f t="shared" si="21"/>
        <v>12219.06</v>
      </c>
    </row>
    <row r="110" spans="1:8" s="24" customFormat="1" ht="12" customHeight="1" x14ac:dyDescent="0.2">
      <c r="A110" s="40"/>
      <c r="B110" s="43"/>
      <c r="C110" s="69">
        <v>4117</v>
      </c>
      <c r="D110" s="70" t="s">
        <v>33</v>
      </c>
      <c r="E110" s="71">
        <v>18053.78</v>
      </c>
      <c r="F110" s="71">
        <v>58.16</v>
      </c>
      <c r="G110" s="52"/>
      <c r="H110" s="71">
        <f t="shared" si="21"/>
        <v>18111.939999999999</v>
      </c>
    </row>
    <row r="111" spans="1:8" s="24" customFormat="1" ht="12" customHeight="1" x14ac:dyDescent="0.2">
      <c r="A111" s="40"/>
      <c r="B111" s="43"/>
      <c r="C111" s="69">
        <v>4119</v>
      </c>
      <c r="D111" s="70" t="s">
        <v>33</v>
      </c>
      <c r="E111" s="71">
        <v>2123.96</v>
      </c>
      <c r="F111" s="71">
        <v>6.84</v>
      </c>
      <c r="G111" s="52"/>
      <c r="H111" s="71">
        <f t="shared" si="21"/>
        <v>2130.8000000000002</v>
      </c>
    </row>
    <row r="112" spans="1:8" s="24" customFormat="1" ht="12" customHeight="1" x14ac:dyDescent="0.2">
      <c r="A112" s="40"/>
      <c r="B112" s="43"/>
      <c r="C112" s="69">
        <v>4717</v>
      </c>
      <c r="D112" s="75" t="s">
        <v>53</v>
      </c>
      <c r="E112" s="71">
        <v>353.96999999999997</v>
      </c>
      <c r="F112" s="71"/>
      <c r="G112" s="52">
        <v>26.84</v>
      </c>
      <c r="H112" s="71">
        <f t="shared" si="21"/>
        <v>327.13</v>
      </c>
    </row>
    <row r="113" spans="1:8" s="24" customFormat="1" ht="12" customHeight="1" x14ac:dyDescent="0.2">
      <c r="A113" s="40"/>
      <c r="B113" s="43"/>
      <c r="C113" s="69">
        <v>4719</v>
      </c>
      <c r="D113" s="75" t="s">
        <v>53</v>
      </c>
      <c r="E113" s="71">
        <v>41.65</v>
      </c>
      <c r="F113" s="71"/>
      <c r="G113" s="52">
        <v>3.16</v>
      </c>
      <c r="H113" s="71">
        <f t="shared" si="21"/>
        <v>38.489999999999995</v>
      </c>
    </row>
    <row r="114" spans="1:8" s="24" customFormat="1" ht="12" customHeight="1" x14ac:dyDescent="0.2">
      <c r="A114" s="40"/>
      <c r="B114" s="43"/>
      <c r="C114" s="34"/>
      <c r="D114" s="225" t="s">
        <v>182</v>
      </c>
      <c r="E114" s="71"/>
      <c r="F114" s="56"/>
      <c r="G114" s="56"/>
      <c r="H114" s="56"/>
    </row>
    <row r="115" spans="1:8" s="24" customFormat="1" ht="12" customHeight="1" x14ac:dyDescent="0.2">
      <c r="A115" s="40"/>
      <c r="B115" s="43"/>
      <c r="C115" s="34"/>
      <c r="D115" s="225" t="s">
        <v>183</v>
      </c>
      <c r="E115" s="71"/>
      <c r="F115" s="56"/>
      <c r="G115" s="56"/>
      <c r="H115" s="56"/>
    </row>
    <row r="116" spans="1:8" s="24" customFormat="1" ht="12" customHeight="1" x14ac:dyDescent="0.2">
      <c r="A116" s="40"/>
      <c r="B116" s="43"/>
      <c r="C116" s="69"/>
      <c r="D116" s="226" t="s">
        <v>184</v>
      </c>
      <c r="E116" s="217">
        <v>459874</v>
      </c>
      <c r="F116" s="217">
        <f>SUM(F117:F122)</f>
        <v>6130</v>
      </c>
      <c r="G116" s="217">
        <f>SUM(G117:G122)</f>
        <v>6130</v>
      </c>
      <c r="H116" s="213">
        <f>SUM(E116+F116-G116)</f>
        <v>459874</v>
      </c>
    </row>
    <row r="117" spans="1:8" s="24" customFormat="1" ht="12" customHeight="1" x14ac:dyDescent="0.2">
      <c r="A117" s="40"/>
      <c r="B117" s="43"/>
      <c r="C117" s="69">
        <v>4010</v>
      </c>
      <c r="D117" s="70" t="s">
        <v>32</v>
      </c>
      <c r="E117" s="92">
        <v>321402</v>
      </c>
      <c r="F117" s="53">
        <v>6000</v>
      </c>
      <c r="G117" s="53"/>
      <c r="H117" s="53">
        <f t="shared" ref="H117:H123" si="22">SUM(E117+F117-G117)</f>
        <v>327402</v>
      </c>
    </row>
    <row r="118" spans="1:8" s="24" customFormat="1" ht="12" customHeight="1" x14ac:dyDescent="0.2">
      <c r="A118" s="40"/>
      <c r="B118" s="43"/>
      <c r="C118" s="69">
        <v>4120</v>
      </c>
      <c r="D118" s="70" t="s">
        <v>56</v>
      </c>
      <c r="E118" s="92">
        <v>7657</v>
      </c>
      <c r="F118" s="53">
        <v>130</v>
      </c>
      <c r="G118" s="53"/>
      <c r="H118" s="53">
        <f t="shared" si="22"/>
        <v>7787</v>
      </c>
    </row>
    <row r="119" spans="1:8" s="24" customFormat="1" ht="12" customHeight="1" x14ac:dyDescent="0.2">
      <c r="A119" s="40"/>
      <c r="B119" s="43"/>
      <c r="C119" s="68" t="s">
        <v>158</v>
      </c>
      <c r="D119" s="75" t="s">
        <v>159</v>
      </c>
      <c r="E119" s="92">
        <v>35045</v>
      </c>
      <c r="F119" s="53"/>
      <c r="G119" s="53">
        <v>3000</v>
      </c>
      <c r="H119" s="53">
        <f t="shared" si="22"/>
        <v>32045</v>
      </c>
    </row>
    <row r="120" spans="1:8" s="24" customFormat="1" ht="12" customHeight="1" x14ac:dyDescent="0.2">
      <c r="A120" s="40"/>
      <c r="B120" s="43"/>
      <c r="C120" s="69">
        <v>4270</v>
      </c>
      <c r="D120" s="70" t="s">
        <v>35</v>
      </c>
      <c r="E120" s="92">
        <v>1000</v>
      </c>
      <c r="F120" s="53"/>
      <c r="G120" s="53">
        <v>800</v>
      </c>
      <c r="H120" s="53">
        <f t="shared" si="22"/>
        <v>200</v>
      </c>
    </row>
    <row r="121" spans="1:8" s="24" customFormat="1" ht="12" customHeight="1" x14ac:dyDescent="0.2">
      <c r="A121" s="40"/>
      <c r="B121" s="43"/>
      <c r="C121" s="69">
        <v>4300</v>
      </c>
      <c r="D121" s="70" t="s">
        <v>25</v>
      </c>
      <c r="E121" s="92">
        <v>4800</v>
      </c>
      <c r="F121" s="53"/>
      <c r="G121" s="53">
        <v>1500</v>
      </c>
      <c r="H121" s="53">
        <f t="shared" si="22"/>
        <v>3300</v>
      </c>
    </row>
    <row r="122" spans="1:8" s="24" customFormat="1" ht="12" customHeight="1" x14ac:dyDescent="0.2">
      <c r="A122" s="40"/>
      <c r="B122" s="43"/>
      <c r="C122" s="69">
        <v>4710</v>
      </c>
      <c r="D122" s="75" t="s">
        <v>53</v>
      </c>
      <c r="E122" s="71">
        <v>950</v>
      </c>
      <c r="F122" s="53"/>
      <c r="G122" s="53">
        <v>830</v>
      </c>
      <c r="H122" s="53">
        <f t="shared" si="22"/>
        <v>120</v>
      </c>
    </row>
    <row r="123" spans="1:8" s="24" customFormat="1" ht="12" customHeight="1" thickBot="1" x14ac:dyDescent="0.25">
      <c r="A123" s="39">
        <v>854</v>
      </c>
      <c r="B123" s="39"/>
      <c r="C123" s="40"/>
      <c r="D123" s="41" t="s">
        <v>44</v>
      </c>
      <c r="E123" s="38">
        <v>23872969.32</v>
      </c>
      <c r="F123" s="42">
        <f t="shared" ref="F123:G125" si="23">SUM(F124)</f>
        <v>6000</v>
      </c>
      <c r="G123" s="42">
        <f t="shared" si="23"/>
        <v>0</v>
      </c>
      <c r="H123" s="38">
        <f t="shared" si="22"/>
        <v>23878969.32</v>
      </c>
    </row>
    <row r="124" spans="1:8" s="24" customFormat="1" ht="12" customHeight="1" thickTop="1" x14ac:dyDescent="0.2">
      <c r="A124" s="40"/>
      <c r="B124" s="69">
        <v>85415</v>
      </c>
      <c r="C124" s="43"/>
      <c r="D124" s="1" t="s">
        <v>46</v>
      </c>
      <c r="E124" s="67">
        <v>768590</v>
      </c>
      <c r="F124" s="48">
        <f t="shared" si="23"/>
        <v>6000</v>
      </c>
      <c r="G124" s="48">
        <f t="shared" si="23"/>
        <v>0</v>
      </c>
      <c r="H124" s="67">
        <f>SUM(E124+F124-G124)</f>
        <v>774590</v>
      </c>
    </row>
    <row r="125" spans="1:8" s="24" customFormat="1" ht="12" customHeight="1" x14ac:dyDescent="0.2">
      <c r="A125" s="40"/>
      <c r="B125" s="94"/>
      <c r="C125" s="68"/>
      <c r="D125" s="220" t="s">
        <v>28</v>
      </c>
      <c r="E125" s="213">
        <v>115920</v>
      </c>
      <c r="F125" s="213">
        <f t="shared" si="23"/>
        <v>6000</v>
      </c>
      <c r="G125" s="213">
        <f t="shared" si="23"/>
        <v>0</v>
      </c>
      <c r="H125" s="221">
        <f t="shared" ref="H125:H126" si="24">SUM(E125+F125-G125)</f>
        <v>121920</v>
      </c>
    </row>
    <row r="126" spans="1:8" s="24" customFormat="1" ht="12" customHeight="1" x14ac:dyDescent="0.2">
      <c r="A126" s="40"/>
      <c r="B126" s="94"/>
      <c r="C126" s="69">
        <v>3240</v>
      </c>
      <c r="D126" s="70" t="s">
        <v>47</v>
      </c>
      <c r="E126" s="71">
        <v>5400</v>
      </c>
      <c r="F126" s="71">
        <v>6000</v>
      </c>
      <c r="G126" s="71"/>
      <c r="H126" s="53">
        <f t="shared" si="24"/>
        <v>11400</v>
      </c>
    </row>
    <row r="127" spans="1:8" s="24" customFormat="1" ht="12" customHeight="1" thickBot="1" x14ac:dyDescent="0.25">
      <c r="A127" s="39">
        <v>855</v>
      </c>
      <c r="B127" s="39"/>
      <c r="C127" s="40"/>
      <c r="D127" s="41" t="s">
        <v>49</v>
      </c>
      <c r="E127" s="42">
        <v>45525246.460000001</v>
      </c>
      <c r="F127" s="42">
        <f>SUM(F128)</f>
        <v>12816</v>
      </c>
      <c r="G127" s="42">
        <f>SUM(G128)</f>
        <v>0</v>
      </c>
      <c r="H127" s="42">
        <f>SUM(E127+F127-G127)</f>
        <v>45538062.460000001</v>
      </c>
    </row>
    <row r="128" spans="1:8" s="24" customFormat="1" ht="12" customHeight="1" thickTop="1" x14ac:dyDescent="0.2">
      <c r="A128" s="39"/>
      <c r="B128" s="43">
        <v>85510</v>
      </c>
      <c r="C128" s="69"/>
      <c r="D128" s="54" t="s">
        <v>51</v>
      </c>
      <c r="E128" s="67">
        <v>25599041.310000002</v>
      </c>
      <c r="F128" s="48">
        <f>SUM(F129)</f>
        <v>12816</v>
      </c>
      <c r="G128" s="48">
        <f>SUM(G129)</f>
        <v>0</v>
      </c>
      <c r="H128" s="48">
        <f t="shared" ref="H128:H133" si="25">SUM(E128+F128-G128)</f>
        <v>25611857.310000002</v>
      </c>
    </row>
    <row r="129" spans="1:8" s="24" customFormat="1" ht="33.75" customHeight="1" x14ac:dyDescent="0.2">
      <c r="A129" s="39"/>
      <c r="B129" s="43"/>
      <c r="C129" s="34"/>
      <c r="D129" s="227" t="s">
        <v>185</v>
      </c>
      <c r="E129" s="213">
        <v>147219</v>
      </c>
      <c r="F129" s="221">
        <f>SUM(F130:F133)</f>
        <v>12816</v>
      </c>
      <c r="G129" s="221">
        <f>SUM(G130:G133)</f>
        <v>0</v>
      </c>
      <c r="H129" s="213">
        <f t="shared" si="25"/>
        <v>160035</v>
      </c>
    </row>
    <row r="130" spans="1:8" s="24" customFormat="1" ht="21" customHeight="1" x14ac:dyDescent="0.2">
      <c r="A130" s="39"/>
      <c r="B130" s="43"/>
      <c r="C130" s="59" t="s">
        <v>108</v>
      </c>
      <c r="D130" s="78" t="s">
        <v>186</v>
      </c>
      <c r="E130" s="71">
        <v>11778</v>
      </c>
      <c r="F130" s="52">
        <v>1025</v>
      </c>
      <c r="G130" s="52"/>
      <c r="H130" s="52">
        <f t="shared" si="25"/>
        <v>12803</v>
      </c>
    </row>
    <row r="131" spans="1:8" s="24" customFormat="1" ht="12" customHeight="1" x14ac:dyDescent="0.2">
      <c r="A131" s="39"/>
      <c r="B131" s="43"/>
      <c r="C131" s="69">
        <v>4370</v>
      </c>
      <c r="D131" s="70" t="s">
        <v>187</v>
      </c>
      <c r="E131" s="71">
        <v>19139</v>
      </c>
      <c r="F131" s="52">
        <v>1666</v>
      </c>
      <c r="G131" s="52"/>
      <c r="H131" s="52">
        <f t="shared" si="25"/>
        <v>20805</v>
      </c>
    </row>
    <row r="132" spans="1:8" s="24" customFormat="1" ht="21.75" customHeight="1" x14ac:dyDescent="0.2">
      <c r="A132" s="39"/>
      <c r="B132" s="43"/>
      <c r="C132" s="61">
        <v>4740</v>
      </c>
      <c r="D132" s="73" t="s">
        <v>188</v>
      </c>
      <c r="E132" s="71">
        <v>95693</v>
      </c>
      <c r="F132" s="52">
        <v>8331</v>
      </c>
      <c r="G132" s="52"/>
      <c r="H132" s="52">
        <f t="shared" si="25"/>
        <v>104024</v>
      </c>
    </row>
    <row r="133" spans="1:8" s="24" customFormat="1" ht="21.6" customHeight="1" x14ac:dyDescent="0.2">
      <c r="A133" s="39"/>
      <c r="B133" s="43"/>
      <c r="C133" s="61">
        <v>4850</v>
      </c>
      <c r="D133" s="73" t="s">
        <v>189</v>
      </c>
      <c r="E133" s="71">
        <v>20609</v>
      </c>
      <c r="F133" s="52">
        <v>1794</v>
      </c>
      <c r="G133" s="52"/>
      <c r="H133" s="52">
        <f t="shared" si="25"/>
        <v>22403</v>
      </c>
    </row>
    <row r="134" spans="1:8" s="24" customFormat="1" ht="12" customHeight="1" thickBot="1" x14ac:dyDescent="0.25">
      <c r="A134" s="57">
        <v>900</v>
      </c>
      <c r="B134" s="39"/>
      <c r="C134" s="40"/>
      <c r="D134" s="41" t="s">
        <v>190</v>
      </c>
      <c r="E134" s="38">
        <v>84223992.820000008</v>
      </c>
      <c r="F134" s="42">
        <f>SUM(F135,F138,F141,F145,F148,F151)</f>
        <v>79980</v>
      </c>
      <c r="G134" s="42">
        <f>SUM(G135,G138,G141,G145,G148,G151)</f>
        <v>79980</v>
      </c>
      <c r="H134" s="38">
        <f t="shared" ref="H134:H155" si="26">SUM(E134+F134-G134)</f>
        <v>84223992.820000008</v>
      </c>
    </row>
    <row r="135" spans="1:8" s="24" customFormat="1" ht="12" customHeight="1" thickTop="1" x14ac:dyDescent="0.2">
      <c r="A135" s="57"/>
      <c r="B135" s="43">
        <v>90001</v>
      </c>
      <c r="C135" s="40"/>
      <c r="D135" s="54" t="s">
        <v>191</v>
      </c>
      <c r="E135" s="48">
        <v>315000</v>
      </c>
      <c r="F135" s="48">
        <f>SUM(F136)</f>
        <v>0</v>
      </c>
      <c r="G135" s="48">
        <f>SUM(G136)</f>
        <v>2120</v>
      </c>
      <c r="H135" s="48">
        <f t="shared" ref="H135:H148" si="27">SUM(E135+F135-G135)</f>
        <v>312880</v>
      </c>
    </row>
    <row r="136" spans="1:8" s="24" customFormat="1" ht="12" customHeight="1" x14ac:dyDescent="0.2">
      <c r="A136" s="57"/>
      <c r="B136" s="43"/>
      <c r="C136" s="69"/>
      <c r="D136" s="228" t="s">
        <v>192</v>
      </c>
      <c r="E136" s="217">
        <v>280000</v>
      </c>
      <c r="F136" s="217">
        <f>SUM(F137)</f>
        <v>0</v>
      </c>
      <c r="G136" s="217">
        <f>SUM(G137)</f>
        <v>2120</v>
      </c>
      <c r="H136" s="217">
        <f t="shared" si="27"/>
        <v>277880</v>
      </c>
    </row>
    <row r="137" spans="1:8" s="24" customFormat="1" ht="12" customHeight="1" x14ac:dyDescent="0.2">
      <c r="A137" s="57"/>
      <c r="B137" s="43"/>
      <c r="C137" s="68">
        <v>4300</v>
      </c>
      <c r="D137" s="75" t="s">
        <v>25</v>
      </c>
      <c r="E137" s="95">
        <v>30000</v>
      </c>
      <c r="F137" s="71"/>
      <c r="G137" s="71">
        <v>2120</v>
      </c>
      <c r="H137" s="53">
        <f t="shared" si="27"/>
        <v>27880</v>
      </c>
    </row>
    <row r="138" spans="1:8" s="24" customFormat="1" ht="12" customHeight="1" x14ac:dyDescent="0.2">
      <c r="A138" s="57"/>
      <c r="B138" s="69">
        <v>90002</v>
      </c>
      <c r="C138" s="96"/>
      <c r="D138" s="97" t="s">
        <v>193</v>
      </c>
      <c r="E138" s="48">
        <v>38973634.890000001</v>
      </c>
      <c r="F138" s="48">
        <f>SUM(F139)</f>
        <v>0</v>
      </c>
      <c r="G138" s="48">
        <f>SUM(G139)</f>
        <v>25000</v>
      </c>
      <c r="H138" s="48">
        <f t="shared" si="27"/>
        <v>38948634.890000001</v>
      </c>
    </row>
    <row r="139" spans="1:8" s="24" customFormat="1" ht="12" customHeight="1" x14ac:dyDescent="0.2">
      <c r="A139" s="57"/>
      <c r="B139" s="43"/>
      <c r="C139" s="69"/>
      <c r="D139" s="228" t="s">
        <v>192</v>
      </c>
      <c r="E139" s="217">
        <v>37790926.890000001</v>
      </c>
      <c r="F139" s="217">
        <f>SUM(F140:F140)</f>
        <v>0</v>
      </c>
      <c r="G139" s="217">
        <f>SUM(G140:G140)</f>
        <v>25000</v>
      </c>
      <c r="H139" s="217">
        <f t="shared" si="27"/>
        <v>37765926.890000001</v>
      </c>
    </row>
    <row r="140" spans="1:8" s="24" customFormat="1" ht="23.25" customHeight="1" x14ac:dyDescent="0.2">
      <c r="A140" s="98"/>
      <c r="B140" s="99"/>
      <c r="C140" s="91">
        <v>4600</v>
      </c>
      <c r="D140" s="62" t="s">
        <v>154</v>
      </c>
      <c r="E140" s="100">
        <v>35966.349999999977</v>
      </c>
      <c r="F140" s="67"/>
      <c r="G140" s="67">
        <v>25000</v>
      </c>
      <c r="H140" s="49">
        <f t="shared" si="27"/>
        <v>10966.349999999977</v>
      </c>
    </row>
    <row r="141" spans="1:8" s="24" customFormat="1" ht="12" customHeight="1" x14ac:dyDescent="0.2">
      <c r="A141" s="57"/>
      <c r="B141" s="43">
        <v>90003</v>
      </c>
      <c r="C141" s="40"/>
      <c r="D141" s="54" t="s">
        <v>194</v>
      </c>
      <c r="E141" s="48">
        <v>1322261</v>
      </c>
      <c r="F141" s="48">
        <f>SUM(F142)</f>
        <v>0</v>
      </c>
      <c r="G141" s="48">
        <f>SUM(G142)</f>
        <v>35000</v>
      </c>
      <c r="H141" s="48">
        <f t="shared" si="27"/>
        <v>1287261</v>
      </c>
    </row>
    <row r="142" spans="1:8" s="24" customFormat="1" ht="12" customHeight="1" x14ac:dyDescent="0.2">
      <c r="A142" s="57"/>
      <c r="B142" s="43"/>
      <c r="C142" s="69"/>
      <c r="D142" s="228" t="s">
        <v>192</v>
      </c>
      <c r="E142" s="217">
        <v>90000</v>
      </c>
      <c r="F142" s="217">
        <f>SUM(F143:F144)</f>
        <v>0</v>
      </c>
      <c r="G142" s="217">
        <f>SUM(G143:G144)</f>
        <v>35000</v>
      </c>
      <c r="H142" s="217">
        <f t="shared" si="27"/>
        <v>55000</v>
      </c>
    </row>
    <row r="143" spans="1:8" s="24" customFormat="1" ht="12" customHeight="1" x14ac:dyDescent="0.2">
      <c r="A143" s="57"/>
      <c r="B143" s="43"/>
      <c r="C143" s="3">
        <v>4210</v>
      </c>
      <c r="D143" s="4" t="s">
        <v>29</v>
      </c>
      <c r="E143" s="95">
        <v>30000</v>
      </c>
      <c r="F143" s="71"/>
      <c r="G143" s="71">
        <v>25000</v>
      </c>
      <c r="H143" s="53">
        <f t="shared" si="27"/>
        <v>5000</v>
      </c>
    </row>
    <row r="144" spans="1:8" s="24" customFormat="1" ht="12" customHeight="1" x14ac:dyDescent="0.2">
      <c r="A144" s="57"/>
      <c r="B144" s="43"/>
      <c r="C144" s="68">
        <v>4300</v>
      </c>
      <c r="D144" s="75" t="s">
        <v>25</v>
      </c>
      <c r="E144" s="95">
        <v>60000</v>
      </c>
      <c r="F144" s="71"/>
      <c r="G144" s="71">
        <v>10000</v>
      </c>
      <c r="H144" s="53">
        <f t="shared" si="27"/>
        <v>50000</v>
      </c>
    </row>
    <row r="145" spans="1:8" s="24" customFormat="1" ht="12" customHeight="1" x14ac:dyDescent="0.2">
      <c r="A145" s="57"/>
      <c r="B145" s="43">
        <v>90004</v>
      </c>
      <c r="C145" s="40"/>
      <c r="D145" s="54" t="s">
        <v>195</v>
      </c>
      <c r="E145" s="48">
        <v>1953780</v>
      </c>
      <c r="F145" s="48">
        <f>SUM(F146)</f>
        <v>0</v>
      </c>
      <c r="G145" s="48">
        <f>SUM(G146)</f>
        <v>5000</v>
      </c>
      <c r="H145" s="48">
        <f t="shared" si="27"/>
        <v>1948780</v>
      </c>
    </row>
    <row r="146" spans="1:8" s="24" customFormat="1" ht="12" customHeight="1" x14ac:dyDescent="0.2">
      <c r="A146" s="57"/>
      <c r="B146" s="43"/>
      <c r="C146" s="69"/>
      <c r="D146" s="228" t="s">
        <v>192</v>
      </c>
      <c r="E146" s="217">
        <v>140000</v>
      </c>
      <c r="F146" s="217">
        <f>SUM(F147)</f>
        <v>0</v>
      </c>
      <c r="G146" s="217">
        <f>SUM(G147)</f>
        <v>5000</v>
      </c>
      <c r="H146" s="217">
        <f t="shared" si="27"/>
        <v>135000</v>
      </c>
    </row>
    <row r="147" spans="1:8" s="24" customFormat="1" ht="12" customHeight="1" x14ac:dyDescent="0.2">
      <c r="A147" s="57"/>
      <c r="B147" s="43"/>
      <c r="C147" s="3">
        <v>4210</v>
      </c>
      <c r="D147" s="4" t="s">
        <v>29</v>
      </c>
      <c r="E147" s="95">
        <v>5000</v>
      </c>
      <c r="F147" s="71"/>
      <c r="G147" s="71">
        <v>5000</v>
      </c>
      <c r="H147" s="53">
        <f t="shared" si="27"/>
        <v>0</v>
      </c>
    </row>
    <row r="148" spans="1:8" s="24" customFormat="1" ht="12" customHeight="1" x14ac:dyDescent="0.2">
      <c r="A148" s="57"/>
      <c r="B148" s="82">
        <v>90026</v>
      </c>
      <c r="C148" s="87"/>
      <c r="D148" s="88" t="s">
        <v>196</v>
      </c>
      <c r="E148" s="67">
        <v>72600</v>
      </c>
      <c r="F148" s="66">
        <f>SUM(F149)</f>
        <v>0</v>
      </c>
      <c r="G148" s="66">
        <f>SUM(G149)</f>
        <v>10000</v>
      </c>
      <c r="H148" s="48">
        <f t="shared" si="27"/>
        <v>62600</v>
      </c>
    </row>
    <row r="149" spans="1:8" s="24" customFormat="1" ht="12" customHeight="1" x14ac:dyDescent="0.2">
      <c r="A149" s="57"/>
      <c r="B149" s="82"/>
      <c r="C149" s="69"/>
      <c r="D149" s="228" t="s">
        <v>192</v>
      </c>
      <c r="E149" s="229">
        <v>10000</v>
      </c>
      <c r="F149" s="230">
        <f>SUM(F150:F150)</f>
        <v>0</v>
      </c>
      <c r="G149" s="230">
        <f>SUM(G150:G150)</f>
        <v>10000</v>
      </c>
      <c r="H149" s="213">
        <f>SUM(E149+F149-G149)</f>
        <v>0</v>
      </c>
    </row>
    <row r="150" spans="1:8" s="24" customFormat="1" ht="12" customHeight="1" x14ac:dyDescent="0.2">
      <c r="A150" s="57"/>
      <c r="B150" s="82"/>
      <c r="C150" s="68">
        <v>4300</v>
      </c>
      <c r="D150" s="75" t="s">
        <v>25</v>
      </c>
      <c r="E150" s="71">
        <v>10000</v>
      </c>
      <c r="F150" s="52"/>
      <c r="G150" s="52">
        <v>10000</v>
      </c>
      <c r="H150" s="71">
        <f>SUM(E150+F150-G150)</f>
        <v>0</v>
      </c>
    </row>
    <row r="151" spans="1:8" s="24" customFormat="1" ht="12" customHeight="1" x14ac:dyDescent="0.2">
      <c r="A151" s="57"/>
      <c r="B151" s="94">
        <v>90095</v>
      </c>
      <c r="C151" s="82"/>
      <c r="D151" s="83" t="s">
        <v>30</v>
      </c>
      <c r="E151" s="48">
        <v>27706178.84</v>
      </c>
      <c r="F151" s="48">
        <f>SUM(F152)</f>
        <v>79980</v>
      </c>
      <c r="G151" s="48">
        <f>SUM(G152)</f>
        <v>2860</v>
      </c>
      <c r="H151" s="48">
        <f t="shared" si="26"/>
        <v>27783298.84</v>
      </c>
    </row>
    <row r="152" spans="1:8" s="24" customFormat="1" ht="12" customHeight="1" x14ac:dyDescent="0.2">
      <c r="A152" s="57"/>
      <c r="B152" s="94"/>
      <c r="C152" s="69"/>
      <c r="D152" s="228" t="s">
        <v>192</v>
      </c>
      <c r="E152" s="217">
        <v>919132.25</v>
      </c>
      <c r="F152" s="214">
        <f>SUM(F153:F154)</f>
        <v>79980</v>
      </c>
      <c r="G152" s="214">
        <f>SUM(G153:G154)</f>
        <v>2860</v>
      </c>
      <c r="H152" s="213">
        <f t="shared" si="26"/>
        <v>996252.25</v>
      </c>
    </row>
    <row r="153" spans="1:8" s="24" customFormat="1" ht="12" customHeight="1" x14ac:dyDescent="0.2">
      <c r="A153" s="57"/>
      <c r="B153" s="94"/>
      <c r="C153" s="69">
        <v>4270</v>
      </c>
      <c r="D153" s="70" t="s">
        <v>35</v>
      </c>
      <c r="E153" s="71">
        <v>30000</v>
      </c>
      <c r="F153" s="52">
        <v>79980</v>
      </c>
      <c r="G153" s="52"/>
      <c r="H153" s="52">
        <f t="shared" si="26"/>
        <v>109980</v>
      </c>
    </row>
    <row r="154" spans="1:8" s="24" customFormat="1" ht="12" customHeight="1" x14ac:dyDescent="0.2">
      <c r="A154" s="57"/>
      <c r="B154" s="94"/>
      <c r="C154" s="69">
        <v>4610</v>
      </c>
      <c r="D154" s="101" t="s">
        <v>37</v>
      </c>
      <c r="E154" s="71">
        <v>25000</v>
      </c>
      <c r="F154" s="52"/>
      <c r="G154" s="52">
        <v>2860</v>
      </c>
      <c r="H154" s="52">
        <f t="shared" si="26"/>
        <v>22140</v>
      </c>
    </row>
    <row r="155" spans="1:8" s="24" customFormat="1" ht="19.149999999999999" customHeight="1" thickBot="1" x14ac:dyDescent="0.25">
      <c r="A155" s="102"/>
      <c r="B155" s="43"/>
      <c r="C155" s="69"/>
      <c r="D155" s="37" t="s">
        <v>52</v>
      </c>
      <c r="E155" s="38">
        <v>74496400.180000007</v>
      </c>
      <c r="F155" s="38">
        <f>SUM(F157,F162)</f>
        <v>9375</v>
      </c>
      <c r="G155" s="38">
        <f>SUM(G157,G162)</f>
        <v>0</v>
      </c>
      <c r="H155" s="38">
        <f t="shared" si="26"/>
        <v>74505775.180000007</v>
      </c>
    </row>
    <row r="156" spans="1:8" s="24" customFormat="1" ht="19.149999999999999" customHeight="1" thickTop="1" x14ac:dyDescent="0.2">
      <c r="A156" s="39">
        <v>754</v>
      </c>
      <c r="B156" s="39"/>
      <c r="C156" s="40"/>
      <c r="D156" s="41" t="s">
        <v>197</v>
      </c>
      <c r="E156" s="52"/>
      <c r="F156" s="56"/>
      <c r="G156" s="56"/>
      <c r="H156" s="52"/>
    </row>
    <row r="157" spans="1:8" s="24" customFormat="1" ht="12" customHeight="1" thickBot="1" x14ac:dyDescent="0.25">
      <c r="A157" s="39"/>
      <c r="B157" s="39"/>
      <c r="C157" s="40"/>
      <c r="D157" s="41" t="s">
        <v>164</v>
      </c>
      <c r="E157" s="42">
        <v>814164</v>
      </c>
      <c r="F157" s="42">
        <f>SUM(F158)</f>
        <v>256</v>
      </c>
      <c r="G157" s="42">
        <f>SUM(G158)</f>
        <v>0</v>
      </c>
      <c r="H157" s="42">
        <f>SUM(E157+F157-G157)</f>
        <v>814420</v>
      </c>
    </row>
    <row r="158" spans="1:8" s="24" customFormat="1" ht="12.6" customHeight="1" thickTop="1" x14ac:dyDescent="0.2">
      <c r="A158" s="43"/>
      <c r="B158" s="43">
        <v>75495</v>
      </c>
      <c r="C158" s="34"/>
      <c r="D158" s="54" t="s">
        <v>30</v>
      </c>
      <c r="E158" s="48">
        <v>814164</v>
      </c>
      <c r="F158" s="49">
        <f>SUM(F159)</f>
        <v>256</v>
      </c>
      <c r="G158" s="49">
        <f>SUM(G159)</f>
        <v>0</v>
      </c>
      <c r="H158" s="48">
        <f>SUM(E158+F158-G158)</f>
        <v>814420</v>
      </c>
    </row>
    <row r="159" spans="1:8" s="24" customFormat="1" ht="24" customHeight="1" x14ac:dyDescent="0.2">
      <c r="A159" s="43"/>
      <c r="B159" s="43"/>
      <c r="C159" s="68"/>
      <c r="D159" s="212" t="s">
        <v>198</v>
      </c>
      <c r="E159" s="213">
        <v>117024</v>
      </c>
      <c r="F159" s="214">
        <f>SUM(F160:F161)</f>
        <v>256</v>
      </c>
      <c r="G159" s="214">
        <f>SUM(G160:G161)</f>
        <v>0</v>
      </c>
      <c r="H159" s="213">
        <f t="shared" ref="H159:H162" si="28">SUM(E159+F159-G159)</f>
        <v>117280</v>
      </c>
    </row>
    <row r="160" spans="1:8" s="24" customFormat="1" ht="22.5" customHeight="1" x14ac:dyDescent="0.2">
      <c r="A160" s="43"/>
      <c r="B160" s="43"/>
      <c r="C160" s="61">
        <v>4740</v>
      </c>
      <c r="D160" s="73" t="s">
        <v>188</v>
      </c>
      <c r="E160" s="71">
        <v>855</v>
      </c>
      <c r="F160" s="52">
        <v>213.6</v>
      </c>
      <c r="G160" s="52"/>
      <c r="H160" s="71">
        <f t="shared" si="28"/>
        <v>1068.5999999999999</v>
      </c>
    </row>
    <row r="161" spans="1:8" s="24" customFormat="1" ht="23.25" customHeight="1" x14ac:dyDescent="0.2">
      <c r="A161" s="43"/>
      <c r="B161" s="43"/>
      <c r="C161" s="61">
        <v>4850</v>
      </c>
      <c r="D161" s="73" t="s">
        <v>189</v>
      </c>
      <c r="E161" s="71">
        <v>169</v>
      </c>
      <c r="F161" s="52">
        <v>42.4</v>
      </c>
      <c r="G161" s="52"/>
      <c r="H161" s="71">
        <f t="shared" si="28"/>
        <v>211.4</v>
      </c>
    </row>
    <row r="162" spans="1:8" s="24" customFormat="1" ht="12" customHeight="1" thickBot="1" x14ac:dyDescent="0.25">
      <c r="A162" s="39">
        <v>855</v>
      </c>
      <c r="B162" s="39"/>
      <c r="C162" s="40"/>
      <c r="D162" s="41" t="s">
        <v>49</v>
      </c>
      <c r="E162" s="42">
        <v>56098309</v>
      </c>
      <c r="F162" s="38">
        <f>SUM(F165)</f>
        <v>9119</v>
      </c>
      <c r="G162" s="38">
        <f>SUM(G165)</f>
        <v>0</v>
      </c>
      <c r="H162" s="38">
        <f t="shared" si="28"/>
        <v>56107428</v>
      </c>
    </row>
    <row r="163" spans="1:8" s="24" customFormat="1" ht="12" customHeight="1" thickTop="1" x14ac:dyDescent="0.2">
      <c r="A163" s="39"/>
      <c r="B163" s="94">
        <v>85502</v>
      </c>
      <c r="C163" s="68"/>
      <c r="D163" s="103" t="s">
        <v>199</v>
      </c>
      <c r="E163" s="52"/>
      <c r="F163" s="52"/>
      <c r="G163" s="104"/>
      <c r="H163" s="53"/>
    </row>
    <row r="164" spans="1:8" s="24" customFormat="1" ht="12" customHeight="1" x14ac:dyDescent="0.2">
      <c r="A164" s="39"/>
      <c r="B164" s="94"/>
      <c r="C164" s="68"/>
      <c r="D164" s="103" t="s">
        <v>200</v>
      </c>
      <c r="E164" s="52"/>
      <c r="F164" s="52"/>
      <c r="G164" s="104"/>
      <c r="H164" s="53"/>
    </row>
    <row r="165" spans="1:8" s="24" customFormat="1" ht="12" customHeight="1" x14ac:dyDescent="0.2">
      <c r="A165" s="39"/>
      <c r="B165" s="94"/>
      <c r="C165" s="68"/>
      <c r="D165" s="47" t="s">
        <v>201</v>
      </c>
      <c r="E165" s="49">
        <v>55217529</v>
      </c>
      <c r="F165" s="49">
        <f>SUM(F166)</f>
        <v>9119</v>
      </c>
      <c r="G165" s="49">
        <f>SUM(G166)</f>
        <v>0</v>
      </c>
      <c r="H165" s="48">
        <f t="shared" ref="H165:H168" si="29">SUM(E165+F165-G165)</f>
        <v>55226648</v>
      </c>
    </row>
    <row r="166" spans="1:8" s="24" customFormat="1" ht="22.15" customHeight="1" x14ac:dyDescent="0.2">
      <c r="A166" s="39"/>
      <c r="B166" s="39"/>
      <c r="C166" s="34"/>
      <c r="D166" s="231" t="s">
        <v>202</v>
      </c>
      <c r="E166" s="221">
        <v>148435</v>
      </c>
      <c r="F166" s="221">
        <f>SUM(F167:F168)</f>
        <v>9119</v>
      </c>
      <c r="G166" s="221">
        <f>SUM(G167:G168)</f>
        <v>0</v>
      </c>
      <c r="H166" s="217">
        <f t="shared" si="29"/>
        <v>157554</v>
      </c>
    </row>
    <row r="167" spans="1:8" s="24" customFormat="1" ht="12" customHeight="1" x14ac:dyDescent="0.2">
      <c r="A167" s="39"/>
      <c r="B167" s="39"/>
      <c r="C167" s="3">
        <v>3110</v>
      </c>
      <c r="D167" s="4" t="s">
        <v>171</v>
      </c>
      <c r="E167" s="52">
        <v>144037</v>
      </c>
      <c r="F167" s="71">
        <v>8929</v>
      </c>
      <c r="G167" s="71"/>
      <c r="H167" s="53">
        <f t="shared" si="29"/>
        <v>152966</v>
      </c>
    </row>
    <row r="168" spans="1:8" s="24" customFormat="1" ht="12" customHeight="1" x14ac:dyDescent="0.2">
      <c r="A168" s="39"/>
      <c r="B168" s="39"/>
      <c r="C168" s="69">
        <v>4010</v>
      </c>
      <c r="D168" s="70" t="s">
        <v>32</v>
      </c>
      <c r="E168" s="52">
        <v>2398</v>
      </c>
      <c r="F168" s="71">
        <v>190</v>
      </c>
      <c r="G168" s="71"/>
      <c r="H168" s="53">
        <f t="shared" si="29"/>
        <v>2588</v>
      </c>
    </row>
    <row r="169" spans="1:8" s="24" customFormat="1" ht="18.75" customHeight="1" thickBot="1" x14ac:dyDescent="0.25">
      <c r="A169" s="105"/>
      <c r="B169" s="43"/>
      <c r="C169" s="69"/>
      <c r="D169" s="37" t="s">
        <v>54</v>
      </c>
      <c r="E169" s="38">
        <v>26012486.801999997</v>
      </c>
      <c r="F169" s="38">
        <f>SUM(F170,F183)</f>
        <v>18093</v>
      </c>
      <c r="G169" s="38">
        <f>SUM(G170,G183)</f>
        <v>18093</v>
      </c>
      <c r="H169" s="38">
        <f>SUM(E169+F169-G169)</f>
        <v>26012486.801999997</v>
      </c>
    </row>
    <row r="170" spans="1:8" s="24" customFormat="1" ht="17.25" customHeight="1" thickTop="1" thickBot="1" x14ac:dyDescent="0.25">
      <c r="A170" s="57">
        <v>852</v>
      </c>
      <c r="B170" s="39"/>
      <c r="C170" s="40"/>
      <c r="D170" s="8" t="s">
        <v>39</v>
      </c>
      <c r="E170" s="38">
        <v>684000</v>
      </c>
      <c r="F170" s="38">
        <f t="shared" ref="F170:G170" si="30">SUM(F171)</f>
        <v>12593</v>
      </c>
      <c r="G170" s="38">
        <f t="shared" si="30"/>
        <v>12593</v>
      </c>
      <c r="H170" s="38">
        <f t="shared" ref="H170:H190" si="31">SUM(E170+F170-G170)</f>
        <v>684000</v>
      </c>
    </row>
    <row r="171" spans="1:8" s="24" customFormat="1" ht="12" customHeight="1" thickTop="1" x14ac:dyDescent="0.2">
      <c r="A171" s="57"/>
      <c r="B171" s="43">
        <v>85205</v>
      </c>
      <c r="C171" s="34"/>
      <c r="D171" s="1" t="s">
        <v>203</v>
      </c>
      <c r="E171" s="67">
        <v>684000</v>
      </c>
      <c r="F171" s="49">
        <f>SUM(F172)</f>
        <v>12593</v>
      </c>
      <c r="G171" s="49">
        <f>SUM(G172)</f>
        <v>12593</v>
      </c>
      <c r="H171" s="48">
        <f t="shared" si="31"/>
        <v>684000</v>
      </c>
    </row>
    <row r="172" spans="1:8" s="24" customFormat="1" ht="22.15" customHeight="1" x14ac:dyDescent="0.2">
      <c r="A172" s="105"/>
      <c r="B172" s="43"/>
      <c r="C172" s="34"/>
      <c r="D172" s="231" t="s">
        <v>204</v>
      </c>
      <c r="E172" s="213">
        <v>660000</v>
      </c>
      <c r="F172" s="214">
        <f>SUM(F173:F182)</f>
        <v>12593</v>
      </c>
      <c r="G172" s="214">
        <f>SUM(G173:G182)</f>
        <v>12593</v>
      </c>
      <c r="H172" s="213">
        <f>SUM(E172+F172-G172)</f>
        <v>660000</v>
      </c>
    </row>
    <row r="173" spans="1:8" s="24" customFormat="1" ht="12" customHeight="1" x14ac:dyDescent="0.2">
      <c r="A173" s="105"/>
      <c r="B173" s="43"/>
      <c r="C173" s="106" t="s">
        <v>55</v>
      </c>
      <c r="D173" s="7" t="s">
        <v>32</v>
      </c>
      <c r="E173" s="71">
        <v>206863</v>
      </c>
      <c r="F173" s="52">
        <v>5498</v>
      </c>
      <c r="G173" s="52"/>
      <c r="H173" s="56">
        <f t="shared" ref="H173:H182" si="32">SUM(E173+F173-G173)</f>
        <v>212361</v>
      </c>
    </row>
    <row r="174" spans="1:8" s="24" customFormat="1" ht="12" customHeight="1" x14ac:dyDescent="0.2">
      <c r="A174" s="105"/>
      <c r="B174" s="43"/>
      <c r="C174" s="2">
        <v>4110</v>
      </c>
      <c r="D174" s="5" t="s">
        <v>33</v>
      </c>
      <c r="E174" s="71">
        <v>43142</v>
      </c>
      <c r="F174" s="52">
        <v>960</v>
      </c>
      <c r="G174" s="52"/>
      <c r="H174" s="56">
        <f t="shared" si="32"/>
        <v>44102</v>
      </c>
    </row>
    <row r="175" spans="1:8" s="24" customFormat="1" ht="12" customHeight="1" x14ac:dyDescent="0.2">
      <c r="A175" s="105"/>
      <c r="B175" s="43"/>
      <c r="C175" s="69">
        <v>4120</v>
      </c>
      <c r="D175" s="70" t="s">
        <v>56</v>
      </c>
      <c r="E175" s="71">
        <v>5455</v>
      </c>
      <c r="F175" s="52">
        <v>135</v>
      </c>
      <c r="G175" s="52"/>
      <c r="H175" s="56">
        <f t="shared" si="32"/>
        <v>5590</v>
      </c>
    </row>
    <row r="176" spans="1:8" s="24" customFormat="1" ht="12" customHeight="1" x14ac:dyDescent="0.2">
      <c r="A176" s="105"/>
      <c r="B176" s="43"/>
      <c r="C176" s="69">
        <v>4170</v>
      </c>
      <c r="D176" s="70" t="s">
        <v>34</v>
      </c>
      <c r="E176" s="71">
        <v>257230</v>
      </c>
      <c r="F176" s="52"/>
      <c r="G176" s="52">
        <v>10000</v>
      </c>
      <c r="H176" s="56">
        <f t="shared" si="32"/>
        <v>247230</v>
      </c>
    </row>
    <row r="177" spans="1:8" s="24" customFormat="1" ht="12" customHeight="1" x14ac:dyDescent="0.2">
      <c r="A177" s="105"/>
      <c r="B177" s="43"/>
      <c r="C177" s="69">
        <v>4220</v>
      </c>
      <c r="D177" s="70" t="s">
        <v>177</v>
      </c>
      <c r="E177" s="71">
        <v>9043</v>
      </c>
      <c r="F177" s="52"/>
      <c r="G177" s="52">
        <v>243</v>
      </c>
      <c r="H177" s="56">
        <f t="shared" si="32"/>
        <v>8800</v>
      </c>
    </row>
    <row r="178" spans="1:8" s="24" customFormat="1" ht="12" customHeight="1" x14ac:dyDescent="0.2">
      <c r="A178" s="105"/>
      <c r="B178" s="43"/>
      <c r="C178" s="69">
        <v>4260</v>
      </c>
      <c r="D178" s="70" t="s">
        <v>167</v>
      </c>
      <c r="E178" s="71">
        <v>18738</v>
      </c>
      <c r="F178" s="52"/>
      <c r="G178" s="52">
        <v>2000</v>
      </c>
      <c r="H178" s="56">
        <f t="shared" si="32"/>
        <v>16738</v>
      </c>
    </row>
    <row r="179" spans="1:8" s="24" customFormat="1" ht="12" customHeight="1" x14ac:dyDescent="0.2">
      <c r="A179" s="105"/>
      <c r="B179" s="43"/>
      <c r="C179" s="69">
        <v>4270</v>
      </c>
      <c r="D179" s="70" t="s">
        <v>35</v>
      </c>
      <c r="E179" s="71">
        <v>550</v>
      </c>
      <c r="F179" s="52"/>
      <c r="G179" s="52">
        <v>50</v>
      </c>
      <c r="H179" s="56">
        <f t="shared" si="32"/>
        <v>500</v>
      </c>
    </row>
    <row r="180" spans="1:8" s="24" customFormat="1" ht="12" customHeight="1" x14ac:dyDescent="0.2">
      <c r="A180" s="105"/>
      <c r="B180" s="43"/>
      <c r="C180" s="69">
        <v>4300</v>
      </c>
      <c r="D180" s="70" t="s">
        <v>25</v>
      </c>
      <c r="E180" s="71">
        <v>51400</v>
      </c>
      <c r="F180" s="52">
        <v>6000</v>
      </c>
      <c r="G180" s="52"/>
      <c r="H180" s="56">
        <f t="shared" si="32"/>
        <v>57400</v>
      </c>
    </row>
    <row r="181" spans="1:8" s="24" customFormat="1" ht="12" customHeight="1" x14ac:dyDescent="0.2">
      <c r="A181" s="105"/>
      <c r="B181" s="43"/>
      <c r="C181" s="69">
        <v>4360</v>
      </c>
      <c r="D181" s="70" t="s">
        <v>178</v>
      </c>
      <c r="E181" s="71">
        <v>1600</v>
      </c>
      <c r="F181" s="52"/>
      <c r="G181" s="52">
        <v>100</v>
      </c>
      <c r="H181" s="56">
        <f t="shared" si="32"/>
        <v>1500</v>
      </c>
    </row>
    <row r="182" spans="1:8" s="24" customFormat="1" ht="12" customHeight="1" x14ac:dyDescent="0.2">
      <c r="A182" s="105"/>
      <c r="B182" s="43"/>
      <c r="C182" s="69">
        <v>4410</v>
      </c>
      <c r="D182" s="75" t="s">
        <v>36</v>
      </c>
      <c r="E182" s="71">
        <v>200</v>
      </c>
      <c r="F182" s="52"/>
      <c r="G182" s="52">
        <v>200</v>
      </c>
      <c r="H182" s="56">
        <f t="shared" si="32"/>
        <v>0</v>
      </c>
    </row>
    <row r="183" spans="1:8" s="24" customFormat="1" ht="12" customHeight="1" thickBot="1" x14ac:dyDescent="0.25">
      <c r="A183" s="57">
        <v>853</v>
      </c>
      <c r="B183" s="39"/>
      <c r="C183" s="40"/>
      <c r="D183" s="41" t="s">
        <v>43</v>
      </c>
      <c r="E183" s="38">
        <v>667070</v>
      </c>
      <c r="F183" s="38">
        <f>SUM(F184)</f>
        <v>5500</v>
      </c>
      <c r="G183" s="38">
        <f>SUM(G184)</f>
        <v>5500</v>
      </c>
      <c r="H183" s="38">
        <f t="shared" si="31"/>
        <v>667070</v>
      </c>
    </row>
    <row r="184" spans="1:8" s="24" customFormat="1" ht="12" customHeight="1" thickTop="1" x14ac:dyDescent="0.2">
      <c r="A184" s="57"/>
      <c r="B184" s="43">
        <v>85321</v>
      </c>
      <c r="C184" s="34"/>
      <c r="D184" s="54" t="s">
        <v>205</v>
      </c>
      <c r="E184" s="67">
        <v>667070</v>
      </c>
      <c r="F184" s="49">
        <f>SUM(F185)</f>
        <v>5500</v>
      </c>
      <c r="G184" s="49">
        <f>SUM(G185)</f>
        <v>5500</v>
      </c>
      <c r="H184" s="48">
        <f t="shared" si="31"/>
        <v>667070</v>
      </c>
    </row>
    <row r="185" spans="1:8" s="24" customFormat="1" ht="12" customHeight="1" x14ac:dyDescent="0.2">
      <c r="A185" s="107"/>
      <c r="B185" s="108"/>
      <c r="C185" s="34"/>
      <c r="D185" s="223" t="s">
        <v>100</v>
      </c>
      <c r="E185" s="213">
        <v>359200</v>
      </c>
      <c r="F185" s="221">
        <f>SUM(F186:F190)</f>
        <v>5500</v>
      </c>
      <c r="G185" s="221">
        <f>SUM(G186:G190)</f>
        <v>5500</v>
      </c>
      <c r="H185" s="217">
        <f t="shared" si="31"/>
        <v>359200</v>
      </c>
    </row>
    <row r="186" spans="1:8" s="24" customFormat="1" ht="12" customHeight="1" x14ac:dyDescent="0.2">
      <c r="A186" s="107"/>
      <c r="B186" s="108"/>
      <c r="C186" s="2">
        <v>4110</v>
      </c>
      <c r="D186" s="5" t="s">
        <v>33</v>
      </c>
      <c r="E186" s="52">
        <v>20000</v>
      </c>
      <c r="F186" s="52">
        <v>450</v>
      </c>
      <c r="G186" s="52"/>
      <c r="H186" s="53">
        <f t="shared" si="31"/>
        <v>20450</v>
      </c>
    </row>
    <row r="187" spans="1:8" s="24" customFormat="1" ht="12" customHeight="1" x14ac:dyDescent="0.2">
      <c r="A187" s="107"/>
      <c r="B187" s="108"/>
      <c r="C187" s="69">
        <v>4170</v>
      </c>
      <c r="D187" s="70" t="s">
        <v>34</v>
      </c>
      <c r="E187" s="52">
        <v>150600</v>
      </c>
      <c r="F187" s="52">
        <v>5000</v>
      </c>
      <c r="G187" s="52"/>
      <c r="H187" s="53">
        <f t="shared" si="31"/>
        <v>155600</v>
      </c>
    </row>
    <row r="188" spans="1:8" s="24" customFormat="1" ht="12" customHeight="1" x14ac:dyDescent="0.2">
      <c r="A188" s="107"/>
      <c r="B188" s="108"/>
      <c r="C188" s="68" t="s">
        <v>158</v>
      </c>
      <c r="D188" s="75" t="s">
        <v>159</v>
      </c>
      <c r="E188" s="52">
        <v>10500</v>
      </c>
      <c r="F188" s="52"/>
      <c r="G188" s="52">
        <v>5000</v>
      </c>
      <c r="H188" s="53">
        <f t="shared" si="31"/>
        <v>5500</v>
      </c>
    </row>
    <row r="189" spans="1:8" s="24" customFormat="1" ht="23.25" customHeight="1" x14ac:dyDescent="0.2">
      <c r="A189" s="107"/>
      <c r="B189" s="108"/>
      <c r="C189" s="61">
        <v>4700</v>
      </c>
      <c r="D189" s="78" t="s">
        <v>162</v>
      </c>
      <c r="E189" s="52">
        <v>500</v>
      </c>
      <c r="F189" s="52"/>
      <c r="G189" s="52">
        <v>500</v>
      </c>
      <c r="H189" s="53">
        <f t="shared" si="31"/>
        <v>0</v>
      </c>
    </row>
    <row r="190" spans="1:8" s="24" customFormat="1" ht="12" customHeight="1" x14ac:dyDescent="0.2">
      <c r="A190" s="107"/>
      <c r="B190" s="108"/>
      <c r="C190" s="69">
        <v>4710</v>
      </c>
      <c r="D190" s="75" t="s">
        <v>53</v>
      </c>
      <c r="E190" s="52">
        <v>100</v>
      </c>
      <c r="F190" s="109">
        <v>50</v>
      </c>
      <c r="G190" s="110"/>
      <c r="H190" s="53">
        <f t="shared" si="31"/>
        <v>150</v>
      </c>
    </row>
    <row r="191" spans="1:8" s="24" customFormat="1" ht="3.75" customHeight="1" x14ac:dyDescent="0.2">
      <c r="A191" s="111"/>
      <c r="B191" s="111"/>
      <c r="C191" s="112"/>
      <c r="D191" s="113"/>
      <c r="E191" s="48"/>
      <c r="F191" s="48"/>
      <c r="G191" s="48"/>
      <c r="H191" s="48"/>
    </row>
    <row r="192" spans="1:8" s="24" customFormat="1" ht="12.95" customHeight="1" x14ac:dyDescent="0.2"/>
    <row r="193" s="24" customFormat="1" ht="12.95" customHeight="1" x14ac:dyDescent="0.2"/>
    <row r="194" s="24" customFormat="1" ht="12.95" customHeight="1" x14ac:dyDescent="0.2"/>
    <row r="195" s="24" customFormat="1" ht="12.95" customHeight="1" x14ac:dyDescent="0.2"/>
    <row r="196" s="24" customFormat="1" ht="12.95" customHeight="1" x14ac:dyDescent="0.2"/>
    <row r="197" s="24" customFormat="1" ht="12.95" customHeight="1" x14ac:dyDescent="0.2"/>
    <row r="198" s="24" customFormat="1" ht="12.95" customHeight="1" x14ac:dyDescent="0.2"/>
    <row r="199" s="24" customFormat="1" ht="12.95" customHeight="1" x14ac:dyDescent="0.2"/>
    <row r="200" s="24" customFormat="1" ht="12.95" customHeight="1" x14ac:dyDescent="0.2"/>
    <row r="201" s="24" customFormat="1" ht="12.95" customHeight="1" x14ac:dyDescent="0.2"/>
    <row r="202" s="24" customFormat="1" ht="12.95" customHeight="1" x14ac:dyDescent="0.2"/>
    <row r="203" s="24" customFormat="1" ht="12.95" customHeight="1" x14ac:dyDescent="0.2"/>
    <row r="204" s="24" customFormat="1" ht="12.95" customHeight="1" x14ac:dyDescent="0.2"/>
    <row r="205" s="24" customFormat="1" ht="12.95" customHeight="1" x14ac:dyDescent="0.2"/>
    <row r="206" s="24" customFormat="1" ht="12.95" customHeight="1" x14ac:dyDescent="0.2"/>
    <row r="207" s="24" customFormat="1" ht="12.95" customHeight="1" x14ac:dyDescent="0.2"/>
    <row r="208" s="24" customFormat="1" ht="12.95" customHeight="1" x14ac:dyDescent="0.2"/>
    <row r="209" s="24" customFormat="1" ht="12.95" customHeight="1" x14ac:dyDescent="0.2"/>
    <row r="210" s="24" customFormat="1" ht="12.95" customHeight="1" x14ac:dyDescent="0.2"/>
    <row r="211" s="24" customFormat="1" ht="12.95" customHeight="1" x14ac:dyDescent="0.2"/>
    <row r="212" s="24" customFormat="1" ht="12.95" customHeight="1" x14ac:dyDescent="0.2"/>
    <row r="213" s="24" customFormat="1" ht="12.95" customHeight="1" x14ac:dyDescent="0.2"/>
    <row r="214" s="24" customFormat="1" ht="12.95" customHeight="1" x14ac:dyDescent="0.2"/>
    <row r="215" s="24" customFormat="1" ht="12.95" customHeight="1" x14ac:dyDescent="0.2"/>
    <row r="216" s="24" customFormat="1" ht="12.95" customHeight="1" x14ac:dyDescent="0.2"/>
    <row r="217" s="24" customFormat="1" ht="12.95" customHeight="1" x14ac:dyDescent="0.2"/>
    <row r="218" s="24" customFormat="1" ht="12.95" customHeight="1" x14ac:dyDescent="0.2"/>
    <row r="219" s="24" customFormat="1" ht="12.95" customHeight="1" x14ac:dyDescent="0.2"/>
    <row r="220" s="24" customFormat="1" ht="12.95" customHeight="1" x14ac:dyDescent="0.2"/>
    <row r="221" s="24" customFormat="1" ht="12.95" customHeight="1" x14ac:dyDescent="0.2"/>
    <row r="222" s="24" customFormat="1" ht="12.95" customHeight="1" x14ac:dyDescent="0.2"/>
    <row r="223" s="24" customFormat="1" ht="12.95" customHeight="1" x14ac:dyDescent="0.2"/>
    <row r="224" s="24" customFormat="1" ht="12.95" customHeight="1" x14ac:dyDescent="0.2"/>
    <row r="225" s="24" customFormat="1" ht="12.95" customHeight="1" x14ac:dyDescent="0.2"/>
    <row r="226" s="24" customFormat="1" ht="12.95" customHeight="1" x14ac:dyDescent="0.2"/>
    <row r="227" s="24" customFormat="1" ht="12.95" customHeight="1" x14ac:dyDescent="0.2"/>
    <row r="228" s="24" customFormat="1" ht="12.95" customHeight="1" x14ac:dyDescent="0.2"/>
    <row r="229" s="24" customFormat="1" ht="12.95" customHeight="1" x14ac:dyDescent="0.2"/>
    <row r="230" s="24" customFormat="1" ht="12.95" customHeight="1" x14ac:dyDescent="0.2"/>
    <row r="231" s="24" customFormat="1" ht="12.95" customHeight="1" x14ac:dyDescent="0.2"/>
    <row r="232" s="24" customFormat="1" ht="12.95" customHeight="1" x14ac:dyDescent="0.2"/>
    <row r="233" s="24" customFormat="1" ht="12.95" customHeight="1" x14ac:dyDescent="0.2"/>
    <row r="234" s="24" customFormat="1" ht="12.95" customHeight="1" x14ac:dyDescent="0.2"/>
    <row r="235" s="24" customFormat="1" ht="12.95" customHeight="1" x14ac:dyDescent="0.2"/>
    <row r="236" s="24" customFormat="1" ht="12.95" customHeight="1" x14ac:dyDescent="0.2"/>
    <row r="237" s="24" customFormat="1" ht="12.95" customHeight="1" x14ac:dyDescent="0.2"/>
    <row r="238" s="24" customFormat="1" ht="12.95" customHeight="1" x14ac:dyDescent="0.2"/>
    <row r="239" s="24" customFormat="1" ht="12.95" customHeight="1" x14ac:dyDescent="0.2"/>
    <row r="240" s="24" customFormat="1" ht="12.95" customHeight="1" x14ac:dyDescent="0.2"/>
    <row r="241" s="24" customFormat="1" ht="12.95" customHeight="1" x14ac:dyDescent="0.2"/>
    <row r="242" s="24" customFormat="1" ht="12.95" customHeight="1" x14ac:dyDescent="0.2"/>
    <row r="243" s="24" customFormat="1" ht="12.95" customHeight="1" x14ac:dyDescent="0.2"/>
    <row r="244" s="24" customFormat="1" ht="12.95" customHeight="1" x14ac:dyDescent="0.2"/>
    <row r="245" s="24" customFormat="1" ht="12.95" customHeight="1" x14ac:dyDescent="0.2"/>
    <row r="246" s="24" customFormat="1" ht="12.95" customHeight="1" x14ac:dyDescent="0.2"/>
    <row r="247" s="24" customFormat="1" ht="12.95" customHeight="1" x14ac:dyDescent="0.2"/>
    <row r="248" s="24" customFormat="1" ht="12.95" customHeight="1" x14ac:dyDescent="0.2"/>
    <row r="249" s="24" customFormat="1" ht="12.95" customHeight="1" x14ac:dyDescent="0.2"/>
    <row r="250" s="24" customFormat="1" ht="12.95" customHeight="1" x14ac:dyDescent="0.2"/>
    <row r="251" s="24" customFormat="1" ht="12.95" customHeight="1" x14ac:dyDescent="0.2"/>
    <row r="252" s="24" customFormat="1" ht="12.95" customHeight="1" x14ac:dyDescent="0.2"/>
    <row r="253" s="24" customFormat="1" ht="12.95" customHeight="1" x14ac:dyDescent="0.2"/>
    <row r="254" s="24" customFormat="1" ht="12.95" customHeight="1" x14ac:dyDescent="0.2"/>
    <row r="255" s="24" customFormat="1" ht="12.95" customHeight="1" x14ac:dyDescent="0.2"/>
    <row r="256" s="24" customFormat="1" ht="12.95" customHeight="1" x14ac:dyDescent="0.2"/>
    <row r="257" s="24" customFormat="1" ht="12.95" customHeight="1" x14ac:dyDescent="0.2"/>
    <row r="258" s="24" customFormat="1" ht="12.95" customHeight="1" x14ac:dyDescent="0.2"/>
    <row r="259" s="210" customFormat="1" ht="12.95" customHeight="1" x14ac:dyDescent="0.25"/>
    <row r="260" s="210" customFormat="1" ht="12.95" customHeight="1" x14ac:dyDescent="0.25"/>
    <row r="261" s="210" customFormat="1" ht="12.95" customHeight="1" x14ac:dyDescent="0.25"/>
    <row r="262" s="210" customFormat="1" ht="12.95" customHeight="1" x14ac:dyDescent="0.25"/>
    <row r="263" s="210" customFormat="1" ht="12.95" customHeight="1" x14ac:dyDescent="0.25"/>
    <row r="264" s="210" customFormat="1" ht="12.95" customHeight="1" x14ac:dyDescent="0.25"/>
    <row r="265" s="210" customFormat="1" ht="12.95" customHeight="1" x14ac:dyDescent="0.25"/>
    <row r="266" s="210" customFormat="1" ht="12.95" customHeight="1" x14ac:dyDescent="0.25"/>
    <row r="267" s="210" customFormat="1" ht="12.95" customHeight="1" x14ac:dyDescent="0.25"/>
    <row r="268" s="210" customFormat="1" ht="12.95" customHeight="1" x14ac:dyDescent="0.25"/>
    <row r="269" s="210" customFormat="1" ht="12.95" customHeight="1" x14ac:dyDescent="0.25"/>
    <row r="270" s="210" customFormat="1" ht="12.95" customHeight="1" x14ac:dyDescent="0.25"/>
    <row r="271" s="210" customFormat="1" ht="12.75" customHeight="1" x14ac:dyDescent="0.25"/>
    <row r="272" s="210" customFormat="1" ht="12.75" customHeight="1" x14ac:dyDescent="0.25"/>
    <row r="273" s="210" customFormat="1" ht="12.75" customHeight="1" x14ac:dyDescent="0.25"/>
    <row r="274" s="210" customFormat="1" ht="12.75" customHeight="1" x14ac:dyDescent="0.25"/>
    <row r="275" s="210" customFormat="1" ht="12.75" customHeight="1" x14ac:dyDescent="0.25"/>
    <row r="276" s="210" customFormat="1" ht="12.75" customHeight="1" x14ac:dyDescent="0.25"/>
    <row r="277" s="210" customFormat="1" ht="12.75" customHeight="1" x14ac:dyDescent="0.25"/>
    <row r="278" s="210" customFormat="1" ht="12.75" customHeight="1" x14ac:dyDescent="0.25"/>
    <row r="279" s="210" customFormat="1" ht="12.75" customHeight="1" x14ac:dyDescent="0.25"/>
    <row r="280" s="210" customFormat="1" ht="12.75" customHeight="1" x14ac:dyDescent="0.25"/>
    <row r="281" s="210" customFormat="1" ht="12.75" customHeight="1" x14ac:dyDescent="0.25"/>
    <row r="282" s="210" customFormat="1" ht="12.75" customHeight="1" x14ac:dyDescent="0.25"/>
    <row r="283" s="210" customFormat="1" ht="12.75" customHeight="1" x14ac:dyDescent="0.25"/>
    <row r="284" s="210" customFormat="1" ht="12.75" customHeight="1" x14ac:dyDescent="0.25"/>
    <row r="285" s="210" customFormat="1" ht="12.75" customHeight="1" x14ac:dyDescent="0.25"/>
    <row r="286" s="210" customFormat="1" ht="12.75" customHeight="1" x14ac:dyDescent="0.25"/>
    <row r="287" s="210" customFormat="1" ht="12.75" customHeight="1" x14ac:dyDescent="0.25"/>
    <row r="288" s="210" customFormat="1" ht="12.75" customHeight="1" x14ac:dyDescent="0.25"/>
    <row r="289" s="210" customFormat="1" ht="12.75" customHeight="1" x14ac:dyDescent="0.25"/>
    <row r="290" s="210" customFormat="1" ht="12.75" customHeight="1" x14ac:dyDescent="0.25"/>
    <row r="291" s="210" customFormat="1" ht="12.75" customHeight="1" x14ac:dyDescent="0.25"/>
    <row r="292" s="210" customFormat="1" ht="12.75" customHeight="1" x14ac:dyDescent="0.25"/>
    <row r="293" s="210" customFormat="1" ht="12.75" customHeight="1" x14ac:dyDescent="0.25"/>
    <row r="294" s="210" customFormat="1" ht="12.75" customHeight="1" x14ac:dyDescent="0.25"/>
    <row r="295" s="210" customFormat="1" ht="12.75" customHeight="1" x14ac:dyDescent="0.25"/>
    <row r="296" s="210" customFormat="1" ht="12.75" customHeight="1" x14ac:dyDescent="0.25"/>
    <row r="297" s="210" customFormat="1" ht="12.75" customHeight="1" x14ac:dyDescent="0.25"/>
    <row r="298" s="210" customFormat="1" ht="12.75" customHeight="1" x14ac:dyDescent="0.25"/>
    <row r="299" s="210" customFormat="1" ht="12.75" customHeight="1" x14ac:dyDescent="0.25"/>
    <row r="300" s="210" customFormat="1" ht="12.75" customHeight="1" x14ac:dyDescent="0.25"/>
    <row r="301" s="210" customFormat="1" ht="12.75" customHeight="1" x14ac:dyDescent="0.25"/>
    <row r="302" s="210" customFormat="1" ht="12.75" customHeight="1" x14ac:dyDescent="0.25"/>
    <row r="303" s="210" customFormat="1" ht="12.75" customHeight="1" x14ac:dyDescent="0.25"/>
    <row r="304" s="210" customFormat="1" ht="12.75" customHeight="1" x14ac:dyDescent="0.25"/>
    <row r="305" s="210" customFormat="1" ht="12.75" customHeight="1" x14ac:dyDescent="0.25"/>
    <row r="306" s="210" customFormat="1" ht="12.75" customHeight="1" x14ac:dyDescent="0.25"/>
    <row r="307" s="210" customFormat="1" ht="12.75" customHeight="1" x14ac:dyDescent="0.25"/>
    <row r="308" s="210" customFormat="1" ht="12.75" customHeight="1" x14ac:dyDescent="0.25"/>
    <row r="309" s="210" customFormat="1" ht="12.75" customHeight="1" x14ac:dyDescent="0.25"/>
    <row r="310" s="210" customFormat="1" ht="12.75" customHeight="1" x14ac:dyDescent="0.25"/>
    <row r="311" s="210" customFormat="1" ht="12.75" customHeight="1" x14ac:dyDescent="0.25"/>
    <row r="312" s="210" customFormat="1" ht="12.75" customHeight="1" x14ac:dyDescent="0.25"/>
    <row r="313" s="210" customFormat="1" ht="12.75" customHeight="1" x14ac:dyDescent="0.25"/>
    <row r="314" s="210" customFormat="1" ht="12.75" customHeight="1" x14ac:dyDescent="0.25"/>
    <row r="315" s="210" customFormat="1" ht="12.75" customHeight="1" x14ac:dyDescent="0.25"/>
    <row r="316" s="210" customFormat="1" ht="12.75" customHeight="1" x14ac:dyDescent="0.25"/>
    <row r="317" s="210" customFormat="1" ht="12.75" customHeight="1" x14ac:dyDescent="0.25"/>
    <row r="318" s="210" customFormat="1" ht="12.75" customHeight="1" x14ac:dyDescent="0.25"/>
    <row r="319" s="210" customFormat="1" ht="12.75" customHeight="1" x14ac:dyDescent="0.25"/>
    <row r="320" s="210" customFormat="1" ht="12.75" customHeight="1" x14ac:dyDescent="0.25"/>
    <row r="321" s="210" customFormat="1" ht="12.75" customHeight="1" x14ac:dyDescent="0.25"/>
    <row r="322" s="210" customFormat="1" ht="12.75" customHeight="1" x14ac:dyDescent="0.25"/>
    <row r="323" s="210" customFormat="1" ht="12.75" customHeight="1" x14ac:dyDescent="0.25"/>
    <row r="324" s="210" customFormat="1" ht="12.75" customHeight="1" x14ac:dyDescent="0.25"/>
    <row r="325" s="210" customFormat="1" ht="12.75" customHeight="1" x14ac:dyDescent="0.25"/>
    <row r="326" s="210" customFormat="1" ht="12.75" customHeight="1" x14ac:dyDescent="0.25"/>
    <row r="327" s="210" customFormat="1" ht="12.75" customHeight="1" x14ac:dyDescent="0.25"/>
    <row r="328" s="210" customFormat="1" ht="12.75" customHeight="1" x14ac:dyDescent="0.25"/>
    <row r="329" s="210" customFormat="1" ht="12.75" customHeight="1" x14ac:dyDescent="0.25"/>
    <row r="330" s="210" customFormat="1" ht="12.75" customHeight="1" x14ac:dyDescent="0.25"/>
    <row r="331" s="210" customFormat="1" ht="12.75" customHeight="1" x14ac:dyDescent="0.25"/>
    <row r="332" s="210" customFormat="1" ht="12.75" customHeight="1" x14ac:dyDescent="0.25"/>
    <row r="333" s="210" customFormat="1" ht="12.75" customHeight="1" x14ac:dyDescent="0.25"/>
    <row r="334" s="210" customFormat="1" ht="12.75" customHeight="1" x14ac:dyDescent="0.25"/>
    <row r="335" s="210" customFormat="1" ht="12.75" customHeight="1" x14ac:dyDescent="0.25"/>
    <row r="336" s="210" customFormat="1" ht="12.75" customHeight="1" x14ac:dyDescent="0.25"/>
    <row r="337" s="210" customFormat="1" ht="12.75" customHeight="1" x14ac:dyDescent="0.25"/>
    <row r="338" s="210" customFormat="1" ht="12.75" customHeight="1" x14ac:dyDescent="0.25"/>
    <row r="339" s="210" customFormat="1" ht="12.75" customHeight="1" x14ac:dyDescent="0.25"/>
    <row r="340" s="210" customFormat="1" ht="12.75" customHeight="1" x14ac:dyDescent="0.25"/>
    <row r="341" s="210" customFormat="1" ht="12.75" customHeight="1" x14ac:dyDescent="0.25"/>
    <row r="342" s="210" customFormat="1" ht="12.75" customHeight="1" x14ac:dyDescent="0.25"/>
    <row r="343" s="210" customFormat="1" ht="12.75" customHeight="1" x14ac:dyDescent="0.25"/>
    <row r="344" s="210" customFormat="1" ht="12.75" customHeight="1" x14ac:dyDescent="0.25"/>
    <row r="345" s="210" customFormat="1" ht="12.75" customHeight="1" x14ac:dyDescent="0.25"/>
    <row r="346" s="210" customFormat="1" ht="12.75" customHeight="1" x14ac:dyDescent="0.25"/>
    <row r="347" s="210" customFormat="1" ht="12.75" customHeight="1" x14ac:dyDescent="0.25"/>
    <row r="348" s="210" customFormat="1" ht="12.75" customHeight="1" x14ac:dyDescent="0.25"/>
    <row r="349" s="210" customFormat="1" ht="12.75" customHeight="1" x14ac:dyDescent="0.25"/>
    <row r="350" s="210" customFormat="1" ht="12.75" customHeight="1" x14ac:dyDescent="0.25"/>
    <row r="351" s="210" customFormat="1" ht="12.75" customHeight="1" x14ac:dyDescent="0.25"/>
    <row r="352" s="210" customFormat="1" ht="12.75" customHeight="1" x14ac:dyDescent="0.25"/>
    <row r="353" s="210" customFormat="1" ht="12.75" customHeight="1" x14ac:dyDescent="0.25"/>
    <row r="354" s="210" customFormat="1" ht="12.75" customHeight="1" x14ac:dyDescent="0.25"/>
    <row r="355" s="210" customFormat="1" ht="12.75" customHeight="1" x14ac:dyDescent="0.25"/>
    <row r="356" s="210" customFormat="1" ht="12.75" customHeight="1" x14ac:dyDescent="0.25"/>
    <row r="357" s="210" customFormat="1" ht="12.75" customHeight="1" x14ac:dyDescent="0.25"/>
    <row r="358" s="210" customFormat="1" ht="12.75" customHeight="1" x14ac:dyDescent="0.25"/>
    <row r="359" s="210" customFormat="1" ht="12.75" customHeight="1" x14ac:dyDescent="0.25"/>
    <row r="360" s="210" customFormat="1" ht="12.75" customHeight="1" x14ac:dyDescent="0.25"/>
    <row r="361" s="210" customFormat="1" ht="12.75" customHeight="1" x14ac:dyDescent="0.25"/>
    <row r="362" s="210" customFormat="1" ht="12.75" customHeight="1" x14ac:dyDescent="0.25"/>
    <row r="363" s="210" customFormat="1" ht="12.75" customHeight="1" x14ac:dyDescent="0.25"/>
    <row r="364" s="210" customFormat="1" ht="12.75" customHeight="1" x14ac:dyDescent="0.25"/>
    <row r="365" s="210" customFormat="1" ht="12.75" customHeight="1" x14ac:dyDescent="0.25"/>
    <row r="366" s="210" customFormat="1" ht="12.75" customHeight="1" x14ac:dyDescent="0.25"/>
    <row r="367" s="210" customFormat="1" ht="12.75" customHeight="1" x14ac:dyDescent="0.25"/>
    <row r="368" s="210" customFormat="1" ht="12.75" customHeight="1" x14ac:dyDescent="0.25"/>
    <row r="369" s="210" customFormat="1" ht="12.75" customHeight="1" x14ac:dyDescent="0.25"/>
    <row r="370" s="210" customFormat="1" ht="12.75" customHeight="1" x14ac:dyDescent="0.25"/>
    <row r="371" s="210" customFormat="1" ht="12.75" customHeight="1" x14ac:dyDescent="0.25"/>
    <row r="372" s="210" customFormat="1" ht="12.75" customHeight="1" x14ac:dyDescent="0.25"/>
    <row r="373" s="210" customFormat="1" ht="12.75" customHeight="1" x14ac:dyDescent="0.25"/>
    <row r="374" s="210" customFormat="1" ht="12.75" customHeight="1" x14ac:dyDescent="0.25"/>
    <row r="375" s="210" customFormat="1" ht="12.75" customHeight="1" x14ac:dyDescent="0.25"/>
    <row r="376" s="210" customFormat="1" ht="12.75" customHeight="1" x14ac:dyDescent="0.25"/>
    <row r="377" s="210" customFormat="1" ht="12.75" customHeight="1" x14ac:dyDescent="0.25"/>
    <row r="378" s="210" customFormat="1" ht="12.75" customHeight="1" x14ac:dyDescent="0.25"/>
    <row r="379" s="210" customFormat="1" ht="12.75" customHeight="1" x14ac:dyDescent="0.25"/>
    <row r="380" s="210" customFormat="1" ht="12.75" customHeight="1" x14ac:dyDescent="0.25"/>
    <row r="381" s="210" customFormat="1" ht="12.75" customHeight="1" x14ac:dyDescent="0.25"/>
    <row r="382" s="210" customFormat="1" ht="12.75" customHeight="1" x14ac:dyDescent="0.25"/>
    <row r="383" s="210" customFormat="1" ht="12.75" customHeight="1" x14ac:dyDescent="0.25"/>
    <row r="384" s="210" customFormat="1" ht="12.75" customHeight="1" x14ac:dyDescent="0.25"/>
    <row r="385" s="210" customFormat="1" ht="12.75" customHeight="1" x14ac:dyDescent="0.25"/>
    <row r="386" s="210" customFormat="1" ht="12.75" customHeight="1" x14ac:dyDescent="0.25"/>
    <row r="387" s="210" customFormat="1" ht="12.75" customHeight="1" x14ac:dyDescent="0.25"/>
    <row r="388" s="210" customFormat="1" ht="12.75" customHeight="1" x14ac:dyDescent="0.25"/>
    <row r="389" s="210" customFormat="1" ht="12.75" customHeight="1" x14ac:dyDescent="0.25"/>
    <row r="390" s="210" customFormat="1" ht="12.75" customHeight="1" x14ac:dyDescent="0.25"/>
    <row r="391" s="210" customFormat="1" ht="12.75" customHeight="1" x14ac:dyDescent="0.25"/>
    <row r="392" s="210" customFormat="1" ht="12.75" customHeight="1" x14ac:dyDescent="0.25"/>
    <row r="393" s="210" customFormat="1" ht="12.75" customHeight="1" x14ac:dyDescent="0.25"/>
    <row r="394" s="210" customFormat="1" ht="12.75" customHeight="1" x14ac:dyDescent="0.25"/>
    <row r="395" s="210" customFormat="1" ht="12.75" customHeight="1" x14ac:dyDescent="0.25"/>
    <row r="396" s="210" customFormat="1" ht="12.75" customHeight="1" x14ac:dyDescent="0.25"/>
    <row r="397" s="210" customFormat="1" ht="12.75" customHeight="1" x14ac:dyDescent="0.25"/>
    <row r="398" s="210" customFormat="1" ht="12.75" customHeight="1" x14ac:dyDescent="0.25"/>
    <row r="399" s="210" customFormat="1" ht="12.75" customHeight="1" x14ac:dyDescent="0.25"/>
    <row r="400" s="210" customFormat="1" ht="12.75" customHeight="1" x14ac:dyDescent="0.25"/>
    <row r="401" s="210" customFormat="1" ht="12.75" customHeight="1" x14ac:dyDescent="0.25"/>
    <row r="402" s="210" customFormat="1" ht="12.75" customHeight="1" x14ac:dyDescent="0.25"/>
    <row r="403" s="210" customFormat="1" ht="12.75" customHeight="1" x14ac:dyDescent="0.25"/>
    <row r="404" s="210" customFormat="1" ht="12.75" customHeight="1" x14ac:dyDescent="0.25"/>
    <row r="405" s="210" customFormat="1" ht="12.75" customHeight="1" x14ac:dyDescent="0.25"/>
    <row r="406" s="210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3" manualBreakCount="3">
    <brk id="36" max="7" man="1"/>
    <brk id="89" max="7" man="1"/>
    <brk id="140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30DC5-4DDD-437B-91D3-85AE3B65F7A2}">
  <sheetPr>
    <tabColor rgb="FF9966FF"/>
  </sheetPr>
  <dimension ref="A1:CA24"/>
  <sheetViews>
    <sheetView zoomScale="130" zoomScaleNormal="130" workbookViewId="0"/>
  </sheetViews>
  <sheetFormatPr defaultRowHeight="12.75" x14ac:dyDescent="0.2"/>
  <cols>
    <col min="1" max="1" width="4.85546875" style="232" customWidth="1"/>
    <col min="2" max="2" width="6.7109375" style="232" customWidth="1"/>
    <col min="3" max="3" width="6.140625" style="232" customWidth="1"/>
    <col min="4" max="4" width="10" style="232" customWidth="1"/>
    <col min="5" max="5" width="11.28515625" style="232" customWidth="1"/>
    <col min="6" max="6" width="11.5703125" style="232" customWidth="1"/>
    <col min="7" max="7" width="13.85546875" style="232" customWidth="1"/>
    <col min="8" max="9" width="11.28515625" style="233" customWidth="1"/>
    <col min="10" max="10" width="10.140625" style="233" customWidth="1"/>
    <col min="11" max="79" width="8.85546875" style="233" customWidth="1"/>
    <col min="80" max="256" width="9.140625" style="232"/>
    <col min="257" max="257" width="4.85546875" style="232" customWidth="1"/>
    <col min="258" max="258" width="6.7109375" style="232" customWidth="1"/>
    <col min="259" max="259" width="6.140625" style="232" customWidth="1"/>
    <col min="260" max="260" width="10" style="232" customWidth="1"/>
    <col min="261" max="261" width="11.28515625" style="232" customWidth="1"/>
    <col min="262" max="262" width="11.5703125" style="232" customWidth="1"/>
    <col min="263" max="263" width="13.85546875" style="232" customWidth="1"/>
    <col min="264" max="265" width="11.28515625" style="232" customWidth="1"/>
    <col min="266" max="266" width="10.140625" style="232" customWidth="1"/>
    <col min="267" max="335" width="8.85546875" style="232" customWidth="1"/>
    <col min="336" max="512" width="9.140625" style="232"/>
    <col min="513" max="513" width="4.85546875" style="232" customWidth="1"/>
    <col min="514" max="514" width="6.7109375" style="232" customWidth="1"/>
    <col min="515" max="515" width="6.140625" style="232" customWidth="1"/>
    <col min="516" max="516" width="10" style="232" customWidth="1"/>
    <col min="517" max="517" width="11.28515625" style="232" customWidth="1"/>
    <col min="518" max="518" width="11.5703125" style="232" customWidth="1"/>
    <col min="519" max="519" width="13.85546875" style="232" customWidth="1"/>
    <col min="520" max="521" width="11.28515625" style="232" customWidth="1"/>
    <col min="522" max="522" width="10.140625" style="232" customWidth="1"/>
    <col min="523" max="591" width="8.85546875" style="232" customWidth="1"/>
    <col min="592" max="768" width="9.140625" style="232"/>
    <col min="769" max="769" width="4.85546875" style="232" customWidth="1"/>
    <col min="770" max="770" width="6.7109375" style="232" customWidth="1"/>
    <col min="771" max="771" width="6.140625" style="232" customWidth="1"/>
    <col min="772" max="772" width="10" style="232" customWidth="1"/>
    <col min="773" max="773" width="11.28515625" style="232" customWidth="1"/>
    <col min="774" max="774" width="11.5703125" style="232" customWidth="1"/>
    <col min="775" max="775" width="13.85546875" style="232" customWidth="1"/>
    <col min="776" max="777" width="11.28515625" style="232" customWidth="1"/>
    <col min="778" max="778" width="10.140625" style="232" customWidth="1"/>
    <col min="779" max="847" width="8.85546875" style="232" customWidth="1"/>
    <col min="848" max="1024" width="9.140625" style="232"/>
    <col min="1025" max="1025" width="4.85546875" style="232" customWidth="1"/>
    <col min="1026" max="1026" width="6.7109375" style="232" customWidth="1"/>
    <col min="1027" max="1027" width="6.140625" style="232" customWidth="1"/>
    <col min="1028" max="1028" width="10" style="232" customWidth="1"/>
    <col min="1029" max="1029" width="11.28515625" style="232" customWidth="1"/>
    <col min="1030" max="1030" width="11.5703125" style="232" customWidth="1"/>
    <col min="1031" max="1031" width="13.85546875" style="232" customWidth="1"/>
    <col min="1032" max="1033" width="11.28515625" style="232" customWidth="1"/>
    <col min="1034" max="1034" width="10.140625" style="232" customWidth="1"/>
    <col min="1035" max="1103" width="8.85546875" style="232" customWidth="1"/>
    <col min="1104" max="1280" width="9.140625" style="232"/>
    <col min="1281" max="1281" width="4.85546875" style="232" customWidth="1"/>
    <col min="1282" max="1282" width="6.7109375" style="232" customWidth="1"/>
    <col min="1283" max="1283" width="6.140625" style="232" customWidth="1"/>
    <col min="1284" max="1284" width="10" style="232" customWidth="1"/>
    <col min="1285" max="1285" width="11.28515625" style="232" customWidth="1"/>
    <col min="1286" max="1286" width="11.5703125" style="232" customWidth="1"/>
    <col min="1287" max="1287" width="13.85546875" style="232" customWidth="1"/>
    <col min="1288" max="1289" width="11.28515625" style="232" customWidth="1"/>
    <col min="1290" max="1290" width="10.140625" style="232" customWidth="1"/>
    <col min="1291" max="1359" width="8.85546875" style="232" customWidth="1"/>
    <col min="1360" max="1536" width="9.140625" style="232"/>
    <col min="1537" max="1537" width="4.85546875" style="232" customWidth="1"/>
    <col min="1538" max="1538" width="6.7109375" style="232" customWidth="1"/>
    <col min="1539" max="1539" width="6.140625" style="232" customWidth="1"/>
    <col min="1540" max="1540" width="10" style="232" customWidth="1"/>
    <col min="1541" max="1541" width="11.28515625" style="232" customWidth="1"/>
    <col min="1542" max="1542" width="11.5703125" style="232" customWidth="1"/>
    <col min="1543" max="1543" width="13.85546875" style="232" customWidth="1"/>
    <col min="1544" max="1545" width="11.28515625" style="232" customWidth="1"/>
    <col min="1546" max="1546" width="10.140625" style="232" customWidth="1"/>
    <col min="1547" max="1615" width="8.85546875" style="232" customWidth="1"/>
    <col min="1616" max="1792" width="9.140625" style="232"/>
    <col min="1793" max="1793" width="4.85546875" style="232" customWidth="1"/>
    <col min="1794" max="1794" width="6.7109375" style="232" customWidth="1"/>
    <col min="1795" max="1795" width="6.140625" style="232" customWidth="1"/>
    <col min="1796" max="1796" width="10" style="232" customWidth="1"/>
    <col min="1797" max="1797" width="11.28515625" style="232" customWidth="1"/>
    <col min="1798" max="1798" width="11.5703125" style="232" customWidth="1"/>
    <col min="1799" max="1799" width="13.85546875" style="232" customWidth="1"/>
    <col min="1800" max="1801" width="11.28515625" style="232" customWidth="1"/>
    <col min="1802" max="1802" width="10.140625" style="232" customWidth="1"/>
    <col min="1803" max="1871" width="8.85546875" style="232" customWidth="1"/>
    <col min="1872" max="2048" width="9.140625" style="232"/>
    <col min="2049" max="2049" width="4.85546875" style="232" customWidth="1"/>
    <col min="2050" max="2050" width="6.7109375" style="232" customWidth="1"/>
    <col min="2051" max="2051" width="6.140625" style="232" customWidth="1"/>
    <col min="2052" max="2052" width="10" style="232" customWidth="1"/>
    <col min="2053" max="2053" width="11.28515625" style="232" customWidth="1"/>
    <col min="2054" max="2054" width="11.5703125" style="232" customWidth="1"/>
    <col min="2055" max="2055" width="13.85546875" style="232" customWidth="1"/>
    <col min="2056" max="2057" width="11.28515625" style="232" customWidth="1"/>
    <col min="2058" max="2058" width="10.140625" style="232" customWidth="1"/>
    <col min="2059" max="2127" width="8.85546875" style="232" customWidth="1"/>
    <col min="2128" max="2304" width="9.140625" style="232"/>
    <col min="2305" max="2305" width="4.85546875" style="232" customWidth="1"/>
    <col min="2306" max="2306" width="6.7109375" style="232" customWidth="1"/>
    <col min="2307" max="2307" width="6.140625" style="232" customWidth="1"/>
    <col min="2308" max="2308" width="10" style="232" customWidth="1"/>
    <col min="2309" max="2309" width="11.28515625" style="232" customWidth="1"/>
    <col min="2310" max="2310" width="11.5703125" style="232" customWidth="1"/>
    <col min="2311" max="2311" width="13.85546875" style="232" customWidth="1"/>
    <col min="2312" max="2313" width="11.28515625" style="232" customWidth="1"/>
    <col min="2314" max="2314" width="10.140625" style="232" customWidth="1"/>
    <col min="2315" max="2383" width="8.85546875" style="232" customWidth="1"/>
    <col min="2384" max="2560" width="9.140625" style="232"/>
    <col min="2561" max="2561" width="4.85546875" style="232" customWidth="1"/>
    <col min="2562" max="2562" width="6.7109375" style="232" customWidth="1"/>
    <col min="2563" max="2563" width="6.140625" style="232" customWidth="1"/>
    <col min="2564" max="2564" width="10" style="232" customWidth="1"/>
    <col min="2565" max="2565" width="11.28515625" style="232" customWidth="1"/>
    <col min="2566" max="2566" width="11.5703125" style="232" customWidth="1"/>
    <col min="2567" max="2567" width="13.85546875" style="232" customWidth="1"/>
    <col min="2568" max="2569" width="11.28515625" style="232" customWidth="1"/>
    <col min="2570" max="2570" width="10.140625" style="232" customWidth="1"/>
    <col min="2571" max="2639" width="8.85546875" style="232" customWidth="1"/>
    <col min="2640" max="2816" width="9.140625" style="232"/>
    <col min="2817" max="2817" width="4.85546875" style="232" customWidth="1"/>
    <col min="2818" max="2818" width="6.7109375" style="232" customWidth="1"/>
    <col min="2819" max="2819" width="6.140625" style="232" customWidth="1"/>
    <col min="2820" max="2820" width="10" style="232" customWidth="1"/>
    <col min="2821" max="2821" width="11.28515625" style="232" customWidth="1"/>
    <col min="2822" max="2822" width="11.5703125" style="232" customWidth="1"/>
    <col min="2823" max="2823" width="13.85546875" style="232" customWidth="1"/>
    <col min="2824" max="2825" width="11.28515625" style="232" customWidth="1"/>
    <col min="2826" max="2826" width="10.140625" style="232" customWidth="1"/>
    <col min="2827" max="2895" width="8.85546875" style="232" customWidth="1"/>
    <col min="2896" max="3072" width="9.140625" style="232"/>
    <col min="3073" max="3073" width="4.85546875" style="232" customWidth="1"/>
    <col min="3074" max="3074" width="6.7109375" style="232" customWidth="1"/>
    <col min="3075" max="3075" width="6.140625" style="232" customWidth="1"/>
    <col min="3076" max="3076" width="10" style="232" customWidth="1"/>
    <col min="3077" max="3077" width="11.28515625" style="232" customWidth="1"/>
    <col min="3078" max="3078" width="11.5703125" style="232" customWidth="1"/>
    <col min="3079" max="3079" width="13.85546875" style="232" customWidth="1"/>
    <col min="3080" max="3081" width="11.28515625" style="232" customWidth="1"/>
    <col min="3082" max="3082" width="10.140625" style="232" customWidth="1"/>
    <col min="3083" max="3151" width="8.85546875" style="232" customWidth="1"/>
    <col min="3152" max="3328" width="9.140625" style="232"/>
    <col min="3329" max="3329" width="4.85546875" style="232" customWidth="1"/>
    <col min="3330" max="3330" width="6.7109375" style="232" customWidth="1"/>
    <col min="3331" max="3331" width="6.140625" style="232" customWidth="1"/>
    <col min="3332" max="3332" width="10" style="232" customWidth="1"/>
    <col min="3333" max="3333" width="11.28515625" style="232" customWidth="1"/>
    <col min="3334" max="3334" width="11.5703125" style="232" customWidth="1"/>
    <col min="3335" max="3335" width="13.85546875" style="232" customWidth="1"/>
    <col min="3336" max="3337" width="11.28515625" style="232" customWidth="1"/>
    <col min="3338" max="3338" width="10.140625" style="232" customWidth="1"/>
    <col min="3339" max="3407" width="8.85546875" style="232" customWidth="1"/>
    <col min="3408" max="3584" width="9.140625" style="232"/>
    <col min="3585" max="3585" width="4.85546875" style="232" customWidth="1"/>
    <col min="3586" max="3586" width="6.7109375" style="232" customWidth="1"/>
    <col min="3587" max="3587" width="6.140625" style="232" customWidth="1"/>
    <col min="3588" max="3588" width="10" style="232" customWidth="1"/>
    <col min="3589" max="3589" width="11.28515625" style="232" customWidth="1"/>
    <col min="3590" max="3590" width="11.5703125" style="232" customWidth="1"/>
    <col min="3591" max="3591" width="13.85546875" style="232" customWidth="1"/>
    <col min="3592" max="3593" width="11.28515625" style="232" customWidth="1"/>
    <col min="3594" max="3594" width="10.140625" style="232" customWidth="1"/>
    <col min="3595" max="3663" width="8.85546875" style="232" customWidth="1"/>
    <col min="3664" max="3840" width="9.140625" style="232"/>
    <col min="3841" max="3841" width="4.85546875" style="232" customWidth="1"/>
    <col min="3842" max="3842" width="6.7109375" style="232" customWidth="1"/>
    <col min="3843" max="3843" width="6.140625" style="232" customWidth="1"/>
    <col min="3844" max="3844" width="10" style="232" customWidth="1"/>
    <col min="3845" max="3845" width="11.28515625" style="232" customWidth="1"/>
    <col min="3846" max="3846" width="11.5703125" style="232" customWidth="1"/>
    <col min="3847" max="3847" width="13.85546875" style="232" customWidth="1"/>
    <col min="3848" max="3849" width="11.28515625" style="232" customWidth="1"/>
    <col min="3850" max="3850" width="10.140625" style="232" customWidth="1"/>
    <col min="3851" max="3919" width="8.85546875" style="232" customWidth="1"/>
    <col min="3920" max="4096" width="9.140625" style="232"/>
    <col min="4097" max="4097" width="4.85546875" style="232" customWidth="1"/>
    <col min="4098" max="4098" width="6.7109375" style="232" customWidth="1"/>
    <col min="4099" max="4099" width="6.140625" style="232" customWidth="1"/>
    <col min="4100" max="4100" width="10" style="232" customWidth="1"/>
    <col min="4101" max="4101" width="11.28515625" style="232" customWidth="1"/>
    <col min="4102" max="4102" width="11.5703125" style="232" customWidth="1"/>
    <col min="4103" max="4103" width="13.85546875" style="232" customWidth="1"/>
    <col min="4104" max="4105" width="11.28515625" style="232" customWidth="1"/>
    <col min="4106" max="4106" width="10.140625" style="232" customWidth="1"/>
    <col min="4107" max="4175" width="8.85546875" style="232" customWidth="1"/>
    <col min="4176" max="4352" width="9.140625" style="232"/>
    <col min="4353" max="4353" width="4.85546875" style="232" customWidth="1"/>
    <col min="4354" max="4354" width="6.7109375" style="232" customWidth="1"/>
    <col min="4355" max="4355" width="6.140625" style="232" customWidth="1"/>
    <col min="4356" max="4356" width="10" style="232" customWidth="1"/>
    <col min="4357" max="4357" width="11.28515625" style="232" customWidth="1"/>
    <col min="4358" max="4358" width="11.5703125" style="232" customWidth="1"/>
    <col min="4359" max="4359" width="13.85546875" style="232" customWidth="1"/>
    <col min="4360" max="4361" width="11.28515625" style="232" customWidth="1"/>
    <col min="4362" max="4362" width="10.140625" style="232" customWidth="1"/>
    <col min="4363" max="4431" width="8.85546875" style="232" customWidth="1"/>
    <col min="4432" max="4608" width="9.140625" style="232"/>
    <col min="4609" max="4609" width="4.85546875" style="232" customWidth="1"/>
    <col min="4610" max="4610" width="6.7109375" style="232" customWidth="1"/>
    <col min="4611" max="4611" width="6.140625" style="232" customWidth="1"/>
    <col min="4612" max="4612" width="10" style="232" customWidth="1"/>
    <col min="4613" max="4613" width="11.28515625" style="232" customWidth="1"/>
    <col min="4614" max="4614" width="11.5703125" style="232" customWidth="1"/>
    <col min="4615" max="4615" width="13.85546875" style="232" customWidth="1"/>
    <col min="4616" max="4617" width="11.28515625" style="232" customWidth="1"/>
    <col min="4618" max="4618" width="10.140625" style="232" customWidth="1"/>
    <col min="4619" max="4687" width="8.85546875" style="232" customWidth="1"/>
    <col min="4688" max="4864" width="9.140625" style="232"/>
    <col min="4865" max="4865" width="4.85546875" style="232" customWidth="1"/>
    <col min="4866" max="4866" width="6.7109375" style="232" customWidth="1"/>
    <col min="4867" max="4867" width="6.140625" style="232" customWidth="1"/>
    <col min="4868" max="4868" width="10" style="232" customWidth="1"/>
    <col min="4869" max="4869" width="11.28515625" style="232" customWidth="1"/>
    <col min="4870" max="4870" width="11.5703125" style="232" customWidth="1"/>
    <col min="4871" max="4871" width="13.85546875" style="232" customWidth="1"/>
    <col min="4872" max="4873" width="11.28515625" style="232" customWidth="1"/>
    <col min="4874" max="4874" width="10.140625" style="232" customWidth="1"/>
    <col min="4875" max="4943" width="8.85546875" style="232" customWidth="1"/>
    <col min="4944" max="5120" width="9.140625" style="232"/>
    <col min="5121" max="5121" width="4.85546875" style="232" customWidth="1"/>
    <col min="5122" max="5122" width="6.7109375" style="232" customWidth="1"/>
    <col min="5123" max="5123" width="6.140625" style="232" customWidth="1"/>
    <col min="5124" max="5124" width="10" style="232" customWidth="1"/>
    <col min="5125" max="5125" width="11.28515625" style="232" customWidth="1"/>
    <col min="5126" max="5126" width="11.5703125" style="232" customWidth="1"/>
    <col min="5127" max="5127" width="13.85546875" style="232" customWidth="1"/>
    <col min="5128" max="5129" width="11.28515625" style="232" customWidth="1"/>
    <col min="5130" max="5130" width="10.140625" style="232" customWidth="1"/>
    <col min="5131" max="5199" width="8.85546875" style="232" customWidth="1"/>
    <col min="5200" max="5376" width="9.140625" style="232"/>
    <col min="5377" max="5377" width="4.85546875" style="232" customWidth="1"/>
    <col min="5378" max="5378" width="6.7109375" style="232" customWidth="1"/>
    <col min="5379" max="5379" width="6.140625" style="232" customWidth="1"/>
    <col min="5380" max="5380" width="10" style="232" customWidth="1"/>
    <col min="5381" max="5381" width="11.28515625" style="232" customWidth="1"/>
    <col min="5382" max="5382" width="11.5703125" style="232" customWidth="1"/>
    <col min="5383" max="5383" width="13.85546875" style="232" customWidth="1"/>
    <col min="5384" max="5385" width="11.28515625" style="232" customWidth="1"/>
    <col min="5386" max="5386" width="10.140625" style="232" customWidth="1"/>
    <col min="5387" max="5455" width="8.85546875" style="232" customWidth="1"/>
    <col min="5456" max="5632" width="9.140625" style="232"/>
    <col min="5633" max="5633" width="4.85546875" style="232" customWidth="1"/>
    <col min="5634" max="5634" width="6.7109375" style="232" customWidth="1"/>
    <col min="5635" max="5635" width="6.140625" style="232" customWidth="1"/>
    <col min="5636" max="5636" width="10" style="232" customWidth="1"/>
    <col min="5637" max="5637" width="11.28515625" style="232" customWidth="1"/>
    <col min="5638" max="5638" width="11.5703125" style="232" customWidth="1"/>
    <col min="5639" max="5639" width="13.85546875" style="232" customWidth="1"/>
    <col min="5640" max="5641" width="11.28515625" style="232" customWidth="1"/>
    <col min="5642" max="5642" width="10.140625" style="232" customWidth="1"/>
    <col min="5643" max="5711" width="8.85546875" style="232" customWidth="1"/>
    <col min="5712" max="5888" width="9.140625" style="232"/>
    <col min="5889" max="5889" width="4.85546875" style="232" customWidth="1"/>
    <col min="5890" max="5890" width="6.7109375" style="232" customWidth="1"/>
    <col min="5891" max="5891" width="6.140625" style="232" customWidth="1"/>
    <col min="5892" max="5892" width="10" style="232" customWidth="1"/>
    <col min="5893" max="5893" width="11.28515625" style="232" customWidth="1"/>
    <col min="5894" max="5894" width="11.5703125" style="232" customWidth="1"/>
    <col min="5895" max="5895" width="13.85546875" style="232" customWidth="1"/>
    <col min="5896" max="5897" width="11.28515625" style="232" customWidth="1"/>
    <col min="5898" max="5898" width="10.140625" style="232" customWidth="1"/>
    <col min="5899" max="5967" width="8.85546875" style="232" customWidth="1"/>
    <col min="5968" max="6144" width="9.140625" style="232"/>
    <col min="6145" max="6145" width="4.85546875" style="232" customWidth="1"/>
    <col min="6146" max="6146" width="6.7109375" style="232" customWidth="1"/>
    <col min="6147" max="6147" width="6.140625" style="232" customWidth="1"/>
    <col min="6148" max="6148" width="10" style="232" customWidth="1"/>
    <col min="6149" max="6149" width="11.28515625" style="232" customWidth="1"/>
    <col min="6150" max="6150" width="11.5703125" style="232" customWidth="1"/>
    <col min="6151" max="6151" width="13.85546875" style="232" customWidth="1"/>
    <col min="6152" max="6153" width="11.28515625" style="232" customWidth="1"/>
    <col min="6154" max="6154" width="10.140625" style="232" customWidth="1"/>
    <col min="6155" max="6223" width="8.85546875" style="232" customWidth="1"/>
    <col min="6224" max="6400" width="9.140625" style="232"/>
    <col min="6401" max="6401" width="4.85546875" style="232" customWidth="1"/>
    <col min="6402" max="6402" width="6.7109375" style="232" customWidth="1"/>
    <col min="6403" max="6403" width="6.140625" style="232" customWidth="1"/>
    <col min="6404" max="6404" width="10" style="232" customWidth="1"/>
    <col min="6405" max="6405" width="11.28515625" style="232" customWidth="1"/>
    <col min="6406" max="6406" width="11.5703125" style="232" customWidth="1"/>
    <col min="6407" max="6407" width="13.85546875" style="232" customWidth="1"/>
    <col min="6408" max="6409" width="11.28515625" style="232" customWidth="1"/>
    <col min="6410" max="6410" width="10.140625" style="232" customWidth="1"/>
    <col min="6411" max="6479" width="8.85546875" style="232" customWidth="1"/>
    <col min="6480" max="6656" width="9.140625" style="232"/>
    <col min="6657" max="6657" width="4.85546875" style="232" customWidth="1"/>
    <col min="6658" max="6658" width="6.7109375" style="232" customWidth="1"/>
    <col min="6659" max="6659" width="6.140625" style="232" customWidth="1"/>
    <col min="6660" max="6660" width="10" style="232" customWidth="1"/>
    <col min="6661" max="6661" width="11.28515625" style="232" customWidth="1"/>
    <col min="6662" max="6662" width="11.5703125" style="232" customWidth="1"/>
    <col min="6663" max="6663" width="13.85546875" style="232" customWidth="1"/>
    <col min="6664" max="6665" width="11.28515625" style="232" customWidth="1"/>
    <col min="6666" max="6666" width="10.140625" style="232" customWidth="1"/>
    <col min="6667" max="6735" width="8.85546875" style="232" customWidth="1"/>
    <col min="6736" max="6912" width="9.140625" style="232"/>
    <col min="6913" max="6913" width="4.85546875" style="232" customWidth="1"/>
    <col min="6914" max="6914" width="6.7109375" style="232" customWidth="1"/>
    <col min="6915" max="6915" width="6.140625" style="232" customWidth="1"/>
    <col min="6916" max="6916" width="10" style="232" customWidth="1"/>
    <col min="6917" max="6917" width="11.28515625" style="232" customWidth="1"/>
    <col min="6918" max="6918" width="11.5703125" style="232" customWidth="1"/>
    <col min="6919" max="6919" width="13.85546875" style="232" customWidth="1"/>
    <col min="6920" max="6921" width="11.28515625" style="232" customWidth="1"/>
    <col min="6922" max="6922" width="10.140625" style="232" customWidth="1"/>
    <col min="6923" max="6991" width="8.85546875" style="232" customWidth="1"/>
    <col min="6992" max="7168" width="9.140625" style="232"/>
    <col min="7169" max="7169" width="4.85546875" style="232" customWidth="1"/>
    <col min="7170" max="7170" width="6.7109375" style="232" customWidth="1"/>
    <col min="7171" max="7171" width="6.140625" style="232" customWidth="1"/>
    <col min="7172" max="7172" width="10" style="232" customWidth="1"/>
    <col min="7173" max="7173" width="11.28515625" style="232" customWidth="1"/>
    <col min="7174" max="7174" width="11.5703125" style="232" customWidth="1"/>
    <col min="7175" max="7175" width="13.85546875" style="232" customWidth="1"/>
    <col min="7176" max="7177" width="11.28515625" style="232" customWidth="1"/>
    <col min="7178" max="7178" width="10.140625" style="232" customWidth="1"/>
    <col min="7179" max="7247" width="8.85546875" style="232" customWidth="1"/>
    <col min="7248" max="7424" width="9.140625" style="232"/>
    <col min="7425" max="7425" width="4.85546875" style="232" customWidth="1"/>
    <col min="7426" max="7426" width="6.7109375" style="232" customWidth="1"/>
    <col min="7427" max="7427" width="6.140625" style="232" customWidth="1"/>
    <col min="7428" max="7428" width="10" style="232" customWidth="1"/>
    <col min="7429" max="7429" width="11.28515625" style="232" customWidth="1"/>
    <col min="7430" max="7430" width="11.5703125" style="232" customWidth="1"/>
    <col min="7431" max="7431" width="13.85546875" style="232" customWidth="1"/>
    <col min="7432" max="7433" width="11.28515625" style="232" customWidth="1"/>
    <col min="7434" max="7434" width="10.140625" style="232" customWidth="1"/>
    <col min="7435" max="7503" width="8.85546875" style="232" customWidth="1"/>
    <col min="7504" max="7680" width="9.140625" style="232"/>
    <col min="7681" max="7681" width="4.85546875" style="232" customWidth="1"/>
    <col min="7682" max="7682" width="6.7109375" style="232" customWidth="1"/>
    <col min="7683" max="7683" width="6.140625" style="232" customWidth="1"/>
    <col min="7684" max="7684" width="10" style="232" customWidth="1"/>
    <col min="7685" max="7685" width="11.28515625" style="232" customWidth="1"/>
    <col min="7686" max="7686" width="11.5703125" style="232" customWidth="1"/>
    <col min="7687" max="7687" width="13.85546875" style="232" customWidth="1"/>
    <col min="7688" max="7689" width="11.28515625" style="232" customWidth="1"/>
    <col min="7690" max="7690" width="10.140625" style="232" customWidth="1"/>
    <col min="7691" max="7759" width="8.85546875" style="232" customWidth="1"/>
    <col min="7760" max="7936" width="9.140625" style="232"/>
    <col min="7937" max="7937" width="4.85546875" style="232" customWidth="1"/>
    <col min="7938" max="7938" width="6.7109375" style="232" customWidth="1"/>
    <col min="7939" max="7939" width="6.140625" style="232" customWidth="1"/>
    <col min="7940" max="7940" width="10" style="232" customWidth="1"/>
    <col min="7941" max="7941" width="11.28515625" style="232" customWidth="1"/>
    <col min="7942" max="7942" width="11.5703125" style="232" customWidth="1"/>
    <col min="7943" max="7943" width="13.85546875" style="232" customWidth="1"/>
    <col min="7944" max="7945" width="11.28515625" style="232" customWidth="1"/>
    <col min="7946" max="7946" width="10.140625" style="232" customWidth="1"/>
    <col min="7947" max="8015" width="8.85546875" style="232" customWidth="1"/>
    <col min="8016" max="8192" width="9.140625" style="232"/>
    <col min="8193" max="8193" width="4.85546875" style="232" customWidth="1"/>
    <col min="8194" max="8194" width="6.7109375" style="232" customWidth="1"/>
    <col min="8195" max="8195" width="6.140625" style="232" customWidth="1"/>
    <col min="8196" max="8196" width="10" style="232" customWidth="1"/>
    <col min="8197" max="8197" width="11.28515625" style="232" customWidth="1"/>
    <col min="8198" max="8198" width="11.5703125" style="232" customWidth="1"/>
    <col min="8199" max="8199" width="13.85546875" style="232" customWidth="1"/>
    <col min="8200" max="8201" width="11.28515625" style="232" customWidth="1"/>
    <col min="8202" max="8202" width="10.140625" style="232" customWidth="1"/>
    <col min="8203" max="8271" width="8.85546875" style="232" customWidth="1"/>
    <col min="8272" max="8448" width="9.140625" style="232"/>
    <col min="8449" max="8449" width="4.85546875" style="232" customWidth="1"/>
    <col min="8450" max="8450" width="6.7109375" style="232" customWidth="1"/>
    <col min="8451" max="8451" width="6.140625" style="232" customWidth="1"/>
    <col min="8452" max="8452" width="10" style="232" customWidth="1"/>
    <col min="8453" max="8453" width="11.28515625" style="232" customWidth="1"/>
    <col min="8454" max="8454" width="11.5703125" style="232" customWidth="1"/>
    <col min="8455" max="8455" width="13.85546875" style="232" customWidth="1"/>
    <col min="8456" max="8457" width="11.28515625" style="232" customWidth="1"/>
    <col min="8458" max="8458" width="10.140625" style="232" customWidth="1"/>
    <col min="8459" max="8527" width="8.85546875" style="232" customWidth="1"/>
    <col min="8528" max="8704" width="9.140625" style="232"/>
    <col min="8705" max="8705" width="4.85546875" style="232" customWidth="1"/>
    <col min="8706" max="8706" width="6.7109375" style="232" customWidth="1"/>
    <col min="8707" max="8707" width="6.140625" style="232" customWidth="1"/>
    <col min="8708" max="8708" width="10" style="232" customWidth="1"/>
    <col min="8709" max="8709" width="11.28515625" style="232" customWidth="1"/>
    <col min="8710" max="8710" width="11.5703125" style="232" customWidth="1"/>
    <col min="8711" max="8711" width="13.85546875" style="232" customWidth="1"/>
    <col min="8712" max="8713" width="11.28515625" style="232" customWidth="1"/>
    <col min="8714" max="8714" width="10.140625" style="232" customWidth="1"/>
    <col min="8715" max="8783" width="8.85546875" style="232" customWidth="1"/>
    <col min="8784" max="8960" width="9.140625" style="232"/>
    <col min="8961" max="8961" width="4.85546875" style="232" customWidth="1"/>
    <col min="8962" max="8962" width="6.7109375" style="232" customWidth="1"/>
    <col min="8963" max="8963" width="6.140625" style="232" customWidth="1"/>
    <col min="8964" max="8964" width="10" style="232" customWidth="1"/>
    <col min="8965" max="8965" width="11.28515625" style="232" customWidth="1"/>
    <col min="8966" max="8966" width="11.5703125" style="232" customWidth="1"/>
    <col min="8967" max="8967" width="13.85546875" style="232" customWidth="1"/>
    <col min="8968" max="8969" width="11.28515625" style="232" customWidth="1"/>
    <col min="8970" max="8970" width="10.140625" style="232" customWidth="1"/>
    <col min="8971" max="9039" width="8.85546875" style="232" customWidth="1"/>
    <col min="9040" max="9216" width="9.140625" style="232"/>
    <col min="9217" max="9217" width="4.85546875" style="232" customWidth="1"/>
    <col min="9218" max="9218" width="6.7109375" style="232" customWidth="1"/>
    <col min="9219" max="9219" width="6.140625" style="232" customWidth="1"/>
    <col min="9220" max="9220" width="10" style="232" customWidth="1"/>
    <col min="9221" max="9221" width="11.28515625" style="232" customWidth="1"/>
    <col min="9222" max="9222" width="11.5703125" style="232" customWidth="1"/>
    <col min="9223" max="9223" width="13.85546875" style="232" customWidth="1"/>
    <col min="9224" max="9225" width="11.28515625" style="232" customWidth="1"/>
    <col min="9226" max="9226" width="10.140625" style="232" customWidth="1"/>
    <col min="9227" max="9295" width="8.85546875" style="232" customWidth="1"/>
    <col min="9296" max="9472" width="9.140625" style="232"/>
    <col min="9473" max="9473" width="4.85546875" style="232" customWidth="1"/>
    <col min="9474" max="9474" width="6.7109375" style="232" customWidth="1"/>
    <col min="9475" max="9475" width="6.140625" style="232" customWidth="1"/>
    <col min="9476" max="9476" width="10" style="232" customWidth="1"/>
    <col min="9477" max="9477" width="11.28515625" style="232" customWidth="1"/>
    <col min="9478" max="9478" width="11.5703125" style="232" customWidth="1"/>
    <col min="9479" max="9479" width="13.85546875" style="232" customWidth="1"/>
    <col min="9480" max="9481" width="11.28515625" style="232" customWidth="1"/>
    <col min="9482" max="9482" width="10.140625" style="232" customWidth="1"/>
    <col min="9483" max="9551" width="8.85546875" style="232" customWidth="1"/>
    <col min="9552" max="9728" width="9.140625" style="232"/>
    <col min="9729" max="9729" width="4.85546875" style="232" customWidth="1"/>
    <col min="9730" max="9730" width="6.7109375" style="232" customWidth="1"/>
    <col min="9731" max="9731" width="6.140625" style="232" customWidth="1"/>
    <col min="9732" max="9732" width="10" style="232" customWidth="1"/>
    <col min="9733" max="9733" width="11.28515625" style="232" customWidth="1"/>
    <col min="9734" max="9734" width="11.5703125" style="232" customWidth="1"/>
    <col min="9735" max="9735" width="13.85546875" style="232" customWidth="1"/>
    <col min="9736" max="9737" width="11.28515625" style="232" customWidth="1"/>
    <col min="9738" max="9738" width="10.140625" style="232" customWidth="1"/>
    <col min="9739" max="9807" width="8.85546875" style="232" customWidth="1"/>
    <col min="9808" max="9984" width="9.140625" style="232"/>
    <col min="9985" max="9985" width="4.85546875" style="232" customWidth="1"/>
    <col min="9986" max="9986" width="6.7109375" style="232" customWidth="1"/>
    <col min="9987" max="9987" width="6.140625" style="232" customWidth="1"/>
    <col min="9988" max="9988" width="10" style="232" customWidth="1"/>
    <col min="9989" max="9989" width="11.28515625" style="232" customWidth="1"/>
    <col min="9990" max="9990" width="11.5703125" style="232" customWidth="1"/>
    <col min="9991" max="9991" width="13.85546875" style="232" customWidth="1"/>
    <col min="9992" max="9993" width="11.28515625" style="232" customWidth="1"/>
    <col min="9994" max="9994" width="10.140625" style="232" customWidth="1"/>
    <col min="9995" max="10063" width="8.85546875" style="232" customWidth="1"/>
    <col min="10064" max="10240" width="9.140625" style="232"/>
    <col min="10241" max="10241" width="4.85546875" style="232" customWidth="1"/>
    <col min="10242" max="10242" width="6.7109375" style="232" customWidth="1"/>
    <col min="10243" max="10243" width="6.140625" style="232" customWidth="1"/>
    <col min="10244" max="10244" width="10" style="232" customWidth="1"/>
    <col min="10245" max="10245" width="11.28515625" style="232" customWidth="1"/>
    <col min="10246" max="10246" width="11.5703125" style="232" customWidth="1"/>
    <col min="10247" max="10247" width="13.85546875" style="232" customWidth="1"/>
    <col min="10248" max="10249" width="11.28515625" style="232" customWidth="1"/>
    <col min="10250" max="10250" width="10.140625" style="232" customWidth="1"/>
    <col min="10251" max="10319" width="8.85546875" style="232" customWidth="1"/>
    <col min="10320" max="10496" width="9.140625" style="232"/>
    <col min="10497" max="10497" width="4.85546875" style="232" customWidth="1"/>
    <col min="10498" max="10498" width="6.7109375" style="232" customWidth="1"/>
    <col min="10499" max="10499" width="6.140625" style="232" customWidth="1"/>
    <col min="10500" max="10500" width="10" style="232" customWidth="1"/>
    <col min="10501" max="10501" width="11.28515625" style="232" customWidth="1"/>
    <col min="10502" max="10502" width="11.5703125" style="232" customWidth="1"/>
    <col min="10503" max="10503" width="13.85546875" style="232" customWidth="1"/>
    <col min="10504" max="10505" width="11.28515625" style="232" customWidth="1"/>
    <col min="10506" max="10506" width="10.140625" style="232" customWidth="1"/>
    <col min="10507" max="10575" width="8.85546875" style="232" customWidth="1"/>
    <col min="10576" max="10752" width="9.140625" style="232"/>
    <col min="10753" max="10753" width="4.85546875" style="232" customWidth="1"/>
    <col min="10754" max="10754" width="6.7109375" style="232" customWidth="1"/>
    <col min="10755" max="10755" width="6.140625" style="232" customWidth="1"/>
    <col min="10756" max="10756" width="10" style="232" customWidth="1"/>
    <col min="10757" max="10757" width="11.28515625" style="232" customWidth="1"/>
    <col min="10758" max="10758" width="11.5703125" style="232" customWidth="1"/>
    <col min="10759" max="10759" width="13.85546875" style="232" customWidth="1"/>
    <col min="10760" max="10761" width="11.28515625" style="232" customWidth="1"/>
    <col min="10762" max="10762" width="10.140625" style="232" customWidth="1"/>
    <col min="10763" max="10831" width="8.85546875" style="232" customWidth="1"/>
    <col min="10832" max="11008" width="9.140625" style="232"/>
    <col min="11009" max="11009" width="4.85546875" style="232" customWidth="1"/>
    <col min="11010" max="11010" width="6.7109375" style="232" customWidth="1"/>
    <col min="11011" max="11011" width="6.140625" style="232" customWidth="1"/>
    <col min="11012" max="11012" width="10" style="232" customWidth="1"/>
    <col min="11013" max="11013" width="11.28515625" style="232" customWidth="1"/>
    <col min="11014" max="11014" width="11.5703125" style="232" customWidth="1"/>
    <col min="11015" max="11015" width="13.85546875" style="232" customWidth="1"/>
    <col min="11016" max="11017" width="11.28515625" style="232" customWidth="1"/>
    <col min="11018" max="11018" width="10.140625" style="232" customWidth="1"/>
    <col min="11019" max="11087" width="8.85546875" style="232" customWidth="1"/>
    <col min="11088" max="11264" width="9.140625" style="232"/>
    <col min="11265" max="11265" width="4.85546875" style="232" customWidth="1"/>
    <col min="11266" max="11266" width="6.7109375" style="232" customWidth="1"/>
    <col min="11267" max="11267" width="6.140625" style="232" customWidth="1"/>
    <col min="11268" max="11268" width="10" style="232" customWidth="1"/>
    <col min="11269" max="11269" width="11.28515625" style="232" customWidth="1"/>
    <col min="11270" max="11270" width="11.5703125" style="232" customWidth="1"/>
    <col min="11271" max="11271" width="13.85546875" style="232" customWidth="1"/>
    <col min="11272" max="11273" width="11.28515625" style="232" customWidth="1"/>
    <col min="11274" max="11274" width="10.140625" style="232" customWidth="1"/>
    <col min="11275" max="11343" width="8.85546875" style="232" customWidth="1"/>
    <col min="11344" max="11520" width="9.140625" style="232"/>
    <col min="11521" max="11521" width="4.85546875" style="232" customWidth="1"/>
    <col min="11522" max="11522" width="6.7109375" style="232" customWidth="1"/>
    <col min="11523" max="11523" width="6.140625" style="232" customWidth="1"/>
    <col min="11524" max="11524" width="10" style="232" customWidth="1"/>
    <col min="11525" max="11525" width="11.28515625" style="232" customWidth="1"/>
    <col min="11526" max="11526" width="11.5703125" style="232" customWidth="1"/>
    <col min="11527" max="11527" width="13.85546875" style="232" customWidth="1"/>
    <col min="11528" max="11529" width="11.28515625" style="232" customWidth="1"/>
    <col min="11530" max="11530" width="10.140625" style="232" customWidth="1"/>
    <col min="11531" max="11599" width="8.85546875" style="232" customWidth="1"/>
    <col min="11600" max="11776" width="9.140625" style="232"/>
    <col min="11777" max="11777" width="4.85546875" style="232" customWidth="1"/>
    <col min="11778" max="11778" width="6.7109375" style="232" customWidth="1"/>
    <col min="11779" max="11779" width="6.140625" style="232" customWidth="1"/>
    <col min="11780" max="11780" width="10" style="232" customWidth="1"/>
    <col min="11781" max="11781" width="11.28515625" style="232" customWidth="1"/>
    <col min="11782" max="11782" width="11.5703125" style="232" customWidth="1"/>
    <col min="11783" max="11783" width="13.85546875" style="232" customWidth="1"/>
    <col min="11784" max="11785" width="11.28515625" style="232" customWidth="1"/>
    <col min="11786" max="11786" width="10.140625" style="232" customWidth="1"/>
    <col min="11787" max="11855" width="8.85546875" style="232" customWidth="1"/>
    <col min="11856" max="12032" width="9.140625" style="232"/>
    <col min="12033" max="12033" width="4.85546875" style="232" customWidth="1"/>
    <col min="12034" max="12034" width="6.7109375" style="232" customWidth="1"/>
    <col min="12035" max="12035" width="6.140625" style="232" customWidth="1"/>
    <col min="12036" max="12036" width="10" style="232" customWidth="1"/>
    <col min="12037" max="12037" width="11.28515625" style="232" customWidth="1"/>
    <col min="12038" max="12038" width="11.5703125" style="232" customWidth="1"/>
    <col min="12039" max="12039" width="13.85546875" style="232" customWidth="1"/>
    <col min="12040" max="12041" width="11.28515625" style="232" customWidth="1"/>
    <col min="12042" max="12042" width="10.140625" style="232" customWidth="1"/>
    <col min="12043" max="12111" width="8.85546875" style="232" customWidth="1"/>
    <col min="12112" max="12288" width="9.140625" style="232"/>
    <col min="12289" max="12289" width="4.85546875" style="232" customWidth="1"/>
    <col min="12290" max="12290" width="6.7109375" style="232" customWidth="1"/>
    <col min="12291" max="12291" width="6.140625" style="232" customWidth="1"/>
    <col min="12292" max="12292" width="10" style="232" customWidth="1"/>
    <col min="12293" max="12293" width="11.28515625" style="232" customWidth="1"/>
    <col min="12294" max="12294" width="11.5703125" style="232" customWidth="1"/>
    <col min="12295" max="12295" width="13.85546875" style="232" customWidth="1"/>
    <col min="12296" max="12297" width="11.28515625" style="232" customWidth="1"/>
    <col min="12298" max="12298" width="10.140625" style="232" customWidth="1"/>
    <col min="12299" max="12367" width="8.85546875" style="232" customWidth="1"/>
    <col min="12368" max="12544" width="9.140625" style="232"/>
    <col min="12545" max="12545" width="4.85546875" style="232" customWidth="1"/>
    <col min="12546" max="12546" width="6.7109375" style="232" customWidth="1"/>
    <col min="12547" max="12547" width="6.140625" style="232" customWidth="1"/>
    <col min="12548" max="12548" width="10" style="232" customWidth="1"/>
    <col min="12549" max="12549" width="11.28515625" style="232" customWidth="1"/>
    <col min="12550" max="12550" width="11.5703125" style="232" customWidth="1"/>
    <col min="12551" max="12551" width="13.85546875" style="232" customWidth="1"/>
    <col min="12552" max="12553" width="11.28515625" style="232" customWidth="1"/>
    <col min="12554" max="12554" width="10.140625" style="232" customWidth="1"/>
    <col min="12555" max="12623" width="8.85546875" style="232" customWidth="1"/>
    <col min="12624" max="12800" width="9.140625" style="232"/>
    <col min="12801" max="12801" width="4.85546875" style="232" customWidth="1"/>
    <col min="12802" max="12802" width="6.7109375" style="232" customWidth="1"/>
    <col min="12803" max="12803" width="6.140625" style="232" customWidth="1"/>
    <col min="12804" max="12804" width="10" style="232" customWidth="1"/>
    <col min="12805" max="12805" width="11.28515625" style="232" customWidth="1"/>
    <col min="12806" max="12806" width="11.5703125" style="232" customWidth="1"/>
    <col min="12807" max="12807" width="13.85546875" style="232" customWidth="1"/>
    <col min="12808" max="12809" width="11.28515625" style="232" customWidth="1"/>
    <col min="12810" max="12810" width="10.140625" style="232" customWidth="1"/>
    <col min="12811" max="12879" width="8.85546875" style="232" customWidth="1"/>
    <col min="12880" max="13056" width="9.140625" style="232"/>
    <col min="13057" max="13057" width="4.85546875" style="232" customWidth="1"/>
    <col min="13058" max="13058" width="6.7109375" style="232" customWidth="1"/>
    <col min="13059" max="13059" width="6.140625" style="232" customWidth="1"/>
    <col min="13060" max="13060" width="10" style="232" customWidth="1"/>
    <col min="13061" max="13061" width="11.28515625" style="232" customWidth="1"/>
    <col min="13062" max="13062" width="11.5703125" style="232" customWidth="1"/>
    <col min="13063" max="13063" width="13.85546875" style="232" customWidth="1"/>
    <col min="13064" max="13065" width="11.28515625" style="232" customWidth="1"/>
    <col min="13066" max="13066" width="10.140625" style="232" customWidth="1"/>
    <col min="13067" max="13135" width="8.85546875" style="232" customWidth="1"/>
    <col min="13136" max="13312" width="9.140625" style="232"/>
    <col min="13313" max="13313" width="4.85546875" style="232" customWidth="1"/>
    <col min="13314" max="13314" width="6.7109375" style="232" customWidth="1"/>
    <col min="13315" max="13315" width="6.140625" style="232" customWidth="1"/>
    <col min="13316" max="13316" width="10" style="232" customWidth="1"/>
    <col min="13317" max="13317" width="11.28515625" style="232" customWidth="1"/>
    <col min="13318" max="13318" width="11.5703125" style="232" customWidth="1"/>
    <col min="13319" max="13319" width="13.85546875" style="232" customWidth="1"/>
    <col min="13320" max="13321" width="11.28515625" style="232" customWidth="1"/>
    <col min="13322" max="13322" width="10.140625" style="232" customWidth="1"/>
    <col min="13323" max="13391" width="8.85546875" style="232" customWidth="1"/>
    <col min="13392" max="13568" width="9.140625" style="232"/>
    <col min="13569" max="13569" width="4.85546875" style="232" customWidth="1"/>
    <col min="13570" max="13570" width="6.7109375" style="232" customWidth="1"/>
    <col min="13571" max="13571" width="6.140625" style="232" customWidth="1"/>
    <col min="13572" max="13572" width="10" style="232" customWidth="1"/>
    <col min="13573" max="13573" width="11.28515625" style="232" customWidth="1"/>
    <col min="13574" max="13574" width="11.5703125" style="232" customWidth="1"/>
    <col min="13575" max="13575" width="13.85546875" style="232" customWidth="1"/>
    <col min="13576" max="13577" width="11.28515625" style="232" customWidth="1"/>
    <col min="13578" max="13578" width="10.140625" style="232" customWidth="1"/>
    <col min="13579" max="13647" width="8.85546875" style="232" customWidth="1"/>
    <col min="13648" max="13824" width="9.140625" style="232"/>
    <col min="13825" max="13825" width="4.85546875" style="232" customWidth="1"/>
    <col min="13826" max="13826" width="6.7109375" style="232" customWidth="1"/>
    <col min="13827" max="13827" width="6.140625" style="232" customWidth="1"/>
    <col min="13828" max="13828" width="10" style="232" customWidth="1"/>
    <col min="13829" max="13829" width="11.28515625" style="232" customWidth="1"/>
    <col min="13830" max="13830" width="11.5703125" style="232" customWidth="1"/>
    <col min="13831" max="13831" width="13.85546875" style="232" customWidth="1"/>
    <col min="13832" max="13833" width="11.28515625" style="232" customWidth="1"/>
    <col min="13834" max="13834" width="10.140625" style="232" customWidth="1"/>
    <col min="13835" max="13903" width="8.85546875" style="232" customWidth="1"/>
    <col min="13904" max="14080" width="9.140625" style="232"/>
    <col min="14081" max="14081" width="4.85546875" style="232" customWidth="1"/>
    <col min="14082" max="14082" width="6.7109375" style="232" customWidth="1"/>
    <col min="14083" max="14083" width="6.140625" style="232" customWidth="1"/>
    <col min="14084" max="14084" width="10" style="232" customWidth="1"/>
    <col min="14085" max="14085" width="11.28515625" style="232" customWidth="1"/>
    <col min="14086" max="14086" width="11.5703125" style="232" customWidth="1"/>
    <col min="14087" max="14087" width="13.85546875" style="232" customWidth="1"/>
    <col min="14088" max="14089" width="11.28515625" style="232" customWidth="1"/>
    <col min="14090" max="14090" width="10.140625" style="232" customWidth="1"/>
    <col min="14091" max="14159" width="8.85546875" style="232" customWidth="1"/>
    <col min="14160" max="14336" width="9.140625" style="232"/>
    <col min="14337" max="14337" width="4.85546875" style="232" customWidth="1"/>
    <col min="14338" max="14338" width="6.7109375" style="232" customWidth="1"/>
    <col min="14339" max="14339" width="6.140625" style="232" customWidth="1"/>
    <col min="14340" max="14340" width="10" style="232" customWidth="1"/>
    <col min="14341" max="14341" width="11.28515625" style="232" customWidth="1"/>
    <col min="14342" max="14342" width="11.5703125" style="232" customWidth="1"/>
    <col min="14343" max="14343" width="13.85546875" style="232" customWidth="1"/>
    <col min="14344" max="14345" width="11.28515625" style="232" customWidth="1"/>
    <col min="14346" max="14346" width="10.140625" style="232" customWidth="1"/>
    <col min="14347" max="14415" width="8.85546875" style="232" customWidth="1"/>
    <col min="14416" max="14592" width="9.140625" style="232"/>
    <col min="14593" max="14593" width="4.85546875" style="232" customWidth="1"/>
    <col min="14594" max="14594" width="6.7109375" style="232" customWidth="1"/>
    <col min="14595" max="14595" width="6.140625" style="232" customWidth="1"/>
    <col min="14596" max="14596" width="10" style="232" customWidth="1"/>
    <col min="14597" max="14597" width="11.28515625" style="232" customWidth="1"/>
    <col min="14598" max="14598" width="11.5703125" style="232" customWidth="1"/>
    <col min="14599" max="14599" width="13.85546875" style="232" customWidth="1"/>
    <col min="14600" max="14601" width="11.28515625" style="232" customWidth="1"/>
    <col min="14602" max="14602" width="10.140625" style="232" customWidth="1"/>
    <col min="14603" max="14671" width="8.85546875" style="232" customWidth="1"/>
    <col min="14672" max="14848" width="9.140625" style="232"/>
    <col min="14849" max="14849" width="4.85546875" style="232" customWidth="1"/>
    <col min="14850" max="14850" width="6.7109375" style="232" customWidth="1"/>
    <col min="14851" max="14851" width="6.140625" style="232" customWidth="1"/>
    <col min="14852" max="14852" width="10" style="232" customWidth="1"/>
    <col min="14853" max="14853" width="11.28515625" style="232" customWidth="1"/>
    <col min="14854" max="14854" width="11.5703125" style="232" customWidth="1"/>
    <col min="14855" max="14855" width="13.85546875" style="232" customWidth="1"/>
    <col min="14856" max="14857" width="11.28515625" style="232" customWidth="1"/>
    <col min="14858" max="14858" width="10.140625" style="232" customWidth="1"/>
    <col min="14859" max="14927" width="8.85546875" style="232" customWidth="1"/>
    <col min="14928" max="15104" width="9.140625" style="232"/>
    <col min="15105" max="15105" width="4.85546875" style="232" customWidth="1"/>
    <col min="15106" max="15106" width="6.7109375" style="232" customWidth="1"/>
    <col min="15107" max="15107" width="6.140625" style="232" customWidth="1"/>
    <col min="15108" max="15108" width="10" style="232" customWidth="1"/>
    <col min="15109" max="15109" width="11.28515625" style="232" customWidth="1"/>
    <col min="15110" max="15110" width="11.5703125" style="232" customWidth="1"/>
    <col min="15111" max="15111" width="13.85546875" style="232" customWidth="1"/>
    <col min="15112" max="15113" width="11.28515625" style="232" customWidth="1"/>
    <col min="15114" max="15114" width="10.140625" style="232" customWidth="1"/>
    <col min="15115" max="15183" width="8.85546875" style="232" customWidth="1"/>
    <col min="15184" max="15360" width="9.140625" style="232"/>
    <col min="15361" max="15361" width="4.85546875" style="232" customWidth="1"/>
    <col min="15362" max="15362" width="6.7109375" style="232" customWidth="1"/>
    <col min="15363" max="15363" width="6.140625" style="232" customWidth="1"/>
    <col min="15364" max="15364" width="10" style="232" customWidth="1"/>
    <col min="15365" max="15365" width="11.28515625" style="232" customWidth="1"/>
    <col min="15366" max="15366" width="11.5703125" style="232" customWidth="1"/>
    <col min="15367" max="15367" width="13.85546875" style="232" customWidth="1"/>
    <col min="15368" max="15369" width="11.28515625" style="232" customWidth="1"/>
    <col min="15370" max="15370" width="10.140625" style="232" customWidth="1"/>
    <col min="15371" max="15439" width="8.85546875" style="232" customWidth="1"/>
    <col min="15440" max="15616" width="9.140625" style="232"/>
    <col min="15617" max="15617" width="4.85546875" style="232" customWidth="1"/>
    <col min="15618" max="15618" width="6.7109375" style="232" customWidth="1"/>
    <col min="15619" max="15619" width="6.140625" style="232" customWidth="1"/>
    <col min="15620" max="15620" width="10" style="232" customWidth="1"/>
    <col min="15621" max="15621" width="11.28515625" style="232" customWidth="1"/>
    <col min="15622" max="15622" width="11.5703125" style="232" customWidth="1"/>
    <col min="15623" max="15623" width="13.85546875" style="232" customWidth="1"/>
    <col min="15624" max="15625" width="11.28515625" style="232" customWidth="1"/>
    <col min="15626" max="15626" width="10.140625" style="232" customWidth="1"/>
    <col min="15627" max="15695" width="8.85546875" style="232" customWidth="1"/>
    <col min="15696" max="15872" width="9.140625" style="232"/>
    <col min="15873" max="15873" width="4.85546875" style="232" customWidth="1"/>
    <col min="15874" max="15874" width="6.7109375" style="232" customWidth="1"/>
    <col min="15875" max="15875" width="6.140625" style="232" customWidth="1"/>
    <col min="15876" max="15876" width="10" style="232" customWidth="1"/>
    <col min="15877" max="15877" width="11.28515625" style="232" customWidth="1"/>
    <col min="15878" max="15878" width="11.5703125" style="232" customWidth="1"/>
    <col min="15879" max="15879" width="13.85546875" style="232" customWidth="1"/>
    <col min="15880" max="15881" width="11.28515625" style="232" customWidth="1"/>
    <col min="15882" max="15882" width="10.140625" style="232" customWidth="1"/>
    <col min="15883" max="15951" width="8.85546875" style="232" customWidth="1"/>
    <col min="15952" max="16128" width="9.140625" style="232"/>
    <col min="16129" max="16129" width="4.85546875" style="232" customWidth="1"/>
    <col min="16130" max="16130" width="6.7109375" style="232" customWidth="1"/>
    <col min="16131" max="16131" width="6.140625" style="232" customWidth="1"/>
    <col min="16132" max="16132" width="10" style="232" customWidth="1"/>
    <col min="16133" max="16133" width="11.28515625" style="232" customWidth="1"/>
    <col min="16134" max="16134" width="11.5703125" style="232" customWidth="1"/>
    <col min="16135" max="16135" width="13.85546875" style="232" customWidth="1"/>
    <col min="16136" max="16137" width="11.28515625" style="232" customWidth="1"/>
    <col min="16138" max="16138" width="10.140625" style="232" customWidth="1"/>
    <col min="16139" max="16207" width="8.85546875" style="232" customWidth="1"/>
    <col min="16208" max="16384" width="9.140625" style="232"/>
  </cols>
  <sheetData>
    <row r="1" spans="1:75" x14ac:dyDescent="0.2">
      <c r="F1" s="114"/>
      <c r="H1" s="115" t="s">
        <v>57</v>
      </c>
      <c r="I1" s="115"/>
    </row>
    <row r="2" spans="1:75" x14ac:dyDescent="0.2">
      <c r="F2" s="114"/>
      <c r="H2" s="11" t="s">
        <v>206</v>
      </c>
      <c r="I2" s="115"/>
    </row>
    <row r="3" spans="1:75" x14ac:dyDescent="0.2">
      <c r="F3" s="114"/>
      <c r="H3" s="9" t="s">
        <v>1</v>
      </c>
      <c r="I3" s="115"/>
    </row>
    <row r="4" spans="1:75" x14ac:dyDescent="0.2">
      <c r="F4" s="114"/>
      <c r="H4" s="11" t="s">
        <v>207</v>
      </c>
      <c r="I4" s="115"/>
    </row>
    <row r="6" spans="1:75" x14ac:dyDescent="0.2">
      <c r="F6" s="114"/>
      <c r="G6" s="114"/>
      <c r="H6" s="115"/>
    </row>
    <row r="7" spans="1:75" ht="16.5" customHeight="1" x14ac:dyDescent="0.2">
      <c r="A7" s="116" t="s">
        <v>208</v>
      </c>
      <c r="B7" s="116"/>
      <c r="C7" s="116"/>
      <c r="D7" s="116"/>
      <c r="E7" s="116"/>
      <c r="F7" s="116"/>
      <c r="G7" s="116"/>
      <c r="H7" s="116"/>
      <c r="I7" s="116"/>
      <c r="J7" s="116"/>
      <c r="M7" s="115"/>
    </row>
    <row r="8" spans="1:75" ht="14.25" customHeight="1" x14ac:dyDescent="0.2">
      <c r="A8" s="116" t="s">
        <v>209</v>
      </c>
      <c r="B8" s="117"/>
      <c r="C8" s="117"/>
      <c r="D8" s="117"/>
      <c r="E8" s="117"/>
      <c r="F8" s="117"/>
      <c r="G8" s="117"/>
      <c r="H8" s="117"/>
      <c r="I8" s="117"/>
      <c r="J8" s="117"/>
      <c r="M8" s="115"/>
    </row>
    <row r="9" spans="1:75" ht="14.25" customHeight="1" x14ac:dyDescent="0.2">
      <c r="A9" s="116"/>
      <c r="B9" s="117"/>
      <c r="C9" s="117"/>
      <c r="D9" s="117"/>
      <c r="E9" s="117"/>
      <c r="F9" s="117"/>
      <c r="G9" s="117"/>
      <c r="H9" s="117"/>
      <c r="I9" s="117"/>
      <c r="J9" s="117"/>
      <c r="M9" s="115"/>
    </row>
    <row r="10" spans="1:75" ht="15" customHeight="1" x14ac:dyDescent="0.2">
      <c r="A10" s="118"/>
      <c r="B10" s="119"/>
      <c r="C10" s="119"/>
      <c r="D10" s="119"/>
      <c r="E10" s="119"/>
      <c r="F10" s="119"/>
      <c r="G10" s="119"/>
      <c r="H10" s="119"/>
      <c r="I10" s="119"/>
      <c r="J10" s="119"/>
      <c r="M10" s="115"/>
    </row>
    <row r="11" spans="1:75" x14ac:dyDescent="0.2">
      <c r="J11" s="120" t="s">
        <v>3</v>
      </c>
    </row>
    <row r="12" spans="1:75" s="130" customFormat="1" ht="16.5" customHeight="1" x14ac:dyDescent="0.2">
      <c r="A12" s="121"/>
      <c r="B12" s="121"/>
      <c r="C12" s="121"/>
      <c r="D12" s="122"/>
      <c r="E12" s="123" t="s">
        <v>210</v>
      </c>
      <c r="F12" s="124"/>
      <c r="G12" s="125"/>
      <c r="H12" s="126" t="s">
        <v>211</v>
      </c>
      <c r="I12" s="127"/>
      <c r="J12" s="128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</row>
    <row r="13" spans="1:75" s="130" customFormat="1" ht="15.75" customHeight="1" x14ac:dyDescent="0.2">
      <c r="A13" s="131"/>
      <c r="B13" s="131"/>
      <c r="C13" s="131"/>
      <c r="D13" s="131" t="s">
        <v>212</v>
      </c>
      <c r="E13" s="132" t="s">
        <v>213</v>
      </c>
      <c r="F13" s="122" t="s">
        <v>214</v>
      </c>
      <c r="G13" s="125"/>
      <c r="H13" s="125" t="s">
        <v>215</v>
      </c>
      <c r="I13" s="127"/>
      <c r="J13" s="123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129"/>
      <c r="BR13" s="129"/>
      <c r="BS13" s="129"/>
      <c r="BT13" s="129"/>
      <c r="BU13" s="129"/>
      <c r="BV13" s="129"/>
      <c r="BW13" s="129"/>
    </row>
    <row r="14" spans="1:75" s="130" customFormat="1" ht="53.25" customHeight="1" x14ac:dyDescent="0.2">
      <c r="A14" s="133" t="s">
        <v>59</v>
      </c>
      <c r="B14" s="133" t="s">
        <v>6</v>
      </c>
      <c r="C14" s="133" t="s">
        <v>7</v>
      </c>
      <c r="D14" s="133" t="s">
        <v>213</v>
      </c>
      <c r="E14" s="134" t="s">
        <v>216</v>
      </c>
      <c r="F14" s="134" t="s">
        <v>217</v>
      </c>
      <c r="G14" s="128" t="s">
        <v>218</v>
      </c>
      <c r="H14" s="128" t="s">
        <v>219</v>
      </c>
      <c r="I14" s="128" t="s">
        <v>220</v>
      </c>
      <c r="J14" s="134" t="s">
        <v>221</v>
      </c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129"/>
      <c r="BR14" s="129"/>
      <c r="BS14" s="129"/>
      <c r="BT14" s="129"/>
      <c r="BU14" s="129"/>
      <c r="BV14" s="129"/>
      <c r="BW14" s="129"/>
    </row>
    <row r="15" spans="1:75" s="137" customFormat="1" ht="10.5" customHeight="1" x14ac:dyDescent="0.2">
      <c r="A15" s="135">
        <v>1</v>
      </c>
      <c r="B15" s="135">
        <v>2</v>
      </c>
      <c r="C15" s="135">
        <v>3</v>
      </c>
      <c r="D15" s="135">
        <v>4</v>
      </c>
      <c r="E15" s="135">
        <v>5</v>
      </c>
      <c r="F15" s="135">
        <v>6</v>
      </c>
      <c r="G15" s="135">
        <v>7</v>
      </c>
      <c r="H15" s="135">
        <v>8</v>
      </c>
      <c r="I15" s="135">
        <v>9</v>
      </c>
      <c r="J15" s="135">
        <v>10</v>
      </c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  <c r="AO15" s="136"/>
      <c r="AP15" s="136"/>
      <c r="AQ15" s="136"/>
      <c r="AR15" s="136"/>
      <c r="AS15" s="136"/>
      <c r="AT15" s="136"/>
      <c r="AU15" s="136"/>
      <c r="AV15" s="136"/>
      <c r="AW15" s="136"/>
      <c r="AX15" s="136"/>
      <c r="AY15" s="136"/>
      <c r="AZ15" s="136"/>
      <c r="BA15" s="136"/>
      <c r="BB15" s="136"/>
      <c r="BC15" s="136"/>
      <c r="BD15" s="136"/>
      <c r="BE15" s="136"/>
      <c r="BF15" s="136"/>
      <c r="BG15" s="136"/>
      <c r="BH15" s="136"/>
      <c r="BI15" s="136"/>
      <c r="BJ15" s="136"/>
      <c r="BK15" s="136"/>
      <c r="BL15" s="136"/>
      <c r="BM15" s="136"/>
      <c r="BN15" s="136"/>
      <c r="BO15" s="136"/>
      <c r="BP15" s="136"/>
      <c r="BQ15" s="136"/>
      <c r="BR15" s="136"/>
      <c r="BS15" s="136"/>
      <c r="BT15" s="136"/>
      <c r="BU15" s="136"/>
      <c r="BV15" s="136"/>
      <c r="BW15" s="136"/>
    </row>
    <row r="16" spans="1:75" s="130" customFormat="1" ht="17.100000000000001" customHeight="1" x14ac:dyDescent="0.2">
      <c r="A16" s="138">
        <v>801</v>
      </c>
      <c r="B16" s="138">
        <v>80104</v>
      </c>
      <c r="C16" s="138">
        <v>2310</v>
      </c>
      <c r="D16" s="139">
        <v>0</v>
      </c>
      <c r="E16" s="139">
        <f t="shared" ref="E16:E21" si="0">SUM(F16,J16)</f>
        <v>495000</v>
      </c>
      <c r="F16" s="139">
        <f>300000+45000+150000</f>
        <v>495000</v>
      </c>
      <c r="G16" s="139">
        <v>0</v>
      </c>
      <c r="H16" s="139">
        <v>0</v>
      </c>
      <c r="I16" s="139">
        <f>300000+45000+150000</f>
        <v>495000</v>
      </c>
      <c r="J16" s="139">
        <v>0</v>
      </c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/>
      <c r="BB16" s="129"/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129"/>
    </row>
    <row r="17" spans="1:75" s="130" customFormat="1" ht="17.100000000000001" customHeight="1" x14ac:dyDescent="0.2">
      <c r="A17" s="138">
        <v>801</v>
      </c>
      <c r="B17" s="138">
        <v>80195</v>
      </c>
      <c r="C17" s="138">
        <v>2320</v>
      </c>
      <c r="D17" s="139">
        <v>0</v>
      </c>
      <c r="E17" s="139">
        <f t="shared" si="0"/>
        <v>1600</v>
      </c>
      <c r="F17" s="139">
        <f>1600</f>
        <v>1600</v>
      </c>
      <c r="G17" s="139">
        <v>0</v>
      </c>
      <c r="H17" s="139">
        <v>0</v>
      </c>
      <c r="I17" s="139">
        <f>1600</f>
        <v>1600</v>
      </c>
      <c r="J17" s="139">
        <v>0</v>
      </c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29"/>
      <c r="BR17" s="129"/>
      <c r="BS17" s="129"/>
      <c r="BT17" s="129"/>
      <c r="BU17" s="129"/>
      <c r="BV17" s="129"/>
      <c r="BW17" s="129"/>
    </row>
    <row r="18" spans="1:75" s="130" customFormat="1" ht="17.100000000000001" customHeight="1" x14ac:dyDescent="0.2">
      <c r="A18" s="140">
        <v>851</v>
      </c>
      <c r="B18" s="140">
        <v>85154</v>
      </c>
      <c r="C18" s="140">
        <v>2330</v>
      </c>
      <c r="D18" s="139">
        <v>0</v>
      </c>
      <c r="E18" s="139">
        <f t="shared" si="0"/>
        <v>4800.6499999999996</v>
      </c>
      <c r="F18" s="139">
        <f>6000-1199.35</f>
        <v>4800.6499999999996</v>
      </c>
      <c r="G18" s="139">
        <v>0</v>
      </c>
      <c r="H18" s="139">
        <v>0</v>
      </c>
      <c r="I18" s="139">
        <f>6000-1199.35</f>
        <v>4800.6499999999996</v>
      </c>
      <c r="J18" s="139">
        <v>0</v>
      </c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129"/>
      <c r="AY18" s="129"/>
      <c r="AZ18" s="129"/>
      <c r="BA18" s="129"/>
      <c r="BB18" s="129"/>
      <c r="BC18" s="129"/>
      <c r="BD18" s="129"/>
      <c r="BE18" s="129"/>
      <c r="BF18" s="129"/>
      <c r="BG18" s="129"/>
      <c r="BH18" s="129"/>
      <c r="BI18" s="129"/>
      <c r="BJ18" s="129"/>
      <c r="BK18" s="129"/>
      <c r="BL18" s="129"/>
      <c r="BM18" s="129"/>
      <c r="BN18" s="129"/>
      <c r="BO18" s="129"/>
      <c r="BP18" s="129"/>
      <c r="BQ18" s="129"/>
      <c r="BR18" s="129"/>
      <c r="BS18" s="129"/>
      <c r="BT18" s="129"/>
      <c r="BU18" s="129"/>
      <c r="BV18" s="129"/>
      <c r="BW18" s="129"/>
    </row>
    <row r="19" spans="1:75" s="130" customFormat="1" ht="17.100000000000001" customHeight="1" x14ac:dyDescent="0.2">
      <c r="A19" s="138">
        <v>853</v>
      </c>
      <c r="B19" s="138">
        <v>85311</v>
      </c>
      <c r="C19" s="138">
        <v>2320</v>
      </c>
      <c r="D19" s="141">
        <v>38250.74</v>
      </c>
      <c r="E19" s="141">
        <f t="shared" si="0"/>
        <v>0</v>
      </c>
      <c r="F19" s="139">
        <f>SUM(G19:I19)</f>
        <v>0</v>
      </c>
      <c r="G19" s="141">
        <v>0</v>
      </c>
      <c r="H19" s="141">
        <v>0</v>
      </c>
      <c r="I19" s="141">
        <v>0</v>
      </c>
      <c r="J19" s="141">
        <v>0</v>
      </c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129"/>
      <c r="BR19" s="129"/>
      <c r="BS19" s="129"/>
      <c r="BT19" s="129"/>
      <c r="BU19" s="129"/>
      <c r="BV19" s="129"/>
      <c r="BW19" s="129"/>
    </row>
    <row r="20" spans="1:75" s="130" customFormat="1" ht="17.100000000000001" customHeight="1" x14ac:dyDescent="0.2">
      <c r="A20" s="138">
        <v>853</v>
      </c>
      <c r="B20" s="138">
        <v>85333</v>
      </c>
      <c r="C20" s="138">
        <v>2320</v>
      </c>
      <c r="D20" s="141">
        <v>0</v>
      </c>
      <c r="E20" s="141">
        <f t="shared" si="0"/>
        <v>4187140</v>
      </c>
      <c r="F20" s="141">
        <v>4187140</v>
      </c>
      <c r="G20" s="141">
        <v>0</v>
      </c>
      <c r="H20" s="141">
        <v>0</v>
      </c>
      <c r="I20" s="141">
        <v>4187140</v>
      </c>
      <c r="J20" s="141">
        <v>0</v>
      </c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/>
      <c r="BQ20" s="129"/>
      <c r="BR20" s="129"/>
      <c r="BS20" s="129"/>
      <c r="BT20" s="129"/>
      <c r="BU20" s="129"/>
      <c r="BV20" s="129"/>
      <c r="BW20" s="129"/>
    </row>
    <row r="21" spans="1:75" s="130" customFormat="1" ht="17.100000000000001" customHeight="1" x14ac:dyDescent="0.2">
      <c r="A21" s="142">
        <v>854</v>
      </c>
      <c r="B21" s="142">
        <v>85415</v>
      </c>
      <c r="C21" s="143">
        <v>2330</v>
      </c>
      <c r="D21" s="144">
        <f>5400+6000</f>
        <v>11400</v>
      </c>
      <c r="E21" s="141">
        <f t="shared" si="0"/>
        <v>0</v>
      </c>
      <c r="F21" s="139">
        <f>SUM(G21:I21)</f>
        <v>0</v>
      </c>
      <c r="G21" s="141">
        <v>0</v>
      </c>
      <c r="H21" s="141">
        <v>0</v>
      </c>
      <c r="I21" s="141">
        <v>0</v>
      </c>
      <c r="J21" s="141">
        <v>0</v>
      </c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BM21" s="129"/>
      <c r="BN21" s="129"/>
      <c r="BO21" s="129"/>
      <c r="BP21" s="129"/>
      <c r="BQ21" s="129"/>
      <c r="BR21" s="129"/>
      <c r="BS21" s="129"/>
      <c r="BT21" s="129"/>
      <c r="BU21" s="129"/>
      <c r="BV21" s="129"/>
      <c r="BW21" s="129"/>
    </row>
    <row r="22" spans="1:75" s="130" customFormat="1" ht="21" customHeight="1" x14ac:dyDescent="0.2">
      <c r="A22" s="145" t="s">
        <v>135</v>
      </c>
      <c r="B22" s="234"/>
      <c r="C22" s="235"/>
      <c r="D22" s="146">
        <f t="shared" ref="D22:J22" si="1">SUM(D16:D21)</f>
        <v>49650.74</v>
      </c>
      <c r="E22" s="146">
        <f t="shared" si="1"/>
        <v>4688540.6500000004</v>
      </c>
      <c r="F22" s="146">
        <f t="shared" si="1"/>
        <v>4688540.6500000004</v>
      </c>
      <c r="G22" s="146">
        <f t="shared" si="1"/>
        <v>0</v>
      </c>
      <c r="H22" s="146">
        <f t="shared" si="1"/>
        <v>0</v>
      </c>
      <c r="I22" s="146">
        <f t="shared" si="1"/>
        <v>4688540.6500000004</v>
      </c>
      <c r="J22" s="146">
        <f t="shared" si="1"/>
        <v>0</v>
      </c>
      <c r="K22" s="129"/>
      <c r="L22" s="129"/>
      <c r="M22" s="129"/>
      <c r="N22" s="129"/>
      <c r="O22" s="129"/>
      <c r="P22" s="129"/>
      <c r="Q22" s="129"/>
      <c r="R22" s="129"/>
      <c r="S22" s="129"/>
      <c r="T22" s="129"/>
      <c r="U22" s="129"/>
      <c r="V22" s="129"/>
      <c r="W22" s="129"/>
      <c r="X22" s="129"/>
      <c r="Y22" s="129"/>
      <c r="Z22" s="129"/>
      <c r="AA22" s="129"/>
      <c r="AB22" s="129"/>
      <c r="AC22" s="129"/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129"/>
      <c r="AP22" s="129"/>
      <c r="AQ22" s="129"/>
      <c r="AR22" s="129"/>
      <c r="AS22" s="129"/>
      <c r="AT22" s="129"/>
      <c r="AU22" s="129"/>
      <c r="AV22" s="129"/>
      <c r="AW22" s="129"/>
      <c r="AX22" s="129"/>
      <c r="AY22" s="129"/>
      <c r="AZ22" s="129"/>
      <c r="BA22" s="129"/>
      <c r="BB22" s="129"/>
      <c r="BC22" s="129"/>
      <c r="BD22" s="129"/>
      <c r="BE22" s="129"/>
      <c r="BF22" s="129"/>
      <c r="BG22" s="129"/>
      <c r="BH22" s="129"/>
      <c r="BI22" s="129"/>
      <c r="BJ22" s="129"/>
      <c r="BK22" s="129"/>
      <c r="BL22" s="129"/>
      <c r="BM22" s="129"/>
      <c r="BN22" s="129"/>
      <c r="BO22" s="129"/>
      <c r="BP22" s="129"/>
      <c r="BQ22" s="129"/>
      <c r="BR22" s="129"/>
      <c r="BS22" s="129"/>
      <c r="BT22" s="129"/>
      <c r="BU22" s="129"/>
      <c r="BV22" s="129"/>
      <c r="BW22" s="129"/>
    </row>
    <row r="24" spans="1:75" s="233" customFormat="1" x14ac:dyDescent="0.2">
      <c r="A24" s="236"/>
      <c r="B24" s="232"/>
      <c r="C24" s="232"/>
      <c r="D24" s="232"/>
      <c r="E24" s="232"/>
      <c r="F24" s="232"/>
    </row>
  </sheetData>
  <pageMargins left="0.27559055118110237" right="0.27559055118110237" top="0.74803149606299213" bottom="0.74803149606299213" header="0.31496062992125984" footer="0.31496062992125984"/>
  <pageSetup paperSize="9" firstPageNumber="44" orientation="portrait" useFirstPageNumber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550D3-0549-4A47-9DEA-6464EECE10AE}">
  <sheetPr>
    <tabColor rgb="FFFFFFCC"/>
  </sheetPr>
  <dimension ref="A1:G35"/>
  <sheetViews>
    <sheetView zoomScale="120" zoomScaleNormal="120" workbookViewId="0"/>
  </sheetViews>
  <sheetFormatPr defaultRowHeight="15" x14ac:dyDescent="0.25"/>
  <cols>
    <col min="1" max="1" width="4.42578125" style="210" customWidth="1"/>
    <col min="2" max="2" width="7.5703125" style="210" customWidth="1"/>
    <col min="3" max="3" width="47.42578125" style="210" customWidth="1"/>
    <col min="4" max="4" width="14.85546875" style="210" customWidth="1"/>
    <col min="5" max="5" width="14" style="210" customWidth="1"/>
    <col min="6" max="6" width="14.140625" style="210" customWidth="1"/>
    <col min="7" max="7" width="14.7109375" style="210" customWidth="1"/>
    <col min="8" max="256" width="9.140625" style="210"/>
    <col min="257" max="257" width="4.42578125" style="210" customWidth="1"/>
    <col min="258" max="258" width="7.5703125" style="210" customWidth="1"/>
    <col min="259" max="259" width="47.42578125" style="210" customWidth="1"/>
    <col min="260" max="260" width="14.85546875" style="210" customWidth="1"/>
    <col min="261" max="261" width="14" style="210" customWidth="1"/>
    <col min="262" max="262" width="14.140625" style="210" customWidth="1"/>
    <col min="263" max="263" width="14.7109375" style="210" customWidth="1"/>
    <col min="264" max="512" width="9.140625" style="210"/>
    <col min="513" max="513" width="4.42578125" style="210" customWidth="1"/>
    <col min="514" max="514" width="7.5703125" style="210" customWidth="1"/>
    <col min="515" max="515" width="47.42578125" style="210" customWidth="1"/>
    <col min="516" max="516" width="14.85546875" style="210" customWidth="1"/>
    <col min="517" max="517" width="14" style="210" customWidth="1"/>
    <col min="518" max="518" width="14.140625" style="210" customWidth="1"/>
    <col min="519" max="519" width="14.7109375" style="210" customWidth="1"/>
    <col min="520" max="768" width="9.140625" style="210"/>
    <col min="769" max="769" width="4.42578125" style="210" customWidth="1"/>
    <col min="770" max="770" width="7.5703125" style="210" customWidth="1"/>
    <col min="771" max="771" width="47.42578125" style="210" customWidth="1"/>
    <col min="772" max="772" width="14.85546875" style="210" customWidth="1"/>
    <col min="773" max="773" width="14" style="210" customWidth="1"/>
    <col min="774" max="774" width="14.140625" style="210" customWidth="1"/>
    <col min="775" max="775" width="14.7109375" style="210" customWidth="1"/>
    <col min="776" max="1024" width="9.140625" style="210"/>
    <col min="1025" max="1025" width="4.42578125" style="210" customWidth="1"/>
    <col min="1026" max="1026" width="7.5703125" style="210" customWidth="1"/>
    <col min="1027" max="1027" width="47.42578125" style="210" customWidth="1"/>
    <col min="1028" max="1028" width="14.85546875" style="210" customWidth="1"/>
    <col min="1029" max="1029" width="14" style="210" customWidth="1"/>
    <col min="1030" max="1030" width="14.140625" style="210" customWidth="1"/>
    <col min="1031" max="1031" width="14.7109375" style="210" customWidth="1"/>
    <col min="1032" max="1280" width="9.140625" style="210"/>
    <col min="1281" max="1281" width="4.42578125" style="210" customWidth="1"/>
    <col min="1282" max="1282" width="7.5703125" style="210" customWidth="1"/>
    <col min="1283" max="1283" width="47.42578125" style="210" customWidth="1"/>
    <col min="1284" max="1284" width="14.85546875" style="210" customWidth="1"/>
    <col min="1285" max="1285" width="14" style="210" customWidth="1"/>
    <col min="1286" max="1286" width="14.140625" style="210" customWidth="1"/>
    <col min="1287" max="1287" width="14.7109375" style="210" customWidth="1"/>
    <col min="1288" max="1536" width="9.140625" style="210"/>
    <col min="1537" max="1537" width="4.42578125" style="210" customWidth="1"/>
    <col min="1538" max="1538" width="7.5703125" style="210" customWidth="1"/>
    <col min="1539" max="1539" width="47.42578125" style="210" customWidth="1"/>
    <col min="1540" max="1540" width="14.85546875" style="210" customWidth="1"/>
    <col min="1541" max="1541" width="14" style="210" customWidth="1"/>
    <col min="1542" max="1542" width="14.140625" style="210" customWidth="1"/>
    <col min="1543" max="1543" width="14.7109375" style="210" customWidth="1"/>
    <col min="1544" max="1792" width="9.140625" style="210"/>
    <col min="1793" max="1793" width="4.42578125" style="210" customWidth="1"/>
    <col min="1794" max="1794" width="7.5703125" style="210" customWidth="1"/>
    <col min="1795" max="1795" width="47.42578125" style="210" customWidth="1"/>
    <col min="1796" max="1796" width="14.85546875" style="210" customWidth="1"/>
    <col min="1797" max="1797" width="14" style="210" customWidth="1"/>
    <col min="1798" max="1798" width="14.140625" style="210" customWidth="1"/>
    <col min="1799" max="1799" width="14.7109375" style="210" customWidth="1"/>
    <col min="1800" max="2048" width="9.140625" style="210"/>
    <col min="2049" max="2049" width="4.42578125" style="210" customWidth="1"/>
    <col min="2050" max="2050" width="7.5703125" style="210" customWidth="1"/>
    <col min="2051" max="2051" width="47.42578125" style="210" customWidth="1"/>
    <col min="2052" max="2052" width="14.85546875" style="210" customWidth="1"/>
    <col min="2053" max="2053" width="14" style="210" customWidth="1"/>
    <col min="2054" max="2054" width="14.140625" style="210" customWidth="1"/>
    <col min="2055" max="2055" width="14.7109375" style="210" customWidth="1"/>
    <col min="2056" max="2304" width="9.140625" style="210"/>
    <col min="2305" max="2305" width="4.42578125" style="210" customWidth="1"/>
    <col min="2306" max="2306" width="7.5703125" style="210" customWidth="1"/>
    <col min="2307" max="2307" width="47.42578125" style="210" customWidth="1"/>
    <col min="2308" max="2308" width="14.85546875" style="210" customWidth="1"/>
    <col min="2309" max="2309" width="14" style="210" customWidth="1"/>
    <col min="2310" max="2310" width="14.140625" style="210" customWidth="1"/>
    <col min="2311" max="2311" width="14.7109375" style="210" customWidth="1"/>
    <col min="2312" max="2560" width="9.140625" style="210"/>
    <col min="2561" max="2561" width="4.42578125" style="210" customWidth="1"/>
    <col min="2562" max="2562" width="7.5703125" style="210" customWidth="1"/>
    <col min="2563" max="2563" width="47.42578125" style="210" customWidth="1"/>
    <col min="2564" max="2564" width="14.85546875" style="210" customWidth="1"/>
    <col min="2565" max="2565" width="14" style="210" customWidth="1"/>
    <col min="2566" max="2566" width="14.140625" style="210" customWidth="1"/>
    <col min="2567" max="2567" width="14.7109375" style="210" customWidth="1"/>
    <col min="2568" max="2816" width="9.140625" style="210"/>
    <col min="2817" max="2817" width="4.42578125" style="210" customWidth="1"/>
    <col min="2818" max="2818" width="7.5703125" style="210" customWidth="1"/>
    <col min="2819" max="2819" width="47.42578125" style="210" customWidth="1"/>
    <col min="2820" max="2820" width="14.85546875" style="210" customWidth="1"/>
    <col min="2821" max="2821" width="14" style="210" customWidth="1"/>
    <col min="2822" max="2822" width="14.140625" style="210" customWidth="1"/>
    <col min="2823" max="2823" width="14.7109375" style="210" customWidth="1"/>
    <col min="2824" max="3072" width="9.140625" style="210"/>
    <col min="3073" max="3073" width="4.42578125" style="210" customWidth="1"/>
    <col min="3074" max="3074" width="7.5703125" style="210" customWidth="1"/>
    <col min="3075" max="3075" width="47.42578125" style="210" customWidth="1"/>
    <col min="3076" max="3076" width="14.85546875" style="210" customWidth="1"/>
    <col min="3077" max="3077" width="14" style="210" customWidth="1"/>
    <col min="3078" max="3078" width="14.140625" style="210" customWidth="1"/>
    <col min="3079" max="3079" width="14.7109375" style="210" customWidth="1"/>
    <col min="3080" max="3328" width="9.140625" style="210"/>
    <col min="3329" max="3329" width="4.42578125" style="210" customWidth="1"/>
    <col min="3330" max="3330" width="7.5703125" style="210" customWidth="1"/>
    <col min="3331" max="3331" width="47.42578125" style="210" customWidth="1"/>
    <col min="3332" max="3332" width="14.85546875" style="210" customWidth="1"/>
    <col min="3333" max="3333" width="14" style="210" customWidth="1"/>
    <col min="3334" max="3334" width="14.140625" style="210" customWidth="1"/>
    <col min="3335" max="3335" width="14.7109375" style="210" customWidth="1"/>
    <col min="3336" max="3584" width="9.140625" style="210"/>
    <col min="3585" max="3585" width="4.42578125" style="210" customWidth="1"/>
    <col min="3586" max="3586" width="7.5703125" style="210" customWidth="1"/>
    <col min="3587" max="3587" width="47.42578125" style="210" customWidth="1"/>
    <col min="3588" max="3588" width="14.85546875" style="210" customWidth="1"/>
    <col min="3589" max="3589" width="14" style="210" customWidth="1"/>
    <col min="3590" max="3590" width="14.140625" style="210" customWidth="1"/>
    <col min="3591" max="3591" width="14.7109375" style="210" customWidth="1"/>
    <col min="3592" max="3840" width="9.140625" style="210"/>
    <col min="3841" max="3841" width="4.42578125" style="210" customWidth="1"/>
    <col min="3842" max="3842" width="7.5703125" style="210" customWidth="1"/>
    <col min="3843" max="3843" width="47.42578125" style="210" customWidth="1"/>
    <col min="3844" max="3844" width="14.85546875" style="210" customWidth="1"/>
    <col min="3845" max="3845" width="14" style="210" customWidth="1"/>
    <col min="3846" max="3846" width="14.140625" style="210" customWidth="1"/>
    <col min="3847" max="3847" width="14.7109375" style="210" customWidth="1"/>
    <col min="3848" max="4096" width="9.140625" style="210"/>
    <col min="4097" max="4097" width="4.42578125" style="210" customWidth="1"/>
    <col min="4098" max="4098" width="7.5703125" style="210" customWidth="1"/>
    <col min="4099" max="4099" width="47.42578125" style="210" customWidth="1"/>
    <col min="4100" max="4100" width="14.85546875" style="210" customWidth="1"/>
    <col min="4101" max="4101" width="14" style="210" customWidth="1"/>
    <col min="4102" max="4102" width="14.140625" style="210" customWidth="1"/>
    <col min="4103" max="4103" width="14.7109375" style="210" customWidth="1"/>
    <col min="4104" max="4352" width="9.140625" style="210"/>
    <col min="4353" max="4353" width="4.42578125" style="210" customWidth="1"/>
    <col min="4354" max="4354" width="7.5703125" style="210" customWidth="1"/>
    <col min="4355" max="4355" width="47.42578125" style="210" customWidth="1"/>
    <col min="4356" max="4356" width="14.85546875" style="210" customWidth="1"/>
    <col min="4357" max="4357" width="14" style="210" customWidth="1"/>
    <col min="4358" max="4358" width="14.140625" style="210" customWidth="1"/>
    <col min="4359" max="4359" width="14.7109375" style="210" customWidth="1"/>
    <col min="4360" max="4608" width="9.140625" style="210"/>
    <col min="4609" max="4609" width="4.42578125" style="210" customWidth="1"/>
    <col min="4610" max="4610" width="7.5703125" style="210" customWidth="1"/>
    <col min="4611" max="4611" width="47.42578125" style="210" customWidth="1"/>
    <col min="4612" max="4612" width="14.85546875" style="210" customWidth="1"/>
    <col min="4613" max="4613" width="14" style="210" customWidth="1"/>
    <col min="4614" max="4614" width="14.140625" style="210" customWidth="1"/>
    <col min="4615" max="4615" width="14.7109375" style="210" customWidth="1"/>
    <col min="4616" max="4864" width="9.140625" style="210"/>
    <col min="4865" max="4865" width="4.42578125" style="210" customWidth="1"/>
    <col min="4866" max="4866" width="7.5703125" style="210" customWidth="1"/>
    <col min="4867" max="4867" width="47.42578125" style="210" customWidth="1"/>
    <col min="4868" max="4868" width="14.85546875" style="210" customWidth="1"/>
    <col min="4869" max="4869" width="14" style="210" customWidth="1"/>
    <col min="4870" max="4870" width="14.140625" style="210" customWidth="1"/>
    <col min="4871" max="4871" width="14.7109375" style="210" customWidth="1"/>
    <col min="4872" max="5120" width="9.140625" style="210"/>
    <col min="5121" max="5121" width="4.42578125" style="210" customWidth="1"/>
    <col min="5122" max="5122" width="7.5703125" style="210" customWidth="1"/>
    <col min="5123" max="5123" width="47.42578125" style="210" customWidth="1"/>
    <col min="5124" max="5124" width="14.85546875" style="210" customWidth="1"/>
    <col min="5125" max="5125" width="14" style="210" customWidth="1"/>
    <col min="5126" max="5126" width="14.140625" style="210" customWidth="1"/>
    <col min="5127" max="5127" width="14.7109375" style="210" customWidth="1"/>
    <col min="5128" max="5376" width="9.140625" style="210"/>
    <col min="5377" max="5377" width="4.42578125" style="210" customWidth="1"/>
    <col min="5378" max="5378" width="7.5703125" style="210" customWidth="1"/>
    <col min="5379" max="5379" width="47.42578125" style="210" customWidth="1"/>
    <col min="5380" max="5380" width="14.85546875" style="210" customWidth="1"/>
    <col min="5381" max="5381" width="14" style="210" customWidth="1"/>
    <col min="5382" max="5382" width="14.140625" style="210" customWidth="1"/>
    <col min="5383" max="5383" width="14.7109375" style="210" customWidth="1"/>
    <col min="5384" max="5632" width="9.140625" style="210"/>
    <col min="5633" max="5633" width="4.42578125" style="210" customWidth="1"/>
    <col min="5634" max="5634" width="7.5703125" style="210" customWidth="1"/>
    <col min="5635" max="5635" width="47.42578125" style="210" customWidth="1"/>
    <col min="5636" max="5636" width="14.85546875" style="210" customWidth="1"/>
    <col min="5637" max="5637" width="14" style="210" customWidth="1"/>
    <col min="5638" max="5638" width="14.140625" style="210" customWidth="1"/>
    <col min="5639" max="5639" width="14.7109375" style="210" customWidth="1"/>
    <col min="5640" max="5888" width="9.140625" style="210"/>
    <col min="5889" max="5889" width="4.42578125" style="210" customWidth="1"/>
    <col min="5890" max="5890" width="7.5703125" style="210" customWidth="1"/>
    <col min="5891" max="5891" width="47.42578125" style="210" customWidth="1"/>
    <col min="5892" max="5892" width="14.85546875" style="210" customWidth="1"/>
    <col min="5893" max="5893" width="14" style="210" customWidth="1"/>
    <col min="5894" max="5894" width="14.140625" style="210" customWidth="1"/>
    <col min="5895" max="5895" width="14.7109375" style="210" customWidth="1"/>
    <col min="5896" max="6144" width="9.140625" style="210"/>
    <col min="6145" max="6145" width="4.42578125" style="210" customWidth="1"/>
    <col min="6146" max="6146" width="7.5703125" style="210" customWidth="1"/>
    <col min="6147" max="6147" width="47.42578125" style="210" customWidth="1"/>
    <col min="6148" max="6148" width="14.85546875" style="210" customWidth="1"/>
    <col min="6149" max="6149" width="14" style="210" customWidth="1"/>
    <col min="6150" max="6150" width="14.140625" style="210" customWidth="1"/>
    <col min="6151" max="6151" width="14.7109375" style="210" customWidth="1"/>
    <col min="6152" max="6400" width="9.140625" style="210"/>
    <col min="6401" max="6401" width="4.42578125" style="210" customWidth="1"/>
    <col min="6402" max="6402" width="7.5703125" style="210" customWidth="1"/>
    <col min="6403" max="6403" width="47.42578125" style="210" customWidth="1"/>
    <col min="6404" max="6404" width="14.85546875" style="210" customWidth="1"/>
    <col min="6405" max="6405" width="14" style="210" customWidth="1"/>
    <col min="6406" max="6406" width="14.140625" style="210" customWidth="1"/>
    <col min="6407" max="6407" width="14.7109375" style="210" customWidth="1"/>
    <col min="6408" max="6656" width="9.140625" style="210"/>
    <col min="6657" max="6657" width="4.42578125" style="210" customWidth="1"/>
    <col min="6658" max="6658" width="7.5703125" style="210" customWidth="1"/>
    <col min="6659" max="6659" width="47.42578125" style="210" customWidth="1"/>
    <col min="6660" max="6660" width="14.85546875" style="210" customWidth="1"/>
    <col min="6661" max="6661" width="14" style="210" customWidth="1"/>
    <col min="6662" max="6662" width="14.140625" style="210" customWidth="1"/>
    <col min="6663" max="6663" width="14.7109375" style="210" customWidth="1"/>
    <col min="6664" max="6912" width="9.140625" style="210"/>
    <col min="6913" max="6913" width="4.42578125" style="210" customWidth="1"/>
    <col min="6914" max="6914" width="7.5703125" style="210" customWidth="1"/>
    <col min="6915" max="6915" width="47.42578125" style="210" customWidth="1"/>
    <col min="6916" max="6916" width="14.85546875" style="210" customWidth="1"/>
    <col min="6917" max="6917" width="14" style="210" customWidth="1"/>
    <col min="6918" max="6918" width="14.140625" style="210" customWidth="1"/>
    <col min="6919" max="6919" width="14.7109375" style="210" customWidth="1"/>
    <col min="6920" max="7168" width="9.140625" style="210"/>
    <col min="7169" max="7169" width="4.42578125" style="210" customWidth="1"/>
    <col min="7170" max="7170" width="7.5703125" style="210" customWidth="1"/>
    <col min="7171" max="7171" width="47.42578125" style="210" customWidth="1"/>
    <col min="7172" max="7172" width="14.85546875" style="210" customWidth="1"/>
    <col min="7173" max="7173" width="14" style="210" customWidth="1"/>
    <col min="7174" max="7174" width="14.140625" style="210" customWidth="1"/>
    <col min="7175" max="7175" width="14.7109375" style="210" customWidth="1"/>
    <col min="7176" max="7424" width="9.140625" style="210"/>
    <col min="7425" max="7425" width="4.42578125" style="210" customWidth="1"/>
    <col min="7426" max="7426" width="7.5703125" style="210" customWidth="1"/>
    <col min="7427" max="7427" width="47.42578125" style="210" customWidth="1"/>
    <col min="7428" max="7428" width="14.85546875" style="210" customWidth="1"/>
    <col min="7429" max="7429" width="14" style="210" customWidth="1"/>
    <col min="7430" max="7430" width="14.140625" style="210" customWidth="1"/>
    <col min="7431" max="7431" width="14.7109375" style="210" customWidth="1"/>
    <col min="7432" max="7680" width="9.140625" style="210"/>
    <col min="7681" max="7681" width="4.42578125" style="210" customWidth="1"/>
    <col min="7682" max="7682" width="7.5703125" style="210" customWidth="1"/>
    <col min="7683" max="7683" width="47.42578125" style="210" customWidth="1"/>
    <col min="7684" max="7684" width="14.85546875" style="210" customWidth="1"/>
    <col min="7685" max="7685" width="14" style="210" customWidth="1"/>
    <col min="7686" max="7686" width="14.140625" style="210" customWidth="1"/>
    <col min="7687" max="7687" width="14.7109375" style="210" customWidth="1"/>
    <col min="7688" max="7936" width="9.140625" style="210"/>
    <col min="7937" max="7937" width="4.42578125" style="210" customWidth="1"/>
    <col min="7938" max="7938" width="7.5703125" style="210" customWidth="1"/>
    <col min="7939" max="7939" width="47.42578125" style="210" customWidth="1"/>
    <col min="7940" max="7940" width="14.85546875" style="210" customWidth="1"/>
    <col min="7941" max="7941" width="14" style="210" customWidth="1"/>
    <col min="7942" max="7942" width="14.140625" style="210" customWidth="1"/>
    <col min="7943" max="7943" width="14.7109375" style="210" customWidth="1"/>
    <col min="7944" max="8192" width="9.140625" style="210"/>
    <col min="8193" max="8193" width="4.42578125" style="210" customWidth="1"/>
    <col min="8194" max="8194" width="7.5703125" style="210" customWidth="1"/>
    <col min="8195" max="8195" width="47.42578125" style="210" customWidth="1"/>
    <col min="8196" max="8196" width="14.85546875" style="210" customWidth="1"/>
    <col min="8197" max="8197" width="14" style="210" customWidth="1"/>
    <col min="8198" max="8198" width="14.140625" style="210" customWidth="1"/>
    <col min="8199" max="8199" width="14.7109375" style="210" customWidth="1"/>
    <col min="8200" max="8448" width="9.140625" style="210"/>
    <col min="8449" max="8449" width="4.42578125" style="210" customWidth="1"/>
    <col min="8450" max="8450" width="7.5703125" style="210" customWidth="1"/>
    <col min="8451" max="8451" width="47.42578125" style="210" customWidth="1"/>
    <col min="8452" max="8452" width="14.85546875" style="210" customWidth="1"/>
    <col min="8453" max="8453" width="14" style="210" customWidth="1"/>
    <col min="8454" max="8454" width="14.140625" style="210" customWidth="1"/>
    <col min="8455" max="8455" width="14.7109375" style="210" customWidth="1"/>
    <col min="8456" max="8704" width="9.140625" style="210"/>
    <col min="8705" max="8705" width="4.42578125" style="210" customWidth="1"/>
    <col min="8706" max="8706" width="7.5703125" style="210" customWidth="1"/>
    <col min="8707" max="8707" width="47.42578125" style="210" customWidth="1"/>
    <col min="8708" max="8708" width="14.85546875" style="210" customWidth="1"/>
    <col min="8709" max="8709" width="14" style="210" customWidth="1"/>
    <col min="8710" max="8710" width="14.140625" style="210" customWidth="1"/>
    <col min="8711" max="8711" width="14.7109375" style="210" customWidth="1"/>
    <col min="8712" max="8960" width="9.140625" style="210"/>
    <col min="8961" max="8961" width="4.42578125" style="210" customWidth="1"/>
    <col min="8962" max="8962" width="7.5703125" style="210" customWidth="1"/>
    <col min="8963" max="8963" width="47.42578125" style="210" customWidth="1"/>
    <col min="8964" max="8964" width="14.85546875" style="210" customWidth="1"/>
    <col min="8965" max="8965" width="14" style="210" customWidth="1"/>
    <col min="8966" max="8966" width="14.140625" style="210" customWidth="1"/>
    <col min="8967" max="8967" width="14.7109375" style="210" customWidth="1"/>
    <col min="8968" max="9216" width="9.140625" style="210"/>
    <col min="9217" max="9217" width="4.42578125" style="210" customWidth="1"/>
    <col min="9218" max="9218" width="7.5703125" style="210" customWidth="1"/>
    <col min="9219" max="9219" width="47.42578125" style="210" customWidth="1"/>
    <col min="9220" max="9220" width="14.85546875" style="210" customWidth="1"/>
    <col min="9221" max="9221" width="14" style="210" customWidth="1"/>
    <col min="9222" max="9222" width="14.140625" style="210" customWidth="1"/>
    <col min="9223" max="9223" width="14.7109375" style="210" customWidth="1"/>
    <col min="9224" max="9472" width="9.140625" style="210"/>
    <col min="9473" max="9473" width="4.42578125" style="210" customWidth="1"/>
    <col min="9474" max="9474" width="7.5703125" style="210" customWidth="1"/>
    <col min="9475" max="9475" width="47.42578125" style="210" customWidth="1"/>
    <col min="9476" max="9476" width="14.85546875" style="210" customWidth="1"/>
    <col min="9477" max="9477" width="14" style="210" customWidth="1"/>
    <col min="9478" max="9478" width="14.140625" style="210" customWidth="1"/>
    <col min="9479" max="9479" width="14.7109375" style="210" customWidth="1"/>
    <col min="9480" max="9728" width="9.140625" style="210"/>
    <col min="9729" max="9729" width="4.42578125" style="210" customWidth="1"/>
    <col min="9730" max="9730" width="7.5703125" style="210" customWidth="1"/>
    <col min="9731" max="9731" width="47.42578125" style="210" customWidth="1"/>
    <col min="9732" max="9732" width="14.85546875" style="210" customWidth="1"/>
    <col min="9733" max="9733" width="14" style="210" customWidth="1"/>
    <col min="9734" max="9734" width="14.140625" style="210" customWidth="1"/>
    <col min="9735" max="9735" width="14.7109375" style="210" customWidth="1"/>
    <col min="9736" max="9984" width="9.140625" style="210"/>
    <col min="9985" max="9985" width="4.42578125" style="210" customWidth="1"/>
    <col min="9986" max="9986" width="7.5703125" style="210" customWidth="1"/>
    <col min="9987" max="9987" width="47.42578125" style="210" customWidth="1"/>
    <col min="9988" max="9988" width="14.85546875" style="210" customWidth="1"/>
    <col min="9989" max="9989" width="14" style="210" customWidth="1"/>
    <col min="9990" max="9990" width="14.140625" style="210" customWidth="1"/>
    <col min="9991" max="9991" width="14.7109375" style="210" customWidth="1"/>
    <col min="9992" max="10240" width="9.140625" style="210"/>
    <col min="10241" max="10241" width="4.42578125" style="210" customWidth="1"/>
    <col min="10242" max="10242" width="7.5703125" style="210" customWidth="1"/>
    <col min="10243" max="10243" width="47.42578125" style="210" customWidth="1"/>
    <col min="10244" max="10244" width="14.85546875" style="210" customWidth="1"/>
    <col min="10245" max="10245" width="14" style="210" customWidth="1"/>
    <col min="10246" max="10246" width="14.140625" style="210" customWidth="1"/>
    <col min="10247" max="10247" width="14.7109375" style="210" customWidth="1"/>
    <col min="10248" max="10496" width="9.140625" style="210"/>
    <col min="10497" max="10497" width="4.42578125" style="210" customWidth="1"/>
    <col min="10498" max="10498" width="7.5703125" style="210" customWidth="1"/>
    <col min="10499" max="10499" width="47.42578125" style="210" customWidth="1"/>
    <col min="10500" max="10500" width="14.85546875" style="210" customWidth="1"/>
    <col min="10501" max="10501" width="14" style="210" customWidth="1"/>
    <col min="10502" max="10502" width="14.140625" style="210" customWidth="1"/>
    <col min="10503" max="10503" width="14.7109375" style="210" customWidth="1"/>
    <col min="10504" max="10752" width="9.140625" style="210"/>
    <col min="10753" max="10753" width="4.42578125" style="210" customWidth="1"/>
    <col min="10754" max="10754" width="7.5703125" style="210" customWidth="1"/>
    <col min="10755" max="10755" width="47.42578125" style="210" customWidth="1"/>
    <col min="10756" max="10756" width="14.85546875" style="210" customWidth="1"/>
    <col min="10757" max="10757" width="14" style="210" customWidth="1"/>
    <col min="10758" max="10758" width="14.140625" style="210" customWidth="1"/>
    <col min="10759" max="10759" width="14.7109375" style="210" customWidth="1"/>
    <col min="10760" max="11008" width="9.140625" style="210"/>
    <col min="11009" max="11009" width="4.42578125" style="210" customWidth="1"/>
    <col min="11010" max="11010" width="7.5703125" style="210" customWidth="1"/>
    <col min="11011" max="11011" width="47.42578125" style="210" customWidth="1"/>
    <col min="11012" max="11012" width="14.85546875" style="210" customWidth="1"/>
    <col min="11013" max="11013" width="14" style="210" customWidth="1"/>
    <col min="11014" max="11014" width="14.140625" style="210" customWidth="1"/>
    <col min="11015" max="11015" width="14.7109375" style="210" customWidth="1"/>
    <col min="11016" max="11264" width="9.140625" style="210"/>
    <col min="11265" max="11265" width="4.42578125" style="210" customWidth="1"/>
    <col min="11266" max="11266" width="7.5703125" style="210" customWidth="1"/>
    <col min="11267" max="11267" width="47.42578125" style="210" customWidth="1"/>
    <col min="11268" max="11268" width="14.85546875" style="210" customWidth="1"/>
    <col min="11269" max="11269" width="14" style="210" customWidth="1"/>
    <col min="11270" max="11270" width="14.140625" style="210" customWidth="1"/>
    <col min="11271" max="11271" width="14.7109375" style="210" customWidth="1"/>
    <col min="11272" max="11520" width="9.140625" style="210"/>
    <col min="11521" max="11521" width="4.42578125" style="210" customWidth="1"/>
    <col min="11522" max="11522" width="7.5703125" style="210" customWidth="1"/>
    <col min="11523" max="11523" width="47.42578125" style="210" customWidth="1"/>
    <col min="11524" max="11524" width="14.85546875" style="210" customWidth="1"/>
    <col min="11525" max="11525" width="14" style="210" customWidth="1"/>
    <col min="11526" max="11526" width="14.140625" style="210" customWidth="1"/>
    <col min="11527" max="11527" width="14.7109375" style="210" customWidth="1"/>
    <col min="11528" max="11776" width="9.140625" style="210"/>
    <col min="11777" max="11777" width="4.42578125" style="210" customWidth="1"/>
    <col min="11778" max="11778" width="7.5703125" style="210" customWidth="1"/>
    <col min="11779" max="11779" width="47.42578125" style="210" customWidth="1"/>
    <col min="11780" max="11780" width="14.85546875" style="210" customWidth="1"/>
    <col min="11781" max="11781" width="14" style="210" customWidth="1"/>
    <col min="11782" max="11782" width="14.140625" style="210" customWidth="1"/>
    <col min="11783" max="11783" width="14.7109375" style="210" customWidth="1"/>
    <col min="11784" max="12032" width="9.140625" style="210"/>
    <col min="12033" max="12033" width="4.42578125" style="210" customWidth="1"/>
    <col min="12034" max="12034" width="7.5703125" style="210" customWidth="1"/>
    <col min="12035" max="12035" width="47.42578125" style="210" customWidth="1"/>
    <col min="12036" max="12036" width="14.85546875" style="210" customWidth="1"/>
    <col min="12037" max="12037" width="14" style="210" customWidth="1"/>
    <col min="12038" max="12038" width="14.140625" style="210" customWidth="1"/>
    <col min="12039" max="12039" width="14.7109375" style="210" customWidth="1"/>
    <col min="12040" max="12288" width="9.140625" style="210"/>
    <col min="12289" max="12289" width="4.42578125" style="210" customWidth="1"/>
    <col min="12290" max="12290" width="7.5703125" style="210" customWidth="1"/>
    <col min="12291" max="12291" width="47.42578125" style="210" customWidth="1"/>
    <col min="12292" max="12292" width="14.85546875" style="210" customWidth="1"/>
    <col min="12293" max="12293" width="14" style="210" customWidth="1"/>
    <col min="12294" max="12294" width="14.140625" style="210" customWidth="1"/>
    <col min="12295" max="12295" width="14.7109375" style="210" customWidth="1"/>
    <col min="12296" max="12544" width="9.140625" style="210"/>
    <col min="12545" max="12545" width="4.42578125" style="210" customWidth="1"/>
    <col min="12546" max="12546" width="7.5703125" style="210" customWidth="1"/>
    <col min="12547" max="12547" width="47.42578125" style="210" customWidth="1"/>
    <col min="12548" max="12548" width="14.85546875" style="210" customWidth="1"/>
    <col min="12549" max="12549" width="14" style="210" customWidth="1"/>
    <col min="12550" max="12550" width="14.140625" style="210" customWidth="1"/>
    <col min="12551" max="12551" width="14.7109375" style="210" customWidth="1"/>
    <col min="12552" max="12800" width="9.140625" style="210"/>
    <col min="12801" max="12801" width="4.42578125" style="210" customWidth="1"/>
    <col min="12802" max="12802" width="7.5703125" style="210" customWidth="1"/>
    <col min="12803" max="12803" width="47.42578125" style="210" customWidth="1"/>
    <col min="12804" max="12804" width="14.85546875" style="210" customWidth="1"/>
    <col min="12805" max="12805" width="14" style="210" customWidth="1"/>
    <col min="12806" max="12806" width="14.140625" style="210" customWidth="1"/>
    <col min="12807" max="12807" width="14.7109375" style="210" customWidth="1"/>
    <col min="12808" max="13056" width="9.140625" style="210"/>
    <col min="13057" max="13057" width="4.42578125" style="210" customWidth="1"/>
    <col min="13058" max="13058" width="7.5703125" style="210" customWidth="1"/>
    <col min="13059" max="13059" width="47.42578125" style="210" customWidth="1"/>
    <col min="13060" max="13060" width="14.85546875" style="210" customWidth="1"/>
    <col min="13061" max="13061" width="14" style="210" customWidth="1"/>
    <col min="13062" max="13062" width="14.140625" style="210" customWidth="1"/>
    <col min="13063" max="13063" width="14.7109375" style="210" customWidth="1"/>
    <col min="13064" max="13312" width="9.140625" style="210"/>
    <col min="13313" max="13313" width="4.42578125" style="210" customWidth="1"/>
    <col min="13314" max="13314" width="7.5703125" style="210" customWidth="1"/>
    <col min="13315" max="13315" width="47.42578125" style="210" customWidth="1"/>
    <col min="13316" max="13316" width="14.85546875" style="210" customWidth="1"/>
    <col min="13317" max="13317" width="14" style="210" customWidth="1"/>
    <col min="13318" max="13318" width="14.140625" style="210" customWidth="1"/>
    <col min="13319" max="13319" width="14.7109375" style="210" customWidth="1"/>
    <col min="13320" max="13568" width="9.140625" style="210"/>
    <col min="13569" max="13569" width="4.42578125" style="210" customWidth="1"/>
    <col min="13570" max="13570" width="7.5703125" style="210" customWidth="1"/>
    <col min="13571" max="13571" width="47.42578125" style="210" customWidth="1"/>
    <col min="13572" max="13572" width="14.85546875" style="210" customWidth="1"/>
    <col min="13573" max="13573" width="14" style="210" customWidth="1"/>
    <col min="13574" max="13574" width="14.140625" style="210" customWidth="1"/>
    <col min="13575" max="13575" width="14.7109375" style="210" customWidth="1"/>
    <col min="13576" max="13824" width="9.140625" style="210"/>
    <col min="13825" max="13825" width="4.42578125" style="210" customWidth="1"/>
    <col min="13826" max="13826" width="7.5703125" style="210" customWidth="1"/>
    <col min="13827" max="13827" width="47.42578125" style="210" customWidth="1"/>
    <col min="13828" max="13828" width="14.85546875" style="210" customWidth="1"/>
    <col min="13829" max="13829" width="14" style="210" customWidth="1"/>
    <col min="13830" max="13830" width="14.140625" style="210" customWidth="1"/>
    <col min="13831" max="13831" width="14.7109375" style="210" customWidth="1"/>
    <col min="13832" max="14080" width="9.140625" style="210"/>
    <col min="14081" max="14081" width="4.42578125" style="210" customWidth="1"/>
    <col min="14082" max="14082" width="7.5703125" style="210" customWidth="1"/>
    <col min="14083" max="14083" width="47.42578125" style="210" customWidth="1"/>
    <col min="14084" max="14084" width="14.85546875" style="210" customWidth="1"/>
    <col min="14085" max="14085" width="14" style="210" customWidth="1"/>
    <col min="14086" max="14086" width="14.140625" style="210" customWidth="1"/>
    <col min="14087" max="14087" width="14.7109375" style="210" customWidth="1"/>
    <col min="14088" max="14336" width="9.140625" style="210"/>
    <col min="14337" max="14337" width="4.42578125" style="210" customWidth="1"/>
    <col min="14338" max="14338" width="7.5703125" style="210" customWidth="1"/>
    <col min="14339" max="14339" width="47.42578125" style="210" customWidth="1"/>
    <col min="14340" max="14340" width="14.85546875" style="210" customWidth="1"/>
    <col min="14341" max="14341" width="14" style="210" customWidth="1"/>
    <col min="14342" max="14342" width="14.140625" style="210" customWidth="1"/>
    <col min="14343" max="14343" width="14.7109375" style="210" customWidth="1"/>
    <col min="14344" max="14592" width="9.140625" style="210"/>
    <col min="14593" max="14593" width="4.42578125" style="210" customWidth="1"/>
    <col min="14594" max="14594" width="7.5703125" style="210" customWidth="1"/>
    <col min="14595" max="14595" width="47.42578125" style="210" customWidth="1"/>
    <col min="14596" max="14596" width="14.85546875" style="210" customWidth="1"/>
    <col min="14597" max="14597" width="14" style="210" customWidth="1"/>
    <col min="14598" max="14598" width="14.140625" style="210" customWidth="1"/>
    <col min="14599" max="14599" width="14.7109375" style="210" customWidth="1"/>
    <col min="14600" max="14848" width="9.140625" style="210"/>
    <col min="14849" max="14849" width="4.42578125" style="210" customWidth="1"/>
    <col min="14850" max="14850" width="7.5703125" style="210" customWidth="1"/>
    <col min="14851" max="14851" width="47.42578125" style="210" customWidth="1"/>
    <col min="14852" max="14852" width="14.85546875" style="210" customWidth="1"/>
    <col min="14853" max="14853" width="14" style="210" customWidth="1"/>
    <col min="14854" max="14854" width="14.140625" style="210" customWidth="1"/>
    <col min="14855" max="14855" width="14.7109375" style="210" customWidth="1"/>
    <col min="14856" max="15104" width="9.140625" style="210"/>
    <col min="15105" max="15105" width="4.42578125" style="210" customWidth="1"/>
    <col min="15106" max="15106" width="7.5703125" style="210" customWidth="1"/>
    <col min="15107" max="15107" width="47.42578125" style="210" customWidth="1"/>
    <col min="15108" max="15108" width="14.85546875" style="210" customWidth="1"/>
    <col min="15109" max="15109" width="14" style="210" customWidth="1"/>
    <col min="15110" max="15110" width="14.140625" style="210" customWidth="1"/>
    <col min="15111" max="15111" width="14.7109375" style="210" customWidth="1"/>
    <col min="15112" max="15360" width="9.140625" style="210"/>
    <col min="15361" max="15361" width="4.42578125" style="210" customWidth="1"/>
    <col min="15362" max="15362" width="7.5703125" style="210" customWidth="1"/>
    <col min="15363" max="15363" width="47.42578125" style="210" customWidth="1"/>
    <col min="15364" max="15364" width="14.85546875" style="210" customWidth="1"/>
    <col min="15365" max="15365" width="14" style="210" customWidth="1"/>
    <col min="15366" max="15366" width="14.140625" style="210" customWidth="1"/>
    <col min="15367" max="15367" width="14.7109375" style="210" customWidth="1"/>
    <col min="15368" max="15616" width="9.140625" style="210"/>
    <col min="15617" max="15617" width="4.42578125" style="210" customWidth="1"/>
    <col min="15618" max="15618" width="7.5703125" style="210" customWidth="1"/>
    <col min="15619" max="15619" width="47.42578125" style="210" customWidth="1"/>
    <col min="15620" max="15620" width="14.85546875" style="210" customWidth="1"/>
    <col min="15621" max="15621" width="14" style="210" customWidth="1"/>
    <col min="15622" max="15622" width="14.140625" style="210" customWidth="1"/>
    <col min="15623" max="15623" width="14.7109375" style="210" customWidth="1"/>
    <col min="15624" max="15872" width="9.140625" style="210"/>
    <col min="15873" max="15873" width="4.42578125" style="210" customWidth="1"/>
    <col min="15874" max="15874" width="7.5703125" style="210" customWidth="1"/>
    <col min="15875" max="15875" width="47.42578125" style="210" customWidth="1"/>
    <col min="15876" max="15876" width="14.85546875" style="210" customWidth="1"/>
    <col min="15877" max="15877" width="14" style="210" customWidth="1"/>
    <col min="15878" max="15878" width="14.140625" style="210" customWidth="1"/>
    <col min="15879" max="15879" width="14.7109375" style="210" customWidth="1"/>
    <col min="15880" max="16128" width="9.140625" style="210"/>
    <col min="16129" max="16129" width="4.42578125" style="210" customWidth="1"/>
    <col min="16130" max="16130" width="7.5703125" style="210" customWidth="1"/>
    <col min="16131" max="16131" width="47.42578125" style="210" customWidth="1"/>
    <col min="16132" max="16132" width="14.85546875" style="210" customWidth="1"/>
    <col min="16133" max="16133" width="14" style="210" customWidth="1"/>
    <col min="16134" max="16134" width="14.140625" style="210" customWidth="1"/>
    <col min="16135" max="16135" width="14.7109375" style="210" customWidth="1"/>
    <col min="16136" max="16384" width="9.140625" style="210"/>
  </cols>
  <sheetData>
    <row r="1" spans="1:7" x14ac:dyDescent="0.25">
      <c r="F1" s="11" t="s">
        <v>61</v>
      </c>
    </row>
    <row r="2" spans="1:7" x14ac:dyDescent="0.25">
      <c r="F2" s="11" t="s">
        <v>206</v>
      </c>
    </row>
    <row r="3" spans="1:7" x14ac:dyDescent="0.25">
      <c r="F3" s="9" t="s">
        <v>1</v>
      </c>
    </row>
    <row r="4" spans="1:7" x14ac:dyDescent="0.25">
      <c r="F4" s="11" t="s">
        <v>207</v>
      </c>
    </row>
    <row r="6" spans="1:7" s="147" customFormat="1" ht="12.75" x14ac:dyDescent="0.2">
      <c r="A6" s="270" t="s">
        <v>222</v>
      </c>
      <c r="B6" s="270"/>
      <c r="C6" s="270"/>
      <c r="D6" s="270"/>
      <c r="E6" s="270"/>
      <c r="F6" s="270"/>
      <c r="G6" s="270"/>
    </row>
    <row r="7" spans="1:7" s="147" customFormat="1" ht="12.75" x14ac:dyDescent="0.2">
      <c r="A7" s="148" t="s">
        <v>223</v>
      </c>
      <c r="B7" s="148"/>
      <c r="C7" s="148"/>
      <c r="D7" s="148"/>
      <c r="E7" s="148"/>
      <c r="F7" s="148"/>
      <c r="G7" s="148"/>
    </row>
    <row r="8" spans="1:7" x14ac:dyDescent="0.25">
      <c r="A8" s="271" t="s">
        <v>224</v>
      </c>
      <c r="B8" s="271"/>
      <c r="C8" s="271"/>
      <c r="D8" s="271"/>
      <c r="E8" s="271"/>
      <c r="F8" s="271"/>
      <c r="G8" s="271"/>
    </row>
    <row r="9" spans="1:7" x14ac:dyDescent="0.25">
      <c r="A9" s="237"/>
      <c r="B9" s="237"/>
      <c r="C9" s="237"/>
      <c r="D9" s="237"/>
      <c r="E9" s="237"/>
      <c r="F9" s="237"/>
      <c r="G9" s="149" t="s">
        <v>3</v>
      </c>
    </row>
    <row r="10" spans="1:7" x14ac:dyDescent="0.25">
      <c r="A10" s="272" t="s">
        <v>64</v>
      </c>
      <c r="B10" s="150"/>
      <c r="C10" s="272" t="s">
        <v>225</v>
      </c>
      <c r="D10" s="275" t="s">
        <v>226</v>
      </c>
      <c r="E10" s="151"/>
      <c r="F10" s="152"/>
      <c r="G10" s="275" t="s">
        <v>227</v>
      </c>
    </row>
    <row r="11" spans="1:7" x14ac:dyDescent="0.25">
      <c r="A11" s="273"/>
      <c r="B11" s="153" t="s">
        <v>5</v>
      </c>
      <c r="C11" s="273"/>
      <c r="D11" s="276"/>
      <c r="E11" s="276" t="s">
        <v>228</v>
      </c>
      <c r="F11" s="276" t="s">
        <v>214</v>
      </c>
      <c r="G11" s="276"/>
    </row>
    <row r="12" spans="1:7" x14ac:dyDescent="0.25">
      <c r="A12" s="273"/>
      <c r="B12" s="154"/>
      <c r="C12" s="273"/>
      <c r="D12" s="276"/>
      <c r="E12" s="276"/>
      <c r="F12" s="276"/>
      <c r="G12" s="276"/>
    </row>
    <row r="13" spans="1:7" x14ac:dyDescent="0.25">
      <c r="A13" s="274"/>
      <c r="B13" s="154" t="s">
        <v>6</v>
      </c>
      <c r="C13" s="274"/>
      <c r="D13" s="277"/>
      <c r="E13" s="277"/>
      <c r="F13" s="277"/>
      <c r="G13" s="277"/>
    </row>
    <row r="14" spans="1:7" ht="12" customHeight="1" x14ac:dyDescent="0.25">
      <c r="A14" s="155">
        <v>1</v>
      </c>
      <c r="B14" s="155">
        <v>2</v>
      </c>
      <c r="C14" s="155">
        <v>3</v>
      </c>
      <c r="D14" s="155">
        <v>4</v>
      </c>
      <c r="E14" s="155">
        <v>5</v>
      </c>
      <c r="F14" s="155">
        <v>6</v>
      </c>
      <c r="G14" s="155">
        <v>7</v>
      </c>
    </row>
    <row r="15" spans="1:7" s="237" customFormat="1" x14ac:dyDescent="0.25">
      <c r="A15" s="156"/>
      <c r="B15" s="157">
        <v>801</v>
      </c>
      <c r="C15" s="238"/>
      <c r="D15" s="239"/>
      <c r="E15" s="239"/>
      <c r="F15" s="239"/>
      <c r="G15" s="239"/>
    </row>
    <row r="16" spans="1:7" x14ac:dyDescent="0.25">
      <c r="A16" s="158" t="s">
        <v>71</v>
      </c>
      <c r="B16" s="240">
        <v>80101</v>
      </c>
      <c r="C16" s="159" t="s">
        <v>20</v>
      </c>
      <c r="D16" s="241">
        <v>543.20000000000005</v>
      </c>
      <c r="E16" s="241">
        <v>1007723.33</v>
      </c>
      <c r="F16" s="241">
        <v>1008266.53</v>
      </c>
      <c r="G16" s="241">
        <v>0</v>
      </c>
    </row>
    <row r="17" spans="1:7" x14ac:dyDescent="0.25">
      <c r="A17" s="158" t="s">
        <v>76</v>
      </c>
      <c r="B17" s="240">
        <v>80102</v>
      </c>
      <c r="C17" s="160" t="s">
        <v>229</v>
      </c>
      <c r="D17" s="242">
        <v>0</v>
      </c>
      <c r="E17" s="242">
        <v>90197</v>
      </c>
      <c r="F17" s="242">
        <v>90197</v>
      </c>
      <c r="G17" s="242">
        <v>0</v>
      </c>
    </row>
    <row r="18" spans="1:7" x14ac:dyDescent="0.25">
      <c r="A18" s="158" t="s">
        <v>83</v>
      </c>
      <c r="B18" s="240">
        <v>80104</v>
      </c>
      <c r="C18" s="160" t="s">
        <v>24</v>
      </c>
      <c r="D18" s="242">
        <v>16377.27</v>
      </c>
      <c r="E18" s="242">
        <v>5976654.3899999997</v>
      </c>
      <c r="F18" s="242">
        <v>5993031.6600000001</v>
      </c>
      <c r="G18" s="242">
        <v>0</v>
      </c>
    </row>
    <row r="19" spans="1:7" x14ac:dyDescent="0.25">
      <c r="A19" s="158" t="s">
        <v>87</v>
      </c>
      <c r="B19" s="240">
        <v>80115</v>
      </c>
      <c r="C19" s="160" t="s">
        <v>26</v>
      </c>
      <c r="D19" s="242">
        <v>492.97</v>
      </c>
      <c r="E19" s="242">
        <v>1190840.8</v>
      </c>
      <c r="F19" s="242">
        <v>1191333.77</v>
      </c>
      <c r="G19" s="242">
        <v>0</v>
      </c>
    </row>
    <row r="20" spans="1:7" x14ac:dyDescent="0.25">
      <c r="A20" s="158" t="s">
        <v>92</v>
      </c>
      <c r="B20" s="240">
        <v>80120</v>
      </c>
      <c r="C20" s="160" t="s">
        <v>27</v>
      </c>
      <c r="D20" s="243">
        <v>227.01</v>
      </c>
      <c r="E20" s="242">
        <v>323050</v>
      </c>
      <c r="F20" s="242">
        <v>323277.01</v>
      </c>
      <c r="G20" s="242">
        <v>0</v>
      </c>
    </row>
    <row r="21" spans="1:7" x14ac:dyDescent="0.25">
      <c r="A21" s="158" t="s">
        <v>97</v>
      </c>
      <c r="B21" s="240">
        <v>80132</v>
      </c>
      <c r="C21" s="160" t="s">
        <v>230</v>
      </c>
      <c r="D21" s="242">
        <v>1.71</v>
      </c>
      <c r="E21" s="242">
        <v>146099</v>
      </c>
      <c r="F21" s="242">
        <v>146100.71</v>
      </c>
      <c r="G21" s="244">
        <v>0</v>
      </c>
    </row>
    <row r="22" spans="1:7" ht="25.5" x14ac:dyDescent="0.25">
      <c r="A22" s="161" t="s">
        <v>101</v>
      </c>
      <c r="B22" s="245">
        <v>80140</v>
      </c>
      <c r="C22" s="162" t="s">
        <v>231</v>
      </c>
      <c r="D22" s="246">
        <v>0</v>
      </c>
      <c r="E22" s="246">
        <v>159270</v>
      </c>
      <c r="F22" s="246">
        <v>159270</v>
      </c>
      <c r="G22" s="246">
        <v>0</v>
      </c>
    </row>
    <row r="23" spans="1:7" ht="14.25" customHeight="1" x14ac:dyDescent="0.25">
      <c r="A23" s="158" t="s">
        <v>104</v>
      </c>
      <c r="B23" s="240">
        <v>80142</v>
      </c>
      <c r="C23" s="163" t="s">
        <v>232</v>
      </c>
      <c r="D23" s="244">
        <v>0</v>
      </c>
      <c r="E23" s="244">
        <v>369147</v>
      </c>
      <c r="F23" s="244">
        <v>369147</v>
      </c>
      <c r="G23" s="244">
        <v>0</v>
      </c>
    </row>
    <row r="24" spans="1:7" ht="14.25" customHeight="1" x14ac:dyDescent="0.25">
      <c r="A24" s="158" t="s">
        <v>111</v>
      </c>
      <c r="B24" s="245">
        <v>80144</v>
      </c>
      <c r="C24" s="162" t="s">
        <v>233</v>
      </c>
      <c r="D24" s="242">
        <v>0</v>
      </c>
      <c r="E24" s="242">
        <v>105800</v>
      </c>
      <c r="F24" s="242">
        <v>105800</v>
      </c>
      <c r="G24" s="242">
        <v>0</v>
      </c>
    </row>
    <row r="25" spans="1:7" x14ac:dyDescent="0.25">
      <c r="A25" s="158" t="s">
        <v>127</v>
      </c>
      <c r="B25" s="245">
        <v>80148</v>
      </c>
      <c r="C25" s="160" t="s">
        <v>16</v>
      </c>
      <c r="D25" s="243">
        <v>522.36</v>
      </c>
      <c r="E25" s="243">
        <v>3570809</v>
      </c>
      <c r="F25" s="243">
        <v>3571331.36</v>
      </c>
      <c r="G25" s="243">
        <v>0</v>
      </c>
    </row>
    <row r="26" spans="1:7" x14ac:dyDescent="0.25">
      <c r="A26" s="247"/>
      <c r="B26" s="164">
        <v>854</v>
      </c>
      <c r="C26" s="165"/>
      <c r="D26" s="248"/>
      <c r="E26" s="248"/>
      <c r="F26" s="248"/>
      <c r="G26" s="248"/>
    </row>
    <row r="27" spans="1:7" x14ac:dyDescent="0.25">
      <c r="A27" s="158" t="s">
        <v>71</v>
      </c>
      <c r="B27" s="240">
        <v>85410</v>
      </c>
      <c r="C27" s="160" t="s">
        <v>45</v>
      </c>
      <c r="D27" s="242">
        <v>715.53</v>
      </c>
      <c r="E27" s="242">
        <v>601700</v>
      </c>
      <c r="F27" s="242">
        <v>602415.53</v>
      </c>
      <c r="G27" s="242">
        <v>0</v>
      </c>
    </row>
    <row r="28" spans="1:7" ht="25.5" x14ac:dyDescent="0.25">
      <c r="A28" s="158" t="s">
        <v>76</v>
      </c>
      <c r="B28" s="245">
        <v>85412</v>
      </c>
      <c r="C28" s="166" t="s">
        <v>234</v>
      </c>
      <c r="D28" s="246">
        <v>0</v>
      </c>
      <c r="E28" s="246">
        <v>20600</v>
      </c>
      <c r="F28" s="246">
        <v>20600</v>
      </c>
      <c r="G28" s="246">
        <v>0</v>
      </c>
    </row>
    <row r="29" spans="1:7" x14ac:dyDescent="0.25">
      <c r="A29" s="158" t="s">
        <v>83</v>
      </c>
      <c r="B29" s="240">
        <v>85417</v>
      </c>
      <c r="C29" s="166" t="s">
        <v>235</v>
      </c>
      <c r="D29" s="242">
        <v>0</v>
      </c>
      <c r="E29" s="242">
        <v>80400</v>
      </c>
      <c r="F29" s="242">
        <v>80400</v>
      </c>
      <c r="G29" s="242">
        <v>0</v>
      </c>
    </row>
    <row r="30" spans="1:7" x14ac:dyDescent="0.25">
      <c r="A30" s="167" t="s">
        <v>87</v>
      </c>
      <c r="B30" s="249">
        <v>85420</v>
      </c>
      <c r="C30" s="168" t="s">
        <v>236</v>
      </c>
      <c r="D30" s="250">
        <v>0</v>
      </c>
      <c r="E30" s="250">
        <v>26900</v>
      </c>
      <c r="F30" s="250">
        <v>26900</v>
      </c>
      <c r="G30" s="251">
        <v>0</v>
      </c>
    </row>
    <row r="31" spans="1:7" s="255" customFormat="1" ht="21" customHeight="1" x14ac:dyDescent="0.25">
      <c r="A31" s="252"/>
      <c r="B31" s="252"/>
      <c r="C31" s="253" t="s">
        <v>237</v>
      </c>
      <c r="D31" s="254">
        <f>SUM(D16:D30)</f>
        <v>18880.05</v>
      </c>
      <c r="E31" s="254">
        <f>SUM(E16:E30)</f>
        <v>13669190.52</v>
      </c>
      <c r="F31" s="254">
        <f>SUM(F16:F30)</f>
        <v>13688070.57</v>
      </c>
      <c r="G31" s="254">
        <f>SUM(G16:G30)</f>
        <v>0</v>
      </c>
    </row>
    <row r="33" spans="1:3" x14ac:dyDescent="0.25">
      <c r="A33" s="256"/>
      <c r="B33" s="256"/>
      <c r="C33" s="169"/>
    </row>
    <row r="34" spans="1:3" x14ac:dyDescent="0.25">
      <c r="A34" s="256"/>
      <c r="B34" s="256"/>
      <c r="C34" s="169"/>
    </row>
    <row r="35" spans="1:3" x14ac:dyDescent="0.25">
      <c r="A35" s="256"/>
      <c r="B35" s="256"/>
      <c r="C35" s="169"/>
    </row>
  </sheetData>
  <mergeCells count="8">
    <mergeCell ref="A6:G6"/>
    <mergeCell ref="A8:G8"/>
    <mergeCell ref="A10:A13"/>
    <mergeCell ref="C10:C13"/>
    <mergeCell ref="D10:D13"/>
    <mergeCell ref="G10:G13"/>
    <mergeCell ref="E11:E13"/>
    <mergeCell ref="F11:F13"/>
  </mergeCells>
  <printOptions horizontalCentered="1"/>
  <pageMargins left="0.70866141732283472" right="0.70866141732283472" top="0.74803149606299213" bottom="0.74803149606299213" header="0.31496062992125984" footer="0.31496062992125984"/>
  <pageSetup paperSize="9" firstPageNumber="50" orientation="landscape" useFirstPageNumber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5638B-D681-45EB-8A49-0DF47C1A2E04}">
  <sheetPr>
    <tabColor rgb="FFFF0066"/>
  </sheetPr>
  <dimension ref="A1:WVG245"/>
  <sheetViews>
    <sheetView zoomScale="140" zoomScaleNormal="140" workbookViewId="0"/>
  </sheetViews>
  <sheetFormatPr defaultRowHeight="15" x14ac:dyDescent="0.25"/>
  <cols>
    <col min="1" max="1" width="4.85546875" style="237" customWidth="1"/>
    <col min="2" max="2" width="33.42578125" style="237" customWidth="1"/>
    <col min="3" max="3" width="8.5703125" style="237" customWidth="1"/>
    <col min="4" max="4" width="10.28515625" style="237" customWidth="1"/>
    <col min="5" max="5" width="8.140625" style="237" customWidth="1"/>
    <col min="6" max="7" width="13" style="210" customWidth="1"/>
    <col min="8" max="68" width="9.140625" style="210"/>
    <col min="69" max="245" width="9.140625" style="237"/>
    <col min="246" max="246" width="5.28515625" style="237" customWidth="1"/>
    <col min="247" max="247" width="8" style="237" customWidth="1"/>
    <col min="248" max="248" width="5.85546875" style="237" customWidth="1"/>
    <col min="249" max="249" width="9.42578125" style="237" customWidth="1"/>
    <col min="250" max="250" width="11.28515625" style="237" customWidth="1"/>
    <col min="251" max="251" width="11" style="237" customWidth="1"/>
    <col min="252" max="252" width="13.140625" style="237" customWidth="1"/>
    <col min="253" max="253" width="11.7109375" style="237" customWidth="1"/>
    <col min="254" max="254" width="11.140625" style="237" customWidth="1"/>
    <col min="255" max="255" width="11.7109375" style="237" customWidth="1"/>
    <col min="256" max="501" width="9.140625" style="237"/>
    <col min="502" max="502" width="5.28515625" style="237" customWidth="1"/>
    <col min="503" max="503" width="8" style="237" customWidth="1"/>
    <col min="504" max="504" width="5.85546875" style="237" customWidth="1"/>
    <col min="505" max="505" width="9.42578125" style="237" customWidth="1"/>
    <col min="506" max="506" width="11.28515625" style="237" customWidth="1"/>
    <col min="507" max="507" width="11" style="237" customWidth="1"/>
    <col min="508" max="508" width="13.140625" style="237" customWidth="1"/>
    <col min="509" max="509" width="11.7109375" style="237" customWidth="1"/>
    <col min="510" max="510" width="11.140625" style="237" customWidth="1"/>
    <col min="511" max="511" width="11.7109375" style="237" customWidth="1"/>
    <col min="512" max="757" width="9.140625" style="237"/>
    <col min="758" max="758" width="5.28515625" style="237" customWidth="1"/>
    <col min="759" max="759" width="8" style="237" customWidth="1"/>
    <col min="760" max="760" width="5.85546875" style="237" customWidth="1"/>
    <col min="761" max="761" width="9.42578125" style="237" customWidth="1"/>
    <col min="762" max="762" width="11.28515625" style="237" customWidth="1"/>
    <col min="763" max="763" width="11" style="237" customWidth="1"/>
    <col min="764" max="764" width="13.140625" style="237" customWidth="1"/>
    <col min="765" max="765" width="11.7109375" style="237" customWidth="1"/>
    <col min="766" max="766" width="11.140625" style="237" customWidth="1"/>
    <col min="767" max="767" width="11.7109375" style="237" customWidth="1"/>
    <col min="768" max="1013" width="9.140625" style="237"/>
    <col min="1014" max="1014" width="5.28515625" style="237" customWidth="1"/>
    <col min="1015" max="1015" width="8" style="237" customWidth="1"/>
    <col min="1016" max="1016" width="5.85546875" style="237" customWidth="1"/>
    <col min="1017" max="1017" width="9.42578125" style="237" customWidth="1"/>
    <col min="1018" max="1018" width="11.28515625" style="237" customWidth="1"/>
    <col min="1019" max="1019" width="11" style="237" customWidth="1"/>
    <col min="1020" max="1020" width="13.140625" style="237" customWidth="1"/>
    <col min="1021" max="1021" width="11.7109375" style="237" customWidth="1"/>
    <col min="1022" max="1022" width="11.140625" style="237" customWidth="1"/>
    <col min="1023" max="1023" width="11.7109375" style="237" customWidth="1"/>
    <col min="1024" max="1269" width="9.140625" style="237"/>
    <col min="1270" max="1270" width="5.28515625" style="237" customWidth="1"/>
    <col min="1271" max="1271" width="8" style="237" customWidth="1"/>
    <col min="1272" max="1272" width="5.85546875" style="237" customWidth="1"/>
    <col min="1273" max="1273" width="9.42578125" style="237" customWidth="1"/>
    <col min="1274" max="1274" width="11.28515625" style="237" customWidth="1"/>
    <col min="1275" max="1275" width="11" style="237" customWidth="1"/>
    <col min="1276" max="1276" width="13.140625" style="237" customWidth="1"/>
    <col min="1277" max="1277" width="11.7109375" style="237" customWidth="1"/>
    <col min="1278" max="1278" width="11.140625" style="237" customWidth="1"/>
    <col min="1279" max="1279" width="11.7109375" style="237" customWidth="1"/>
    <col min="1280" max="1525" width="9.140625" style="237"/>
    <col min="1526" max="1526" width="5.28515625" style="237" customWidth="1"/>
    <col min="1527" max="1527" width="8" style="237" customWidth="1"/>
    <col min="1528" max="1528" width="5.85546875" style="237" customWidth="1"/>
    <col min="1529" max="1529" width="9.42578125" style="237" customWidth="1"/>
    <col min="1530" max="1530" width="11.28515625" style="237" customWidth="1"/>
    <col min="1531" max="1531" width="11" style="237" customWidth="1"/>
    <col min="1532" max="1532" width="13.140625" style="237" customWidth="1"/>
    <col min="1533" max="1533" width="11.7109375" style="237" customWidth="1"/>
    <col min="1534" max="1534" width="11.140625" style="237" customWidth="1"/>
    <col min="1535" max="1535" width="11.7109375" style="237" customWidth="1"/>
    <col min="1536" max="1781" width="9.140625" style="237"/>
    <col min="1782" max="1782" width="5.28515625" style="237" customWidth="1"/>
    <col min="1783" max="1783" width="8" style="237" customWidth="1"/>
    <col min="1784" max="1784" width="5.85546875" style="237" customWidth="1"/>
    <col min="1785" max="1785" width="9.42578125" style="237" customWidth="1"/>
    <col min="1786" max="1786" width="11.28515625" style="237" customWidth="1"/>
    <col min="1787" max="1787" width="11" style="237" customWidth="1"/>
    <col min="1788" max="1788" width="13.140625" style="237" customWidth="1"/>
    <col min="1789" max="1789" width="11.7109375" style="237" customWidth="1"/>
    <col min="1790" max="1790" width="11.140625" style="237" customWidth="1"/>
    <col min="1791" max="1791" width="11.7109375" style="237" customWidth="1"/>
    <col min="1792" max="2037" width="9.140625" style="237"/>
    <col min="2038" max="2038" width="5.28515625" style="237" customWidth="1"/>
    <col min="2039" max="2039" width="8" style="237" customWidth="1"/>
    <col min="2040" max="2040" width="5.85546875" style="237" customWidth="1"/>
    <col min="2041" max="2041" width="9.42578125" style="237" customWidth="1"/>
    <col min="2042" max="2042" width="11.28515625" style="237" customWidth="1"/>
    <col min="2043" max="2043" width="11" style="237" customWidth="1"/>
    <col min="2044" max="2044" width="13.140625" style="237" customWidth="1"/>
    <col min="2045" max="2045" width="11.7109375" style="237" customWidth="1"/>
    <col min="2046" max="2046" width="11.140625" style="237" customWidth="1"/>
    <col min="2047" max="2047" width="11.7109375" style="237" customWidth="1"/>
    <col min="2048" max="2293" width="9.140625" style="237"/>
    <col min="2294" max="2294" width="5.28515625" style="237" customWidth="1"/>
    <col min="2295" max="2295" width="8" style="237" customWidth="1"/>
    <col min="2296" max="2296" width="5.85546875" style="237" customWidth="1"/>
    <col min="2297" max="2297" width="9.42578125" style="237" customWidth="1"/>
    <col min="2298" max="2298" width="11.28515625" style="237" customWidth="1"/>
    <col min="2299" max="2299" width="11" style="237" customWidth="1"/>
    <col min="2300" max="2300" width="13.140625" style="237" customWidth="1"/>
    <col min="2301" max="2301" width="11.7109375" style="237" customWidth="1"/>
    <col min="2302" max="2302" width="11.140625" style="237" customWidth="1"/>
    <col min="2303" max="2303" width="11.7109375" style="237" customWidth="1"/>
    <col min="2304" max="2549" width="9.140625" style="237"/>
    <col min="2550" max="2550" width="5.28515625" style="237" customWidth="1"/>
    <col min="2551" max="2551" width="8" style="237" customWidth="1"/>
    <col min="2552" max="2552" width="5.85546875" style="237" customWidth="1"/>
    <col min="2553" max="2553" width="9.42578125" style="237" customWidth="1"/>
    <col min="2554" max="2554" width="11.28515625" style="237" customWidth="1"/>
    <col min="2555" max="2555" width="11" style="237" customWidth="1"/>
    <col min="2556" max="2556" width="13.140625" style="237" customWidth="1"/>
    <col min="2557" max="2557" width="11.7109375" style="237" customWidth="1"/>
    <col min="2558" max="2558" width="11.140625" style="237" customWidth="1"/>
    <col min="2559" max="2559" width="11.7109375" style="237" customWidth="1"/>
    <col min="2560" max="2805" width="9.140625" style="237"/>
    <col min="2806" max="2806" width="5.28515625" style="237" customWidth="1"/>
    <col min="2807" max="2807" width="8" style="237" customWidth="1"/>
    <col min="2808" max="2808" width="5.85546875" style="237" customWidth="1"/>
    <col min="2809" max="2809" width="9.42578125" style="237" customWidth="1"/>
    <col min="2810" max="2810" width="11.28515625" style="237" customWidth="1"/>
    <col min="2811" max="2811" width="11" style="237" customWidth="1"/>
    <col min="2812" max="2812" width="13.140625" style="237" customWidth="1"/>
    <col min="2813" max="2813" width="11.7109375" style="237" customWidth="1"/>
    <col min="2814" max="2814" width="11.140625" style="237" customWidth="1"/>
    <col min="2815" max="2815" width="11.7109375" style="237" customWidth="1"/>
    <col min="2816" max="3061" width="9.140625" style="237"/>
    <col min="3062" max="3062" width="5.28515625" style="237" customWidth="1"/>
    <col min="3063" max="3063" width="8" style="237" customWidth="1"/>
    <col min="3064" max="3064" width="5.85546875" style="237" customWidth="1"/>
    <col min="3065" max="3065" width="9.42578125" style="237" customWidth="1"/>
    <col min="3066" max="3066" width="11.28515625" style="237" customWidth="1"/>
    <col min="3067" max="3067" width="11" style="237" customWidth="1"/>
    <col min="3068" max="3068" width="13.140625" style="237" customWidth="1"/>
    <col min="3069" max="3069" width="11.7109375" style="237" customWidth="1"/>
    <col min="3070" max="3070" width="11.140625" style="237" customWidth="1"/>
    <col min="3071" max="3071" width="11.7109375" style="237" customWidth="1"/>
    <col min="3072" max="3317" width="9.140625" style="237"/>
    <col min="3318" max="3318" width="5.28515625" style="237" customWidth="1"/>
    <col min="3319" max="3319" width="8" style="237" customWidth="1"/>
    <col min="3320" max="3320" width="5.85546875" style="237" customWidth="1"/>
    <col min="3321" max="3321" width="9.42578125" style="237" customWidth="1"/>
    <col min="3322" max="3322" width="11.28515625" style="237" customWidth="1"/>
    <col min="3323" max="3323" width="11" style="237" customWidth="1"/>
    <col min="3324" max="3324" width="13.140625" style="237" customWidth="1"/>
    <col min="3325" max="3325" width="11.7109375" style="237" customWidth="1"/>
    <col min="3326" max="3326" width="11.140625" style="237" customWidth="1"/>
    <col min="3327" max="3327" width="11.7109375" style="237" customWidth="1"/>
    <col min="3328" max="3573" width="9.140625" style="237"/>
    <col min="3574" max="3574" width="5.28515625" style="237" customWidth="1"/>
    <col min="3575" max="3575" width="8" style="237" customWidth="1"/>
    <col min="3576" max="3576" width="5.85546875" style="237" customWidth="1"/>
    <col min="3577" max="3577" width="9.42578125" style="237" customWidth="1"/>
    <col min="3578" max="3578" width="11.28515625" style="237" customWidth="1"/>
    <col min="3579" max="3579" width="11" style="237" customWidth="1"/>
    <col min="3580" max="3580" width="13.140625" style="237" customWidth="1"/>
    <col min="3581" max="3581" width="11.7109375" style="237" customWidth="1"/>
    <col min="3582" max="3582" width="11.140625" style="237" customWidth="1"/>
    <col min="3583" max="3583" width="11.7109375" style="237" customWidth="1"/>
    <col min="3584" max="3829" width="9.140625" style="237"/>
    <col min="3830" max="3830" width="5.28515625" style="237" customWidth="1"/>
    <col min="3831" max="3831" width="8" style="237" customWidth="1"/>
    <col min="3832" max="3832" width="5.85546875" style="237" customWidth="1"/>
    <col min="3833" max="3833" width="9.42578125" style="237" customWidth="1"/>
    <col min="3834" max="3834" width="11.28515625" style="237" customWidth="1"/>
    <col min="3835" max="3835" width="11" style="237" customWidth="1"/>
    <col min="3836" max="3836" width="13.140625" style="237" customWidth="1"/>
    <col min="3837" max="3837" width="11.7109375" style="237" customWidth="1"/>
    <col min="3838" max="3838" width="11.140625" style="237" customWidth="1"/>
    <col min="3839" max="3839" width="11.7109375" style="237" customWidth="1"/>
    <col min="3840" max="4085" width="9.140625" style="237"/>
    <col min="4086" max="4086" width="5.28515625" style="237" customWidth="1"/>
    <col min="4087" max="4087" width="8" style="237" customWidth="1"/>
    <col min="4088" max="4088" width="5.85546875" style="237" customWidth="1"/>
    <col min="4089" max="4089" width="9.42578125" style="237" customWidth="1"/>
    <col min="4090" max="4090" width="11.28515625" style="237" customWidth="1"/>
    <col min="4091" max="4091" width="11" style="237" customWidth="1"/>
    <col min="4092" max="4092" width="13.140625" style="237" customWidth="1"/>
    <col min="4093" max="4093" width="11.7109375" style="237" customWidth="1"/>
    <col min="4094" max="4094" width="11.140625" style="237" customWidth="1"/>
    <col min="4095" max="4095" width="11.7109375" style="237" customWidth="1"/>
    <col min="4096" max="4341" width="9.140625" style="237"/>
    <col min="4342" max="4342" width="5.28515625" style="237" customWidth="1"/>
    <col min="4343" max="4343" width="8" style="237" customWidth="1"/>
    <col min="4344" max="4344" width="5.85546875" style="237" customWidth="1"/>
    <col min="4345" max="4345" width="9.42578125" style="237" customWidth="1"/>
    <col min="4346" max="4346" width="11.28515625" style="237" customWidth="1"/>
    <col min="4347" max="4347" width="11" style="237" customWidth="1"/>
    <col min="4348" max="4348" width="13.140625" style="237" customWidth="1"/>
    <col min="4349" max="4349" width="11.7109375" style="237" customWidth="1"/>
    <col min="4350" max="4350" width="11.140625" style="237" customWidth="1"/>
    <col min="4351" max="4351" width="11.7109375" style="237" customWidth="1"/>
    <col min="4352" max="4597" width="9.140625" style="237"/>
    <col min="4598" max="4598" width="5.28515625" style="237" customWidth="1"/>
    <col min="4599" max="4599" width="8" style="237" customWidth="1"/>
    <col min="4600" max="4600" width="5.85546875" style="237" customWidth="1"/>
    <col min="4601" max="4601" width="9.42578125" style="237" customWidth="1"/>
    <col min="4602" max="4602" width="11.28515625" style="237" customWidth="1"/>
    <col min="4603" max="4603" width="11" style="237" customWidth="1"/>
    <col min="4604" max="4604" width="13.140625" style="237" customWidth="1"/>
    <col min="4605" max="4605" width="11.7109375" style="237" customWidth="1"/>
    <col min="4606" max="4606" width="11.140625" style="237" customWidth="1"/>
    <col min="4607" max="4607" width="11.7109375" style="237" customWidth="1"/>
    <col min="4608" max="4853" width="9.140625" style="237"/>
    <col min="4854" max="4854" width="5.28515625" style="237" customWidth="1"/>
    <col min="4855" max="4855" width="8" style="237" customWidth="1"/>
    <col min="4856" max="4856" width="5.85546875" style="237" customWidth="1"/>
    <col min="4857" max="4857" width="9.42578125" style="237" customWidth="1"/>
    <col min="4858" max="4858" width="11.28515625" style="237" customWidth="1"/>
    <col min="4859" max="4859" width="11" style="237" customWidth="1"/>
    <col min="4860" max="4860" width="13.140625" style="237" customWidth="1"/>
    <col min="4861" max="4861" width="11.7109375" style="237" customWidth="1"/>
    <col min="4862" max="4862" width="11.140625" style="237" customWidth="1"/>
    <col min="4863" max="4863" width="11.7109375" style="237" customWidth="1"/>
    <col min="4864" max="5109" width="9.140625" style="237"/>
    <col min="5110" max="5110" width="5.28515625" style="237" customWidth="1"/>
    <col min="5111" max="5111" width="8" style="237" customWidth="1"/>
    <col min="5112" max="5112" width="5.85546875" style="237" customWidth="1"/>
    <col min="5113" max="5113" width="9.42578125" style="237" customWidth="1"/>
    <col min="5114" max="5114" width="11.28515625" style="237" customWidth="1"/>
    <col min="5115" max="5115" width="11" style="237" customWidth="1"/>
    <col min="5116" max="5116" width="13.140625" style="237" customWidth="1"/>
    <col min="5117" max="5117" width="11.7109375" style="237" customWidth="1"/>
    <col min="5118" max="5118" width="11.140625" style="237" customWidth="1"/>
    <col min="5119" max="5119" width="11.7109375" style="237" customWidth="1"/>
    <col min="5120" max="5365" width="9.140625" style="237"/>
    <col min="5366" max="5366" width="5.28515625" style="237" customWidth="1"/>
    <col min="5367" max="5367" width="8" style="237" customWidth="1"/>
    <col min="5368" max="5368" width="5.85546875" style="237" customWidth="1"/>
    <col min="5369" max="5369" width="9.42578125" style="237" customWidth="1"/>
    <col min="5370" max="5370" width="11.28515625" style="237" customWidth="1"/>
    <col min="5371" max="5371" width="11" style="237" customWidth="1"/>
    <col min="5372" max="5372" width="13.140625" style="237" customWidth="1"/>
    <col min="5373" max="5373" width="11.7109375" style="237" customWidth="1"/>
    <col min="5374" max="5374" width="11.140625" style="237" customWidth="1"/>
    <col min="5375" max="5375" width="11.7109375" style="237" customWidth="1"/>
    <col min="5376" max="5621" width="9.140625" style="237"/>
    <col min="5622" max="5622" width="5.28515625" style="237" customWidth="1"/>
    <col min="5623" max="5623" width="8" style="237" customWidth="1"/>
    <col min="5624" max="5624" width="5.85546875" style="237" customWidth="1"/>
    <col min="5625" max="5625" width="9.42578125" style="237" customWidth="1"/>
    <col min="5626" max="5626" width="11.28515625" style="237" customWidth="1"/>
    <col min="5627" max="5627" width="11" style="237" customWidth="1"/>
    <col min="5628" max="5628" width="13.140625" style="237" customWidth="1"/>
    <col min="5629" max="5629" width="11.7109375" style="237" customWidth="1"/>
    <col min="5630" max="5630" width="11.140625" style="237" customWidth="1"/>
    <col min="5631" max="5631" width="11.7109375" style="237" customWidth="1"/>
    <col min="5632" max="5877" width="9.140625" style="237"/>
    <col min="5878" max="5878" width="5.28515625" style="237" customWidth="1"/>
    <col min="5879" max="5879" width="8" style="237" customWidth="1"/>
    <col min="5880" max="5880" width="5.85546875" style="237" customWidth="1"/>
    <col min="5881" max="5881" width="9.42578125" style="237" customWidth="1"/>
    <col min="5882" max="5882" width="11.28515625" style="237" customWidth="1"/>
    <col min="5883" max="5883" width="11" style="237" customWidth="1"/>
    <col min="5884" max="5884" width="13.140625" style="237" customWidth="1"/>
    <col min="5885" max="5885" width="11.7109375" style="237" customWidth="1"/>
    <col min="5886" max="5886" width="11.140625" style="237" customWidth="1"/>
    <col min="5887" max="5887" width="11.7109375" style="237" customWidth="1"/>
    <col min="5888" max="6133" width="9.140625" style="237"/>
    <col min="6134" max="6134" width="5.28515625" style="237" customWidth="1"/>
    <col min="6135" max="6135" width="8" style="237" customWidth="1"/>
    <col min="6136" max="6136" width="5.85546875" style="237" customWidth="1"/>
    <col min="6137" max="6137" width="9.42578125" style="237" customWidth="1"/>
    <col min="6138" max="6138" width="11.28515625" style="237" customWidth="1"/>
    <col min="6139" max="6139" width="11" style="237" customWidth="1"/>
    <col min="6140" max="6140" width="13.140625" style="237" customWidth="1"/>
    <col min="6141" max="6141" width="11.7109375" style="237" customWidth="1"/>
    <col min="6142" max="6142" width="11.140625" style="237" customWidth="1"/>
    <col min="6143" max="6143" width="11.7109375" style="237" customWidth="1"/>
    <col min="6144" max="6389" width="9.140625" style="237"/>
    <col min="6390" max="6390" width="5.28515625" style="237" customWidth="1"/>
    <col min="6391" max="6391" width="8" style="237" customWidth="1"/>
    <col min="6392" max="6392" width="5.85546875" style="237" customWidth="1"/>
    <col min="6393" max="6393" width="9.42578125" style="237" customWidth="1"/>
    <col min="6394" max="6394" width="11.28515625" style="237" customWidth="1"/>
    <col min="6395" max="6395" width="11" style="237" customWidth="1"/>
    <col min="6396" max="6396" width="13.140625" style="237" customWidth="1"/>
    <col min="6397" max="6397" width="11.7109375" style="237" customWidth="1"/>
    <col min="6398" max="6398" width="11.140625" style="237" customWidth="1"/>
    <col min="6399" max="6399" width="11.7109375" style="237" customWidth="1"/>
    <col min="6400" max="6645" width="9.140625" style="237"/>
    <col min="6646" max="6646" width="5.28515625" style="237" customWidth="1"/>
    <col min="6647" max="6647" width="8" style="237" customWidth="1"/>
    <col min="6648" max="6648" width="5.85546875" style="237" customWidth="1"/>
    <col min="6649" max="6649" width="9.42578125" style="237" customWidth="1"/>
    <col min="6650" max="6650" width="11.28515625" style="237" customWidth="1"/>
    <col min="6651" max="6651" width="11" style="237" customWidth="1"/>
    <col min="6652" max="6652" width="13.140625" style="237" customWidth="1"/>
    <col min="6653" max="6653" width="11.7109375" style="237" customWidth="1"/>
    <col min="6654" max="6654" width="11.140625" style="237" customWidth="1"/>
    <col min="6655" max="6655" width="11.7109375" style="237" customWidth="1"/>
    <col min="6656" max="6901" width="9.140625" style="237"/>
    <col min="6902" max="6902" width="5.28515625" style="237" customWidth="1"/>
    <col min="6903" max="6903" width="8" style="237" customWidth="1"/>
    <col min="6904" max="6904" width="5.85546875" style="237" customWidth="1"/>
    <col min="6905" max="6905" width="9.42578125" style="237" customWidth="1"/>
    <col min="6906" max="6906" width="11.28515625" style="237" customWidth="1"/>
    <col min="6907" max="6907" width="11" style="237" customWidth="1"/>
    <col min="6908" max="6908" width="13.140625" style="237" customWidth="1"/>
    <col min="6909" max="6909" width="11.7109375" style="237" customWidth="1"/>
    <col min="6910" max="6910" width="11.140625" style="237" customWidth="1"/>
    <col min="6911" max="6911" width="11.7109375" style="237" customWidth="1"/>
    <col min="6912" max="7157" width="9.140625" style="237"/>
    <col min="7158" max="7158" width="5.28515625" style="237" customWidth="1"/>
    <col min="7159" max="7159" width="8" style="237" customWidth="1"/>
    <col min="7160" max="7160" width="5.85546875" style="237" customWidth="1"/>
    <col min="7161" max="7161" width="9.42578125" style="237" customWidth="1"/>
    <col min="7162" max="7162" width="11.28515625" style="237" customWidth="1"/>
    <col min="7163" max="7163" width="11" style="237" customWidth="1"/>
    <col min="7164" max="7164" width="13.140625" style="237" customWidth="1"/>
    <col min="7165" max="7165" width="11.7109375" style="237" customWidth="1"/>
    <col min="7166" max="7166" width="11.140625" style="237" customWidth="1"/>
    <col min="7167" max="7167" width="11.7109375" style="237" customWidth="1"/>
    <col min="7168" max="7413" width="9.140625" style="237"/>
    <col min="7414" max="7414" width="5.28515625" style="237" customWidth="1"/>
    <col min="7415" max="7415" width="8" style="237" customWidth="1"/>
    <col min="7416" max="7416" width="5.85546875" style="237" customWidth="1"/>
    <col min="7417" max="7417" width="9.42578125" style="237" customWidth="1"/>
    <col min="7418" max="7418" width="11.28515625" style="237" customWidth="1"/>
    <col min="7419" max="7419" width="11" style="237" customWidth="1"/>
    <col min="7420" max="7420" width="13.140625" style="237" customWidth="1"/>
    <col min="7421" max="7421" width="11.7109375" style="237" customWidth="1"/>
    <col min="7422" max="7422" width="11.140625" style="237" customWidth="1"/>
    <col min="7423" max="7423" width="11.7109375" style="237" customWidth="1"/>
    <col min="7424" max="7669" width="9.140625" style="237"/>
    <col min="7670" max="7670" width="5.28515625" style="237" customWidth="1"/>
    <col min="7671" max="7671" width="8" style="237" customWidth="1"/>
    <col min="7672" max="7672" width="5.85546875" style="237" customWidth="1"/>
    <col min="7673" max="7673" width="9.42578125" style="237" customWidth="1"/>
    <col min="7674" max="7674" width="11.28515625" style="237" customWidth="1"/>
    <col min="7675" max="7675" width="11" style="237" customWidth="1"/>
    <col min="7676" max="7676" width="13.140625" style="237" customWidth="1"/>
    <col min="7677" max="7677" width="11.7109375" style="237" customWidth="1"/>
    <col min="7678" max="7678" width="11.140625" style="237" customWidth="1"/>
    <col min="7679" max="7679" width="11.7109375" style="237" customWidth="1"/>
    <col min="7680" max="7925" width="9.140625" style="237"/>
    <col min="7926" max="7926" width="5.28515625" style="237" customWidth="1"/>
    <col min="7927" max="7927" width="8" style="237" customWidth="1"/>
    <col min="7928" max="7928" width="5.85546875" style="237" customWidth="1"/>
    <col min="7929" max="7929" width="9.42578125" style="237" customWidth="1"/>
    <col min="7930" max="7930" width="11.28515625" style="237" customWidth="1"/>
    <col min="7931" max="7931" width="11" style="237" customWidth="1"/>
    <col min="7932" max="7932" width="13.140625" style="237" customWidth="1"/>
    <col min="7933" max="7933" width="11.7109375" style="237" customWidth="1"/>
    <col min="7934" max="7934" width="11.140625" style="237" customWidth="1"/>
    <col min="7935" max="7935" width="11.7109375" style="237" customWidth="1"/>
    <col min="7936" max="8181" width="9.140625" style="237"/>
    <col min="8182" max="8182" width="5.28515625" style="237" customWidth="1"/>
    <col min="8183" max="8183" width="8" style="237" customWidth="1"/>
    <col min="8184" max="8184" width="5.85546875" style="237" customWidth="1"/>
    <col min="8185" max="8185" width="9.42578125" style="237" customWidth="1"/>
    <col min="8186" max="8186" width="11.28515625" style="237" customWidth="1"/>
    <col min="8187" max="8187" width="11" style="237" customWidth="1"/>
    <col min="8188" max="8188" width="13.140625" style="237" customWidth="1"/>
    <col min="8189" max="8189" width="11.7109375" style="237" customWidth="1"/>
    <col min="8190" max="8190" width="11.140625" style="237" customWidth="1"/>
    <col min="8191" max="8191" width="11.7109375" style="237" customWidth="1"/>
    <col min="8192" max="8437" width="9.140625" style="237"/>
    <col min="8438" max="8438" width="5.28515625" style="237" customWidth="1"/>
    <col min="8439" max="8439" width="8" style="237" customWidth="1"/>
    <col min="8440" max="8440" width="5.85546875" style="237" customWidth="1"/>
    <col min="8441" max="8441" width="9.42578125" style="237" customWidth="1"/>
    <col min="8442" max="8442" width="11.28515625" style="237" customWidth="1"/>
    <col min="8443" max="8443" width="11" style="237" customWidth="1"/>
    <col min="8444" max="8444" width="13.140625" style="237" customWidth="1"/>
    <col min="8445" max="8445" width="11.7109375" style="237" customWidth="1"/>
    <col min="8446" max="8446" width="11.140625" style="237" customWidth="1"/>
    <col min="8447" max="8447" width="11.7109375" style="237" customWidth="1"/>
    <col min="8448" max="8693" width="9.140625" style="237"/>
    <col min="8694" max="8694" width="5.28515625" style="237" customWidth="1"/>
    <col min="8695" max="8695" width="8" style="237" customWidth="1"/>
    <col min="8696" max="8696" width="5.85546875" style="237" customWidth="1"/>
    <col min="8697" max="8697" width="9.42578125" style="237" customWidth="1"/>
    <col min="8698" max="8698" width="11.28515625" style="237" customWidth="1"/>
    <col min="8699" max="8699" width="11" style="237" customWidth="1"/>
    <col min="8700" max="8700" width="13.140625" style="237" customWidth="1"/>
    <col min="8701" max="8701" width="11.7109375" style="237" customWidth="1"/>
    <col min="8702" max="8702" width="11.140625" style="237" customWidth="1"/>
    <col min="8703" max="8703" width="11.7109375" style="237" customWidth="1"/>
    <col min="8704" max="8949" width="9.140625" style="237"/>
    <col min="8950" max="8950" width="5.28515625" style="237" customWidth="1"/>
    <col min="8951" max="8951" width="8" style="237" customWidth="1"/>
    <col min="8952" max="8952" width="5.85546875" style="237" customWidth="1"/>
    <col min="8953" max="8953" width="9.42578125" style="237" customWidth="1"/>
    <col min="8954" max="8954" width="11.28515625" style="237" customWidth="1"/>
    <col min="8955" max="8955" width="11" style="237" customWidth="1"/>
    <col min="8956" max="8956" width="13.140625" style="237" customWidth="1"/>
    <col min="8957" max="8957" width="11.7109375" style="237" customWidth="1"/>
    <col min="8958" max="8958" width="11.140625" style="237" customWidth="1"/>
    <col min="8959" max="8959" width="11.7109375" style="237" customWidth="1"/>
    <col min="8960" max="9205" width="9.140625" style="237"/>
    <col min="9206" max="9206" width="5.28515625" style="237" customWidth="1"/>
    <col min="9207" max="9207" width="8" style="237" customWidth="1"/>
    <col min="9208" max="9208" width="5.85546875" style="237" customWidth="1"/>
    <col min="9209" max="9209" width="9.42578125" style="237" customWidth="1"/>
    <col min="9210" max="9210" width="11.28515625" style="237" customWidth="1"/>
    <col min="9211" max="9211" width="11" style="237" customWidth="1"/>
    <col min="9212" max="9212" width="13.140625" style="237" customWidth="1"/>
    <col min="9213" max="9213" width="11.7109375" style="237" customWidth="1"/>
    <col min="9214" max="9214" width="11.140625" style="237" customWidth="1"/>
    <col min="9215" max="9215" width="11.7109375" style="237" customWidth="1"/>
    <col min="9216" max="9461" width="9.140625" style="237"/>
    <col min="9462" max="9462" width="5.28515625" style="237" customWidth="1"/>
    <col min="9463" max="9463" width="8" style="237" customWidth="1"/>
    <col min="9464" max="9464" width="5.85546875" style="237" customWidth="1"/>
    <col min="9465" max="9465" width="9.42578125" style="237" customWidth="1"/>
    <col min="9466" max="9466" width="11.28515625" style="237" customWidth="1"/>
    <col min="9467" max="9467" width="11" style="237" customWidth="1"/>
    <col min="9468" max="9468" width="13.140625" style="237" customWidth="1"/>
    <col min="9469" max="9469" width="11.7109375" style="237" customWidth="1"/>
    <col min="9470" max="9470" width="11.140625" style="237" customWidth="1"/>
    <col min="9471" max="9471" width="11.7109375" style="237" customWidth="1"/>
    <col min="9472" max="9717" width="9.140625" style="237"/>
    <col min="9718" max="9718" width="5.28515625" style="237" customWidth="1"/>
    <col min="9719" max="9719" width="8" style="237" customWidth="1"/>
    <col min="9720" max="9720" width="5.85546875" style="237" customWidth="1"/>
    <col min="9721" max="9721" width="9.42578125" style="237" customWidth="1"/>
    <col min="9722" max="9722" width="11.28515625" style="237" customWidth="1"/>
    <col min="9723" max="9723" width="11" style="237" customWidth="1"/>
    <col min="9724" max="9724" width="13.140625" style="237" customWidth="1"/>
    <col min="9725" max="9725" width="11.7109375" style="237" customWidth="1"/>
    <col min="9726" max="9726" width="11.140625" style="237" customWidth="1"/>
    <col min="9727" max="9727" width="11.7109375" style="237" customWidth="1"/>
    <col min="9728" max="9973" width="9.140625" style="237"/>
    <col min="9974" max="9974" width="5.28515625" style="237" customWidth="1"/>
    <col min="9975" max="9975" width="8" style="237" customWidth="1"/>
    <col min="9976" max="9976" width="5.85546875" style="237" customWidth="1"/>
    <col min="9977" max="9977" width="9.42578125" style="237" customWidth="1"/>
    <col min="9978" max="9978" width="11.28515625" style="237" customWidth="1"/>
    <col min="9979" max="9979" width="11" style="237" customWidth="1"/>
    <col min="9980" max="9980" width="13.140625" style="237" customWidth="1"/>
    <col min="9981" max="9981" width="11.7109375" style="237" customWidth="1"/>
    <col min="9982" max="9982" width="11.140625" style="237" customWidth="1"/>
    <col min="9983" max="9983" width="11.7109375" style="237" customWidth="1"/>
    <col min="9984" max="10229" width="9.140625" style="237"/>
    <col min="10230" max="10230" width="5.28515625" style="237" customWidth="1"/>
    <col min="10231" max="10231" width="8" style="237" customWidth="1"/>
    <col min="10232" max="10232" width="5.85546875" style="237" customWidth="1"/>
    <col min="10233" max="10233" width="9.42578125" style="237" customWidth="1"/>
    <col min="10234" max="10234" width="11.28515625" style="237" customWidth="1"/>
    <col min="10235" max="10235" width="11" style="237" customWidth="1"/>
    <col min="10236" max="10236" width="13.140625" style="237" customWidth="1"/>
    <col min="10237" max="10237" width="11.7109375" style="237" customWidth="1"/>
    <col min="10238" max="10238" width="11.140625" style="237" customWidth="1"/>
    <col min="10239" max="10239" width="11.7109375" style="237" customWidth="1"/>
    <col min="10240" max="10485" width="9.140625" style="237"/>
    <col min="10486" max="10486" width="5.28515625" style="237" customWidth="1"/>
    <col min="10487" max="10487" width="8" style="237" customWidth="1"/>
    <col min="10488" max="10488" width="5.85546875" style="237" customWidth="1"/>
    <col min="10489" max="10489" width="9.42578125" style="237" customWidth="1"/>
    <col min="10490" max="10490" width="11.28515625" style="237" customWidth="1"/>
    <col min="10491" max="10491" width="11" style="237" customWidth="1"/>
    <col min="10492" max="10492" width="13.140625" style="237" customWidth="1"/>
    <col min="10493" max="10493" width="11.7109375" style="237" customWidth="1"/>
    <col min="10494" max="10494" width="11.140625" style="237" customWidth="1"/>
    <col min="10495" max="10495" width="11.7109375" style="237" customWidth="1"/>
    <col min="10496" max="10741" width="9.140625" style="237"/>
    <col min="10742" max="10742" width="5.28515625" style="237" customWidth="1"/>
    <col min="10743" max="10743" width="8" style="237" customWidth="1"/>
    <col min="10744" max="10744" width="5.85546875" style="237" customWidth="1"/>
    <col min="10745" max="10745" width="9.42578125" style="237" customWidth="1"/>
    <col min="10746" max="10746" width="11.28515625" style="237" customWidth="1"/>
    <col min="10747" max="10747" width="11" style="237" customWidth="1"/>
    <col min="10748" max="10748" width="13.140625" style="237" customWidth="1"/>
    <col min="10749" max="10749" width="11.7109375" style="237" customWidth="1"/>
    <col min="10750" max="10750" width="11.140625" style="237" customWidth="1"/>
    <col min="10751" max="10751" width="11.7109375" style="237" customWidth="1"/>
    <col min="10752" max="10997" width="9.140625" style="237"/>
    <col min="10998" max="10998" width="5.28515625" style="237" customWidth="1"/>
    <col min="10999" max="10999" width="8" style="237" customWidth="1"/>
    <col min="11000" max="11000" width="5.85546875" style="237" customWidth="1"/>
    <col min="11001" max="11001" width="9.42578125" style="237" customWidth="1"/>
    <col min="11002" max="11002" width="11.28515625" style="237" customWidth="1"/>
    <col min="11003" max="11003" width="11" style="237" customWidth="1"/>
    <col min="11004" max="11004" width="13.140625" style="237" customWidth="1"/>
    <col min="11005" max="11005" width="11.7109375" style="237" customWidth="1"/>
    <col min="11006" max="11006" width="11.140625" style="237" customWidth="1"/>
    <col min="11007" max="11007" width="11.7109375" style="237" customWidth="1"/>
    <col min="11008" max="11253" width="9.140625" style="237"/>
    <col min="11254" max="11254" width="5.28515625" style="237" customWidth="1"/>
    <col min="11255" max="11255" width="8" style="237" customWidth="1"/>
    <col min="11256" max="11256" width="5.85546875" style="237" customWidth="1"/>
    <col min="11257" max="11257" width="9.42578125" style="237" customWidth="1"/>
    <col min="11258" max="11258" width="11.28515625" style="237" customWidth="1"/>
    <col min="11259" max="11259" width="11" style="237" customWidth="1"/>
    <col min="11260" max="11260" width="13.140625" style="237" customWidth="1"/>
    <col min="11261" max="11261" width="11.7109375" style="237" customWidth="1"/>
    <col min="11262" max="11262" width="11.140625" style="237" customWidth="1"/>
    <col min="11263" max="11263" width="11.7109375" style="237" customWidth="1"/>
    <col min="11264" max="11509" width="9.140625" style="237"/>
    <col min="11510" max="11510" width="5.28515625" style="237" customWidth="1"/>
    <col min="11511" max="11511" width="8" style="237" customWidth="1"/>
    <col min="11512" max="11512" width="5.85546875" style="237" customWidth="1"/>
    <col min="11513" max="11513" width="9.42578125" style="237" customWidth="1"/>
    <col min="11514" max="11514" width="11.28515625" style="237" customWidth="1"/>
    <col min="11515" max="11515" width="11" style="237" customWidth="1"/>
    <col min="11516" max="11516" width="13.140625" style="237" customWidth="1"/>
    <col min="11517" max="11517" width="11.7109375" style="237" customWidth="1"/>
    <col min="11518" max="11518" width="11.140625" style="237" customWidth="1"/>
    <col min="11519" max="11519" width="11.7109375" style="237" customWidth="1"/>
    <col min="11520" max="11765" width="9.140625" style="237"/>
    <col min="11766" max="11766" width="5.28515625" style="237" customWidth="1"/>
    <col min="11767" max="11767" width="8" style="237" customWidth="1"/>
    <col min="11768" max="11768" width="5.85546875" style="237" customWidth="1"/>
    <col min="11769" max="11769" width="9.42578125" style="237" customWidth="1"/>
    <col min="11770" max="11770" width="11.28515625" style="237" customWidth="1"/>
    <col min="11771" max="11771" width="11" style="237" customWidth="1"/>
    <col min="11772" max="11772" width="13.140625" style="237" customWidth="1"/>
    <col min="11773" max="11773" width="11.7109375" style="237" customWidth="1"/>
    <col min="11774" max="11774" width="11.140625" style="237" customWidth="1"/>
    <col min="11775" max="11775" width="11.7109375" style="237" customWidth="1"/>
    <col min="11776" max="12021" width="9.140625" style="237"/>
    <col min="12022" max="12022" width="5.28515625" style="237" customWidth="1"/>
    <col min="12023" max="12023" width="8" style="237" customWidth="1"/>
    <col min="12024" max="12024" width="5.85546875" style="237" customWidth="1"/>
    <col min="12025" max="12025" width="9.42578125" style="237" customWidth="1"/>
    <col min="12026" max="12026" width="11.28515625" style="237" customWidth="1"/>
    <col min="12027" max="12027" width="11" style="237" customWidth="1"/>
    <col min="12028" max="12028" width="13.140625" style="237" customWidth="1"/>
    <col min="12029" max="12029" width="11.7109375" style="237" customWidth="1"/>
    <col min="12030" max="12030" width="11.140625" style="237" customWidth="1"/>
    <col min="12031" max="12031" width="11.7109375" style="237" customWidth="1"/>
    <col min="12032" max="12277" width="9.140625" style="237"/>
    <col min="12278" max="12278" width="5.28515625" style="237" customWidth="1"/>
    <col min="12279" max="12279" width="8" style="237" customWidth="1"/>
    <col min="12280" max="12280" width="5.85546875" style="237" customWidth="1"/>
    <col min="12281" max="12281" width="9.42578125" style="237" customWidth="1"/>
    <col min="12282" max="12282" width="11.28515625" style="237" customWidth="1"/>
    <col min="12283" max="12283" width="11" style="237" customWidth="1"/>
    <col min="12284" max="12284" width="13.140625" style="237" customWidth="1"/>
    <col min="12285" max="12285" width="11.7109375" style="237" customWidth="1"/>
    <col min="12286" max="12286" width="11.140625" style="237" customWidth="1"/>
    <col min="12287" max="12287" width="11.7109375" style="237" customWidth="1"/>
    <col min="12288" max="12533" width="9.140625" style="237"/>
    <col min="12534" max="12534" width="5.28515625" style="237" customWidth="1"/>
    <col min="12535" max="12535" width="8" style="237" customWidth="1"/>
    <col min="12536" max="12536" width="5.85546875" style="237" customWidth="1"/>
    <col min="12537" max="12537" width="9.42578125" style="237" customWidth="1"/>
    <col min="12538" max="12538" width="11.28515625" style="237" customWidth="1"/>
    <col min="12539" max="12539" width="11" style="237" customWidth="1"/>
    <col min="12540" max="12540" width="13.140625" style="237" customWidth="1"/>
    <col min="12541" max="12541" width="11.7109375" style="237" customWidth="1"/>
    <col min="12542" max="12542" width="11.140625" style="237" customWidth="1"/>
    <col min="12543" max="12543" width="11.7109375" style="237" customWidth="1"/>
    <col min="12544" max="12789" width="9.140625" style="237"/>
    <col min="12790" max="12790" width="5.28515625" style="237" customWidth="1"/>
    <col min="12791" max="12791" width="8" style="237" customWidth="1"/>
    <col min="12792" max="12792" width="5.85546875" style="237" customWidth="1"/>
    <col min="12793" max="12793" width="9.42578125" style="237" customWidth="1"/>
    <col min="12794" max="12794" width="11.28515625" style="237" customWidth="1"/>
    <col min="12795" max="12795" width="11" style="237" customWidth="1"/>
    <col min="12796" max="12796" width="13.140625" style="237" customWidth="1"/>
    <col min="12797" max="12797" width="11.7109375" style="237" customWidth="1"/>
    <col min="12798" max="12798" width="11.140625" style="237" customWidth="1"/>
    <col min="12799" max="12799" width="11.7109375" style="237" customWidth="1"/>
    <col min="12800" max="13045" width="9.140625" style="237"/>
    <col min="13046" max="13046" width="5.28515625" style="237" customWidth="1"/>
    <col min="13047" max="13047" width="8" style="237" customWidth="1"/>
    <col min="13048" max="13048" width="5.85546875" style="237" customWidth="1"/>
    <col min="13049" max="13049" width="9.42578125" style="237" customWidth="1"/>
    <col min="13050" max="13050" width="11.28515625" style="237" customWidth="1"/>
    <col min="13051" max="13051" width="11" style="237" customWidth="1"/>
    <col min="13052" max="13052" width="13.140625" style="237" customWidth="1"/>
    <col min="13053" max="13053" width="11.7109375" style="237" customWidth="1"/>
    <col min="13054" max="13054" width="11.140625" style="237" customWidth="1"/>
    <col min="13055" max="13055" width="11.7109375" style="237" customWidth="1"/>
    <col min="13056" max="13301" width="9.140625" style="237"/>
    <col min="13302" max="13302" width="5.28515625" style="237" customWidth="1"/>
    <col min="13303" max="13303" width="8" style="237" customWidth="1"/>
    <col min="13304" max="13304" width="5.85546875" style="237" customWidth="1"/>
    <col min="13305" max="13305" width="9.42578125" style="237" customWidth="1"/>
    <col min="13306" max="13306" width="11.28515625" style="237" customWidth="1"/>
    <col min="13307" max="13307" width="11" style="237" customWidth="1"/>
    <col min="13308" max="13308" width="13.140625" style="237" customWidth="1"/>
    <col min="13309" max="13309" width="11.7109375" style="237" customWidth="1"/>
    <col min="13310" max="13310" width="11.140625" style="237" customWidth="1"/>
    <col min="13311" max="13311" width="11.7109375" style="237" customWidth="1"/>
    <col min="13312" max="13557" width="9.140625" style="237"/>
    <col min="13558" max="13558" width="5.28515625" style="237" customWidth="1"/>
    <col min="13559" max="13559" width="8" style="237" customWidth="1"/>
    <col min="13560" max="13560" width="5.85546875" style="237" customWidth="1"/>
    <col min="13561" max="13561" width="9.42578125" style="237" customWidth="1"/>
    <col min="13562" max="13562" width="11.28515625" style="237" customWidth="1"/>
    <col min="13563" max="13563" width="11" style="237" customWidth="1"/>
    <col min="13564" max="13564" width="13.140625" style="237" customWidth="1"/>
    <col min="13565" max="13565" width="11.7109375" style="237" customWidth="1"/>
    <col min="13566" max="13566" width="11.140625" style="237" customWidth="1"/>
    <col min="13567" max="13567" width="11.7109375" style="237" customWidth="1"/>
    <col min="13568" max="13813" width="9.140625" style="237"/>
    <col min="13814" max="13814" width="5.28515625" style="237" customWidth="1"/>
    <col min="13815" max="13815" width="8" style="237" customWidth="1"/>
    <col min="13816" max="13816" width="5.85546875" style="237" customWidth="1"/>
    <col min="13817" max="13817" width="9.42578125" style="237" customWidth="1"/>
    <col min="13818" max="13818" width="11.28515625" style="237" customWidth="1"/>
    <col min="13819" max="13819" width="11" style="237" customWidth="1"/>
    <col min="13820" max="13820" width="13.140625" style="237" customWidth="1"/>
    <col min="13821" max="13821" width="11.7109375" style="237" customWidth="1"/>
    <col min="13822" max="13822" width="11.140625" style="237" customWidth="1"/>
    <col min="13823" max="13823" width="11.7109375" style="237" customWidth="1"/>
    <col min="13824" max="14069" width="9.140625" style="237"/>
    <col min="14070" max="14070" width="5.28515625" style="237" customWidth="1"/>
    <col min="14071" max="14071" width="8" style="237" customWidth="1"/>
    <col min="14072" max="14072" width="5.85546875" style="237" customWidth="1"/>
    <col min="14073" max="14073" width="9.42578125" style="237" customWidth="1"/>
    <col min="14074" max="14074" width="11.28515625" style="237" customWidth="1"/>
    <col min="14075" max="14075" width="11" style="237" customWidth="1"/>
    <col min="14076" max="14076" width="13.140625" style="237" customWidth="1"/>
    <col min="14077" max="14077" width="11.7109375" style="237" customWidth="1"/>
    <col min="14078" max="14078" width="11.140625" style="237" customWidth="1"/>
    <col min="14079" max="14079" width="11.7109375" style="237" customWidth="1"/>
    <col min="14080" max="14325" width="9.140625" style="237"/>
    <col min="14326" max="14326" width="5.28515625" style="237" customWidth="1"/>
    <col min="14327" max="14327" width="8" style="237" customWidth="1"/>
    <col min="14328" max="14328" width="5.85546875" style="237" customWidth="1"/>
    <col min="14329" max="14329" width="9.42578125" style="237" customWidth="1"/>
    <col min="14330" max="14330" width="11.28515625" style="237" customWidth="1"/>
    <col min="14331" max="14331" width="11" style="237" customWidth="1"/>
    <col min="14332" max="14332" width="13.140625" style="237" customWidth="1"/>
    <col min="14333" max="14333" width="11.7109375" style="237" customWidth="1"/>
    <col min="14334" max="14334" width="11.140625" style="237" customWidth="1"/>
    <col min="14335" max="14335" width="11.7109375" style="237" customWidth="1"/>
    <col min="14336" max="14581" width="9.140625" style="237"/>
    <col min="14582" max="14582" width="5.28515625" style="237" customWidth="1"/>
    <col min="14583" max="14583" width="8" style="237" customWidth="1"/>
    <col min="14584" max="14584" width="5.85546875" style="237" customWidth="1"/>
    <col min="14585" max="14585" width="9.42578125" style="237" customWidth="1"/>
    <col min="14586" max="14586" width="11.28515625" style="237" customWidth="1"/>
    <col min="14587" max="14587" width="11" style="237" customWidth="1"/>
    <col min="14588" max="14588" width="13.140625" style="237" customWidth="1"/>
    <col min="14589" max="14589" width="11.7109375" style="237" customWidth="1"/>
    <col min="14590" max="14590" width="11.140625" style="237" customWidth="1"/>
    <col min="14591" max="14591" width="11.7109375" style="237" customWidth="1"/>
    <col min="14592" max="14837" width="9.140625" style="237"/>
    <col min="14838" max="14838" width="5.28515625" style="237" customWidth="1"/>
    <col min="14839" max="14839" width="8" style="237" customWidth="1"/>
    <col min="14840" max="14840" width="5.85546875" style="237" customWidth="1"/>
    <col min="14841" max="14841" width="9.42578125" style="237" customWidth="1"/>
    <col min="14842" max="14842" width="11.28515625" style="237" customWidth="1"/>
    <col min="14843" max="14843" width="11" style="237" customWidth="1"/>
    <col min="14844" max="14844" width="13.140625" style="237" customWidth="1"/>
    <col min="14845" max="14845" width="11.7109375" style="237" customWidth="1"/>
    <col min="14846" max="14846" width="11.140625" style="237" customWidth="1"/>
    <col min="14847" max="14847" width="11.7109375" style="237" customWidth="1"/>
    <col min="14848" max="15093" width="9.140625" style="237"/>
    <col min="15094" max="15094" width="5.28515625" style="237" customWidth="1"/>
    <col min="15095" max="15095" width="8" style="237" customWidth="1"/>
    <col min="15096" max="15096" width="5.85546875" style="237" customWidth="1"/>
    <col min="15097" max="15097" width="9.42578125" style="237" customWidth="1"/>
    <col min="15098" max="15098" width="11.28515625" style="237" customWidth="1"/>
    <col min="15099" max="15099" width="11" style="237" customWidth="1"/>
    <col min="15100" max="15100" width="13.140625" style="237" customWidth="1"/>
    <col min="15101" max="15101" width="11.7109375" style="237" customWidth="1"/>
    <col min="15102" max="15102" width="11.140625" style="237" customWidth="1"/>
    <col min="15103" max="15103" width="11.7109375" style="237" customWidth="1"/>
    <col min="15104" max="15349" width="9.140625" style="237"/>
    <col min="15350" max="15350" width="5.28515625" style="237" customWidth="1"/>
    <col min="15351" max="15351" width="8" style="237" customWidth="1"/>
    <col min="15352" max="15352" width="5.85546875" style="237" customWidth="1"/>
    <col min="15353" max="15353" width="9.42578125" style="237" customWidth="1"/>
    <col min="15354" max="15354" width="11.28515625" style="237" customWidth="1"/>
    <col min="15355" max="15355" width="11" style="237" customWidth="1"/>
    <col min="15356" max="15356" width="13.140625" style="237" customWidth="1"/>
    <col min="15357" max="15357" width="11.7109375" style="237" customWidth="1"/>
    <col min="15358" max="15358" width="11.140625" style="237" customWidth="1"/>
    <col min="15359" max="15359" width="11.7109375" style="237" customWidth="1"/>
    <col min="15360" max="15605" width="9.140625" style="237"/>
    <col min="15606" max="15606" width="5.28515625" style="237" customWidth="1"/>
    <col min="15607" max="15607" width="8" style="237" customWidth="1"/>
    <col min="15608" max="15608" width="5.85546875" style="237" customWidth="1"/>
    <col min="15609" max="15609" width="9.42578125" style="237" customWidth="1"/>
    <col min="15610" max="15610" width="11.28515625" style="237" customWidth="1"/>
    <col min="15611" max="15611" width="11" style="237" customWidth="1"/>
    <col min="15612" max="15612" width="13.140625" style="237" customWidth="1"/>
    <col min="15613" max="15613" width="11.7109375" style="237" customWidth="1"/>
    <col min="15614" max="15614" width="11.140625" style="237" customWidth="1"/>
    <col min="15615" max="15615" width="11.7109375" style="237" customWidth="1"/>
    <col min="15616" max="15861" width="9.140625" style="237"/>
    <col min="15862" max="15862" width="5.28515625" style="237" customWidth="1"/>
    <col min="15863" max="15863" width="8" style="237" customWidth="1"/>
    <col min="15864" max="15864" width="5.85546875" style="237" customWidth="1"/>
    <col min="15865" max="15865" width="9.42578125" style="237" customWidth="1"/>
    <col min="15866" max="15866" width="11.28515625" style="237" customWidth="1"/>
    <col min="15867" max="15867" width="11" style="237" customWidth="1"/>
    <col min="15868" max="15868" width="13.140625" style="237" customWidth="1"/>
    <col min="15869" max="15869" width="11.7109375" style="237" customWidth="1"/>
    <col min="15870" max="15870" width="11.140625" style="237" customWidth="1"/>
    <col min="15871" max="15871" width="11.7109375" style="237" customWidth="1"/>
    <col min="15872" max="16117" width="9.140625" style="237"/>
    <col min="16118" max="16118" width="5.28515625" style="237" customWidth="1"/>
    <col min="16119" max="16119" width="8" style="237" customWidth="1"/>
    <col min="16120" max="16120" width="5.85546875" style="237" customWidth="1"/>
    <col min="16121" max="16121" width="9.42578125" style="237" customWidth="1"/>
    <col min="16122" max="16122" width="11.28515625" style="237" customWidth="1"/>
    <col min="16123" max="16123" width="11" style="237" customWidth="1"/>
    <col min="16124" max="16124" width="13.140625" style="237" customWidth="1"/>
    <col min="16125" max="16125" width="11.7109375" style="237" customWidth="1"/>
    <col min="16126" max="16126" width="11.140625" style="237" customWidth="1"/>
    <col min="16127" max="16127" width="11.7109375" style="237" customWidth="1"/>
    <col min="16128" max="16384" width="9.140625" style="237"/>
  </cols>
  <sheetData>
    <row r="1" spans="1:64" ht="12.75" customHeight="1" x14ac:dyDescent="0.25">
      <c r="A1" s="170"/>
      <c r="F1" s="11" t="s">
        <v>238</v>
      </c>
    </row>
    <row r="2" spans="1:64" ht="12.75" customHeight="1" x14ac:dyDescent="0.25">
      <c r="F2" s="11" t="s">
        <v>206</v>
      </c>
    </row>
    <row r="3" spans="1:64" ht="12.75" customHeight="1" x14ac:dyDescent="0.25">
      <c r="F3" s="9" t="s">
        <v>1</v>
      </c>
    </row>
    <row r="4" spans="1:64" ht="12.75" customHeight="1" x14ac:dyDescent="0.25">
      <c r="F4" s="11" t="s">
        <v>207</v>
      </c>
    </row>
    <row r="5" spans="1:64" ht="12.75" customHeight="1" x14ac:dyDescent="0.25"/>
    <row r="6" spans="1:64" ht="13.5" customHeight="1" x14ac:dyDescent="0.25">
      <c r="A6" s="148" t="s">
        <v>62</v>
      </c>
      <c r="B6" s="148"/>
      <c r="C6" s="148"/>
      <c r="D6" s="148"/>
      <c r="E6" s="148"/>
      <c r="F6" s="148"/>
      <c r="G6" s="148"/>
    </row>
    <row r="7" spans="1:64" ht="12.75" customHeight="1" x14ac:dyDescent="0.25">
      <c r="A7" s="148" t="s">
        <v>63</v>
      </c>
      <c r="B7" s="171"/>
      <c r="C7" s="171"/>
      <c r="D7" s="171"/>
      <c r="E7" s="171"/>
      <c r="F7" s="171"/>
      <c r="G7" s="171"/>
    </row>
    <row r="8" spans="1:64" ht="9" customHeight="1" x14ac:dyDescent="0.25">
      <c r="A8" s="172"/>
      <c r="B8" s="173"/>
      <c r="C8" s="173"/>
      <c r="D8" s="173"/>
      <c r="E8" s="173"/>
      <c r="F8" s="173"/>
      <c r="G8" s="173"/>
    </row>
    <row r="9" spans="1:64" ht="11.25" customHeight="1" x14ac:dyDescent="0.25">
      <c r="G9" s="174" t="s">
        <v>3</v>
      </c>
    </row>
    <row r="10" spans="1:64" s="178" customFormat="1" ht="36.75" customHeight="1" x14ac:dyDescent="0.2">
      <c r="A10" s="175" t="s">
        <v>64</v>
      </c>
      <c r="B10" s="175" t="s">
        <v>65</v>
      </c>
      <c r="C10" s="175" t="s">
        <v>66</v>
      </c>
      <c r="D10" s="175" t="s">
        <v>67</v>
      </c>
      <c r="E10" s="176" t="s">
        <v>7</v>
      </c>
      <c r="F10" s="176" t="s">
        <v>68</v>
      </c>
      <c r="G10" s="176" t="s">
        <v>69</v>
      </c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  <c r="AB10" s="177"/>
      <c r="AC10" s="177"/>
      <c r="AD10" s="177"/>
      <c r="AE10" s="177"/>
      <c r="AF10" s="177"/>
      <c r="AG10" s="177"/>
      <c r="AH10" s="177"/>
      <c r="AI10" s="177"/>
      <c r="AJ10" s="177"/>
      <c r="AK10" s="177"/>
      <c r="AL10" s="177"/>
      <c r="AM10" s="177"/>
      <c r="AN10" s="177"/>
      <c r="AO10" s="177"/>
      <c r="AP10" s="177"/>
      <c r="AQ10" s="177"/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7"/>
      <c r="BE10" s="177"/>
      <c r="BF10" s="177"/>
      <c r="BG10" s="177"/>
      <c r="BH10" s="177"/>
      <c r="BI10" s="177"/>
      <c r="BJ10" s="177"/>
      <c r="BK10" s="177"/>
      <c r="BL10" s="177"/>
    </row>
    <row r="11" spans="1:64" s="181" customFormat="1" ht="10.5" customHeight="1" x14ac:dyDescent="0.2">
      <c r="A11" s="179">
        <v>1</v>
      </c>
      <c r="B11" s="179">
        <v>2</v>
      </c>
      <c r="C11" s="179">
        <v>3</v>
      </c>
      <c r="D11" s="179">
        <v>4</v>
      </c>
      <c r="E11" s="179">
        <v>5</v>
      </c>
      <c r="F11" s="179">
        <v>6</v>
      </c>
      <c r="G11" s="179">
        <v>7</v>
      </c>
      <c r="H11" s="180"/>
      <c r="I11" s="180"/>
      <c r="J11" s="180"/>
      <c r="K11" s="180"/>
      <c r="L11" s="180"/>
      <c r="M11" s="180"/>
      <c r="N11" s="180"/>
      <c r="O11" s="180"/>
      <c r="P11" s="180"/>
      <c r="Q11" s="180"/>
      <c r="R11" s="180"/>
      <c r="S11" s="180"/>
      <c r="T11" s="180"/>
      <c r="U11" s="180"/>
      <c r="V11" s="180"/>
      <c r="W11" s="180"/>
      <c r="X11" s="180"/>
      <c r="Y11" s="180"/>
      <c r="Z11" s="180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80"/>
      <c r="BI11" s="180"/>
      <c r="BJ11" s="180"/>
      <c r="BK11" s="180"/>
      <c r="BL11" s="180"/>
    </row>
    <row r="12" spans="1:64" s="257" customFormat="1" ht="15.75" customHeight="1" x14ac:dyDescent="0.2">
      <c r="A12" s="182"/>
      <c r="B12" s="183"/>
      <c r="C12" s="184"/>
      <c r="D12" s="184"/>
      <c r="E12" s="185" t="s">
        <v>70</v>
      </c>
      <c r="F12" s="186">
        <f>2500+686+633+456+683+287+197+300+600+700+2312+911+491</f>
        <v>10756</v>
      </c>
      <c r="G12" s="187" t="s">
        <v>60</v>
      </c>
      <c r="H12" s="169"/>
      <c r="I12" s="169"/>
      <c r="J12" s="169"/>
      <c r="K12" s="169"/>
      <c r="L12" s="169"/>
      <c r="M12" s="169"/>
      <c r="N12" s="169"/>
      <c r="O12" s="169"/>
      <c r="P12" s="169"/>
      <c r="Q12" s="169"/>
      <c r="R12" s="169"/>
      <c r="S12" s="169"/>
      <c r="T12" s="169"/>
      <c r="U12" s="169"/>
      <c r="V12" s="169"/>
      <c r="W12" s="169"/>
      <c r="X12" s="169"/>
      <c r="Y12" s="169"/>
      <c r="Z12" s="169"/>
      <c r="AA12" s="169"/>
      <c r="AB12" s="169"/>
      <c r="AC12" s="169"/>
      <c r="AD12" s="169"/>
      <c r="AE12" s="169"/>
      <c r="AF12" s="169"/>
      <c r="AG12" s="169"/>
      <c r="AH12" s="169"/>
      <c r="AI12" s="169"/>
      <c r="AJ12" s="169"/>
      <c r="AK12" s="169"/>
      <c r="AL12" s="169"/>
      <c r="AM12" s="169"/>
      <c r="AN12" s="169"/>
      <c r="AO12" s="169"/>
      <c r="AP12" s="169"/>
      <c r="AQ12" s="169"/>
      <c r="AR12" s="169"/>
      <c r="AS12" s="169"/>
      <c r="AT12" s="169"/>
      <c r="AU12" s="169"/>
      <c r="AV12" s="169"/>
      <c r="AW12" s="169"/>
      <c r="AX12" s="169"/>
      <c r="AY12" s="169"/>
      <c r="AZ12" s="169"/>
      <c r="BA12" s="169"/>
      <c r="BB12" s="169"/>
      <c r="BC12" s="169"/>
      <c r="BD12" s="169"/>
      <c r="BE12" s="169"/>
      <c r="BF12" s="169"/>
      <c r="BG12" s="169"/>
      <c r="BH12" s="169"/>
      <c r="BI12" s="169"/>
      <c r="BJ12" s="169"/>
      <c r="BK12" s="169"/>
      <c r="BL12" s="169"/>
    </row>
    <row r="13" spans="1:64" s="257" customFormat="1" ht="24" x14ac:dyDescent="0.2">
      <c r="A13" s="188" t="s">
        <v>71</v>
      </c>
      <c r="B13" s="189" t="s">
        <v>72</v>
      </c>
      <c r="C13" s="184" t="s">
        <v>38</v>
      </c>
      <c r="D13" s="184" t="s">
        <v>73</v>
      </c>
      <c r="E13" s="190" t="s">
        <v>60</v>
      </c>
      <c r="F13" s="191" t="s">
        <v>60</v>
      </c>
      <c r="G13" s="192">
        <f>SUM(G15)</f>
        <v>10756</v>
      </c>
      <c r="H13" s="169"/>
      <c r="I13" s="169"/>
      <c r="J13" s="169"/>
      <c r="K13" s="169"/>
      <c r="L13" s="169"/>
      <c r="M13" s="169"/>
      <c r="N13" s="169"/>
      <c r="O13" s="169"/>
      <c r="P13" s="169"/>
      <c r="Q13" s="169"/>
      <c r="R13" s="169"/>
      <c r="S13" s="169"/>
      <c r="T13" s="169"/>
      <c r="U13" s="169"/>
      <c r="V13" s="169"/>
      <c r="W13" s="169"/>
      <c r="X13" s="169"/>
      <c r="Y13" s="169"/>
      <c r="Z13" s="169"/>
      <c r="AA13" s="169"/>
      <c r="AB13" s="169"/>
      <c r="AC13" s="169"/>
      <c r="AD13" s="169"/>
      <c r="AE13" s="169"/>
      <c r="AF13" s="169"/>
      <c r="AG13" s="169"/>
      <c r="AH13" s="169"/>
      <c r="AI13" s="169"/>
      <c r="AJ13" s="169"/>
      <c r="AK13" s="169"/>
      <c r="AL13" s="169"/>
      <c r="AM13" s="169"/>
      <c r="AN13" s="169"/>
      <c r="AO13" s="169"/>
      <c r="AP13" s="169"/>
      <c r="AQ13" s="169"/>
      <c r="AR13" s="169"/>
      <c r="AS13" s="169"/>
      <c r="AT13" s="169"/>
      <c r="AU13" s="169"/>
      <c r="AV13" s="169"/>
      <c r="AW13" s="169"/>
      <c r="AX13" s="169"/>
      <c r="AY13" s="169"/>
      <c r="AZ13" s="169"/>
      <c r="BA13" s="169"/>
      <c r="BB13" s="169"/>
      <c r="BC13" s="169"/>
      <c r="BD13" s="169"/>
      <c r="BE13" s="169"/>
      <c r="BF13" s="169"/>
      <c r="BG13" s="169"/>
      <c r="BH13" s="169"/>
      <c r="BI13" s="169"/>
      <c r="BJ13" s="169"/>
      <c r="BK13" s="169"/>
      <c r="BL13" s="169"/>
    </row>
    <row r="14" spans="1:64" s="257" customFormat="1" ht="9" customHeight="1" x14ac:dyDescent="0.2">
      <c r="A14" s="182"/>
      <c r="B14" s="193"/>
      <c r="C14" s="184"/>
      <c r="D14" s="184"/>
      <c r="E14" s="184"/>
      <c r="F14" s="194"/>
      <c r="G14" s="258"/>
      <c r="H14" s="169"/>
      <c r="I14" s="169"/>
      <c r="J14" s="169"/>
      <c r="K14" s="169"/>
      <c r="L14" s="169"/>
      <c r="M14" s="169"/>
      <c r="N14" s="169"/>
      <c r="O14" s="169"/>
      <c r="P14" s="169"/>
      <c r="Q14" s="169"/>
      <c r="R14" s="169"/>
      <c r="S14" s="169"/>
      <c r="T14" s="169"/>
      <c r="U14" s="169"/>
      <c r="V14" s="169"/>
      <c r="W14" s="169"/>
      <c r="X14" s="169"/>
      <c r="Y14" s="169"/>
      <c r="Z14" s="169"/>
      <c r="AA14" s="169"/>
      <c r="AB14" s="169"/>
      <c r="AC14" s="169"/>
      <c r="AD14" s="169"/>
      <c r="AE14" s="169"/>
      <c r="AF14" s="169"/>
      <c r="AG14" s="169"/>
      <c r="AH14" s="169"/>
      <c r="AI14" s="169"/>
      <c r="AJ14" s="169"/>
      <c r="AK14" s="169"/>
      <c r="AL14" s="169"/>
      <c r="AM14" s="169"/>
      <c r="AN14" s="169"/>
      <c r="AO14" s="169"/>
      <c r="AP14" s="169"/>
      <c r="AQ14" s="169"/>
      <c r="AR14" s="169"/>
      <c r="AS14" s="169"/>
      <c r="AT14" s="169"/>
      <c r="AU14" s="169"/>
      <c r="AV14" s="169"/>
      <c r="AW14" s="169"/>
      <c r="AX14" s="169"/>
      <c r="AY14" s="169"/>
      <c r="AZ14" s="169"/>
      <c r="BA14" s="169"/>
      <c r="BB14" s="169"/>
      <c r="BC14" s="169"/>
      <c r="BD14" s="169"/>
      <c r="BE14" s="169"/>
      <c r="BF14" s="169"/>
      <c r="BG14" s="169"/>
      <c r="BH14" s="169"/>
      <c r="BI14" s="169"/>
      <c r="BJ14" s="169"/>
      <c r="BK14" s="169"/>
      <c r="BL14" s="169"/>
    </row>
    <row r="15" spans="1:64" s="257" customFormat="1" ht="15.75" customHeight="1" x14ac:dyDescent="0.2">
      <c r="A15" s="182"/>
      <c r="B15" s="259" t="s">
        <v>74</v>
      </c>
      <c r="C15" s="184"/>
      <c r="D15" s="184"/>
      <c r="E15" s="184"/>
      <c r="F15" s="194"/>
      <c r="G15" s="258">
        <f>SUM(G16:G16)</f>
        <v>10756</v>
      </c>
      <c r="H15" s="169"/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169"/>
      <c r="T15" s="169"/>
      <c r="U15" s="169"/>
      <c r="V15" s="169"/>
      <c r="W15" s="169"/>
      <c r="X15" s="169"/>
      <c r="Y15" s="169"/>
      <c r="Z15" s="169"/>
      <c r="AA15" s="169"/>
      <c r="AB15" s="169"/>
      <c r="AC15" s="169"/>
      <c r="AD15" s="169"/>
      <c r="AE15" s="169"/>
      <c r="AF15" s="169"/>
      <c r="AG15" s="169"/>
      <c r="AH15" s="169"/>
      <c r="AI15" s="169"/>
      <c r="AJ15" s="169"/>
      <c r="AK15" s="169"/>
      <c r="AL15" s="169"/>
      <c r="AM15" s="169"/>
      <c r="AN15" s="169"/>
      <c r="AO15" s="169"/>
      <c r="AP15" s="169"/>
      <c r="AQ15" s="169"/>
      <c r="AR15" s="169"/>
      <c r="AS15" s="169"/>
      <c r="AT15" s="169"/>
      <c r="AU15" s="169"/>
      <c r="AV15" s="169"/>
      <c r="AW15" s="169"/>
      <c r="AX15" s="169"/>
      <c r="AY15" s="169"/>
      <c r="AZ15" s="169"/>
      <c r="BA15" s="169"/>
      <c r="BB15" s="169"/>
      <c r="BC15" s="169"/>
      <c r="BD15" s="169"/>
      <c r="BE15" s="169"/>
      <c r="BF15" s="169"/>
      <c r="BG15" s="169"/>
      <c r="BH15" s="169"/>
      <c r="BI15" s="169"/>
      <c r="BJ15" s="169"/>
      <c r="BK15" s="169"/>
      <c r="BL15" s="169"/>
    </row>
    <row r="16" spans="1:64" s="257" customFormat="1" ht="15.75" customHeight="1" x14ac:dyDescent="0.2">
      <c r="A16" s="182"/>
      <c r="B16" s="259"/>
      <c r="C16" s="184"/>
      <c r="D16" s="184"/>
      <c r="E16" s="184" t="s">
        <v>75</v>
      </c>
      <c r="F16" s="194" t="s">
        <v>60</v>
      </c>
      <c r="G16" s="195">
        <f>2500+686+633+456+683+287+197+300+600+700+2312+911+491</f>
        <v>10756</v>
      </c>
      <c r="H16" s="169"/>
      <c r="I16" s="169"/>
      <c r="J16" s="169"/>
      <c r="K16" s="169"/>
      <c r="L16" s="169"/>
      <c r="M16" s="169"/>
      <c r="N16" s="169"/>
      <c r="O16" s="169"/>
      <c r="P16" s="169"/>
      <c r="Q16" s="169"/>
      <c r="R16" s="169"/>
      <c r="S16" s="169"/>
      <c r="T16" s="169"/>
      <c r="U16" s="169"/>
      <c r="V16" s="169"/>
      <c r="W16" s="169"/>
      <c r="X16" s="169"/>
      <c r="Y16" s="169"/>
      <c r="Z16" s="169"/>
      <c r="AA16" s="169"/>
      <c r="AB16" s="169"/>
      <c r="AC16" s="169"/>
      <c r="AD16" s="169"/>
      <c r="AE16" s="169"/>
      <c r="AF16" s="169"/>
      <c r="AG16" s="169"/>
      <c r="AH16" s="169"/>
      <c r="AI16" s="169"/>
      <c r="AJ16" s="169"/>
      <c r="AK16" s="169"/>
      <c r="AL16" s="169"/>
      <c r="AM16" s="169"/>
      <c r="AN16" s="169"/>
      <c r="AO16" s="169"/>
      <c r="AP16" s="169"/>
      <c r="AQ16" s="169"/>
      <c r="AR16" s="169"/>
      <c r="AS16" s="169"/>
      <c r="AT16" s="169"/>
      <c r="AU16" s="169"/>
      <c r="AV16" s="169"/>
      <c r="AW16" s="169"/>
      <c r="AX16" s="169"/>
      <c r="AY16" s="169"/>
      <c r="AZ16" s="169"/>
      <c r="BA16" s="169"/>
      <c r="BB16" s="169"/>
      <c r="BC16" s="169"/>
      <c r="BD16" s="169"/>
      <c r="BE16" s="169"/>
      <c r="BF16" s="169"/>
      <c r="BG16" s="169"/>
      <c r="BH16" s="169"/>
      <c r="BI16" s="169"/>
      <c r="BJ16" s="169"/>
      <c r="BK16" s="169"/>
      <c r="BL16" s="169"/>
    </row>
    <row r="17" spans="1:64" s="257" customFormat="1" ht="11.25" customHeight="1" x14ac:dyDescent="0.2">
      <c r="A17" s="196"/>
      <c r="B17" s="197"/>
      <c r="C17" s="198"/>
      <c r="D17" s="185"/>
      <c r="E17" s="185"/>
      <c r="F17" s="187"/>
      <c r="G17" s="199"/>
      <c r="H17" s="169"/>
      <c r="I17" s="169"/>
      <c r="J17" s="169"/>
      <c r="K17" s="169"/>
      <c r="L17" s="169"/>
      <c r="M17" s="169"/>
      <c r="N17" s="169"/>
      <c r="O17" s="169"/>
      <c r="P17" s="169"/>
      <c r="Q17" s="169"/>
      <c r="R17" s="169"/>
      <c r="S17" s="169"/>
      <c r="T17" s="169"/>
      <c r="U17" s="169"/>
      <c r="V17" s="169"/>
      <c r="W17" s="169"/>
      <c r="X17" s="169"/>
      <c r="Y17" s="169"/>
      <c r="Z17" s="169"/>
      <c r="AA17" s="169"/>
      <c r="AB17" s="169"/>
      <c r="AC17" s="169"/>
      <c r="AD17" s="169"/>
      <c r="AE17" s="169"/>
      <c r="AF17" s="169"/>
      <c r="AG17" s="169"/>
      <c r="AH17" s="169"/>
      <c r="AI17" s="169"/>
      <c r="AJ17" s="169"/>
      <c r="AK17" s="169"/>
      <c r="AL17" s="169"/>
      <c r="AM17" s="169"/>
      <c r="AN17" s="169"/>
      <c r="AO17" s="169"/>
      <c r="AP17" s="169"/>
      <c r="AQ17" s="169"/>
      <c r="AR17" s="169"/>
      <c r="AS17" s="169"/>
      <c r="AT17" s="169"/>
      <c r="AU17" s="169"/>
      <c r="AV17" s="169"/>
      <c r="AW17" s="169"/>
      <c r="AX17" s="169"/>
      <c r="AY17" s="169"/>
      <c r="AZ17" s="169"/>
      <c r="BA17" s="169"/>
      <c r="BB17" s="169"/>
      <c r="BC17" s="169"/>
      <c r="BD17" s="169"/>
      <c r="BE17" s="169"/>
      <c r="BF17" s="169"/>
      <c r="BG17" s="169"/>
      <c r="BH17" s="169"/>
      <c r="BI17" s="169"/>
      <c r="BJ17" s="169"/>
      <c r="BK17" s="169"/>
      <c r="BL17" s="169"/>
    </row>
    <row r="18" spans="1:64" s="257" customFormat="1" ht="15.75" customHeight="1" x14ac:dyDescent="0.2">
      <c r="A18" s="182"/>
      <c r="B18" s="183"/>
      <c r="C18" s="184"/>
      <c r="D18" s="184"/>
      <c r="E18" s="185" t="s">
        <v>70</v>
      </c>
      <c r="F18" s="186">
        <f>34505+32469+20821+30285+27074+23541+27401+20751+21497+20695+19907</f>
        <v>278946</v>
      </c>
      <c r="G18" s="187" t="s">
        <v>60</v>
      </c>
      <c r="H18" s="169"/>
      <c r="I18" s="16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169"/>
      <c r="AC18" s="169"/>
      <c r="AD18" s="169"/>
      <c r="AE18" s="169"/>
      <c r="AF18" s="169"/>
      <c r="AG18" s="169"/>
      <c r="AH18" s="169"/>
      <c r="AI18" s="169"/>
      <c r="AJ18" s="169"/>
      <c r="AK18" s="169"/>
      <c r="AL18" s="169"/>
      <c r="AM18" s="169"/>
      <c r="AN18" s="169"/>
      <c r="AO18" s="169"/>
      <c r="AP18" s="169"/>
      <c r="AQ18" s="169"/>
      <c r="AR18" s="169"/>
      <c r="AS18" s="169"/>
      <c r="AT18" s="169"/>
      <c r="AU18" s="169"/>
      <c r="AV18" s="169"/>
      <c r="AW18" s="169"/>
      <c r="AX18" s="169"/>
      <c r="AY18" s="169"/>
      <c r="AZ18" s="169"/>
      <c r="BA18" s="169"/>
      <c r="BB18" s="169"/>
      <c r="BC18" s="169"/>
      <c r="BD18" s="169"/>
      <c r="BE18" s="169"/>
      <c r="BF18" s="169"/>
      <c r="BG18" s="169"/>
      <c r="BH18" s="169"/>
      <c r="BI18" s="169"/>
      <c r="BJ18" s="169"/>
      <c r="BK18" s="169"/>
      <c r="BL18" s="169"/>
    </row>
    <row r="19" spans="1:64" s="257" customFormat="1" ht="20.25" customHeight="1" x14ac:dyDescent="0.2">
      <c r="A19" s="188" t="s">
        <v>76</v>
      </c>
      <c r="B19" s="200" t="s">
        <v>77</v>
      </c>
      <c r="C19" s="184" t="s">
        <v>78</v>
      </c>
      <c r="D19" s="184" t="s">
        <v>79</v>
      </c>
      <c r="E19" s="190" t="s">
        <v>60</v>
      </c>
      <c r="F19" s="191" t="s">
        <v>60</v>
      </c>
      <c r="G19" s="192">
        <f>SUM(G21)</f>
        <v>278946</v>
      </c>
      <c r="H19" s="169"/>
      <c r="I19" s="169"/>
      <c r="J19" s="169"/>
      <c r="K19" s="169"/>
      <c r="L19" s="169"/>
      <c r="M19" s="169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  <c r="AW19" s="169"/>
      <c r="AX19" s="169"/>
      <c r="AY19" s="169"/>
      <c r="AZ19" s="169"/>
      <c r="BA19" s="169"/>
      <c r="BB19" s="169"/>
      <c r="BC19" s="169"/>
      <c r="BD19" s="169"/>
      <c r="BE19" s="169"/>
      <c r="BF19" s="169"/>
      <c r="BG19" s="169"/>
      <c r="BH19" s="169"/>
      <c r="BI19" s="169"/>
      <c r="BJ19" s="169"/>
      <c r="BK19" s="169"/>
      <c r="BL19" s="169"/>
    </row>
    <row r="20" spans="1:64" s="257" customFormat="1" ht="10.5" customHeight="1" x14ac:dyDescent="0.2">
      <c r="A20" s="182"/>
      <c r="B20" s="193"/>
      <c r="C20" s="184"/>
      <c r="D20" s="184"/>
      <c r="E20" s="184"/>
      <c r="F20" s="194"/>
      <c r="G20" s="258"/>
      <c r="H20" s="169"/>
      <c r="I20" s="16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169"/>
      <c r="X20" s="169"/>
      <c r="Y20" s="169"/>
      <c r="Z20" s="169"/>
      <c r="AA20" s="169"/>
      <c r="AB20" s="169"/>
      <c r="AC20" s="169"/>
      <c r="AD20" s="169"/>
      <c r="AE20" s="169"/>
      <c r="AF20" s="169"/>
      <c r="AG20" s="169"/>
      <c r="AH20" s="169"/>
      <c r="AI20" s="169"/>
      <c r="AJ20" s="169"/>
      <c r="AK20" s="169"/>
      <c r="AL20" s="169"/>
      <c r="AM20" s="169"/>
      <c r="AN20" s="169"/>
      <c r="AO20" s="169"/>
      <c r="AP20" s="169"/>
      <c r="AQ20" s="169"/>
      <c r="AR20" s="169"/>
      <c r="AS20" s="169"/>
      <c r="AT20" s="169"/>
      <c r="AU20" s="169"/>
      <c r="AV20" s="169"/>
      <c r="AW20" s="169"/>
      <c r="AX20" s="169"/>
      <c r="AY20" s="169"/>
      <c r="AZ20" s="169"/>
      <c r="BA20" s="169"/>
      <c r="BB20" s="169"/>
      <c r="BC20" s="169"/>
      <c r="BD20" s="169"/>
      <c r="BE20" s="169"/>
      <c r="BF20" s="169"/>
      <c r="BG20" s="169"/>
      <c r="BH20" s="169"/>
      <c r="BI20" s="169"/>
      <c r="BJ20" s="169"/>
      <c r="BK20" s="169"/>
      <c r="BL20" s="169"/>
    </row>
    <row r="21" spans="1:64" s="257" customFormat="1" ht="15.75" customHeight="1" x14ac:dyDescent="0.2">
      <c r="A21" s="182"/>
      <c r="B21" s="259" t="s">
        <v>74</v>
      </c>
      <c r="C21" s="184"/>
      <c r="D21" s="184"/>
      <c r="E21" s="184"/>
      <c r="F21" s="194"/>
      <c r="G21" s="258">
        <f>SUM(G22:G25)</f>
        <v>278946</v>
      </c>
      <c r="H21" s="169"/>
      <c r="I21" s="16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169"/>
      <c r="X21" s="169"/>
      <c r="Y21" s="169"/>
      <c r="Z21" s="169"/>
      <c r="AA21" s="169"/>
      <c r="AB21" s="169"/>
      <c r="AC21" s="169"/>
      <c r="AD21" s="169"/>
      <c r="AE21" s="169"/>
      <c r="AF21" s="169"/>
      <c r="AG21" s="169"/>
      <c r="AH21" s="169"/>
      <c r="AI21" s="169"/>
      <c r="AJ21" s="169"/>
      <c r="AK21" s="169"/>
      <c r="AL21" s="169"/>
      <c r="AM21" s="169"/>
      <c r="AN21" s="169"/>
      <c r="AO21" s="169"/>
      <c r="AP21" s="169"/>
      <c r="AQ21" s="169"/>
      <c r="AR21" s="169"/>
      <c r="AS21" s="169"/>
      <c r="AT21" s="169"/>
      <c r="AU21" s="169"/>
      <c r="AV21" s="169"/>
      <c r="AW21" s="169"/>
      <c r="AX21" s="169"/>
      <c r="AY21" s="169"/>
      <c r="AZ21" s="169"/>
      <c r="BA21" s="169"/>
      <c r="BB21" s="169"/>
      <c r="BC21" s="169"/>
      <c r="BD21" s="169"/>
      <c r="BE21" s="169"/>
      <c r="BF21" s="169"/>
      <c r="BG21" s="169"/>
      <c r="BH21" s="169"/>
      <c r="BI21" s="169"/>
      <c r="BJ21" s="169"/>
      <c r="BK21" s="169"/>
      <c r="BL21" s="169"/>
    </row>
    <row r="22" spans="1:64" s="257" customFormat="1" ht="15.75" customHeight="1" x14ac:dyDescent="0.2">
      <c r="A22" s="182"/>
      <c r="B22" s="183"/>
      <c r="C22" s="184"/>
      <c r="D22" s="184"/>
      <c r="E22" s="184" t="s">
        <v>75</v>
      </c>
      <c r="F22" s="194" t="s">
        <v>60</v>
      </c>
      <c r="G22" s="195">
        <f>33500+32257+20821+28754+26901+23022+26623+19851+20597+20695+18397</f>
        <v>271418</v>
      </c>
      <c r="H22" s="169"/>
      <c r="I22" s="169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169"/>
      <c r="V22" s="169"/>
      <c r="W22" s="169"/>
      <c r="X22" s="169"/>
      <c r="Y22" s="169"/>
      <c r="Z22" s="169"/>
      <c r="AA22" s="169"/>
      <c r="AB22" s="169"/>
      <c r="AC22" s="169"/>
      <c r="AD22" s="169"/>
      <c r="AE22" s="169"/>
      <c r="AF22" s="169"/>
      <c r="AG22" s="169"/>
      <c r="AH22" s="169"/>
      <c r="AI22" s="169"/>
      <c r="AJ22" s="169"/>
      <c r="AK22" s="169"/>
      <c r="AL22" s="169"/>
      <c r="AM22" s="169"/>
      <c r="AN22" s="169"/>
      <c r="AO22" s="169"/>
      <c r="AP22" s="169"/>
      <c r="AQ22" s="169"/>
      <c r="AR22" s="169"/>
      <c r="AS22" s="169"/>
      <c r="AT22" s="169"/>
      <c r="AU22" s="169"/>
      <c r="AV22" s="169"/>
      <c r="AW22" s="169"/>
      <c r="AX22" s="169"/>
      <c r="AY22" s="169"/>
      <c r="AZ22" s="169"/>
      <c r="BA22" s="169"/>
      <c r="BB22" s="169"/>
      <c r="BC22" s="169"/>
      <c r="BD22" s="169"/>
      <c r="BE22" s="169"/>
      <c r="BF22" s="169"/>
      <c r="BG22" s="169"/>
      <c r="BH22" s="169"/>
      <c r="BI22" s="169"/>
      <c r="BJ22" s="169"/>
      <c r="BK22" s="169"/>
      <c r="BL22" s="169"/>
    </row>
    <row r="23" spans="1:64" s="257" customFormat="1" ht="15.75" customHeight="1" x14ac:dyDescent="0.2">
      <c r="A23" s="182"/>
      <c r="B23" s="183"/>
      <c r="C23" s="184"/>
      <c r="D23" s="184"/>
      <c r="E23" s="184" t="s">
        <v>80</v>
      </c>
      <c r="F23" s="194" t="s">
        <v>60</v>
      </c>
      <c r="G23" s="195">
        <f>838+177+1027+144+433+648+601+750+1260</f>
        <v>5878</v>
      </c>
      <c r="H23" s="169"/>
      <c r="I23" s="16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169"/>
      <c r="X23" s="169"/>
      <c r="Y23" s="169"/>
      <c r="Z23" s="169"/>
      <c r="AA23" s="169"/>
      <c r="AB23" s="169"/>
      <c r="AC23" s="169"/>
      <c r="AD23" s="169"/>
      <c r="AE23" s="169"/>
      <c r="AF23" s="169"/>
      <c r="AG23" s="169"/>
      <c r="AH23" s="169"/>
      <c r="AI23" s="169"/>
      <c r="AJ23" s="169"/>
      <c r="AK23" s="169"/>
      <c r="AL23" s="169"/>
      <c r="AM23" s="169"/>
      <c r="AN23" s="169"/>
      <c r="AO23" s="169"/>
      <c r="AP23" s="169"/>
      <c r="AQ23" s="169"/>
      <c r="AR23" s="169"/>
      <c r="AS23" s="169"/>
      <c r="AT23" s="169"/>
      <c r="AU23" s="169"/>
      <c r="AV23" s="169"/>
      <c r="AW23" s="169"/>
      <c r="AX23" s="169"/>
      <c r="AY23" s="169"/>
      <c r="AZ23" s="169"/>
      <c r="BA23" s="169"/>
      <c r="BB23" s="169"/>
      <c r="BC23" s="169"/>
      <c r="BD23" s="169"/>
      <c r="BE23" s="169"/>
      <c r="BF23" s="169"/>
      <c r="BG23" s="169"/>
      <c r="BH23" s="169"/>
      <c r="BI23" s="169"/>
      <c r="BJ23" s="169"/>
      <c r="BK23" s="169"/>
      <c r="BL23" s="169"/>
    </row>
    <row r="24" spans="1:64" s="257" customFormat="1" ht="15.75" customHeight="1" x14ac:dyDescent="0.2">
      <c r="A24" s="182"/>
      <c r="B24" s="183"/>
      <c r="C24" s="201"/>
      <c r="D24" s="184"/>
      <c r="E24" s="184" t="s">
        <v>81</v>
      </c>
      <c r="F24" s="194" t="s">
        <v>60</v>
      </c>
      <c r="G24" s="195">
        <f>167+35+204+29+86+130+119+150+250</f>
        <v>1170</v>
      </c>
      <c r="H24" s="169"/>
      <c r="I24" s="169"/>
      <c r="J24" s="169"/>
      <c r="K24" s="169"/>
      <c r="L24" s="169"/>
      <c r="M24" s="169"/>
      <c r="N24" s="169"/>
      <c r="O24" s="169"/>
      <c r="P24" s="169"/>
      <c r="Q24" s="169"/>
      <c r="R24" s="169"/>
      <c r="S24" s="169"/>
      <c r="T24" s="169"/>
      <c r="U24" s="169"/>
      <c r="V24" s="169"/>
      <c r="W24" s="169"/>
      <c r="X24" s="169"/>
      <c r="Y24" s="169"/>
      <c r="Z24" s="169"/>
      <c r="AA24" s="169"/>
      <c r="AB24" s="169"/>
      <c r="AC24" s="169"/>
      <c r="AD24" s="169"/>
      <c r="AE24" s="169"/>
      <c r="AF24" s="169"/>
      <c r="AG24" s="169"/>
      <c r="AH24" s="169"/>
      <c r="AI24" s="169"/>
      <c r="AJ24" s="169"/>
      <c r="AK24" s="169"/>
      <c r="AL24" s="169"/>
      <c r="AM24" s="169"/>
      <c r="AN24" s="169"/>
      <c r="AO24" s="169"/>
      <c r="AP24" s="169"/>
      <c r="AQ24" s="169"/>
      <c r="AR24" s="169"/>
      <c r="AS24" s="169"/>
      <c r="AT24" s="169"/>
      <c r="AU24" s="169"/>
      <c r="AV24" s="169"/>
      <c r="AW24" s="169"/>
      <c r="AX24" s="169"/>
      <c r="AY24" s="169"/>
      <c r="AZ24" s="169"/>
      <c r="BA24" s="169"/>
      <c r="BB24" s="169"/>
      <c r="BC24" s="169"/>
      <c r="BD24" s="169"/>
      <c r="BE24" s="169"/>
      <c r="BF24" s="169"/>
      <c r="BG24" s="169"/>
      <c r="BH24" s="169"/>
      <c r="BI24" s="169"/>
      <c r="BJ24" s="169"/>
      <c r="BK24" s="169"/>
      <c r="BL24" s="169"/>
    </row>
    <row r="25" spans="1:64" s="257" customFormat="1" ht="15.75" customHeight="1" x14ac:dyDescent="0.2">
      <c r="A25" s="182"/>
      <c r="B25" s="183"/>
      <c r="C25" s="201"/>
      <c r="D25" s="184"/>
      <c r="E25" s="184" t="s">
        <v>82</v>
      </c>
      <c r="F25" s="194" t="s">
        <v>60</v>
      </c>
      <c r="G25" s="195">
        <f>300+180</f>
        <v>480</v>
      </c>
      <c r="H25" s="169"/>
      <c r="I25" s="169"/>
      <c r="J25" s="169"/>
      <c r="K25" s="169"/>
      <c r="L25" s="169"/>
      <c r="M25" s="169"/>
      <c r="N25" s="169"/>
      <c r="O25" s="169"/>
      <c r="P25" s="169"/>
      <c r="Q25" s="169"/>
      <c r="R25" s="169"/>
      <c r="S25" s="169"/>
      <c r="T25" s="169"/>
      <c r="U25" s="169"/>
      <c r="V25" s="169"/>
      <c r="W25" s="169"/>
      <c r="X25" s="169"/>
      <c r="Y25" s="169"/>
      <c r="Z25" s="169"/>
      <c r="AA25" s="169"/>
      <c r="AB25" s="169"/>
      <c r="AC25" s="169"/>
      <c r="AD25" s="169"/>
      <c r="AE25" s="169"/>
      <c r="AF25" s="169"/>
      <c r="AG25" s="169"/>
      <c r="AH25" s="169"/>
      <c r="AI25" s="169"/>
      <c r="AJ25" s="169"/>
      <c r="AK25" s="169"/>
      <c r="AL25" s="169"/>
      <c r="AM25" s="169"/>
      <c r="AN25" s="169"/>
      <c r="AO25" s="169"/>
      <c r="AP25" s="169"/>
      <c r="AQ25" s="169"/>
      <c r="AR25" s="169"/>
      <c r="AS25" s="169"/>
      <c r="AT25" s="169"/>
      <c r="AU25" s="169"/>
      <c r="AV25" s="169"/>
      <c r="AW25" s="169"/>
      <c r="AX25" s="169"/>
      <c r="AY25" s="169"/>
      <c r="AZ25" s="169"/>
      <c r="BA25" s="169"/>
      <c r="BB25" s="169"/>
      <c r="BC25" s="169"/>
      <c r="BD25" s="169"/>
      <c r="BE25" s="169"/>
      <c r="BF25" s="169"/>
      <c r="BG25" s="169"/>
      <c r="BH25" s="169"/>
      <c r="BI25" s="169"/>
      <c r="BJ25" s="169"/>
      <c r="BK25" s="169"/>
      <c r="BL25" s="169"/>
    </row>
    <row r="26" spans="1:64" s="257" customFormat="1" ht="11.25" customHeight="1" x14ac:dyDescent="0.2">
      <c r="A26" s="196"/>
      <c r="B26" s="197"/>
      <c r="C26" s="198"/>
      <c r="D26" s="185"/>
      <c r="E26" s="185"/>
      <c r="F26" s="187"/>
      <c r="G26" s="199"/>
      <c r="H26" s="169"/>
      <c r="I26" s="169"/>
      <c r="J26" s="169"/>
      <c r="K26" s="169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  <c r="X26" s="169"/>
      <c r="Y26" s="169"/>
      <c r="Z26" s="169"/>
      <c r="AA26" s="169"/>
      <c r="AB26" s="169"/>
      <c r="AC26" s="169"/>
      <c r="AD26" s="169"/>
      <c r="AE26" s="169"/>
      <c r="AF26" s="169"/>
      <c r="AG26" s="169"/>
      <c r="AH26" s="169"/>
      <c r="AI26" s="169"/>
      <c r="AJ26" s="169"/>
      <c r="AK26" s="169"/>
      <c r="AL26" s="169"/>
      <c r="AM26" s="169"/>
      <c r="AN26" s="169"/>
      <c r="AO26" s="169"/>
      <c r="AP26" s="169"/>
      <c r="AQ26" s="169"/>
      <c r="AR26" s="169"/>
      <c r="AS26" s="169"/>
      <c r="AT26" s="169"/>
      <c r="AU26" s="169"/>
      <c r="AV26" s="169"/>
      <c r="AW26" s="169"/>
      <c r="AX26" s="169"/>
      <c r="AY26" s="169"/>
      <c r="AZ26" s="169"/>
      <c r="BA26" s="169"/>
      <c r="BB26" s="169"/>
      <c r="BC26" s="169"/>
      <c r="BD26" s="169"/>
      <c r="BE26" s="169"/>
      <c r="BF26" s="169"/>
      <c r="BG26" s="169"/>
      <c r="BH26" s="169"/>
      <c r="BI26" s="169"/>
      <c r="BJ26" s="169"/>
      <c r="BK26" s="169"/>
      <c r="BL26" s="169"/>
    </row>
    <row r="27" spans="1:64" s="257" customFormat="1" ht="15.75" customHeight="1" x14ac:dyDescent="0.2">
      <c r="A27" s="182"/>
      <c r="B27" s="183"/>
      <c r="C27" s="184"/>
      <c r="D27" s="184"/>
      <c r="E27" s="185" t="s">
        <v>70</v>
      </c>
      <c r="F27" s="186">
        <f>3060+1500+840</f>
        <v>5400</v>
      </c>
      <c r="G27" s="187" t="s">
        <v>60</v>
      </c>
      <c r="H27" s="169"/>
      <c r="I27" s="169"/>
      <c r="J27" s="169"/>
      <c r="K27" s="169"/>
      <c r="L27" s="169"/>
      <c r="M27" s="169"/>
      <c r="N27" s="169"/>
      <c r="O27" s="169"/>
      <c r="P27" s="169"/>
      <c r="Q27" s="169"/>
      <c r="R27" s="169"/>
      <c r="S27" s="169"/>
      <c r="T27" s="169"/>
      <c r="U27" s="169"/>
      <c r="V27" s="169"/>
      <c r="W27" s="169"/>
      <c r="X27" s="169"/>
      <c r="Y27" s="169"/>
      <c r="Z27" s="169"/>
      <c r="AA27" s="169"/>
      <c r="AB27" s="169"/>
      <c r="AC27" s="169"/>
      <c r="AD27" s="169"/>
      <c r="AE27" s="169"/>
      <c r="AF27" s="169"/>
      <c r="AG27" s="169"/>
      <c r="AH27" s="169"/>
      <c r="AI27" s="169"/>
      <c r="AJ27" s="169"/>
      <c r="AK27" s="169"/>
      <c r="AL27" s="169"/>
      <c r="AM27" s="169"/>
      <c r="AN27" s="169"/>
      <c r="AO27" s="169"/>
      <c r="AP27" s="169"/>
      <c r="AQ27" s="169"/>
      <c r="AR27" s="169"/>
      <c r="AS27" s="169"/>
      <c r="AT27" s="169"/>
      <c r="AU27" s="169"/>
      <c r="AV27" s="169"/>
      <c r="AW27" s="169"/>
      <c r="AX27" s="169"/>
      <c r="AY27" s="169"/>
      <c r="AZ27" s="169"/>
      <c r="BA27" s="169"/>
      <c r="BB27" s="169"/>
      <c r="BC27" s="169"/>
      <c r="BD27" s="169"/>
      <c r="BE27" s="169"/>
      <c r="BF27" s="169"/>
      <c r="BG27" s="169"/>
      <c r="BH27" s="169"/>
      <c r="BI27" s="169"/>
      <c r="BJ27" s="169"/>
      <c r="BK27" s="169"/>
      <c r="BL27" s="169"/>
    </row>
    <row r="28" spans="1:64" s="257" customFormat="1" ht="24" x14ac:dyDescent="0.2">
      <c r="A28" s="188" t="s">
        <v>83</v>
      </c>
      <c r="B28" s="189" t="s">
        <v>84</v>
      </c>
      <c r="C28" s="184" t="s">
        <v>85</v>
      </c>
      <c r="D28" s="184" t="s">
        <v>86</v>
      </c>
      <c r="E28" s="190" t="s">
        <v>60</v>
      </c>
      <c r="F28" s="191" t="s">
        <v>60</v>
      </c>
      <c r="G28" s="192">
        <f>SUM(G30)</f>
        <v>5400</v>
      </c>
      <c r="H28" s="169"/>
      <c r="I28" s="169"/>
      <c r="J28" s="169"/>
      <c r="K28" s="169"/>
      <c r="L28" s="169"/>
      <c r="M28" s="169"/>
      <c r="N28" s="169"/>
      <c r="O28" s="169"/>
      <c r="P28" s="169"/>
      <c r="Q28" s="169"/>
      <c r="R28" s="169"/>
      <c r="S28" s="169"/>
      <c r="T28" s="169"/>
      <c r="U28" s="169"/>
      <c r="V28" s="169"/>
      <c r="W28" s="169"/>
      <c r="X28" s="169"/>
      <c r="Y28" s="169"/>
      <c r="Z28" s="169"/>
      <c r="AA28" s="169"/>
      <c r="AB28" s="169"/>
      <c r="AC28" s="169"/>
      <c r="AD28" s="169"/>
      <c r="AE28" s="169"/>
      <c r="AF28" s="169"/>
      <c r="AG28" s="169"/>
      <c r="AH28" s="169"/>
      <c r="AI28" s="169"/>
      <c r="AJ28" s="169"/>
      <c r="AK28" s="169"/>
      <c r="AL28" s="169"/>
      <c r="AM28" s="169"/>
      <c r="AN28" s="169"/>
      <c r="AO28" s="169"/>
      <c r="AP28" s="169"/>
      <c r="AQ28" s="169"/>
      <c r="AR28" s="169"/>
      <c r="AS28" s="169"/>
      <c r="AT28" s="169"/>
      <c r="AU28" s="169"/>
      <c r="AV28" s="169"/>
      <c r="AW28" s="169"/>
      <c r="AX28" s="169"/>
      <c r="AY28" s="169"/>
      <c r="AZ28" s="169"/>
      <c r="BA28" s="169"/>
      <c r="BB28" s="169"/>
      <c r="BC28" s="169"/>
      <c r="BD28" s="169"/>
      <c r="BE28" s="169"/>
      <c r="BF28" s="169"/>
      <c r="BG28" s="169"/>
      <c r="BH28" s="169"/>
      <c r="BI28" s="169"/>
      <c r="BJ28" s="169"/>
      <c r="BK28" s="169"/>
      <c r="BL28" s="169"/>
    </row>
    <row r="29" spans="1:64" s="257" customFormat="1" ht="10.5" customHeight="1" x14ac:dyDescent="0.2">
      <c r="A29" s="182"/>
      <c r="B29" s="193"/>
      <c r="C29" s="184"/>
      <c r="D29" s="184"/>
      <c r="E29" s="184"/>
      <c r="F29" s="194"/>
      <c r="G29" s="258"/>
      <c r="H29" s="169"/>
      <c r="I29" s="169"/>
      <c r="J29" s="169"/>
      <c r="K29" s="169"/>
      <c r="L29" s="169"/>
      <c r="M29" s="169"/>
      <c r="N29" s="169"/>
      <c r="O29" s="169"/>
      <c r="P29" s="169"/>
      <c r="Q29" s="169"/>
      <c r="R29" s="169"/>
      <c r="S29" s="169"/>
      <c r="T29" s="169"/>
      <c r="U29" s="169"/>
      <c r="V29" s="169"/>
      <c r="W29" s="169"/>
      <c r="X29" s="169"/>
      <c r="Y29" s="169"/>
      <c r="Z29" s="169"/>
      <c r="AA29" s="169"/>
      <c r="AB29" s="169"/>
      <c r="AC29" s="169"/>
      <c r="AD29" s="169"/>
      <c r="AE29" s="169"/>
      <c r="AF29" s="169"/>
      <c r="AG29" s="169"/>
      <c r="AH29" s="169"/>
      <c r="AI29" s="169"/>
      <c r="AJ29" s="169"/>
      <c r="AK29" s="169"/>
      <c r="AL29" s="169"/>
      <c r="AM29" s="169"/>
      <c r="AN29" s="169"/>
      <c r="AO29" s="169"/>
      <c r="AP29" s="169"/>
      <c r="AQ29" s="169"/>
      <c r="AR29" s="169"/>
      <c r="AS29" s="169"/>
      <c r="AT29" s="169"/>
      <c r="AU29" s="169"/>
      <c r="AV29" s="169"/>
      <c r="AW29" s="169"/>
      <c r="AX29" s="169"/>
      <c r="AY29" s="169"/>
      <c r="AZ29" s="169"/>
      <c r="BA29" s="169"/>
      <c r="BB29" s="169"/>
      <c r="BC29" s="169"/>
      <c r="BD29" s="169"/>
      <c r="BE29" s="169"/>
      <c r="BF29" s="169"/>
      <c r="BG29" s="169"/>
      <c r="BH29" s="169"/>
      <c r="BI29" s="169"/>
      <c r="BJ29" s="169"/>
      <c r="BK29" s="169"/>
      <c r="BL29" s="169"/>
    </row>
    <row r="30" spans="1:64" s="257" customFormat="1" ht="15.75" customHeight="1" x14ac:dyDescent="0.2">
      <c r="A30" s="182"/>
      <c r="B30" s="259" t="s">
        <v>74</v>
      </c>
      <c r="C30" s="184"/>
      <c r="D30" s="184"/>
      <c r="E30" s="184"/>
      <c r="F30" s="194"/>
      <c r="G30" s="258">
        <f>SUM(G31:G33)</f>
        <v>5400</v>
      </c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69"/>
      <c r="AJ30" s="169"/>
      <c r="AK30" s="169"/>
      <c r="AL30" s="169"/>
      <c r="AM30" s="169"/>
      <c r="AN30" s="169"/>
      <c r="AO30" s="169"/>
      <c r="AP30" s="169"/>
      <c r="AQ30" s="169"/>
      <c r="AR30" s="169"/>
      <c r="AS30" s="169"/>
      <c r="AT30" s="169"/>
      <c r="AU30" s="169"/>
      <c r="AV30" s="169"/>
      <c r="AW30" s="169"/>
      <c r="AX30" s="169"/>
      <c r="AY30" s="169"/>
      <c r="AZ30" s="169"/>
      <c r="BA30" s="169"/>
      <c r="BB30" s="169"/>
      <c r="BC30" s="169"/>
      <c r="BD30" s="169"/>
      <c r="BE30" s="169"/>
      <c r="BF30" s="169"/>
      <c r="BG30" s="169"/>
      <c r="BH30" s="169"/>
      <c r="BI30" s="169"/>
      <c r="BJ30" s="169"/>
      <c r="BK30" s="169"/>
      <c r="BL30" s="169"/>
    </row>
    <row r="31" spans="1:64" s="257" customFormat="1" ht="15.75" customHeight="1" x14ac:dyDescent="0.2">
      <c r="A31" s="182"/>
      <c r="B31" s="183"/>
      <c r="C31" s="184"/>
      <c r="D31" s="184"/>
      <c r="E31" s="184" t="s">
        <v>75</v>
      </c>
      <c r="F31" s="194" t="s">
        <v>60</v>
      </c>
      <c r="G31" s="195">
        <f>3000+1500+834-6</f>
        <v>5328</v>
      </c>
      <c r="H31" s="169"/>
      <c r="I31" s="169"/>
      <c r="J31" s="169"/>
      <c r="K31" s="169"/>
      <c r="L31" s="169"/>
      <c r="M31" s="169"/>
      <c r="N31" s="169"/>
      <c r="O31" s="169"/>
      <c r="P31" s="169"/>
      <c r="Q31" s="169"/>
      <c r="R31" s="169"/>
      <c r="S31" s="169"/>
      <c r="T31" s="169"/>
      <c r="U31" s="169"/>
      <c r="V31" s="169"/>
      <c r="W31" s="169"/>
      <c r="X31" s="169"/>
      <c r="Y31" s="169"/>
      <c r="Z31" s="169"/>
      <c r="AA31" s="169"/>
      <c r="AB31" s="169"/>
      <c r="AC31" s="169"/>
      <c r="AD31" s="169"/>
      <c r="AE31" s="169"/>
      <c r="AF31" s="169"/>
      <c r="AG31" s="169"/>
      <c r="AH31" s="169"/>
      <c r="AI31" s="169"/>
      <c r="AJ31" s="169"/>
      <c r="AK31" s="169"/>
      <c r="AL31" s="169"/>
      <c r="AM31" s="169"/>
      <c r="AN31" s="169"/>
      <c r="AO31" s="169"/>
      <c r="AP31" s="169"/>
      <c r="AQ31" s="169"/>
      <c r="AR31" s="169"/>
      <c r="AS31" s="169"/>
      <c r="AT31" s="169"/>
      <c r="AU31" s="169"/>
      <c r="AV31" s="169"/>
      <c r="AW31" s="169"/>
      <c r="AX31" s="169"/>
      <c r="AY31" s="169"/>
      <c r="AZ31" s="169"/>
      <c r="BA31" s="169"/>
      <c r="BB31" s="169"/>
      <c r="BC31" s="169"/>
      <c r="BD31" s="169"/>
      <c r="BE31" s="169"/>
      <c r="BF31" s="169"/>
      <c r="BG31" s="169"/>
      <c r="BH31" s="169"/>
      <c r="BI31" s="169"/>
      <c r="BJ31" s="169"/>
      <c r="BK31" s="169"/>
      <c r="BL31" s="169"/>
    </row>
    <row r="32" spans="1:64" s="257" customFormat="1" ht="15.75" customHeight="1" x14ac:dyDescent="0.2">
      <c r="A32" s="182"/>
      <c r="B32" s="183"/>
      <c r="C32" s="184"/>
      <c r="D32" s="184"/>
      <c r="E32" s="184" t="s">
        <v>80</v>
      </c>
      <c r="F32" s="194" t="s">
        <v>60</v>
      </c>
      <c r="G32" s="195">
        <f>50+6+4</f>
        <v>60</v>
      </c>
      <c r="H32" s="169"/>
      <c r="I32" s="169"/>
      <c r="J32" s="169"/>
      <c r="K32" s="169"/>
      <c r="L32" s="169"/>
      <c r="M32" s="169"/>
      <c r="N32" s="169"/>
      <c r="O32" s="169"/>
      <c r="P32" s="169"/>
      <c r="Q32" s="169"/>
      <c r="R32" s="169"/>
      <c r="S32" s="169"/>
      <c r="T32" s="169"/>
      <c r="U32" s="169"/>
      <c r="V32" s="169"/>
      <c r="W32" s="169"/>
      <c r="X32" s="169"/>
      <c r="Y32" s="169"/>
      <c r="Z32" s="169"/>
      <c r="AA32" s="169"/>
      <c r="AB32" s="169"/>
      <c r="AC32" s="169"/>
      <c r="AD32" s="169"/>
      <c r="AE32" s="169"/>
      <c r="AF32" s="169"/>
      <c r="AG32" s="169"/>
      <c r="AH32" s="169"/>
      <c r="AI32" s="169"/>
      <c r="AJ32" s="169"/>
      <c r="AK32" s="169"/>
      <c r="AL32" s="169"/>
      <c r="AM32" s="169"/>
      <c r="AN32" s="169"/>
      <c r="AO32" s="169"/>
      <c r="AP32" s="169"/>
      <c r="AQ32" s="169"/>
      <c r="AR32" s="169"/>
      <c r="AS32" s="169"/>
      <c r="AT32" s="169"/>
      <c r="AU32" s="169"/>
      <c r="AV32" s="169"/>
      <c r="AW32" s="169"/>
      <c r="AX32" s="169"/>
      <c r="AY32" s="169"/>
      <c r="AZ32" s="169"/>
      <c r="BA32" s="169"/>
      <c r="BB32" s="169"/>
      <c r="BC32" s="169"/>
      <c r="BD32" s="169"/>
      <c r="BE32" s="169"/>
      <c r="BF32" s="169"/>
      <c r="BG32" s="169"/>
      <c r="BH32" s="169"/>
      <c r="BI32" s="169"/>
      <c r="BJ32" s="169"/>
      <c r="BK32" s="169"/>
      <c r="BL32" s="169"/>
    </row>
    <row r="33" spans="1:64" s="257" customFormat="1" ht="15.75" customHeight="1" x14ac:dyDescent="0.2">
      <c r="A33" s="182"/>
      <c r="B33" s="183"/>
      <c r="C33" s="184"/>
      <c r="D33" s="184"/>
      <c r="E33" s="184" t="s">
        <v>81</v>
      </c>
      <c r="F33" s="194" t="s">
        <v>60</v>
      </c>
      <c r="G33" s="195">
        <f>10+2</f>
        <v>12</v>
      </c>
      <c r="H33" s="169"/>
      <c r="I33" s="169"/>
      <c r="J33" s="169"/>
      <c r="K33" s="169"/>
      <c r="L33" s="169"/>
      <c r="M33" s="169"/>
      <c r="N33" s="169"/>
      <c r="O33" s="169"/>
      <c r="P33" s="169"/>
      <c r="Q33" s="169"/>
      <c r="R33" s="169"/>
      <c r="S33" s="169"/>
      <c r="T33" s="169"/>
      <c r="U33" s="169"/>
      <c r="V33" s="169"/>
      <c r="W33" s="169"/>
      <c r="X33" s="169"/>
      <c r="Y33" s="169"/>
      <c r="Z33" s="169"/>
      <c r="AA33" s="169"/>
      <c r="AB33" s="169"/>
      <c r="AC33" s="169"/>
      <c r="AD33" s="169"/>
      <c r="AE33" s="169"/>
      <c r="AF33" s="169"/>
      <c r="AG33" s="169"/>
      <c r="AH33" s="169"/>
      <c r="AI33" s="169"/>
      <c r="AJ33" s="169"/>
      <c r="AK33" s="169"/>
      <c r="AL33" s="169"/>
      <c r="AM33" s="169"/>
      <c r="AN33" s="169"/>
      <c r="AO33" s="169"/>
      <c r="AP33" s="169"/>
      <c r="AQ33" s="169"/>
      <c r="AR33" s="169"/>
      <c r="AS33" s="169"/>
      <c r="AT33" s="169"/>
      <c r="AU33" s="169"/>
      <c r="AV33" s="169"/>
      <c r="AW33" s="169"/>
      <c r="AX33" s="169"/>
      <c r="AY33" s="169"/>
      <c r="AZ33" s="169"/>
      <c r="BA33" s="169"/>
      <c r="BB33" s="169"/>
      <c r="BC33" s="169"/>
      <c r="BD33" s="169"/>
      <c r="BE33" s="169"/>
      <c r="BF33" s="169"/>
      <c r="BG33" s="169"/>
      <c r="BH33" s="169"/>
      <c r="BI33" s="169"/>
      <c r="BJ33" s="169"/>
      <c r="BK33" s="169"/>
      <c r="BL33" s="169"/>
    </row>
    <row r="34" spans="1:64" s="257" customFormat="1" ht="15.75" customHeight="1" x14ac:dyDescent="0.2">
      <c r="A34" s="196"/>
      <c r="B34" s="197"/>
      <c r="C34" s="198"/>
      <c r="D34" s="185"/>
      <c r="E34" s="185"/>
      <c r="F34" s="187"/>
      <c r="G34" s="19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69"/>
      <c r="S34" s="169"/>
      <c r="T34" s="169"/>
      <c r="U34" s="169"/>
      <c r="V34" s="169"/>
      <c r="W34" s="169"/>
      <c r="X34" s="169"/>
      <c r="Y34" s="169"/>
      <c r="Z34" s="169"/>
      <c r="AA34" s="169"/>
      <c r="AB34" s="169"/>
      <c r="AC34" s="169"/>
      <c r="AD34" s="169"/>
      <c r="AE34" s="169"/>
      <c r="AF34" s="169"/>
      <c r="AG34" s="169"/>
      <c r="AH34" s="169"/>
      <c r="AI34" s="169"/>
      <c r="AJ34" s="169"/>
      <c r="AK34" s="169"/>
      <c r="AL34" s="169"/>
      <c r="AM34" s="169"/>
      <c r="AN34" s="169"/>
      <c r="AO34" s="169"/>
      <c r="AP34" s="169"/>
      <c r="AQ34" s="169"/>
      <c r="AR34" s="169"/>
      <c r="AS34" s="169"/>
      <c r="AT34" s="169"/>
      <c r="AU34" s="169"/>
      <c r="AV34" s="169"/>
      <c r="AW34" s="169"/>
      <c r="AX34" s="169"/>
      <c r="AY34" s="169"/>
      <c r="AZ34" s="169"/>
      <c r="BA34" s="169"/>
      <c r="BB34" s="169"/>
      <c r="BC34" s="169"/>
      <c r="BD34" s="169"/>
      <c r="BE34" s="169"/>
      <c r="BF34" s="169"/>
      <c r="BG34" s="169"/>
      <c r="BH34" s="169"/>
      <c r="BI34" s="169"/>
      <c r="BJ34" s="169"/>
      <c r="BK34" s="169"/>
      <c r="BL34" s="169"/>
    </row>
    <row r="35" spans="1:64" s="257" customFormat="1" ht="15.75" customHeight="1" x14ac:dyDescent="0.2">
      <c r="A35" s="182"/>
      <c r="B35" s="183"/>
      <c r="C35" s="184"/>
      <c r="D35" s="184"/>
      <c r="E35" s="185" t="s">
        <v>70</v>
      </c>
      <c r="F35" s="186">
        <f>18256+224+17560+16800+11120+16640+4200+16080+5040+128+112+10640+128+96+160+96</f>
        <v>117280</v>
      </c>
      <c r="G35" s="187" t="s">
        <v>60</v>
      </c>
      <c r="H35" s="169"/>
      <c r="I35" s="169"/>
      <c r="J35" s="169"/>
      <c r="K35" s="169"/>
      <c r="L35" s="169"/>
      <c r="M35" s="169"/>
      <c r="N35" s="169"/>
      <c r="O35" s="169"/>
      <c r="P35" s="169"/>
      <c r="Q35" s="169"/>
      <c r="R35" s="169"/>
      <c r="S35" s="169"/>
      <c r="T35" s="169"/>
      <c r="U35" s="169"/>
      <c r="V35" s="169"/>
      <c r="W35" s="169"/>
      <c r="X35" s="169"/>
      <c r="Y35" s="169"/>
      <c r="Z35" s="169"/>
      <c r="AA35" s="169"/>
      <c r="AB35" s="169"/>
      <c r="AC35" s="169"/>
      <c r="AD35" s="169"/>
      <c r="AE35" s="169"/>
      <c r="AF35" s="169"/>
      <c r="AG35" s="169"/>
      <c r="AH35" s="169"/>
      <c r="AI35" s="169"/>
      <c r="AJ35" s="169"/>
      <c r="AK35" s="169"/>
      <c r="AL35" s="169"/>
      <c r="AM35" s="169"/>
      <c r="AN35" s="169"/>
      <c r="AO35" s="169"/>
      <c r="AP35" s="169"/>
      <c r="AQ35" s="169"/>
      <c r="AR35" s="169"/>
      <c r="AS35" s="169"/>
      <c r="AT35" s="169"/>
      <c r="AU35" s="169"/>
      <c r="AV35" s="169"/>
      <c r="AW35" s="169"/>
      <c r="AX35" s="169"/>
      <c r="AY35" s="169"/>
      <c r="AZ35" s="169"/>
      <c r="BA35" s="169"/>
      <c r="BB35" s="169"/>
      <c r="BC35" s="169"/>
      <c r="BD35" s="169"/>
      <c r="BE35" s="169"/>
      <c r="BF35" s="169"/>
      <c r="BG35" s="169"/>
      <c r="BH35" s="169"/>
      <c r="BI35" s="169"/>
      <c r="BJ35" s="169"/>
      <c r="BK35" s="169"/>
      <c r="BL35" s="169"/>
    </row>
    <row r="36" spans="1:64" s="257" customFormat="1" ht="25.5" customHeight="1" x14ac:dyDescent="0.2">
      <c r="A36" s="188" t="s">
        <v>87</v>
      </c>
      <c r="B36" s="189" t="s">
        <v>88</v>
      </c>
      <c r="C36" s="184" t="s">
        <v>89</v>
      </c>
      <c r="D36" s="184" t="s">
        <v>90</v>
      </c>
      <c r="E36" s="190" t="s">
        <v>60</v>
      </c>
      <c r="F36" s="191" t="s">
        <v>60</v>
      </c>
      <c r="G36" s="192">
        <f>SUM(G38)</f>
        <v>117280</v>
      </c>
      <c r="H36" s="169"/>
      <c r="I36" s="169"/>
      <c r="J36" s="169"/>
      <c r="K36" s="169"/>
      <c r="L36" s="169"/>
      <c r="M36" s="169"/>
      <c r="N36" s="169"/>
      <c r="O36" s="169"/>
      <c r="P36" s="169"/>
      <c r="Q36" s="169"/>
      <c r="R36" s="169"/>
      <c r="S36" s="169"/>
      <c r="T36" s="169"/>
      <c r="U36" s="169"/>
      <c r="V36" s="169"/>
      <c r="W36" s="169"/>
      <c r="X36" s="169"/>
      <c r="Y36" s="169"/>
      <c r="Z36" s="169"/>
      <c r="AA36" s="169"/>
      <c r="AB36" s="169"/>
      <c r="AC36" s="169"/>
      <c r="AD36" s="169"/>
      <c r="AE36" s="169"/>
      <c r="AF36" s="169"/>
      <c r="AG36" s="169"/>
      <c r="AH36" s="169"/>
      <c r="AI36" s="169"/>
      <c r="AJ36" s="169"/>
      <c r="AK36" s="169"/>
      <c r="AL36" s="169"/>
      <c r="AM36" s="169"/>
      <c r="AN36" s="169"/>
      <c r="AO36" s="169"/>
      <c r="AP36" s="169"/>
      <c r="AQ36" s="169"/>
      <c r="AR36" s="169"/>
      <c r="AS36" s="169"/>
      <c r="AT36" s="169"/>
      <c r="AU36" s="169"/>
      <c r="AV36" s="169"/>
      <c r="AW36" s="169"/>
      <c r="AX36" s="169"/>
      <c r="AY36" s="169"/>
      <c r="AZ36" s="169"/>
      <c r="BA36" s="169"/>
      <c r="BB36" s="169"/>
      <c r="BC36" s="169"/>
      <c r="BD36" s="169"/>
      <c r="BE36" s="169"/>
      <c r="BF36" s="169"/>
      <c r="BG36" s="169"/>
      <c r="BH36" s="169"/>
      <c r="BI36" s="169"/>
      <c r="BJ36" s="169"/>
      <c r="BK36" s="169"/>
      <c r="BL36" s="169"/>
    </row>
    <row r="37" spans="1:64" s="257" customFormat="1" ht="10.5" customHeight="1" x14ac:dyDescent="0.2">
      <c r="A37" s="182"/>
      <c r="B37" s="193"/>
      <c r="C37" s="184"/>
      <c r="D37" s="184"/>
      <c r="E37" s="184"/>
      <c r="F37" s="194"/>
      <c r="G37" s="258"/>
      <c r="H37" s="169"/>
      <c r="I37" s="169"/>
      <c r="J37" s="169"/>
      <c r="K37" s="169"/>
      <c r="L37" s="169"/>
      <c r="M37" s="169"/>
      <c r="N37" s="169"/>
      <c r="O37" s="169"/>
      <c r="P37" s="169"/>
      <c r="Q37" s="169"/>
      <c r="R37" s="169"/>
      <c r="S37" s="169"/>
      <c r="T37" s="169"/>
      <c r="U37" s="169"/>
      <c r="V37" s="169"/>
      <c r="W37" s="169"/>
      <c r="X37" s="169"/>
      <c r="Y37" s="169"/>
      <c r="Z37" s="169"/>
      <c r="AA37" s="169"/>
      <c r="AB37" s="169"/>
      <c r="AC37" s="169"/>
      <c r="AD37" s="169"/>
      <c r="AE37" s="169"/>
      <c r="AF37" s="169"/>
      <c r="AG37" s="169"/>
      <c r="AH37" s="169"/>
      <c r="AI37" s="169"/>
      <c r="AJ37" s="169"/>
      <c r="AK37" s="169"/>
      <c r="AL37" s="169"/>
      <c r="AM37" s="169"/>
      <c r="AN37" s="169"/>
      <c r="AO37" s="169"/>
      <c r="AP37" s="169"/>
      <c r="AQ37" s="169"/>
      <c r="AR37" s="169"/>
      <c r="AS37" s="169"/>
      <c r="AT37" s="169"/>
      <c r="AU37" s="169"/>
      <c r="AV37" s="169"/>
      <c r="AW37" s="169"/>
      <c r="AX37" s="169"/>
      <c r="AY37" s="169"/>
      <c r="AZ37" s="169"/>
      <c r="BA37" s="169"/>
      <c r="BB37" s="169"/>
      <c r="BC37" s="169"/>
      <c r="BD37" s="169"/>
      <c r="BE37" s="169"/>
      <c r="BF37" s="169"/>
      <c r="BG37" s="169"/>
      <c r="BH37" s="169"/>
      <c r="BI37" s="169"/>
      <c r="BJ37" s="169"/>
      <c r="BK37" s="169"/>
      <c r="BL37" s="169"/>
    </row>
    <row r="38" spans="1:64" s="257" customFormat="1" ht="15.75" customHeight="1" x14ac:dyDescent="0.2">
      <c r="A38" s="182"/>
      <c r="B38" s="259" t="s">
        <v>74</v>
      </c>
      <c r="C38" s="184"/>
      <c r="D38" s="184"/>
      <c r="E38" s="184"/>
      <c r="F38" s="194"/>
      <c r="G38" s="258">
        <f>SUM(G39:G41)</f>
        <v>117280</v>
      </c>
      <c r="H38" s="169"/>
      <c r="I38" s="169"/>
      <c r="J38" s="169"/>
      <c r="K38" s="169"/>
      <c r="L38" s="169"/>
      <c r="M38" s="169"/>
      <c r="N38" s="169"/>
      <c r="O38" s="169"/>
      <c r="P38" s="169"/>
      <c r="Q38" s="169"/>
      <c r="R38" s="169"/>
      <c r="S38" s="169"/>
      <c r="T38" s="169"/>
      <c r="U38" s="169"/>
      <c r="V38" s="169"/>
      <c r="W38" s="169"/>
      <c r="X38" s="169"/>
      <c r="Y38" s="169"/>
      <c r="Z38" s="169"/>
      <c r="AA38" s="169"/>
      <c r="AB38" s="169"/>
      <c r="AC38" s="169"/>
      <c r="AD38" s="169"/>
      <c r="AE38" s="169"/>
      <c r="AF38" s="169"/>
      <c r="AG38" s="169"/>
      <c r="AH38" s="169"/>
      <c r="AI38" s="16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  <c r="AW38" s="169"/>
      <c r="AX38" s="169"/>
      <c r="AY38" s="169"/>
      <c r="AZ38" s="169"/>
      <c r="BA38" s="169"/>
      <c r="BB38" s="169"/>
      <c r="BC38" s="169"/>
      <c r="BD38" s="169"/>
      <c r="BE38" s="169"/>
      <c r="BF38" s="169"/>
      <c r="BG38" s="169"/>
      <c r="BH38" s="169"/>
      <c r="BI38" s="169"/>
      <c r="BJ38" s="169"/>
      <c r="BK38" s="169"/>
      <c r="BL38" s="169"/>
    </row>
    <row r="39" spans="1:64" s="257" customFormat="1" ht="15.75" customHeight="1" x14ac:dyDescent="0.2">
      <c r="A39" s="182"/>
      <c r="B39" s="183"/>
      <c r="C39" s="184"/>
      <c r="D39" s="184"/>
      <c r="E39" s="184" t="s">
        <v>91</v>
      </c>
      <c r="F39" s="194" t="s">
        <v>60</v>
      </c>
      <c r="G39" s="195">
        <f>17920+17560+16800+11120+16640+4200+16080+5040+10640</f>
        <v>116000</v>
      </c>
      <c r="H39" s="169"/>
      <c r="I39" s="169"/>
      <c r="J39" s="169"/>
      <c r="K39" s="169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69"/>
      <c r="AA39" s="169"/>
      <c r="AB39" s="169"/>
      <c r="AC39" s="169"/>
      <c r="AD39" s="169"/>
      <c r="AE39" s="169"/>
      <c r="AF39" s="169"/>
      <c r="AG39" s="169"/>
      <c r="AH39" s="169"/>
      <c r="AI39" s="169"/>
      <c r="AJ39" s="169"/>
      <c r="AK39" s="169"/>
      <c r="AL39" s="169"/>
      <c r="AM39" s="169"/>
      <c r="AN39" s="169"/>
      <c r="AO39" s="169"/>
      <c r="AP39" s="169"/>
      <c r="AQ39" s="169"/>
      <c r="AR39" s="169"/>
      <c r="AS39" s="169"/>
      <c r="AT39" s="169"/>
      <c r="AU39" s="169"/>
      <c r="AV39" s="169"/>
      <c r="AW39" s="169"/>
      <c r="AX39" s="169"/>
      <c r="AY39" s="169"/>
      <c r="AZ39" s="169"/>
      <c r="BA39" s="169"/>
      <c r="BB39" s="169"/>
      <c r="BC39" s="169"/>
      <c r="BD39" s="169"/>
      <c r="BE39" s="169"/>
      <c r="BF39" s="169"/>
      <c r="BG39" s="169"/>
      <c r="BH39" s="169"/>
      <c r="BI39" s="169"/>
      <c r="BJ39" s="169"/>
      <c r="BK39" s="169"/>
      <c r="BL39" s="169"/>
    </row>
    <row r="40" spans="1:64" s="257" customFormat="1" ht="15.75" customHeight="1" x14ac:dyDescent="0.2">
      <c r="A40" s="182"/>
      <c r="B40" s="183"/>
      <c r="C40" s="201"/>
      <c r="D40" s="184"/>
      <c r="E40" s="184" t="s">
        <v>80</v>
      </c>
      <c r="F40" s="194" t="s">
        <v>60</v>
      </c>
      <c r="G40" s="195">
        <f>280+187+107+94+107+80+213.6</f>
        <v>1068.5999999999999</v>
      </c>
      <c r="H40" s="169"/>
      <c r="I40" s="169"/>
      <c r="J40" s="169"/>
      <c r="K40" s="169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69"/>
      <c r="AA40" s="169"/>
      <c r="AB40" s="169"/>
      <c r="AC40" s="169"/>
      <c r="AD40" s="169"/>
      <c r="AE40" s="169"/>
      <c r="AF40" s="169"/>
      <c r="AG40" s="169"/>
      <c r="AH40" s="169"/>
      <c r="AI40" s="169"/>
      <c r="AJ40" s="169"/>
      <c r="AK40" s="169"/>
      <c r="AL40" s="169"/>
      <c r="AM40" s="169"/>
      <c r="AN40" s="169"/>
      <c r="AO40" s="169"/>
      <c r="AP40" s="169"/>
      <c r="AQ40" s="169"/>
      <c r="AR40" s="169"/>
      <c r="AS40" s="169"/>
      <c r="AT40" s="169"/>
      <c r="AU40" s="169"/>
      <c r="AV40" s="169"/>
      <c r="AW40" s="169"/>
      <c r="AX40" s="169"/>
      <c r="AY40" s="169"/>
      <c r="AZ40" s="169"/>
      <c r="BA40" s="169"/>
      <c r="BB40" s="169"/>
      <c r="BC40" s="169"/>
      <c r="BD40" s="169"/>
      <c r="BE40" s="169"/>
      <c r="BF40" s="169"/>
      <c r="BG40" s="169"/>
      <c r="BH40" s="169"/>
      <c r="BI40" s="169"/>
      <c r="BJ40" s="169"/>
      <c r="BK40" s="169"/>
      <c r="BL40" s="169"/>
    </row>
    <row r="41" spans="1:64" s="257" customFormat="1" ht="15.75" customHeight="1" x14ac:dyDescent="0.2">
      <c r="A41" s="182"/>
      <c r="B41" s="183"/>
      <c r="C41" s="201"/>
      <c r="D41" s="184"/>
      <c r="E41" s="184" t="s">
        <v>81</v>
      </c>
      <c r="F41" s="194" t="s">
        <v>60</v>
      </c>
      <c r="G41" s="195">
        <f>56+37+21+18+21+16+42.4</f>
        <v>211.4</v>
      </c>
      <c r="H41" s="169"/>
      <c r="I41" s="169"/>
      <c r="J41" s="169"/>
      <c r="K41" s="169"/>
      <c r="L41" s="169"/>
      <c r="M41" s="169"/>
      <c r="N41" s="169"/>
      <c r="O41" s="169"/>
      <c r="P41" s="169"/>
      <c r="Q41" s="169"/>
      <c r="R41" s="169"/>
      <c r="S41" s="169"/>
      <c r="T41" s="169"/>
      <c r="U41" s="169"/>
      <c r="V41" s="169"/>
      <c r="W41" s="169"/>
      <c r="X41" s="169"/>
      <c r="Y41" s="169"/>
      <c r="Z41" s="169"/>
      <c r="AA41" s="169"/>
      <c r="AB41" s="169"/>
      <c r="AC41" s="169"/>
      <c r="AD41" s="169"/>
      <c r="AE41" s="169"/>
      <c r="AF41" s="169"/>
      <c r="AG41" s="169"/>
      <c r="AH41" s="169"/>
      <c r="AI41" s="169"/>
      <c r="AJ41" s="169"/>
      <c r="AK41" s="169"/>
      <c r="AL41" s="169"/>
      <c r="AM41" s="169"/>
      <c r="AN41" s="169"/>
      <c r="AO41" s="169"/>
      <c r="AP41" s="169"/>
      <c r="AQ41" s="169"/>
      <c r="AR41" s="169"/>
      <c r="AS41" s="169"/>
      <c r="AT41" s="169"/>
      <c r="AU41" s="169"/>
      <c r="AV41" s="169"/>
      <c r="AW41" s="169"/>
      <c r="AX41" s="169"/>
      <c r="AY41" s="169"/>
      <c r="AZ41" s="169"/>
      <c r="BA41" s="169"/>
      <c r="BB41" s="169"/>
      <c r="BC41" s="169"/>
      <c r="BD41" s="169"/>
      <c r="BE41" s="169"/>
      <c r="BF41" s="169"/>
      <c r="BG41" s="169"/>
      <c r="BH41" s="169"/>
      <c r="BI41" s="169"/>
      <c r="BJ41" s="169"/>
      <c r="BK41" s="169"/>
      <c r="BL41" s="169"/>
    </row>
    <row r="42" spans="1:64" s="257" customFormat="1" ht="15.75" customHeight="1" x14ac:dyDescent="0.2">
      <c r="A42" s="196"/>
      <c r="B42" s="197"/>
      <c r="C42" s="198"/>
      <c r="D42" s="185"/>
      <c r="E42" s="185"/>
      <c r="F42" s="187"/>
      <c r="G42" s="199"/>
      <c r="H42" s="169"/>
      <c r="I42" s="169"/>
      <c r="J42" s="169"/>
      <c r="K42" s="169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69"/>
      <c r="AA42" s="169"/>
      <c r="AB42" s="169"/>
      <c r="AC42" s="169"/>
      <c r="AD42" s="169"/>
      <c r="AE42" s="169"/>
      <c r="AF42" s="169"/>
      <c r="AG42" s="169"/>
      <c r="AH42" s="169"/>
      <c r="AI42" s="169"/>
      <c r="AJ42" s="169"/>
      <c r="AK42" s="169"/>
      <c r="AL42" s="169"/>
      <c r="AM42" s="169"/>
      <c r="AN42" s="169"/>
      <c r="AO42" s="169"/>
      <c r="AP42" s="169"/>
      <c r="AQ42" s="169"/>
      <c r="AR42" s="169"/>
      <c r="AS42" s="169"/>
      <c r="AT42" s="169"/>
      <c r="AU42" s="169"/>
      <c r="AV42" s="169"/>
      <c r="AW42" s="169"/>
      <c r="AX42" s="169"/>
      <c r="AY42" s="169"/>
      <c r="AZ42" s="169"/>
      <c r="BA42" s="169"/>
      <c r="BB42" s="169"/>
      <c r="BC42" s="169"/>
      <c r="BD42" s="169"/>
      <c r="BE42" s="169"/>
      <c r="BF42" s="169"/>
      <c r="BG42" s="169"/>
      <c r="BH42" s="169"/>
      <c r="BI42" s="169"/>
      <c r="BJ42" s="169"/>
      <c r="BK42" s="169"/>
      <c r="BL42" s="169"/>
    </row>
    <row r="43" spans="1:64" s="257" customFormat="1" ht="15.75" customHeight="1" x14ac:dyDescent="0.2">
      <c r="A43" s="182"/>
      <c r="B43" s="183"/>
      <c r="C43" s="184"/>
      <c r="D43" s="184"/>
      <c r="E43" s="185" t="s">
        <v>70</v>
      </c>
      <c r="F43" s="186">
        <f>105120+107820+102660+108180+102720+94440+76200</f>
        <v>697140</v>
      </c>
      <c r="G43" s="187" t="s">
        <v>60</v>
      </c>
      <c r="H43" s="169"/>
      <c r="I43" s="169"/>
      <c r="J43" s="169"/>
      <c r="K43" s="169"/>
      <c r="L43" s="169"/>
      <c r="M43" s="169"/>
      <c r="N43" s="169"/>
      <c r="O43" s="169"/>
      <c r="P43" s="169"/>
      <c r="Q43" s="169"/>
      <c r="R43" s="169"/>
      <c r="S43" s="169"/>
      <c r="T43" s="169"/>
      <c r="U43" s="169"/>
      <c r="V43" s="169"/>
      <c r="W43" s="169"/>
      <c r="X43" s="169"/>
      <c r="Y43" s="169"/>
      <c r="Z43" s="169"/>
      <c r="AA43" s="169"/>
      <c r="AB43" s="169"/>
      <c r="AC43" s="169"/>
      <c r="AD43" s="169"/>
      <c r="AE43" s="169"/>
      <c r="AF43" s="169"/>
      <c r="AG43" s="169"/>
      <c r="AH43" s="169"/>
      <c r="AI43" s="169"/>
      <c r="AJ43" s="169"/>
      <c r="AK43" s="169"/>
      <c r="AL43" s="169"/>
      <c r="AM43" s="169"/>
      <c r="AN43" s="169"/>
      <c r="AO43" s="169"/>
      <c r="AP43" s="169"/>
      <c r="AQ43" s="169"/>
      <c r="AR43" s="169"/>
      <c r="AS43" s="169"/>
      <c r="AT43" s="169"/>
      <c r="AU43" s="169"/>
      <c r="AV43" s="169"/>
      <c r="AW43" s="169"/>
      <c r="AX43" s="169"/>
      <c r="AY43" s="169"/>
      <c r="AZ43" s="169"/>
      <c r="BA43" s="169"/>
      <c r="BB43" s="169"/>
      <c r="BC43" s="169"/>
      <c r="BD43" s="169"/>
      <c r="BE43" s="169"/>
      <c r="BF43" s="169"/>
      <c r="BG43" s="169"/>
      <c r="BH43" s="169"/>
      <c r="BI43" s="169"/>
      <c r="BJ43" s="169"/>
      <c r="BK43" s="169"/>
      <c r="BL43" s="169"/>
    </row>
    <row r="44" spans="1:64" s="257" customFormat="1" ht="23.25" customHeight="1" x14ac:dyDescent="0.2">
      <c r="A44" s="188" t="s">
        <v>92</v>
      </c>
      <c r="B44" s="189" t="s">
        <v>93</v>
      </c>
      <c r="C44" s="184" t="s">
        <v>89</v>
      </c>
      <c r="D44" s="184" t="s">
        <v>90</v>
      </c>
      <c r="E44" s="190" t="s">
        <v>60</v>
      </c>
      <c r="F44" s="191" t="s">
        <v>60</v>
      </c>
      <c r="G44" s="192">
        <f>SUM(G46,G49)</f>
        <v>697140</v>
      </c>
      <c r="H44" s="169"/>
      <c r="I44" s="169"/>
      <c r="J44" s="169"/>
      <c r="K44" s="169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69"/>
      <c r="AA44" s="169"/>
      <c r="AB44" s="169"/>
      <c r="AC44" s="169"/>
      <c r="AD44" s="169"/>
      <c r="AE44" s="169"/>
      <c r="AF44" s="169"/>
      <c r="AG44" s="169"/>
      <c r="AH44" s="169"/>
      <c r="AI44" s="169"/>
      <c r="AJ44" s="169"/>
      <c r="AK44" s="169"/>
      <c r="AL44" s="169"/>
      <c r="AM44" s="169"/>
      <c r="AN44" s="169"/>
      <c r="AO44" s="169"/>
      <c r="AP44" s="169"/>
      <c r="AQ44" s="169"/>
      <c r="AR44" s="169"/>
      <c r="AS44" s="169"/>
      <c r="AT44" s="169"/>
      <c r="AU44" s="169"/>
      <c r="AV44" s="169"/>
      <c r="AW44" s="169"/>
      <c r="AX44" s="169"/>
      <c r="AY44" s="169"/>
      <c r="AZ44" s="169"/>
      <c r="BA44" s="169"/>
      <c r="BB44" s="169"/>
      <c r="BC44" s="169"/>
      <c r="BD44" s="169"/>
      <c r="BE44" s="169"/>
      <c r="BF44" s="169"/>
      <c r="BG44" s="169"/>
      <c r="BH44" s="169"/>
      <c r="BI44" s="169"/>
      <c r="BJ44" s="169"/>
      <c r="BK44" s="169"/>
      <c r="BL44" s="169"/>
    </row>
    <row r="45" spans="1:64" s="257" customFormat="1" ht="9.75" customHeight="1" x14ac:dyDescent="0.2">
      <c r="A45" s="182"/>
      <c r="B45" s="193"/>
      <c r="C45" s="184"/>
      <c r="D45" s="184"/>
      <c r="E45" s="184"/>
      <c r="F45" s="194"/>
      <c r="G45" s="258"/>
      <c r="H45" s="169"/>
      <c r="I45" s="169"/>
      <c r="J45" s="169"/>
      <c r="K45" s="169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69"/>
      <c r="AA45" s="169"/>
      <c r="AB45" s="169"/>
      <c r="AC45" s="169"/>
      <c r="AD45" s="169"/>
      <c r="AE45" s="169"/>
      <c r="AF45" s="169"/>
      <c r="AG45" s="169"/>
      <c r="AH45" s="169"/>
      <c r="AI45" s="169"/>
      <c r="AJ45" s="169"/>
      <c r="AK45" s="169"/>
      <c r="AL45" s="169"/>
      <c r="AM45" s="169"/>
      <c r="AN45" s="169"/>
      <c r="AO45" s="169"/>
      <c r="AP45" s="169"/>
      <c r="AQ45" s="169"/>
      <c r="AR45" s="169"/>
      <c r="AS45" s="169"/>
      <c r="AT45" s="169"/>
      <c r="AU45" s="169"/>
      <c r="AV45" s="169"/>
      <c r="AW45" s="169"/>
      <c r="AX45" s="169"/>
      <c r="AY45" s="169"/>
      <c r="AZ45" s="169"/>
      <c r="BA45" s="169"/>
      <c r="BB45" s="169"/>
      <c r="BC45" s="169"/>
      <c r="BD45" s="169"/>
      <c r="BE45" s="169"/>
      <c r="BF45" s="169"/>
      <c r="BG45" s="169"/>
      <c r="BH45" s="169"/>
      <c r="BI45" s="169"/>
      <c r="BJ45" s="169"/>
      <c r="BK45" s="169"/>
      <c r="BL45" s="169"/>
    </row>
    <row r="46" spans="1:64" s="257" customFormat="1" ht="25.5" customHeight="1" x14ac:dyDescent="0.2">
      <c r="A46" s="182"/>
      <c r="B46" s="260" t="s">
        <v>94</v>
      </c>
      <c r="C46" s="184"/>
      <c r="D46" s="184"/>
      <c r="E46" s="184"/>
      <c r="F46" s="194"/>
      <c r="G46" s="258">
        <f>SUM(G47:G47)</f>
        <v>463780.47000000003</v>
      </c>
      <c r="H46" s="169"/>
      <c r="I46" s="169"/>
      <c r="J46" s="169"/>
      <c r="K46" s="169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69"/>
      <c r="Z46" s="169"/>
      <c r="AA46" s="169"/>
      <c r="AB46" s="169"/>
      <c r="AC46" s="169"/>
      <c r="AD46" s="169"/>
      <c r="AE46" s="169"/>
      <c r="AF46" s="169"/>
      <c r="AG46" s="169"/>
      <c r="AH46" s="169"/>
      <c r="AI46" s="169"/>
      <c r="AJ46" s="169"/>
      <c r="AK46" s="169"/>
      <c r="AL46" s="169"/>
      <c r="AM46" s="169"/>
      <c r="AN46" s="169"/>
      <c r="AO46" s="169"/>
      <c r="AP46" s="169"/>
      <c r="AQ46" s="169"/>
      <c r="AR46" s="169"/>
      <c r="AS46" s="169"/>
      <c r="AT46" s="169"/>
      <c r="AU46" s="169"/>
      <c r="AV46" s="169"/>
      <c r="AW46" s="169"/>
      <c r="AX46" s="169"/>
      <c r="AY46" s="169"/>
      <c r="AZ46" s="169"/>
      <c r="BA46" s="169"/>
      <c r="BB46" s="169"/>
      <c r="BC46" s="169"/>
      <c r="BD46" s="169"/>
      <c r="BE46" s="169"/>
      <c r="BF46" s="169"/>
      <c r="BG46" s="169"/>
      <c r="BH46" s="169"/>
      <c r="BI46" s="169"/>
      <c r="BJ46" s="169"/>
      <c r="BK46" s="169"/>
      <c r="BL46" s="169"/>
    </row>
    <row r="47" spans="1:64" s="257" customFormat="1" ht="15.75" customHeight="1" x14ac:dyDescent="0.2">
      <c r="A47" s="182"/>
      <c r="B47" s="183"/>
      <c r="C47" s="184"/>
      <c r="D47" s="184"/>
      <c r="E47" s="184" t="s">
        <v>95</v>
      </c>
      <c r="F47" s="194" t="s">
        <v>60</v>
      </c>
      <c r="G47" s="195">
        <f>105120-37494.56+107820-44448.61+102660-35221.28+108180-38175.06+102720-26323.42+94440-24874.84+76200-24896.8-1924.96</f>
        <v>463780.47000000003</v>
      </c>
      <c r="H47" s="169"/>
      <c r="I47" s="169"/>
      <c r="J47" s="169"/>
      <c r="K47" s="169"/>
      <c r="L47" s="169"/>
      <c r="M47" s="169"/>
      <c r="N47" s="169"/>
      <c r="O47" s="169"/>
      <c r="P47" s="169"/>
      <c r="Q47" s="169"/>
      <c r="R47" s="169"/>
      <c r="S47" s="169"/>
      <c r="T47" s="169"/>
      <c r="U47" s="169"/>
      <c r="V47" s="169"/>
      <c r="W47" s="169"/>
      <c r="X47" s="169"/>
      <c r="Y47" s="169"/>
      <c r="Z47" s="169"/>
      <c r="AA47" s="169"/>
      <c r="AB47" s="169"/>
      <c r="AC47" s="169"/>
      <c r="AD47" s="169"/>
      <c r="AE47" s="169"/>
      <c r="AF47" s="169"/>
      <c r="AG47" s="169"/>
      <c r="AH47" s="169"/>
      <c r="AI47" s="169"/>
      <c r="AJ47" s="169"/>
      <c r="AK47" s="169"/>
      <c r="AL47" s="169"/>
      <c r="AM47" s="169"/>
      <c r="AN47" s="169"/>
      <c r="AO47" s="169"/>
      <c r="AP47" s="169"/>
      <c r="AQ47" s="169"/>
      <c r="AR47" s="169"/>
      <c r="AS47" s="169"/>
      <c r="AT47" s="169"/>
      <c r="AU47" s="169"/>
      <c r="AV47" s="169"/>
      <c r="AW47" s="169"/>
      <c r="AX47" s="169"/>
      <c r="AY47" s="169"/>
      <c r="AZ47" s="169"/>
      <c r="BA47" s="169"/>
      <c r="BB47" s="169"/>
      <c r="BC47" s="169"/>
      <c r="BD47" s="169"/>
      <c r="BE47" s="169"/>
      <c r="BF47" s="169"/>
      <c r="BG47" s="169"/>
      <c r="BH47" s="169"/>
      <c r="BI47" s="169"/>
      <c r="BJ47" s="169"/>
      <c r="BK47" s="169"/>
      <c r="BL47" s="169"/>
    </row>
    <row r="48" spans="1:64" s="257" customFormat="1" ht="15.75" customHeight="1" x14ac:dyDescent="0.2">
      <c r="A48" s="196"/>
      <c r="B48" s="197"/>
      <c r="C48" s="198"/>
      <c r="D48" s="185"/>
      <c r="E48" s="185"/>
      <c r="F48" s="187"/>
      <c r="G48" s="199"/>
      <c r="H48" s="169"/>
      <c r="I48" s="169"/>
      <c r="J48" s="169"/>
      <c r="K48" s="169"/>
      <c r="L48" s="169"/>
      <c r="M48" s="169"/>
      <c r="N48" s="169"/>
      <c r="O48" s="169"/>
      <c r="P48" s="169"/>
      <c r="Q48" s="169"/>
      <c r="R48" s="169"/>
      <c r="S48" s="169"/>
      <c r="T48" s="169"/>
      <c r="U48" s="169"/>
      <c r="V48" s="169"/>
      <c r="W48" s="169"/>
      <c r="X48" s="169"/>
      <c r="Y48" s="169"/>
      <c r="Z48" s="169"/>
      <c r="AA48" s="169"/>
      <c r="AB48" s="169"/>
      <c r="AC48" s="169"/>
      <c r="AD48" s="169"/>
      <c r="AE48" s="169"/>
      <c r="AF48" s="169"/>
      <c r="AG48" s="169"/>
      <c r="AH48" s="169"/>
      <c r="AI48" s="169"/>
      <c r="AJ48" s="169"/>
      <c r="AK48" s="169"/>
      <c r="AL48" s="169"/>
      <c r="AM48" s="169"/>
      <c r="AN48" s="169"/>
      <c r="AO48" s="169"/>
      <c r="AP48" s="169"/>
      <c r="AQ48" s="169"/>
      <c r="AR48" s="169"/>
      <c r="AS48" s="169"/>
      <c r="AT48" s="169"/>
      <c r="AU48" s="169"/>
      <c r="AV48" s="169"/>
      <c r="AW48" s="169"/>
      <c r="AX48" s="169"/>
      <c r="AY48" s="169"/>
      <c r="AZ48" s="169"/>
      <c r="BA48" s="169"/>
      <c r="BB48" s="169"/>
      <c r="BC48" s="169"/>
      <c r="BD48" s="169"/>
      <c r="BE48" s="169"/>
      <c r="BF48" s="169"/>
      <c r="BG48" s="169"/>
      <c r="BH48" s="169"/>
      <c r="BI48" s="169"/>
      <c r="BJ48" s="169"/>
      <c r="BK48" s="169"/>
      <c r="BL48" s="169"/>
    </row>
    <row r="49" spans="1:64" s="257" customFormat="1" ht="20.25" customHeight="1" x14ac:dyDescent="0.2">
      <c r="A49" s="182"/>
      <c r="B49" s="259" t="s">
        <v>96</v>
      </c>
      <c r="C49" s="184"/>
      <c r="D49" s="184"/>
      <c r="E49" s="184"/>
      <c r="F49" s="194"/>
      <c r="G49" s="258">
        <f>SUM(G50:G51)</f>
        <v>233359.53</v>
      </c>
      <c r="H49" s="169"/>
      <c r="I49" s="169"/>
      <c r="J49" s="169"/>
      <c r="K49" s="169"/>
      <c r="L49" s="169"/>
      <c r="M49" s="169"/>
      <c r="N49" s="169"/>
      <c r="O49" s="169"/>
      <c r="P49" s="169"/>
      <c r="Q49" s="169"/>
      <c r="R49" s="169"/>
      <c r="S49" s="169"/>
      <c r="T49" s="169"/>
      <c r="U49" s="169"/>
      <c r="V49" s="169"/>
      <c r="W49" s="169"/>
      <c r="X49" s="169"/>
      <c r="Y49" s="169"/>
      <c r="Z49" s="169"/>
      <c r="AA49" s="169"/>
      <c r="AB49" s="169"/>
      <c r="AC49" s="169"/>
      <c r="AD49" s="169"/>
      <c r="AE49" s="169"/>
      <c r="AF49" s="169"/>
      <c r="AG49" s="169"/>
      <c r="AH49" s="169"/>
      <c r="AI49" s="169"/>
      <c r="AJ49" s="169"/>
      <c r="AK49" s="169"/>
      <c r="AL49" s="169"/>
      <c r="AM49" s="169"/>
      <c r="AN49" s="169"/>
      <c r="AO49" s="169"/>
      <c r="AP49" s="169"/>
      <c r="AQ49" s="169"/>
      <c r="AR49" s="169"/>
      <c r="AS49" s="169"/>
      <c r="AT49" s="169"/>
      <c r="AU49" s="169"/>
      <c r="AV49" s="169"/>
      <c r="AW49" s="169"/>
      <c r="AX49" s="169"/>
      <c r="AY49" s="169"/>
      <c r="AZ49" s="169"/>
      <c r="BA49" s="169"/>
      <c r="BB49" s="169"/>
      <c r="BC49" s="169"/>
      <c r="BD49" s="169"/>
      <c r="BE49" s="169"/>
      <c r="BF49" s="169"/>
      <c r="BG49" s="169"/>
      <c r="BH49" s="169"/>
      <c r="BI49" s="169"/>
      <c r="BJ49" s="169"/>
      <c r="BK49" s="169"/>
      <c r="BL49" s="169"/>
    </row>
    <row r="50" spans="1:64" s="257" customFormat="1" ht="15.75" customHeight="1" x14ac:dyDescent="0.2">
      <c r="A50" s="182"/>
      <c r="B50" s="183"/>
      <c r="C50" s="201"/>
      <c r="D50" s="184"/>
      <c r="E50" s="184" t="s">
        <v>95</v>
      </c>
      <c r="F50" s="194" t="s">
        <v>60</v>
      </c>
      <c r="G50" s="195">
        <f>1695.66+1495.29+2579.3+1430.37+1468.92+10910.33+12582.72</f>
        <v>32162.590000000004</v>
      </c>
      <c r="H50" s="169"/>
      <c r="I50" s="169"/>
      <c r="J50" s="169"/>
      <c r="K50" s="169"/>
      <c r="L50" s="169"/>
      <c r="M50" s="169"/>
      <c r="N50" s="169"/>
      <c r="O50" s="169"/>
      <c r="P50" s="169"/>
      <c r="Q50" s="169"/>
      <c r="R50" s="169"/>
      <c r="S50" s="169"/>
      <c r="T50" s="169"/>
      <c r="U50" s="169"/>
      <c r="V50" s="169"/>
      <c r="W50" s="169"/>
      <c r="X50" s="169"/>
      <c r="Y50" s="169"/>
      <c r="Z50" s="169"/>
      <c r="AA50" s="169"/>
      <c r="AB50" s="169"/>
      <c r="AC50" s="169"/>
      <c r="AD50" s="169"/>
      <c r="AE50" s="169"/>
      <c r="AF50" s="169"/>
      <c r="AG50" s="169"/>
      <c r="AH50" s="169"/>
      <c r="AI50" s="169"/>
      <c r="AJ50" s="169"/>
      <c r="AK50" s="169"/>
      <c r="AL50" s="169"/>
      <c r="AM50" s="169"/>
      <c r="AN50" s="169"/>
      <c r="AO50" s="169"/>
      <c r="AP50" s="169"/>
      <c r="AQ50" s="169"/>
      <c r="AR50" s="169"/>
      <c r="AS50" s="169"/>
      <c r="AT50" s="169"/>
      <c r="AU50" s="169"/>
      <c r="AV50" s="169"/>
      <c r="AW50" s="169"/>
      <c r="AX50" s="169"/>
      <c r="AY50" s="169"/>
      <c r="AZ50" s="169"/>
      <c r="BA50" s="169"/>
      <c r="BB50" s="169"/>
      <c r="BC50" s="169"/>
      <c r="BD50" s="169"/>
      <c r="BE50" s="169"/>
      <c r="BF50" s="169"/>
      <c r="BG50" s="169"/>
      <c r="BH50" s="169"/>
      <c r="BI50" s="169"/>
      <c r="BJ50" s="169"/>
      <c r="BK50" s="169"/>
      <c r="BL50" s="169"/>
    </row>
    <row r="51" spans="1:64" s="257" customFormat="1" ht="15.75" customHeight="1" x14ac:dyDescent="0.2">
      <c r="A51" s="182"/>
      <c r="B51" s="183"/>
      <c r="C51" s="201"/>
      <c r="D51" s="184"/>
      <c r="E51" s="184" t="s">
        <v>82</v>
      </c>
      <c r="F51" s="194" t="s">
        <v>60</v>
      </c>
      <c r="G51" s="195">
        <f>35798.9+42953.32+32641.98+36744.69+24854.5+13964.51+12314.08+1924.96</f>
        <v>201196.94</v>
      </c>
      <c r="H51" s="169"/>
      <c r="I51" s="169"/>
      <c r="J51" s="169"/>
      <c r="K51" s="169"/>
      <c r="L51" s="169"/>
      <c r="M51" s="169"/>
      <c r="N51" s="169"/>
      <c r="O51" s="169"/>
      <c r="P51" s="169"/>
      <c r="Q51" s="169"/>
      <c r="R51" s="169"/>
      <c r="S51" s="169"/>
      <c r="T51" s="169"/>
      <c r="U51" s="169"/>
      <c r="V51" s="169"/>
      <c r="W51" s="169"/>
      <c r="X51" s="169"/>
      <c r="Y51" s="169"/>
      <c r="Z51" s="169"/>
      <c r="AA51" s="169"/>
      <c r="AB51" s="169"/>
      <c r="AC51" s="169"/>
      <c r="AD51" s="169"/>
      <c r="AE51" s="169"/>
      <c r="AF51" s="169"/>
      <c r="AG51" s="169"/>
      <c r="AH51" s="169"/>
      <c r="AI51" s="169"/>
      <c r="AJ51" s="169"/>
      <c r="AK51" s="169"/>
      <c r="AL51" s="169"/>
      <c r="AM51" s="169"/>
      <c r="AN51" s="169"/>
      <c r="AO51" s="169"/>
      <c r="AP51" s="169"/>
      <c r="AQ51" s="169"/>
      <c r="AR51" s="169"/>
      <c r="AS51" s="169"/>
      <c r="AT51" s="169"/>
      <c r="AU51" s="169"/>
      <c r="AV51" s="169"/>
      <c r="AW51" s="169"/>
      <c r="AX51" s="169"/>
      <c r="AY51" s="169"/>
      <c r="AZ51" s="169"/>
      <c r="BA51" s="169"/>
      <c r="BB51" s="169"/>
      <c r="BC51" s="169"/>
      <c r="BD51" s="169"/>
      <c r="BE51" s="169"/>
      <c r="BF51" s="169"/>
      <c r="BG51" s="169"/>
      <c r="BH51" s="169"/>
      <c r="BI51" s="169"/>
      <c r="BJ51" s="169"/>
      <c r="BK51" s="169"/>
      <c r="BL51" s="169"/>
    </row>
    <row r="52" spans="1:64" s="257" customFormat="1" ht="8.25" customHeight="1" x14ac:dyDescent="0.2">
      <c r="A52" s="196"/>
      <c r="B52" s="197"/>
      <c r="C52" s="198"/>
      <c r="D52" s="185"/>
      <c r="E52" s="185"/>
      <c r="F52" s="187"/>
      <c r="G52" s="199"/>
      <c r="H52" s="169"/>
      <c r="I52" s="169"/>
      <c r="J52" s="169"/>
      <c r="K52" s="169"/>
      <c r="L52" s="169"/>
      <c r="M52" s="169"/>
      <c r="N52" s="169"/>
      <c r="O52" s="169"/>
      <c r="P52" s="169"/>
      <c r="Q52" s="169"/>
      <c r="R52" s="169"/>
      <c r="S52" s="169"/>
      <c r="T52" s="169"/>
      <c r="U52" s="169"/>
      <c r="V52" s="169"/>
      <c r="W52" s="169"/>
      <c r="X52" s="169"/>
      <c r="Y52" s="169"/>
      <c r="Z52" s="169"/>
      <c r="AA52" s="169"/>
      <c r="AB52" s="169"/>
      <c r="AC52" s="169"/>
      <c r="AD52" s="169"/>
      <c r="AE52" s="169"/>
      <c r="AF52" s="169"/>
      <c r="AG52" s="169"/>
      <c r="AH52" s="169"/>
      <c r="AI52" s="169"/>
      <c r="AJ52" s="169"/>
      <c r="AK52" s="169"/>
      <c r="AL52" s="169"/>
      <c r="AM52" s="169"/>
      <c r="AN52" s="169"/>
      <c r="AO52" s="169"/>
      <c r="AP52" s="169"/>
      <c r="AQ52" s="169"/>
      <c r="AR52" s="169"/>
      <c r="AS52" s="169"/>
      <c r="AT52" s="169"/>
      <c r="AU52" s="169"/>
      <c r="AV52" s="169"/>
      <c r="AW52" s="169"/>
      <c r="AX52" s="169"/>
      <c r="AY52" s="169"/>
      <c r="AZ52" s="169"/>
      <c r="BA52" s="169"/>
      <c r="BB52" s="169"/>
      <c r="BC52" s="169"/>
      <c r="BD52" s="169"/>
      <c r="BE52" s="169"/>
      <c r="BF52" s="169"/>
      <c r="BG52" s="169"/>
      <c r="BH52" s="169"/>
      <c r="BI52" s="169"/>
      <c r="BJ52" s="169"/>
      <c r="BK52" s="169"/>
      <c r="BL52" s="169"/>
    </row>
    <row r="53" spans="1:64" s="257" customFormat="1" ht="15.75" customHeight="1" x14ac:dyDescent="0.2">
      <c r="A53" s="182"/>
      <c r="B53" s="183"/>
      <c r="C53" s="184"/>
      <c r="D53" s="184"/>
      <c r="E53" s="185" t="s">
        <v>70</v>
      </c>
      <c r="F53" s="186">
        <f>230+230+230+230+230+230+230+230+230</f>
        <v>2070</v>
      </c>
      <c r="G53" s="187" t="s">
        <v>60</v>
      </c>
      <c r="H53" s="169"/>
      <c r="I53" s="169"/>
      <c r="J53" s="169"/>
      <c r="K53" s="169"/>
      <c r="L53" s="169"/>
      <c r="M53" s="169"/>
      <c r="N53" s="169"/>
      <c r="O53" s="169"/>
      <c r="P53" s="169"/>
      <c r="Q53" s="169"/>
      <c r="R53" s="169"/>
      <c r="S53" s="169"/>
      <c r="T53" s="169"/>
      <c r="U53" s="169"/>
      <c r="V53" s="169"/>
      <c r="W53" s="169"/>
      <c r="X53" s="169"/>
      <c r="Y53" s="169"/>
      <c r="Z53" s="169"/>
      <c r="AA53" s="169"/>
      <c r="AB53" s="169"/>
      <c r="AC53" s="169"/>
      <c r="AD53" s="169"/>
      <c r="AE53" s="169"/>
      <c r="AF53" s="169"/>
      <c r="AG53" s="169"/>
      <c r="AH53" s="169"/>
      <c r="AI53" s="169"/>
      <c r="AJ53" s="169"/>
      <c r="AK53" s="169"/>
      <c r="AL53" s="169"/>
      <c r="AM53" s="169"/>
      <c r="AN53" s="169"/>
      <c r="AO53" s="169"/>
      <c r="AP53" s="169"/>
      <c r="AQ53" s="169"/>
      <c r="AR53" s="169"/>
      <c r="AS53" s="169"/>
      <c r="AT53" s="169"/>
      <c r="AU53" s="169"/>
      <c r="AV53" s="169"/>
      <c r="AW53" s="169"/>
      <c r="AX53" s="169"/>
      <c r="AY53" s="169"/>
      <c r="AZ53" s="169"/>
      <c r="BA53" s="169"/>
      <c r="BB53" s="169"/>
      <c r="BC53" s="169"/>
      <c r="BD53" s="169"/>
      <c r="BE53" s="169"/>
      <c r="BF53" s="169"/>
      <c r="BG53" s="169"/>
      <c r="BH53" s="169"/>
      <c r="BI53" s="169"/>
      <c r="BJ53" s="169"/>
      <c r="BK53" s="169"/>
      <c r="BL53" s="169"/>
    </row>
    <row r="54" spans="1:64" s="257" customFormat="1" ht="37.5" customHeight="1" x14ac:dyDescent="0.2">
      <c r="A54" s="188" t="s">
        <v>97</v>
      </c>
      <c r="B54" s="189" t="s">
        <v>98</v>
      </c>
      <c r="C54" s="184" t="s">
        <v>85</v>
      </c>
      <c r="D54" s="184" t="s">
        <v>99</v>
      </c>
      <c r="E54" s="190" t="s">
        <v>60</v>
      </c>
      <c r="F54" s="191" t="s">
        <v>60</v>
      </c>
      <c r="G54" s="192">
        <f>SUM(G56)</f>
        <v>2070</v>
      </c>
      <c r="H54" s="169"/>
      <c r="I54" s="169"/>
      <c r="J54" s="169"/>
      <c r="K54" s="169"/>
      <c r="L54" s="169"/>
      <c r="M54" s="169"/>
      <c r="N54" s="169"/>
      <c r="O54" s="169"/>
      <c r="P54" s="169"/>
      <c r="Q54" s="169"/>
      <c r="R54" s="169"/>
      <c r="S54" s="169"/>
      <c r="T54" s="169"/>
      <c r="U54" s="169"/>
      <c r="V54" s="169"/>
      <c r="W54" s="169"/>
      <c r="X54" s="169"/>
      <c r="Y54" s="169"/>
      <c r="Z54" s="169"/>
      <c r="AA54" s="169"/>
      <c r="AB54" s="169"/>
      <c r="AC54" s="169"/>
      <c r="AD54" s="169"/>
      <c r="AE54" s="169"/>
      <c r="AF54" s="169"/>
      <c r="AG54" s="169"/>
      <c r="AH54" s="169"/>
      <c r="AI54" s="169"/>
      <c r="AJ54" s="169"/>
      <c r="AK54" s="169"/>
      <c r="AL54" s="169"/>
      <c r="AM54" s="169"/>
      <c r="AN54" s="169"/>
      <c r="AO54" s="169"/>
      <c r="AP54" s="169"/>
      <c r="AQ54" s="169"/>
      <c r="AR54" s="169"/>
      <c r="AS54" s="169"/>
      <c r="AT54" s="169"/>
      <c r="AU54" s="169"/>
      <c r="AV54" s="169"/>
      <c r="AW54" s="169"/>
      <c r="AX54" s="169"/>
      <c r="AY54" s="169"/>
      <c r="AZ54" s="169"/>
      <c r="BA54" s="169"/>
      <c r="BB54" s="169"/>
      <c r="BC54" s="169"/>
      <c r="BD54" s="169"/>
      <c r="BE54" s="169"/>
      <c r="BF54" s="169"/>
      <c r="BG54" s="169"/>
      <c r="BH54" s="169"/>
      <c r="BI54" s="169"/>
      <c r="BJ54" s="169"/>
      <c r="BK54" s="169"/>
      <c r="BL54" s="169"/>
    </row>
    <row r="55" spans="1:64" s="257" customFormat="1" ht="15.75" customHeight="1" x14ac:dyDescent="0.2">
      <c r="A55" s="182"/>
      <c r="B55" s="183"/>
      <c r="C55" s="201"/>
      <c r="D55" s="184"/>
      <c r="E55" s="184"/>
      <c r="F55" s="194"/>
      <c r="G55" s="195"/>
      <c r="H55" s="169"/>
      <c r="I55" s="169"/>
      <c r="J55" s="169"/>
      <c r="K55" s="169"/>
      <c r="L55" s="169"/>
      <c r="M55" s="169"/>
      <c r="N55" s="169"/>
      <c r="O55" s="169"/>
      <c r="P55" s="169"/>
      <c r="Q55" s="169"/>
      <c r="R55" s="169"/>
      <c r="S55" s="169"/>
      <c r="T55" s="169"/>
      <c r="U55" s="169"/>
      <c r="V55" s="169"/>
      <c r="W55" s="169"/>
      <c r="X55" s="169"/>
      <c r="Y55" s="169"/>
      <c r="Z55" s="169"/>
      <c r="AA55" s="169"/>
      <c r="AB55" s="169"/>
      <c r="AC55" s="169"/>
      <c r="AD55" s="169"/>
      <c r="AE55" s="169"/>
      <c r="AF55" s="169"/>
      <c r="AG55" s="169"/>
      <c r="AH55" s="169"/>
      <c r="AI55" s="169"/>
      <c r="AJ55" s="169"/>
      <c r="AK55" s="169"/>
      <c r="AL55" s="169"/>
      <c r="AM55" s="169"/>
      <c r="AN55" s="169"/>
      <c r="AO55" s="169"/>
      <c r="AP55" s="169"/>
      <c r="AQ55" s="169"/>
      <c r="AR55" s="169"/>
      <c r="AS55" s="169"/>
      <c r="AT55" s="169"/>
      <c r="AU55" s="169"/>
      <c r="AV55" s="169"/>
      <c r="AW55" s="169"/>
      <c r="AX55" s="169"/>
      <c r="AY55" s="169"/>
      <c r="AZ55" s="169"/>
      <c r="BA55" s="169"/>
      <c r="BB55" s="169"/>
      <c r="BC55" s="169"/>
      <c r="BD55" s="169"/>
      <c r="BE55" s="169"/>
      <c r="BF55" s="169"/>
      <c r="BG55" s="169"/>
      <c r="BH55" s="169"/>
      <c r="BI55" s="169"/>
      <c r="BJ55" s="169"/>
      <c r="BK55" s="169"/>
      <c r="BL55" s="169"/>
    </row>
    <row r="56" spans="1:64" s="257" customFormat="1" ht="24" customHeight="1" x14ac:dyDescent="0.2">
      <c r="A56" s="182"/>
      <c r="B56" s="260" t="s">
        <v>100</v>
      </c>
      <c r="C56" s="184"/>
      <c r="D56" s="184"/>
      <c r="E56" s="184"/>
      <c r="F56" s="194"/>
      <c r="G56" s="258">
        <f>SUM(G57:G59)</f>
        <v>2070</v>
      </c>
      <c r="H56" s="169"/>
      <c r="I56" s="169"/>
      <c r="J56" s="169"/>
      <c r="K56" s="169"/>
      <c r="L56" s="169"/>
      <c r="M56" s="169"/>
      <c r="N56" s="169"/>
      <c r="O56" s="169"/>
      <c r="P56" s="169"/>
      <c r="Q56" s="169"/>
      <c r="R56" s="169"/>
      <c r="S56" s="169"/>
      <c r="T56" s="169"/>
      <c r="U56" s="169"/>
      <c r="V56" s="169"/>
      <c r="W56" s="169"/>
      <c r="X56" s="169"/>
      <c r="Y56" s="169"/>
      <c r="Z56" s="169"/>
      <c r="AA56" s="169"/>
      <c r="AB56" s="169"/>
      <c r="AC56" s="169"/>
      <c r="AD56" s="169"/>
      <c r="AE56" s="169"/>
      <c r="AF56" s="169"/>
      <c r="AG56" s="169"/>
      <c r="AH56" s="169"/>
      <c r="AI56" s="169"/>
      <c r="AJ56" s="169"/>
      <c r="AK56" s="169"/>
      <c r="AL56" s="169"/>
      <c r="AM56" s="169"/>
      <c r="AN56" s="169"/>
      <c r="AO56" s="169"/>
      <c r="AP56" s="169"/>
      <c r="AQ56" s="169"/>
      <c r="AR56" s="169"/>
      <c r="AS56" s="169"/>
      <c r="AT56" s="169"/>
      <c r="AU56" s="169"/>
      <c r="AV56" s="169"/>
      <c r="AW56" s="169"/>
      <c r="AX56" s="169"/>
      <c r="AY56" s="169"/>
      <c r="AZ56" s="169"/>
      <c r="BA56" s="169"/>
      <c r="BB56" s="169"/>
      <c r="BC56" s="169"/>
      <c r="BD56" s="169"/>
      <c r="BE56" s="169"/>
      <c r="BF56" s="169"/>
      <c r="BG56" s="169"/>
      <c r="BH56" s="169"/>
      <c r="BI56" s="169"/>
      <c r="BJ56" s="169"/>
      <c r="BK56" s="169"/>
      <c r="BL56" s="169"/>
    </row>
    <row r="57" spans="1:64" s="257" customFormat="1" ht="15.75" customHeight="1" x14ac:dyDescent="0.2">
      <c r="A57" s="182"/>
      <c r="B57" s="183"/>
      <c r="C57" s="201"/>
      <c r="D57" s="184"/>
      <c r="E57" s="184" t="s">
        <v>95</v>
      </c>
      <c r="F57" s="194" t="s">
        <v>60</v>
      </c>
      <c r="G57" s="195">
        <f>120+120+120+120+120+120+120+120+120</f>
        <v>1080</v>
      </c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169"/>
      <c r="V57" s="169"/>
      <c r="W57" s="169"/>
      <c r="X57" s="169"/>
      <c r="Y57" s="169"/>
      <c r="Z57" s="169"/>
      <c r="AA57" s="169"/>
      <c r="AB57" s="169"/>
      <c r="AC57" s="169"/>
      <c r="AD57" s="169"/>
      <c r="AE57" s="169"/>
      <c r="AF57" s="169"/>
      <c r="AG57" s="169"/>
      <c r="AH57" s="169"/>
      <c r="AI57" s="169"/>
      <c r="AJ57" s="169"/>
      <c r="AK57" s="169"/>
      <c r="AL57" s="169"/>
      <c r="AM57" s="169"/>
      <c r="AN57" s="169"/>
      <c r="AO57" s="169"/>
      <c r="AP57" s="169"/>
      <c r="AQ57" s="169"/>
      <c r="AR57" s="169"/>
      <c r="AS57" s="169"/>
      <c r="AT57" s="169"/>
      <c r="AU57" s="169"/>
      <c r="AV57" s="169"/>
      <c r="AW57" s="169"/>
      <c r="AX57" s="169"/>
      <c r="AY57" s="169"/>
      <c r="AZ57" s="169"/>
      <c r="BA57" s="169"/>
      <c r="BB57" s="169"/>
      <c r="BC57" s="169"/>
      <c r="BD57" s="169"/>
      <c r="BE57" s="169"/>
      <c r="BF57" s="169"/>
      <c r="BG57" s="169"/>
      <c r="BH57" s="169"/>
      <c r="BI57" s="169"/>
      <c r="BJ57" s="169"/>
      <c r="BK57" s="169"/>
      <c r="BL57" s="169"/>
    </row>
    <row r="58" spans="1:64" s="257" customFormat="1" ht="15.75" customHeight="1" x14ac:dyDescent="0.2">
      <c r="A58" s="182"/>
      <c r="B58" s="183"/>
      <c r="C58" s="201"/>
      <c r="D58" s="184"/>
      <c r="E58" s="184" t="s">
        <v>80</v>
      </c>
      <c r="F58" s="194" t="s">
        <v>60</v>
      </c>
      <c r="G58" s="195">
        <f>90+90+90+90+90+90+90+90+90</f>
        <v>810</v>
      </c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169"/>
      <c r="V58" s="169"/>
      <c r="W58" s="169"/>
      <c r="X58" s="169"/>
      <c r="Y58" s="169"/>
      <c r="Z58" s="169"/>
      <c r="AA58" s="169"/>
      <c r="AB58" s="169"/>
      <c r="AC58" s="169"/>
      <c r="AD58" s="169"/>
      <c r="AE58" s="169"/>
      <c r="AF58" s="169"/>
      <c r="AG58" s="169"/>
      <c r="AH58" s="169"/>
      <c r="AI58" s="169"/>
      <c r="AJ58" s="169"/>
      <c r="AK58" s="169"/>
      <c r="AL58" s="169"/>
      <c r="AM58" s="169"/>
      <c r="AN58" s="169"/>
      <c r="AO58" s="169"/>
      <c r="AP58" s="169"/>
      <c r="AQ58" s="169"/>
      <c r="AR58" s="169"/>
      <c r="AS58" s="169"/>
      <c r="AT58" s="169"/>
      <c r="AU58" s="169"/>
      <c r="AV58" s="169"/>
      <c r="AW58" s="169"/>
      <c r="AX58" s="169"/>
      <c r="AY58" s="169"/>
      <c r="AZ58" s="169"/>
      <c r="BA58" s="169"/>
      <c r="BB58" s="169"/>
      <c r="BC58" s="169"/>
      <c r="BD58" s="169"/>
      <c r="BE58" s="169"/>
      <c r="BF58" s="169"/>
      <c r="BG58" s="169"/>
      <c r="BH58" s="169"/>
      <c r="BI58" s="169"/>
      <c r="BJ58" s="169"/>
      <c r="BK58" s="169"/>
      <c r="BL58" s="169"/>
    </row>
    <row r="59" spans="1:64" s="257" customFormat="1" ht="15.75" customHeight="1" x14ac:dyDescent="0.2">
      <c r="A59" s="182"/>
      <c r="B59" s="183"/>
      <c r="C59" s="201"/>
      <c r="D59" s="184"/>
      <c r="E59" s="184" t="s">
        <v>81</v>
      </c>
      <c r="F59" s="194" t="s">
        <v>60</v>
      </c>
      <c r="G59" s="195">
        <f>20+20+20+20+20+20+20+20+20</f>
        <v>180</v>
      </c>
      <c r="H59" s="169"/>
      <c r="I59" s="169"/>
      <c r="J59" s="169"/>
      <c r="K59" s="169"/>
      <c r="L59" s="169"/>
      <c r="M59" s="169"/>
      <c r="N59" s="169"/>
      <c r="O59" s="169"/>
      <c r="P59" s="169"/>
      <c r="Q59" s="169"/>
      <c r="R59" s="169"/>
      <c r="S59" s="169"/>
      <c r="T59" s="169"/>
      <c r="U59" s="169"/>
      <c r="V59" s="169"/>
      <c r="W59" s="169"/>
      <c r="X59" s="169"/>
      <c r="Y59" s="169"/>
      <c r="Z59" s="169"/>
      <c r="AA59" s="169"/>
      <c r="AB59" s="169"/>
      <c r="AC59" s="169"/>
      <c r="AD59" s="169"/>
      <c r="AE59" s="169"/>
      <c r="AF59" s="169"/>
      <c r="AG59" s="169"/>
      <c r="AH59" s="169"/>
      <c r="AI59" s="169"/>
      <c r="AJ59" s="169"/>
      <c r="AK59" s="169"/>
      <c r="AL59" s="169"/>
      <c r="AM59" s="169"/>
      <c r="AN59" s="169"/>
      <c r="AO59" s="169"/>
      <c r="AP59" s="169"/>
      <c r="AQ59" s="169"/>
      <c r="AR59" s="169"/>
      <c r="AS59" s="169"/>
      <c r="AT59" s="169"/>
      <c r="AU59" s="169"/>
      <c r="AV59" s="169"/>
      <c r="AW59" s="169"/>
      <c r="AX59" s="169"/>
      <c r="AY59" s="169"/>
      <c r="AZ59" s="169"/>
      <c r="BA59" s="169"/>
      <c r="BB59" s="169"/>
      <c r="BC59" s="169"/>
      <c r="BD59" s="169"/>
      <c r="BE59" s="169"/>
      <c r="BF59" s="169"/>
      <c r="BG59" s="169"/>
      <c r="BH59" s="169"/>
      <c r="BI59" s="169"/>
      <c r="BJ59" s="169"/>
      <c r="BK59" s="169"/>
      <c r="BL59" s="169"/>
    </row>
    <row r="60" spans="1:64" s="257" customFormat="1" ht="9" customHeight="1" x14ac:dyDescent="0.2">
      <c r="A60" s="196"/>
      <c r="B60" s="197"/>
      <c r="C60" s="198"/>
      <c r="D60" s="185"/>
      <c r="E60" s="185"/>
      <c r="F60" s="187"/>
      <c r="G60" s="199"/>
      <c r="H60" s="169"/>
      <c r="I60" s="169"/>
      <c r="J60" s="169"/>
      <c r="K60" s="169"/>
      <c r="L60" s="169"/>
      <c r="M60" s="169"/>
      <c r="N60" s="169"/>
      <c r="O60" s="169"/>
      <c r="P60" s="169"/>
      <c r="Q60" s="169"/>
      <c r="R60" s="169"/>
      <c r="S60" s="169"/>
      <c r="T60" s="169"/>
      <c r="U60" s="169"/>
      <c r="V60" s="169"/>
      <c r="W60" s="169"/>
      <c r="X60" s="169"/>
      <c r="Y60" s="169"/>
      <c r="Z60" s="169"/>
      <c r="AA60" s="169"/>
      <c r="AB60" s="169"/>
      <c r="AC60" s="169"/>
      <c r="AD60" s="169"/>
      <c r="AE60" s="169"/>
      <c r="AF60" s="169"/>
      <c r="AG60" s="169"/>
      <c r="AH60" s="169"/>
      <c r="AI60" s="169"/>
      <c r="AJ60" s="169"/>
      <c r="AK60" s="169"/>
      <c r="AL60" s="169"/>
      <c r="AM60" s="169"/>
      <c r="AN60" s="169"/>
      <c r="AO60" s="169"/>
      <c r="AP60" s="169"/>
      <c r="AQ60" s="169"/>
      <c r="AR60" s="169"/>
      <c r="AS60" s="169"/>
      <c r="AT60" s="169"/>
      <c r="AU60" s="169"/>
      <c r="AV60" s="169"/>
      <c r="AW60" s="169"/>
      <c r="AX60" s="169"/>
      <c r="AY60" s="169"/>
      <c r="AZ60" s="169"/>
      <c r="BA60" s="169"/>
      <c r="BB60" s="169"/>
      <c r="BC60" s="169"/>
      <c r="BD60" s="169"/>
      <c r="BE60" s="169"/>
      <c r="BF60" s="169"/>
      <c r="BG60" s="169"/>
      <c r="BH60" s="169"/>
      <c r="BI60" s="169"/>
      <c r="BJ60" s="169"/>
      <c r="BK60" s="169"/>
      <c r="BL60" s="169"/>
    </row>
    <row r="61" spans="1:64" s="257" customFormat="1" ht="15.75" customHeight="1" x14ac:dyDescent="0.2">
      <c r="A61" s="182"/>
      <c r="B61" s="183"/>
      <c r="C61" s="184"/>
      <c r="D61" s="184"/>
      <c r="E61" s="185" t="s">
        <v>70</v>
      </c>
      <c r="F61" s="186">
        <f>1000+638+726+200+726+1514+1014+1906+283+525+478+338</f>
        <v>9348</v>
      </c>
      <c r="G61" s="187" t="s">
        <v>60</v>
      </c>
      <c r="H61" s="169"/>
      <c r="I61" s="169"/>
      <c r="J61" s="169"/>
      <c r="K61" s="169"/>
      <c r="L61" s="169"/>
      <c r="M61" s="169"/>
      <c r="N61" s="169"/>
      <c r="O61" s="169"/>
      <c r="P61" s="169"/>
      <c r="Q61" s="169"/>
      <c r="R61" s="169"/>
      <c r="S61" s="169"/>
      <c r="T61" s="169"/>
      <c r="U61" s="169"/>
      <c r="V61" s="169"/>
      <c r="W61" s="169"/>
      <c r="X61" s="169"/>
      <c r="Y61" s="169"/>
      <c r="Z61" s="169"/>
      <c r="AA61" s="169"/>
      <c r="AB61" s="169"/>
      <c r="AC61" s="169"/>
      <c r="AD61" s="169"/>
      <c r="AE61" s="169"/>
      <c r="AF61" s="169"/>
      <c r="AG61" s="169"/>
      <c r="AH61" s="169"/>
      <c r="AI61" s="169"/>
      <c r="AJ61" s="169"/>
      <c r="AK61" s="169"/>
      <c r="AL61" s="169"/>
      <c r="AM61" s="169"/>
      <c r="AN61" s="169"/>
      <c r="AO61" s="169"/>
      <c r="AP61" s="169"/>
      <c r="AQ61" s="169"/>
      <c r="AR61" s="169"/>
      <c r="AS61" s="169"/>
      <c r="AT61" s="169"/>
      <c r="AU61" s="169"/>
      <c r="AV61" s="169"/>
      <c r="AW61" s="169"/>
      <c r="AX61" s="169"/>
      <c r="AY61" s="169"/>
      <c r="AZ61" s="169"/>
      <c r="BA61" s="169"/>
      <c r="BB61" s="169"/>
      <c r="BC61" s="169"/>
      <c r="BD61" s="169"/>
      <c r="BE61" s="169"/>
      <c r="BF61" s="169"/>
      <c r="BG61" s="169"/>
      <c r="BH61" s="169"/>
      <c r="BI61" s="169"/>
      <c r="BJ61" s="169"/>
      <c r="BK61" s="169"/>
      <c r="BL61" s="169"/>
    </row>
    <row r="62" spans="1:64" s="257" customFormat="1" ht="15.75" customHeight="1" x14ac:dyDescent="0.2">
      <c r="A62" s="188" t="s">
        <v>101</v>
      </c>
      <c r="B62" s="200" t="s">
        <v>102</v>
      </c>
      <c r="C62" s="184" t="s">
        <v>38</v>
      </c>
      <c r="D62" s="184" t="s">
        <v>103</v>
      </c>
      <c r="E62" s="190" t="s">
        <v>60</v>
      </c>
      <c r="F62" s="191" t="s">
        <v>60</v>
      </c>
      <c r="G62" s="192">
        <f>SUM(G64)</f>
        <v>9348</v>
      </c>
      <c r="H62" s="169"/>
      <c r="I62" s="169"/>
      <c r="J62" s="169"/>
      <c r="K62" s="169"/>
      <c r="L62" s="169"/>
      <c r="M62" s="169"/>
      <c r="N62" s="169"/>
      <c r="O62" s="169"/>
      <c r="P62" s="169"/>
      <c r="Q62" s="169"/>
      <c r="R62" s="169"/>
      <c r="S62" s="169"/>
      <c r="T62" s="169"/>
      <c r="U62" s="169"/>
      <c r="V62" s="169"/>
      <c r="W62" s="169"/>
      <c r="X62" s="169"/>
      <c r="Y62" s="169"/>
      <c r="Z62" s="169"/>
      <c r="AA62" s="169"/>
      <c r="AB62" s="169"/>
      <c r="AC62" s="169"/>
      <c r="AD62" s="169"/>
      <c r="AE62" s="169"/>
      <c r="AF62" s="169"/>
      <c r="AG62" s="169"/>
      <c r="AH62" s="169"/>
      <c r="AI62" s="169"/>
      <c r="AJ62" s="169"/>
      <c r="AK62" s="169"/>
      <c r="AL62" s="169"/>
      <c r="AM62" s="169"/>
      <c r="AN62" s="169"/>
      <c r="AO62" s="169"/>
      <c r="AP62" s="169"/>
      <c r="AQ62" s="169"/>
      <c r="AR62" s="169"/>
      <c r="AS62" s="169"/>
      <c r="AT62" s="169"/>
      <c r="AU62" s="169"/>
      <c r="AV62" s="169"/>
      <c r="AW62" s="169"/>
      <c r="AX62" s="169"/>
      <c r="AY62" s="169"/>
      <c r="AZ62" s="169"/>
      <c r="BA62" s="169"/>
      <c r="BB62" s="169"/>
      <c r="BC62" s="169"/>
      <c r="BD62" s="169"/>
      <c r="BE62" s="169"/>
      <c r="BF62" s="169"/>
      <c r="BG62" s="169"/>
      <c r="BH62" s="169"/>
      <c r="BI62" s="169"/>
      <c r="BJ62" s="169"/>
      <c r="BK62" s="169"/>
      <c r="BL62" s="169"/>
    </row>
    <row r="63" spans="1:64" s="257" customFormat="1" ht="15.75" customHeight="1" x14ac:dyDescent="0.2">
      <c r="A63" s="182"/>
      <c r="B63" s="193"/>
      <c r="C63" s="184"/>
      <c r="D63" s="184"/>
      <c r="E63" s="184"/>
      <c r="F63" s="194"/>
      <c r="G63" s="258"/>
      <c r="H63" s="169"/>
      <c r="I63" s="169"/>
      <c r="J63" s="169"/>
      <c r="K63" s="169"/>
      <c r="L63" s="169"/>
      <c r="M63" s="169"/>
      <c r="N63" s="169"/>
      <c r="O63" s="169"/>
      <c r="P63" s="169"/>
      <c r="Q63" s="169"/>
      <c r="R63" s="169"/>
      <c r="S63" s="169"/>
      <c r="T63" s="169"/>
      <c r="U63" s="169"/>
      <c r="V63" s="169"/>
      <c r="W63" s="169"/>
      <c r="X63" s="169"/>
      <c r="Y63" s="169"/>
      <c r="Z63" s="169"/>
      <c r="AA63" s="169"/>
      <c r="AB63" s="169"/>
      <c r="AC63" s="169"/>
      <c r="AD63" s="169"/>
      <c r="AE63" s="169"/>
      <c r="AF63" s="169"/>
      <c r="AG63" s="169"/>
      <c r="AH63" s="169"/>
      <c r="AI63" s="169"/>
      <c r="AJ63" s="169"/>
      <c r="AK63" s="169"/>
      <c r="AL63" s="169"/>
      <c r="AM63" s="169"/>
      <c r="AN63" s="169"/>
      <c r="AO63" s="169"/>
      <c r="AP63" s="169"/>
      <c r="AQ63" s="169"/>
      <c r="AR63" s="169"/>
      <c r="AS63" s="169"/>
      <c r="AT63" s="169"/>
      <c r="AU63" s="169"/>
      <c r="AV63" s="169"/>
      <c r="AW63" s="169"/>
      <c r="AX63" s="169"/>
      <c r="AY63" s="169"/>
      <c r="AZ63" s="169"/>
      <c r="BA63" s="169"/>
      <c r="BB63" s="169"/>
      <c r="BC63" s="169"/>
      <c r="BD63" s="169"/>
      <c r="BE63" s="169"/>
      <c r="BF63" s="169"/>
      <c r="BG63" s="169"/>
      <c r="BH63" s="169"/>
      <c r="BI63" s="169"/>
      <c r="BJ63" s="169"/>
      <c r="BK63" s="169"/>
      <c r="BL63" s="169"/>
    </row>
    <row r="64" spans="1:64" s="257" customFormat="1" ht="15.75" customHeight="1" x14ac:dyDescent="0.2">
      <c r="A64" s="182"/>
      <c r="B64" s="259" t="s">
        <v>74</v>
      </c>
      <c r="C64" s="184"/>
      <c r="D64" s="184"/>
      <c r="E64" s="184"/>
      <c r="F64" s="194"/>
      <c r="G64" s="258">
        <f>SUM(G65:G65)</f>
        <v>9348</v>
      </c>
      <c r="H64" s="169"/>
      <c r="I64" s="169"/>
      <c r="J64" s="169"/>
      <c r="K64" s="169"/>
      <c r="L64" s="169"/>
      <c r="M64" s="169"/>
      <c r="N64" s="169"/>
      <c r="O64" s="169"/>
      <c r="P64" s="169"/>
      <c r="Q64" s="169"/>
      <c r="R64" s="169"/>
      <c r="S64" s="169"/>
      <c r="T64" s="169"/>
      <c r="U64" s="169"/>
      <c r="V64" s="169"/>
      <c r="W64" s="169"/>
      <c r="X64" s="169"/>
      <c r="Y64" s="169"/>
      <c r="Z64" s="169"/>
      <c r="AA64" s="169"/>
      <c r="AB64" s="169"/>
      <c r="AC64" s="169"/>
      <c r="AD64" s="169"/>
      <c r="AE64" s="169"/>
      <c r="AF64" s="169"/>
      <c r="AG64" s="169"/>
      <c r="AH64" s="169"/>
      <c r="AI64" s="169"/>
      <c r="AJ64" s="169"/>
      <c r="AK64" s="169"/>
      <c r="AL64" s="169"/>
      <c r="AM64" s="169"/>
      <c r="AN64" s="169"/>
      <c r="AO64" s="169"/>
      <c r="AP64" s="169"/>
      <c r="AQ64" s="169"/>
      <c r="AR64" s="169"/>
      <c r="AS64" s="169"/>
      <c r="AT64" s="169"/>
      <c r="AU64" s="169"/>
      <c r="AV64" s="169"/>
      <c r="AW64" s="169"/>
      <c r="AX64" s="169"/>
      <c r="AY64" s="169"/>
      <c r="AZ64" s="169"/>
      <c r="BA64" s="169"/>
      <c r="BB64" s="169"/>
      <c r="BC64" s="169"/>
      <c r="BD64" s="169"/>
      <c r="BE64" s="169"/>
      <c r="BF64" s="169"/>
      <c r="BG64" s="169"/>
      <c r="BH64" s="169"/>
      <c r="BI64" s="169"/>
      <c r="BJ64" s="169"/>
      <c r="BK64" s="169"/>
      <c r="BL64" s="169"/>
    </row>
    <row r="65" spans="1:64" s="257" customFormat="1" ht="15.75" customHeight="1" x14ac:dyDescent="0.2">
      <c r="A65" s="182"/>
      <c r="B65" s="183"/>
      <c r="C65" s="201"/>
      <c r="D65" s="184"/>
      <c r="E65" s="184" t="s">
        <v>75</v>
      </c>
      <c r="F65" s="194" t="s">
        <v>60</v>
      </c>
      <c r="G65" s="195">
        <f>1000+638+726+726+200+1514+1014+1906+283+525+478+338</f>
        <v>9348</v>
      </c>
      <c r="H65" s="169"/>
      <c r="I65" s="169"/>
      <c r="J65" s="169"/>
      <c r="K65" s="169"/>
      <c r="L65" s="169"/>
      <c r="M65" s="169"/>
      <c r="N65" s="169"/>
      <c r="O65" s="169"/>
      <c r="P65" s="169"/>
      <c r="Q65" s="169"/>
      <c r="R65" s="169"/>
      <c r="S65" s="169"/>
      <c r="T65" s="169"/>
      <c r="U65" s="169"/>
      <c r="V65" s="169"/>
      <c r="W65" s="169"/>
      <c r="X65" s="169"/>
      <c r="Y65" s="169"/>
      <c r="Z65" s="169"/>
      <c r="AA65" s="169"/>
      <c r="AB65" s="169"/>
      <c r="AC65" s="169"/>
      <c r="AD65" s="169"/>
      <c r="AE65" s="169"/>
      <c r="AF65" s="169"/>
      <c r="AG65" s="169"/>
      <c r="AH65" s="169"/>
      <c r="AI65" s="169"/>
      <c r="AJ65" s="169"/>
      <c r="AK65" s="169"/>
      <c r="AL65" s="169"/>
      <c r="AM65" s="169"/>
      <c r="AN65" s="169"/>
      <c r="AO65" s="169"/>
      <c r="AP65" s="169"/>
      <c r="AQ65" s="169"/>
      <c r="AR65" s="169"/>
      <c r="AS65" s="169"/>
      <c r="AT65" s="169"/>
      <c r="AU65" s="169"/>
      <c r="AV65" s="169"/>
      <c r="AW65" s="169"/>
      <c r="AX65" s="169"/>
      <c r="AY65" s="169"/>
      <c r="AZ65" s="169"/>
      <c r="BA65" s="169"/>
      <c r="BB65" s="169"/>
      <c r="BC65" s="169"/>
      <c r="BD65" s="169"/>
      <c r="BE65" s="169"/>
      <c r="BF65" s="169"/>
      <c r="BG65" s="169"/>
      <c r="BH65" s="169"/>
      <c r="BI65" s="169"/>
      <c r="BJ65" s="169"/>
      <c r="BK65" s="169"/>
      <c r="BL65" s="169"/>
    </row>
    <row r="66" spans="1:64" s="257" customFormat="1" ht="8.25" customHeight="1" x14ac:dyDescent="0.2">
      <c r="A66" s="196"/>
      <c r="B66" s="197"/>
      <c r="C66" s="198"/>
      <c r="D66" s="185"/>
      <c r="E66" s="185"/>
      <c r="F66" s="187"/>
      <c r="G66" s="199"/>
      <c r="H66" s="169"/>
      <c r="I66" s="169"/>
      <c r="J66" s="169"/>
      <c r="K66" s="169"/>
      <c r="L66" s="169"/>
      <c r="M66" s="169"/>
      <c r="N66" s="169"/>
      <c r="O66" s="169"/>
      <c r="P66" s="169"/>
      <c r="Q66" s="169"/>
      <c r="R66" s="169"/>
      <c r="S66" s="169"/>
      <c r="T66" s="169"/>
      <c r="U66" s="169"/>
      <c r="V66" s="169"/>
      <c r="W66" s="169"/>
      <c r="X66" s="169"/>
      <c r="Y66" s="169"/>
      <c r="Z66" s="169"/>
      <c r="AA66" s="169"/>
      <c r="AB66" s="169"/>
      <c r="AC66" s="169"/>
      <c r="AD66" s="169"/>
      <c r="AE66" s="169"/>
      <c r="AF66" s="169"/>
      <c r="AG66" s="169"/>
      <c r="AH66" s="169"/>
      <c r="AI66" s="169"/>
      <c r="AJ66" s="169"/>
      <c r="AK66" s="169"/>
      <c r="AL66" s="169"/>
      <c r="AM66" s="169"/>
      <c r="AN66" s="169"/>
      <c r="AO66" s="169"/>
      <c r="AP66" s="169"/>
      <c r="AQ66" s="169"/>
      <c r="AR66" s="169"/>
      <c r="AS66" s="169"/>
      <c r="AT66" s="169"/>
      <c r="AU66" s="169"/>
      <c r="AV66" s="169"/>
      <c r="AW66" s="169"/>
      <c r="AX66" s="169"/>
      <c r="AY66" s="169"/>
      <c r="AZ66" s="169"/>
      <c r="BA66" s="169"/>
      <c r="BB66" s="169"/>
      <c r="BC66" s="169"/>
      <c r="BD66" s="169"/>
      <c r="BE66" s="169"/>
      <c r="BF66" s="169"/>
      <c r="BG66" s="169"/>
      <c r="BH66" s="169"/>
      <c r="BI66" s="169"/>
      <c r="BJ66" s="169"/>
      <c r="BK66" s="169"/>
      <c r="BL66" s="169"/>
    </row>
    <row r="67" spans="1:64" s="257" customFormat="1" ht="15.75" customHeight="1" x14ac:dyDescent="0.2">
      <c r="A67" s="182"/>
      <c r="B67" s="183"/>
      <c r="C67" s="184"/>
      <c r="D67" s="184"/>
      <c r="E67" s="185" t="s">
        <v>70</v>
      </c>
      <c r="F67" s="186">
        <f>14897+14897+14897+12816+8476+6409+12816+12816+36379+12816+12816</f>
        <v>160035</v>
      </c>
      <c r="G67" s="187" t="s">
        <v>60</v>
      </c>
      <c r="H67" s="169"/>
      <c r="I67" s="169"/>
      <c r="J67" s="169"/>
      <c r="K67" s="169"/>
      <c r="L67" s="169"/>
      <c r="M67" s="169"/>
      <c r="N67" s="169"/>
      <c r="O67" s="169"/>
      <c r="P67" s="169"/>
      <c r="Q67" s="169"/>
      <c r="R67" s="169"/>
      <c r="S67" s="169"/>
      <c r="T67" s="169"/>
      <c r="U67" s="169"/>
      <c r="V67" s="169"/>
      <c r="W67" s="169"/>
      <c r="X67" s="169"/>
      <c r="Y67" s="169"/>
      <c r="Z67" s="169"/>
      <c r="AA67" s="169"/>
      <c r="AB67" s="169"/>
      <c r="AC67" s="169"/>
      <c r="AD67" s="169"/>
      <c r="AE67" s="169"/>
      <c r="AF67" s="169"/>
      <c r="AG67" s="169"/>
      <c r="AH67" s="169"/>
      <c r="AI67" s="169"/>
      <c r="AJ67" s="169"/>
      <c r="AK67" s="169"/>
      <c r="AL67" s="169"/>
      <c r="AM67" s="169"/>
      <c r="AN67" s="169"/>
      <c r="AO67" s="169"/>
      <c r="AP67" s="169"/>
      <c r="AQ67" s="169"/>
      <c r="AR67" s="169"/>
      <c r="AS67" s="169"/>
      <c r="AT67" s="169"/>
      <c r="AU67" s="169"/>
      <c r="AV67" s="169"/>
      <c r="AW67" s="169"/>
      <c r="AX67" s="169"/>
      <c r="AY67" s="169"/>
      <c r="AZ67" s="169"/>
      <c r="BA67" s="169"/>
      <c r="BB67" s="169"/>
      <c r="BC67" s="169"/>
      <c r="BD67" s="169"/>
      <c r="BE67" s="169"/>
      <c r="BF67" s="169"/>
      <c r="BG67" s="169"/>
      <c r="BH67" s="169"/>
      <c r="BI67" s="169"/>
      <c r="BJ67" s="169"/>
      <c r="BK67" s="169"/>
      <c r="BL67" s="169"/>
    </row>
    <row r="68" spans="1:64" s="257" customFormat="1" ht="37.5" customHeight="1" x14ac:dyDescent="0.2">
      <c r="A68" s="188" t="s">
        <v>104</v>
      </c>
      <c r="B68" s="200" t="s">
        <v>105</v>
      </c>
      <c r="C68" s="184" t="s">
        <v>78</v>
      </c>
      <c r="D68" s="184" t="s">
        <v>106</v>
      </c>
      <c r="E68" s="190" t="s">
        <v>60</v>
      </c>
      <c r="F68" s="191" t="s">
        <v>60</v>
      </c>
      <c r="G68" s="192">
        <f>SUM(G70)</f>
        <v>160035</v>
      </c>
      <c r="H68" s="169"/>
      <c r="I68" s="169"/>
      <c r="J68" s="169"/>
      <c r="K68" s="169"/>
      <c r="L68" s="169"/>
      <c r="M68" s="169"/>
      <c r="N68" s="169"/>
      <c r="O68" s="169"/>
      <c r="P68" s="169"/>
      <c r="Q68" s="169"/>
      <c r="R68" s="169"/>
      <c r="S68" s="169"/>
      <c r="T68" s="169"/>
      <c r="U68" s="169"/>
      <c r="V68" s="169"/>
      <c r="W68" s="169"/>
      <c r="X68" s="169"/>
      <c r="Y68" s="169"/>
      <c r="Z68" s="169"/>
      <c r="AA68" s="169"/>
      <c r="AB68" s="169"/>
      <c r="AC68" s="169"/>
      <c r="AD68" s="169"/>
      <c r="AE68" s="169"/>
      <c r="AF68" s="169"/>
      <c r="AG68" s="169"/>
      <c r="AH68" s="169"/>
      <c r="AI68" s="169"/>
      <c r="AJ68" s="169"/>
      <c r="AK68" s="169"/>
      <c r="AL68" s="169"/>
      <c r="AM68" s="169"/>
      <c r="AN68" s="169"/>
      <c r="AO68" s="169"/>
      <c r="AP68" s="169"/>
      <c r="AQ68" s="169"/>
      <c r="AR68" s="169"/>
      <c r="AS68" s="169"/>
      <c r="AT68" s="169"/>
      <c r="AU68" s="169"/>
      <c r="AV68" s="169"/>
      <c r="AW68" s="169"/>
      <c r="AX68" s="169"/>
      <c r="AY68" s="169"/>
      <c r="AZ68" s="169"/>
      <c r="BA68" s="169"/>
      <c r="BB68" s="169"/>
      <c r="BC68" s="169"/>
      <c r="BD68" s="169"/>
      <c r="BE68" s="169"/>
      <c r="BF68" s="169"/>
      <c r="BG68" s="169"/>
      <c r="BH68" s="169"/>
      <c r="BI68" s="169"/>
      <c r="BJ68" s="169"/>
      <c r="BK68" s="169"/>
      <c r="BL68" s="169"/>
    </row>
    <row r="69" spans="1:64" s="257" customFormat="1" ht="15.75" customHeight="1" x14ac:dyDescent="0.2">
      <c r="A69" s="182"/>
      <c r="B69" s="193"/>
      <c r="C69" s="184"/>
      <c r="D69" s="184"/>
      <c r="E69" s="184"/>
      <c r="F69" s="194"/>
      <c r="G69" s="258"/>
      <c r="H69" s="169"/>
      <c r="I69" s="169"/>
      <c r="J69" s="169"/>
      <c r="K69" s="169"/>
      <c r="L69" s="169"/>
      <c r="M69" s="169"/>
      <c r="N69" s="169"/>
      <c r="O69" s="169"/>
      <c r="P69" s="169"/>
      <c r="Q69" s="169"/>
      <c r="R69" s="169"/>
      <c r="S69" s="169"/>
      <c r="T69" s="169"/>
      <c r="U69" s="169"/>
      <c r="V69" s="169"/>
      <c r="W69" s="169"/>
      <c r="X69" s="169"/>
      <c r="Y69" s="169"/>
      <c r="Z69" s="169"/>
      <c r="AA69" s="169"/>
      <c r="AB69" s="169"/>
      <c r="AC69" s="169"/>
      <c r="AD69" s="169"/>
      <c r="AE69" s="169"/>
      <c r="AF69" s="169"/>
      <c r="AG69" s="169"/>
      <c r="AH69" s="169"/>
      <c r="AI69" s="169"/>
      <c r="AJ69" s="169"/>
      <c r="AK69" s="169"/>
      <c r="AL69" s="169"/>
      <c r="AM69" s="169"/>
      <c r="AN69" s="169"/>
      <c r="AO69" s="169"/>
      <c r="AP69" s="169"/>
      <c r="AQ69" s="169"/>
      <c r="AR69" s="169"/>
      <c r="AS69" s="169"/>
      <c r="AT69" s="169"/>
      <c r="AU69" s="169"/>
      <c r="AV69" s="169"/>
      <c r="AW69" s="169"/>
      <c r="AX69" s="169"/>
      <c r="AY69" s="169"/>
      <c r="AZ69" s="169"/>
      <c r="BA69" s="169"/>
      <c r="BB69" s="169"/>
      <c r="BC69" s="169"/>
      <c r="BD69" s="169"/>
      <c r="BE69" s="169"/>
      <c r="BF69" s="169"/>
      <c r="BG69" s="169"/>
      <c r="BH69" s="169"/>
      <c r="BI69" s="169"/>
      <c r="BJ69" s="169"/>
      <c r="BK69" s="169"/>
      <c r="BL69" s="169"/>
    </row>
    <row r="70" spans="1:64" s="257" customFormat="1" ht="15.75" customHeight="1" x14ac:dyDescent="0.2">
      <c r="A70" s="182"/>
      <c r="B70" s="259" t="s">
        <v>107</v>
      </c>
      <c r="C70" s="184"/>
      <c r="D70" s="184"/>
      <c r="E70" s="184"/>
      <c r="F70" s="194"/>
      <c r="G70" s="258">
        <f>SUM(G71:G74)</f>
        <v>160035</v>
      </c>
      <c r="H70" s="169"/>
      <c r="I70" s="169"/>
      <c r="J70" s="169"/>
      <c r="K70" s="169"/>
      <c r="L70" s="169"/>
      <c r="M70" s="169"/>
      <c r="N70" s="169"/>
      <c r="O70" s="169"/>
      <c r="P70" s="169"/>
      <c r="Q70" s="169"/>
      <c r="R70" s="169"/>
      <c r="S70" s="169"/>
      <c r="T70" s="169"/>
      <c r="U70" s="169"/>
      <c r="V70" s="169"/>
      <c r="W70" s="169"/>
      <c r="X70" s="169"/>
      <c r="Y70" s="169"/>
      <c r="Z70" s="169"/>
      <c r="AA70" s="169"/>
      <c r="AB70" s="169"/>
      <c r="AC70" s="169"/>
      <c r="AD70" s="169"/>
      <c r="AE70" s="169"/>
      <c r="AF70" s="169"/>
      <c r="AG70" s="169"/>
      <c r="AH70" s="169"/>
      <c r="AI70" s="169"/>
      <c r="AJ70" s="169"/>
      <c r="AK70" s="169"/>
      <c r="AL70" s="169"/>
      <c r="AM70" s="169"/>
      <c r="AN70" s="169"/>
      <c r="AO70" s="169"/>
      <c r="AP70" s="169"/>
      <c r="AQ70" s="169"/>
      <c r="AR70" s="169"/>
      <c r="AS70" s="169"/>
      <c r="AT70" s="169"/>
      <c r="AU70" s="169"/>
      <c r="AV70" s="169"/>
      <c r="AW70" s="169"/>
      <c r="AX70" s="169"/>
      <c r="AY70" s="169"/>
      <c r="AZ70" s="169"/>
      <c r="BA70" s="169"/>
      <c r="BB70" s="169"/>
      <c r="BC70" s="169"/>
      <c r="BD70" s="169"/>
      <c r="BE70" s="169"/>
      <c r="BF70" s="169"/>
      <c r="BG70" s="169"/>
      <c r="BH70" s="169"/>
      <c r="BI70" s="169"/>
      <c r="BJ70" s="169"/>
      <c r="BK70" s="169"/>
      <c r="BL70" s="169"/>
    </row>
    <row r="71" spans="1:64" s="257" customFormat="1" ht="15.75" customHeight="1" x14ac:dyDescent="0.2">
      <c r="A71" s="182"/>
      <c r="B71" s="183"/>
      <c r="C71" s="201"/>
      <c r="D71" s="184"/>
      <c r="E71" s="184" t="s">
        <v>108</v>
      </c>
      <c r="F71" s="194" t="s">
        <v>60</v>
      </c>
      <c r="G71" s="195">
        <f>1192+1192+1192+1025+678+513+1025+1025+2911+1025+1025</f>
        <v>12803</v>
      </c>
      <c r="H71" s="169"/>
      <c r="I71" s="169"/>
      <c r="J71" s="169"/>
      <c r="K71" s="169"/>
      <c r="L71" s="169"/>
      <c r="M71" s="169"/>
      <c r="N71" s="169"/>
      <c r="O71" s="169"/>
      <c r="P71" s="169"/>
      <c r="Q71" s="169"/>
      <c r="R71" s="169"/>
      <c r="S71" s="169"/>
      <c r="T71" s="169"/>
      <c r="U71" s="169"/>
      <c r="V71" s="169"/>
      <c r="W71" s="169"/>
      <c r="X71" s="169"/>
      <c r="Y71" s="169"/>
      <c r="Z71" s="169"/>
      <c r="AA71" s="169"/>
      <c r="AB71" s="169"/>
      <c r="AC71" s="169"/>
      <c r="AD71" s="169"/>
      <c r="AE71" s="169"/>
      <c r="AF71" s="169"/>
      <c r="AG71" s="169"/>
      <c r="AH71" s="169"/>
      <c r="AI71" s="169"/>
      <c r="AJ71" s="169"/>
      <c r="AK71" s="169"/>
      <c r="AL71" s="169"/>
      <c r="AM71" s="169"/>
      <c r="AN71" s="169"/>
      <c r="AO71" s="169"/>
      <c r="AP71" s="169"/>
      <c r="AQ71" s="169"/>
      <c r="AR71" s="169"/>
      <c r="AS71" s="169"/>
      <c r="AT71" s="169"/>
      <c r="AU71" s="169"/>
      <c r="AV71" s="169"/>
      <c r="AW71" s="169"/>
      <c r="AX71" s="169"/>
      <c r="AY71" s="169"/>
      <c r="AZ71" s="169"/>
      <c r="BA71" s="169"/>
      <c r="BB71" s="169"/>
      <c r="BC71" s="169"/>
      <c r="BD71" s="169"/>
      <c r="BE71" s="169"/>
      <c r="BF71" s="169"/>
      <c r="BG71" s="169"/>
      <c r="BH71" s="169"/>
      <c r="BI71" s="169"/>
      <c r="BJ71" s="169"/>
      <c r="BK71" s="169"/>
      <c r="BL71" s="169"/>
    </row>
    <row r="72" spans="1:64" s="257" customFormat="1" ht="15.75" customHeight="1" x14ac:dyDescent="0.2">
      <c r="A72" s="182"/>
      <c r="B72" s="183"/>
      <c r="C72" s="201"/>
      <c r="D72" s="184"/>
      <c r="E72" s="184" t="s">
        <v>95</v>
      </c>
      <c r="F72" s="194" t="s">
        <v>60</v>
      </c>
      <c r="G72" s="195">
        <f>1937+1937+1937+1666+1102+833+1666+1666+4729+1666+1666</f>
        <v>20805</v>
      </c>
      <c r="H72" s="169"/>
      <c r="I72" s="169"/>
      <c r="J72" s="169"/>
      <c r="K72" s="169"/>
      <c r="L72" s="169"/>
      <c r="M72" s="169"/>
      <c r="N72" s="169"/>
      <c r="O72" s="169"/>
      <c r="P72" s="169"/>
      <c r="Q72" s="169"/>
      <c r="R72" s="169"/>
      <c r="S72" s="169"/>
      <c r="T72" s="169"/>
      <c r="U72" s="169"/>
      <c r="V72" s="169"/>
      <c r="W72" s="169"/>
      <c r="X72" s="169"/>
      <c r="Y72" s="169"/>
      <c r="Z72" s="169"/>
      <c r="AA72" s="169"/>
      <c r="AB72" s="169"/>
      <c r="AC72" s="169"/>
      <c r="AD72" s="169"/>
      <c r="AE72" s="169"/>
      <c r="AF72" s="169"/>
      <c r="AG72" s="169"/>
      <c r="AH72" s="169"/>
      <c r="AI72" s="169"/>
      <c r="AJ72" s="169"/>
      <c r="AK72" s="169"/>
      <c r="AL72" s="169"/>
      <c r="AM72" s="169"/>
      <c r="AN72" s="169"/>
      <c r="AO72" s="169"/>
      <c r="AP72" s="169"/>
      <c r="AQ72" s="169"/>
      <c r="AR72" s="169"/>
      <c r="AS72" s="169"/>
      <c r="AT72" s="169"/>
      <c r="AU72" s="169"/>
      <c r="AV72" s="169"/>
      <c r="AW72" s="169"/>
      <c r="AX72" s="169"/>
      <c r="AY72" s="169"/>
      <c r="AZ72" s="169"/>
      <c r="BA72" s="169"/>
      <c r="BB72" s="169"/>
      <c r="BC72" s="169"/>
      <c r="BD72" s="169"/>
      <c r="BE72" s="169"/>
      <c r="BF72" s="169"/>
      <c r="BG72" s="169"/>
      <c r="BH72" s="169"/>
      <c r="BI72" s="169"/>
      <c r="BJ72" s="169"/>
      <c r="BK72" s="169"/>
      <c r="BL72" s="169"/>
    </row>
    <row r="73" spans="1:64" s="257" customFormat="1" ht="15.75" customHeight="1" x14ac:dyDescent="0.2">
      <c r="A73" s="182"/>
      <c r="B73" s="183"/>
      <c r="C73" s="201"/>
      <c r="D73" s="184"/>
      <c r="E73" s="184" t="s">
        <v>80</v>
      </c>
      <c r="F73" s="194" t="s">
        <v>60</v>
      </c>
      <c r="G73" s="195">
        <f>9683+9683+9683+8330+5509+4166+8331+8331+23646+8331+8331</f>
        <v>104024</v>
      </c>
      <c r="H73" s="169"/>
      <c r="I73" s="169"/>
      <c r="J73" s="169"/>
      <c r="K73" s="169"/>
      <c r="L73" s="169"/>
      <c r="M73" s="169"/>
      <c r="N73" s="169"/>
      <c r="O73" s="169"/>
      <c r="P73" s="169"/>
      <c r="Q73" s="169"/>
      <c r="R73" s="169"/>
      <c r="S73" s="169"/>
      <c r="T73" s="169"/>
      <c r="U73" s="169"/>
      <c r="V73" s="169"/>
      <c r="W73" s="169"/>
      <c r="X73" s="169"/>
      <c r="Y73" s="169"/>
      <c r="Z73" s="169"/>
      <c r="AA73" s="169"/>
      <c r="AB73" s="169"/>
      <c r="AC73" s="169"/>
      <c r="AD73" s="169"/>
      <c r="AE73" s="169"/>
      <c r="AF73" s="169"/>
      <c r="AG73" s="169"/>
      <c r="AH73" s="169"/>
      <c r="AI73" s="169"/>
      <c r="AJ73" s="169"/>
      <c r="AK73" s="169"/>
      <c r="AL73" s="169"/>
      <c r="AM73" s="169"/>
      <c r="AN73" s="169"/>
      <c r="AO73" s="169"/>
      <c r="AP73" s="169"/>
      <c r="AQ73" s="169"/>
      <c r="AR73" s="169"/>
      <c r="AS73" s="169"/>
      <c r="AT73" s="169"/>
      <c r="AU73" s="169"/>
      <c r="AV73" s="169"/>
      <c r="AW73" s="169"/>
      <c r="AX73" s="169"/>
      <c r="AY73" s="169"/>
      <c r="AZ73" s="169"/>
      <c r="BA73" s="169"/>
      <c r="BB73" s="169"/>
      <c r="BC73" s="169"/>
      <c r="BD73" s="169"/>
      <c r="BE73" s="169"/>
      <c r="BF73" s="169"/>
      <c r="BG73" s="169"/>
      <c r="BH73" s="169"/>
      <c r="BI73" s="169"/>
      <c r="BJ73" s="169"/>
      <c r="BK73" s="169"/>
      <c r="BL73" s="169"/>
    </row>
    <row r="74" spans="1:64" s="257" customFormat="1" ht="15.75" customHeight="1" x14ac:dyDescent="0.2">
      <c r="A74" s="182"/>
      <c r="B74" s="183"/>
      <c r="C74" s="201"/>
      <c r="D74" s="184"/>
      <c r="E74" s="184" t="s">
        <v>81</v>
      </c>
      <c r="F74" s="194" t="s">
        <v>60</v>
      </c>
      <c r="G74" s="195">
        <f>2085+2085+2085+1795+1187+897+1794+1794+5093+1794+1794</f>
        <v>22403</v>
      </c>
      <c r="H74" s="169"/>
      <c r="I74" s="169"/>
      <c r="J74" s="169"/>
      <c r="K74" s="169"/>
      <c r="L74" s="169"/>
      <c r="M74" s="169"/>
      <c r="N74" s="169"/>
      <c r="O74" s="169"/>
      <c r="P74" s="169"/>
      <c r="Q74" s="169"/>
      <c r="R74" s="169"/>
      <c r="S74" s="169"/>
      <c r="T74" s="169"/>
      <c r="U74" s="169"/>
      <c r="V74" s="169"/>
      <c r="W74" s="169"/>
      <c r="X74" s="169"/>
      <c r="Y74" s="169"/>
      <c r="Z74" s="169"/>
      <c r="AA74" s="169"/>
      <c r="AB74" s="169"/>
      <c r="AC74" s="169"/>
      <c r="AD74" s="169"/>
      <c r="AE74" s="169"/>
      <c r="AF74" s="169"/>
      <c r="AG74" s="169"/>
      <c r="AH74" s="169"/>
      <c r="AI74" s="169"/>
      <c r="AJ74" s="169"/>
      <c r="AK74" s="169"/>
      <c r="AL74" s="169"/>
      <c r="AM74" s="169"/>
      <c r="AN74" s="169"/>
      <c r="AO74" s="169"/>
      <c r="AP74" s="169"/>
      <c r="AQ74" s="169"/>
      <c r="AR74" s="169"/>
      <c r="AS74" s="169"/>
      <c r="AT74" s="169"/>
      <c r="AU74" s="169"/>
      <c r="AV74" s="169"/>
      <c r="AW74" s="169"/>
      <c r="AX74" s="169"/>
      <c r="AY74" s="169"/>
      <c r="AZ74" s="169"/>
      <c r="BA74" s="169"/>
      <c r="BB74" s="169"/>
      <c r="BC74" s="169"/>
      <c r="BD74" s="169"/>
      <c r="BE74" s="169"/>
      <c r="BF74" s="169"/>
      <c r="BG74" s="169"/>
      <c r="BH74" s="169"/>
      <c r="BI74" s="169"/>
      <c r="BJ74" s="169"/>
      <c r="BK74" s="169"/>
      <c r="BL74" s="169"/>
    </row>
    <row r="75" spans="1:64" s="257" customFormat="1" ht="10.5" customHeight="1" x14ac:dyDescent="0.2">
      <c r="A75" s="196"/>
      <c r="B75" s="261"/>
      <c r="C75" s="198"/>
      <c r="D75" s="185"/>
      <c r="E75" s="185"/>
      <c r="F75" s="187"/>
      <c r="G75" s="262"/>
      <c r="H75" s="169"/>
      <c r="I75" s="169"/>
      <c r="J75" s="169"/>
      <c r="K75" s="169"/>
      <c r="L75" s="169"/>
      <c r="M75" s="169"/>
      <c r="N75" s="169"/>
      <c r="O75" s="169"/>
      <c r="P75" s="169"/>
      <c r="Q75" s="169"/>
      <c r="R75" s="169"/>
      <c r="S75" s="169"/>
      <c r="T75" s="169"/>
      <c r="U75" s="169"/>
      <c r="V75" s="169"/>
      <c r="W75" s="169"/>
      <c r="X75" s="169"/>
      <c r="Y75" s="169"/>
      <c r="Z75" s="169"/>
      <c r="AA75" s="169"/>
      <c r="AB75" s="169"/>
      <c r="AC75" s="169"/>
      <c r="AD75" s="169"/>
      <c r="AE75" s="169"/>
      <c r="AF75" s="169"/>
      <c r="AG75" s="169"/>
      <c r="AH75" s="169"/>
      <c r="AI75" s="169"/>
      <c r="AJ75" s="169"/>
      <c r="AK75" s="169"/>
      <c r="AL75" s="169"/>
      <c r="AM75" s="169"/>
      <c r="AN75" s="169"/>
      <c r="AO75" s="169"/>
      <c r="AP75" s="169"/>
      <c r="AQ75" s="169"/>
      <c r="AR75" s="169"/>
      <c r="AS75" s="169"/>
      <c r="AT75" s="169"/>
      <c r="AU75" s="169"/>
      <c r="AV75" s="169"/>
      <c r="AW75" s="169"/>
      <c r="AX75" s="169"/>
      <c r="AY75" s="169"/>
      <c r="AZ75" s="169"/>
      <c r="BA75" s="169"/>
      <c r="BB75" s="169"/>
      <c r="BC75" s="169"/>
      <c r="BD75" s="169"/>
      <c r="BE75" s="169"/>
      <c r="BF75" s="169"/>
      <c r="BG75" s="169"/>
      <c r="BH75" s="169"/>
      <c r="BI75" s="169"/>
      <c r="BJ75" s="169"/>
      <c r="BK75" s="169"/>
      <c r="BL75" s="169"/>
    </row>
    <row r="76" spans="1:64" s="257" customFormat="1" ht="15" customHeight="1" x14ac:dyDescent="0.2">
      <c r="A76" s="182"/>
      <c r="B76" s="259"/>
      <c r="C76" s="184" t="s">
        <v>109</v>
      </c>
      <c r="D76" s="184" t="s">
        <v>110</v>
      </c>
      <c r="E76" s="185"/>
      <c r="F76" s="202">
        <f>SUM(F77:F78)</f>
        <v>3742904.99</v>
      </c>
      <c r="G76" s="187" t="s">
        <v>60</v>
      </c>
      <c r="H76" s="169"/>
      <c r="I76" s="169"/>
      <c r="J76" s="169"/>
      <c r="K76" s="169"/>
      <c r="L76" s="169"/>
      <c r="M76" s="169"/>
      <c r="N76" s="169"/>
      <c r="O76" s="169"/>
      <c r="P76" s="169"/>
      <c r="Q76" s="169"/>
      <c r="R76" s="169"/>
      <c r="S76" s="169"/>
      <c r="T76" s="169"/>
      <c r="U76" s="169"/>
      <c r="V76" s="169"/>
      <c r="W76" s="169"/>
      <c r="X76" s="169"/>
      <c r="Y76" s="169"/>
      <c r="Z76" s="169"/>
      <c r="AA76" s="169"/>
      <c r="AB76" s="169"/>
      <c r="AC76" s="169"/>
      <c r="AD76" s="169"/>
      <c r="AE76" s="169"/>
      <c r="AF76" s="169"/>
      <c r="AG76" s="169"/>
      <c r="AH76" s="169"/>
      <c r="AI76" s="169"/>
      <c r="AJ76" s="169"/>
      <c r="AK76" s="169"/>
      <c r="AL76" s="169"/>
      <c r="AM76" s="169"/>
      <c r="AN76" s="169"/>
      <c r="AO76" s="169"/>
      <c r="AP76" s="169"/>
      <c r="AQ76" s="169"/>
      <c r="AR76" s="169"/>
      <c r="AS76" s="169"/>
      <c r="AT76" s="169"/>
      <c r="AU76" s="169"/>
      <c r="AV76" s="169"/>
      <c r="AW76" s="169"/>
      <c r="AX76" s="169"/>
      <c r="AY76" s="169"/>
      <c r="AZ76" s="169"/>
      <c r="BA76" s="169"/>
      <c r="BB76" s="169"/>
      <c r="BC76" s="169"/>
      <c r="BD76" s="169"/>
      <c r="BE76" s="169"/>
      <c r="BF76" s="169"/>
      <c r="BG76" s="169"/>
      <c r="BH76" s="169"/>
      <c r="BI76" s="169"/>
      <c r="BJ76" s="169"/>
      <c r="BK76" s="169"/>
      <c r="BL76" s="169"/>
    </row>
    <row r="77" spans="1:64" s="257" customFormat="1" ht="16.5" customHeight="1" x14ac:dyDescent="0.2">
      <c r="A77" s="182"/>
      <c r="B77" s="259"/>
      <c r="C77" s="184"/>
      <c r="D77" s="184"/>
      <c r="E77" s="203" t="s">
        <v>239</v>
      </c>
      <c r="F77" s="204">
        <f>3087.99</f>
        <v>3087.99</v>
      </c>
      <c r="G77" s="205" t="s">
        <v>60</v>
      </c>
      <c r="H77" s="169"/>
      <c r="I77" s="169"/>
      <c r="J77" s="169"/>
      <c r="K77" s="169"/>
      <c r="L77" s="169"/>
      <c r="M77" s="169"/>
      <c r="N77" s="169"/>
      <c r="O77" s="169"/>
      <c r="P77" s="169"/>
      <c r="Q77" s="169"/>
      <c r="R77" s="169"/>
      <c r="S77" s="169"/>
      <c r="T77" s="169"/>
      <c r="U77" s="169"/>
      <c r="V77" s="169"/>
      <c r="W77" s="169"/>
      <c r="X77" s="169"/>
      <c r="Y77" s="169"/>
      <c r="Z77" s="169"/>
      <c r="AA77" s="169"/>
      <c r="AB77" s="169"/>
      <c r="AC77" s="169"/>
      <c r="AD77" s="169"/>
      <c r="AE77" s="169"/>
      <c r="AF77" s="169"/>
      <c r="AG77" s="169"/>
      <c r="AH77" s="169"/>
      <c r="AI77" s="169"/>
      <c r="AJ77" s="169"/>
      <c r="AK77" s="169"/>
      <c r="AL77" s="169"/>
      <c r="AM77" s="169"/>
      <c r="AN77" s="169"/>
      <c r="AO77" s="169"/>
      <c r="AP77" s="169"/>
      <c r="AQ77" s="169"/>
      <c r="AR77" s="169"/>
      <c r="AS77" s="169"/>
      <c r="AT77" s="169"/>
      <c r="AU77" s="169"/>
      <c r="AV77" s="169"/>
      <c r="AW77" s="169"/>
      <c r="AX77" s="169"/>
      <c r="AY77" s="169"/>
      <c r="AZ77" s="169"/>
      <c r="BA77" s="169"/>
      <c r="BB77" s="169"/>
      <c r="BC77" s="169"/>
      <c r="BD77" s="169"/>
      <c r="BE77" s="169"/>
      <c r="BF77" s="169"/>
      <c r="BG77" s="169"/>
      <c r="BH77" s="169"/>
      <c r="BI77" s="169"/>
      <c r="BJ77" s="169"/>
      <c r="BK77" s="169"/>
      <c r="BL77" s="169"/>
    </row>
    <row r="78" spans="1:64" s="257" customFormat="1" ht="15.75" customHeight="1" x14ac:dyDescent="0.2">
      <c r="A78" s="182"/>
      <c r="B78" s="183"/>
      <c r="C78" s="184"/>
      <c r="D78" s="184"/>
      <c r="E78" s="185" t="s">
        <v>70</v>
      </c>
      <c r="F78" s="199">
        <f>317484+235361+126435+219992+116299+234497+122073+224633+118445+232996+120177+113102+224048+234653+109936+228518+101420+199599+117305+342844</f>
        <v>3739817</v>
      </c>
      <c r="G78" s="187" t="s">
        <v>60</v>
      </c>
      <c r="H78" s="169"/>
      <c r="I78" s="169"/>
      <c r="J78" s="169"/>
      <c r="K78" s="169"/>
      <c r="L78" s="169"/>
      <c r="M78" s="169"/>
      <c r="N78" s="169"/>
      <c r="O78" s="169"/>
      <c r="P78" s="169"/>
      <c r="Q78" s="169"/>
      <c r="R78" s="169"/>
      <c r="S78" s="169"/>
      <c r="T78" s="169"/>
      <c r="U78" s="169"/>
      <c r="V78" s="169"/>
      <c r="W78" s="169"/>
      <c r="X78" s="169"/>
      <c r="Y78" s="169"/>
      <c r="Z78" s="169"/>
      <c r="AA78" s="169"/>
      <c r="AB78" s="169"/>
      <c r="AC78" s="169"/>
      <c r="AD78" s="169"/>
      <c r="AE78" s="169"/>
      <c r="AF78" s="169"/>
      <c r="AG78" s="169"/>
      <c r="AH78" s="169"/>
      <c r="AI78" s="169"/>
      <c r="AJ78" s="169"/>
      <c r="AK78" s="169"/>
      <c r="AL78" s="169"/>
      <c r="AM78" s="169"/>
      <c r="AN78" s="169"/>
      <c r="AO78" s="169"/>
      <c r="AP78" s="169"/>
      <c r="AQ78" s="169"/>
      <c r="AR78" s="169"/>
      <c r="AS78" s="169"/>
      <c r="AT78" s="169"/>
      <c r="AU78" s="169"/>
      <c r="AV78" s="169"/>
      <c r="AW78" s="169"/>
      <c r="AX78" s="169"/>
      <c r="AY78" s="169"/>
      <c r="AZ78" s="169"/>
      <c r="BA78" s="169"/>
      <c r="BB78" s="169"/>
      <c r="BC78" s="169"/>
      <c r="BD78" s="169"/>
      <c r="BE78" s="169"/>
      <c r="BF78" s="169"/>
      <c r="BG78" s="169"/>
      <c r="BH78" s="169"/>
      <c r="BI78" s="169"/>
      <c r="BJ78" s="169"/>
      <c r="BK78" s="169"/>
      <c r="BL78" s="169"/>
    </row>
    <row r="79" spans="1:64" s="257" customFormat="1" ht="23.25" customHeight="1" x14ac:dyDescent="0.2">
      <c r="A79" s="188" t="s">
        <v>111</v>
      </c>
      <c r="B79" s="189" t="s">
        <v>112</v>
      </c>
      <c r="C79" s="184"/>
      <c r="D79" s="184"/>
      <c r="E79" s="185" t="s">
        <v>60</v>
      </c>
      <c r="F79" s="187" t="s">
        <v>60</v>
      </c>
      <c r="G79" s="186">
        <f>SUM(G81,G90,G95,G100,G109,G118,G123,G128,G133,G142,G147,G152,G159,G168,G173,G178,G187,G192,G197,G206,G213,G220)</f>
        <v>4178419.36</v>
      </c>
      <c r="H79" s="169"/>
      <c r="I79" s="169"/>
      <c r="J79" s="169"/>
      <c r="K79" s="169"/>
      <c r="L79" s="169"/>
      <c r="M79" s="169"/>
      <c r="N79" s="169"/>
      <c r="O79" s="169"/>
      <c r="P79" s="169"/>
      <c r="Q79" s="169"/>
      <c r="R79" s="169"/>
      <c r="S79" s="169"/>
      <c r="T79" s="169"/>
      <c r="U79" s="169"/>
      <c r="V79" s="169"/>
      <c r="W79" s="169"/>
      <c r="X79" s="169"/>
      <c r="Y79" s="169"/>
      <c r="Z79" s="169"/>
      <c r="AA79" s="169"/>
      <c r="AB79" s="169"/>
      <c r="AC79" s="169"/>
      <c r="AD79" s="169"/>
      <c r="AE79" s="169"/>
      <c r="AF79" s="169"/>
      <c r="AG79" s="169"/>
      <c r="AH79" s="169"/>
      <c r="AI79" s="169"/>
      <c r="AJ79" s="169"/>
      <c r="AK79" s="169"/>
      <c r="AL79" s="169"/>
      <c r="AM79" s="169"/>
      <c r="AN79" s="169"/>
      <c r="AO79" s="169"/>
      <c r="AP79" s="169"/>
      <c r="AQ79" s="169"/>
      <c r="AR79" s="169"/>
      <c r="AS79" s="169"/>
      <c r="AT79" s="169"/>
      <c r="AU79" s="169"/>
      <c r="AV79" s="169"/>
      <c r="AW79" s="169"/>
      <c r="AX79" s="169"/>
      <c r="AY79" s="169"/>
      <c r="AZ79" s="169"/>
      <c r="BA79" s="169"/>
      <c r="BB79" s="169"/>
      <c r="BC79" s="169"/>
      <c r="BD79" s="169"/>
      <c r="BE79" s="169"/>
      <c r="BF79" s="169"/>
      <c r="BG79" s="169"/>
      <c r="BH79" s="169"/>
      <c r="BI79" s="169"/>
      <c r="BJ79" s="169"/>
      <c r="BK79" s="169"/>
      <c r="BL79" s="169"/>
    </row>
    <row r="80" spans="1:64" s="257" customFormat="1" ht="14.25" customHeight="1" x14ac:dyDescent="0.2">
      <c r="A80" s="182"/>
      <c r="B80" s="183"/>
      <c r="C80" s="201"/>
      <c r="D80" s="184"/>
      <c r="E80" s="203"/>
      <c r="F80" s="205"/>
      <c r="G80" s="206"/>
      <c r="H80" s="169"/>
      <c r="I80" s="169"/>
      <c r="J80" s="169"/>
      <c r="K80" s="169"/>
      <c r="L80" s="169"/>
      <c r="M80" s="169"/>
      <c r="N80" s="169"/>
      <c r="O80" s="169"/>
      <c r="P80" s="169"/>
      <c r="Q80" s="169"/>
      <c r="R80" s="169"/>
      <c r="S80" s="169"/>
      <c r="T80" s="169"/>
      <c r="U80" s="169"/>
      <c r="V80" s="169"/>
      <c r="W80" s="169"/>
      <c r="X80" s="169"/>
      <c r="Y80" s="169"/>
      <c r="Z80" s="169"/>
      <c r="AA80" s="169"/>
      <c r="AB80" s="169"/>
      <c r="AC80" s="169"/>
      <c r="AD80" s="169"/>
      <c r="AE80" s="169"/>
      <c r="AF80" s="169"/>
      <c r="AG80" s="169"/>
      <c r="AH80" s="169"/>
      <c r="AI80" s="169"/>
      <c r="AJ80" s="169"/>
      <c r="AK80" s="169"/>
      <c r="AL80" s="169"/>
      <c r="AM80" s="169"/>
      <c r="AN80" s="169"/>
      <c r="AO80" s="169"/>
      <c r="AP80" s="169"/>
      <c r="AQ80" s="169"/>
      <c r="AR80" s="169"/>
      <c r="AS80" s="169"/>
      <c r="AT80" s="169"/>
      <c r="AU80" s="169"/>
      <c r="AV80" s="169"/>
      <c r="AW80" s="169"/>
      <c r="AX80" s="169"/>
      <c r="AY80" s="169"/>
      <c r="AZ80" s="169"/>
      <c r="BA80" s="169"/>
      <c r="BB80" s="169"/>
      <c r="BC80" s="169"/>
      <c r="BD80" s="169"/>
      <c r="BE80" s="169"/>
      <c r="BF80" s="169"/>
      <c r="BG80" s="169"/>
      <c r="BH80" s="169"/>
      <c r="BI80" s="169"/>
      <c r="BJ80" s="169"/>
      <c r="BK80" s="169"/>
      <c r="BL80" s="169"/>
    </row>
    <row r="81" spans="1:64" s="257" customFormat="1" ht="15.75" customHeight="1" x14ac:dyDescent="0.2">
      <c r="A81" s="182"/>
      <c r="B81" s="259" t="s">
        <v>28</v>
      </c>
      <c r="C81" s="184" t="s">
        <v>113</v>
      </c>
      <c r="D81" s="184" t="s">
        <v>114</v>
      </c>
      <c r="E81" s="185" t="s">
        <v>60</v>
      </c>
      <c r="F81" s="187" t="s">
        <v>60</v>
      </c>
      <c r="G81" s="186">
        <f>SUM(G83)</f>
        <v>2241864.34</v>
      </c>
      <c r="H81" s="169"/>
      <c r="I81" s="169"/>
      <c r="J81" s="169"/>
      <c r="K81" s="169"/>
      <c r="L81" s="169"/>
      <c r="M81" s="169"/>
      <c r="N81" s="169"/>
      <c r="O81" s="169"/>
      <c r="P81" s="169"/>
      <c r="Q81" s="169"/>
      <c r="R81" s="169"/>
      <c r="S81" s="169"/>
      <c r="T81" s="169"/>
      <c r="U81" s="169"/>
      <c r="V81" s="169"/>
      <c r="W81" s="169"/>
      <c r="X81" s="169"/>
      <c r="Y81" s="169"/>
      <c r="Z81" s="169"/>
      <c r="AA81" s="169"/>
      <c r="AB81" s="169"/>
      <c r="AC81" s="169"/>
      <c r="AD81" s="169"/>
      <c r="AE81" s="169"/>
      <c r="AF81" s="169"/>
      <c r="AG81" s="169"/>
      <c r="AH81" s="169"/>
      <c r="AI81" s="169"/>
      <c r="AJ81" s="169"/>
      <c r="AK81" s="169"/>
      <c r="AL81" s="169"/>
      <c r="AM81" s="169"/>
      <c r="AN81" s="169"/>
      <c r="AO81" s="169"/>
      <c r="AP81" s="169"/>
      <c r="AQ81" s="169"/>
      <c r="AR81" s="169"/>
      <c r="AS81" s="169"/>
      <c r="AT81" s="169"/>
      <c r="AU81" s="169"/>
      <c r="AV81" s="169"/>
      <c r="AW81" s="169"/>
      <c r="AX81" s="169"/>
      <c r="AY81" s="169"/>
      <c r="AZ81" s="169"/>
      <c r="BA81" s="169"/>
      <c r="BB81" s="169"/>
      <c r="BC81" s="169"/>
      <c r="BD81" s="169"/>
      <c r="BE81" s="169"/>
      <c r="BF81" s="169"/>
      <c r="BG81" s="169"/>
      <c r="BH81" s="169"/>
      <c r="BI81" s="169"/>
      <c r="BJ81" s="169"/>
      <c r="BK81" s="169"/>
      <c r="BL81" s="169"/>
    </row>
    <row r="82" spans="1:64" s="257" customFormat="1" ht="15.75" customHeight="1" x14ac:dyDescent="0.2">
      <c r="A82" s="182"/>
      <c r="B82" s="183"/>
      <c r="C82" s="201"/>
      <c r="D82" s="184"/>
      <c r="E82" s="184"/>
      <c r="F82" s="194"/>
      <c r="G82" s="195"/>
      <c r="H82" s="169"/>
      <c r="I82" s="169"/>
      <c r="J82" s="169"/>
      <c r="K82" s="169"/>
      <c r="L82" s="169"/>
      <c r="M82" s="169"/>
      <c r="N82" s="169"/>
      <c r="O82" s="169"/>
      <c r="P82" s="169"/>
      <c r="Q82" s="169"/>
      <c r="R82" s="169"/>
      <c r="S82" s="169"/>
      <c r="T82" s="169"/>
      <c r="U82" s="169"/>
      <c r="V82" s="169"/>
      <c r="W82" s="169"/>
      <c r="X82" s="169"/>
      <c r="Y82" s="169"/>
      <c r="Z82" s="169"/>
      <c r="AA82" s="169"/>
      <c r="AB82" s="169"/>
      <c r="AC82" s="169"/>
      <c r="AD82" s="169"/>
      <c r="AE82" s="169"/>
      <c r="AF82" s="169"/>
      <c r="AG82" s="169"/>
      <c r="AH82" s="169"/>
      <c r="AI82" s="169"/>
      <c r="AJ82" s="169"/>
      <c r="AK82" s="169"/>
      <c r="AL82" s="169"/>
      <c r="AM82" s="169"/>
      <c r="AN82" s="169"/>
      <c r="AO82" s="169"/>
      <c r="AP82" s="169"/>
      <c r="AQ82" s="169"/>
      <c r="AR82" s="169"/>
      <c r="AS82" s="169"/>
      <c r="AT82" s="169"/>
      <c r="AU82" s="169"/>
      <c r="AV82" s="169"/>
      <c r="AW82" s="169"/>
      <c r="AX82" s="169"/>
      <c r="AY82" s="169"/>
      <c r="AZ82" s="169"/>
      <c r="BA82" s="169"/>
      <c r="BB82" s="169"/>
      <c r="BC82" s="169"/>
      <c r="BD82" s="169"/>
      <c r="BE82" s="169"/>
      <c r="BF82" s="169"/>
      <c r="BG82" s="169"/>
      <c r="BH82" s="169"/>
      <c r="BI82" s="169"/>
      <c r="BJ82" s="169"/>
      <c r="BK82" s="169"/>
      <c r="BL82" s="169"/>
    </row>
    <row r="83" spans="1:64" s="257" customFormat="1" ht="15.75" customHeight="1" x14ac:dyDescent="0.2">
      <c r="A83" s="182"/>
      <c r="B83" s="183"/>
      <c r="C83" s="201"/>
      <c r="D83" s="184"/>
      <c r="E83" s="184"/>
      <c r="F83" s="194"/>
      <c r="G83" s="258">
        <f>SUM(G84:G88)</f>
        <v>2241864.34</v>
      </c>
      <c r="H83" s="169"/>
      <c r="I83" s="169"/>
      <c r="J83" s="169"/>
      <c r="K83" s="169"/>
      <c r="L83" s="169"/>
      <c r="M83" s="169"/>
      <c r="N83" s="169"/>
      <c r="O83" s="169"/>
      <c r="P83" s="169"/>
      <c r="Q83" s="169"/>
      <c r="R83" s="169"/>
      <c r="S83" s="169"/>
      <c r="T83" s="169"/>
      <c r="U83" s="169"/>
      <c r="V83" s="169"/>
      <c r="W83" s="169"/>
      <c r="X83" s="169"/>
      <c r="Y83" s="169"/>
      <c r="Z83" s="169"/>
      <c r="AA83" s="169"/>
      <c r="AB83" s="169"/>
      <c r="AC83" s="169"/>
      <c r="AD83" s="169"/>
      <c r="AE83" s="169"/>
      <c r="AF83" s="169"/>
      <c r="AG83" s="169"/>
      <c r="AH83" s="169"/>
      <c r="AI83" s="169"/>
      <c r="AJ83" s="169"/>
      <c r="AK83" s="169"/>
      <c r="AL83" s="169"/>
      <c r="AM83" s="169"/>
      <c r="AN83" s="169"/>
      <c r="AO83" s="169"/>
      <c r="AP83" s="169"/>
      <c r="AQ83" s="169"/>
      <c r="AR83" s="169"/>
      <c r="AS83" s="169"/>
      <c r="AT83" s="169"/>
      <c r="AU83" s="169"/>
      <c r="AV83" s="169"/>
      <c r="AW83" s="169"/>
      <c r="AX83" s="169"/>
      <c r="AY83" s="169"/>
      <c r="AZ83" s="169"/>
      <c r="BA83" s="169"/>
      <c r="BB83" s="169"/>
      <c r="BC83" s="169"/>
      <c r="BD83" s="169"/>
      <c r="BE83" s="169"/>
      <c r="BF83" s="169"/>
      <c r="BG83" s="169"/>
      <c r="BH83" s="169"/>
      <c r="BI83" s="169"/>
      <c r="BJ83" s="169"/>
      <c r="BK83" s="169"/>
      <c r="BL83" s="169"/>
    </row>
    <row r="84" spans="1:64" s="257" customFormat="1" ht="15.75" customHeight="1" x14ac:dyDescent="0.2">
      <c r="A84" s="182"/>
      <c r="B84" s="183"/>
      <c r="C84" s="201"/>
      <c r="D84" s="184"/>
      <c r="E84" s="184" t="s">
        <v>108</v>
      </c>
      <c r="F84" s="194" t="s">
        <v>60</v>
      </c>
      <c r="G84" s="195">
        <f>191072+191605+247971.91+178569-135079.93+175753+53687+179048+189844+47218+1740.39+169124+128190</f>
        <v>1618742.3699999999</v>
      </c>
      <c r="H84" s="169"/>
      <c r="I84" s="169"/>
      <c r="J84" s="169"/>
      <c r="K84" s="169"/>
      <c r="L84" s="169"/>
      <c r="M84" s="169"/>
      <c r="N84" s="169"/>
      <c r="O84" s="169"/>
      <c r="P84" s="169"/>
      <c r="Q84" s="169"/>
      <c r="R84" s="169"/>
      <c r="S84" s="169"/>
      <c r="T84" s="169"/>
      <c r="U84" s="169"/>
      <c r="V84" s="169"/>
      <c r="W84" s="169"/>
      <c r="X84" s="169"/>
      <c r="Y84" s="169"/>
      <c r="Z84" s="169"/>
      <c r="AA84" s="169"/>
      <c r="AB84" s="169"/>
      <c r="AC84" s="169"/>
      <c r="AD84" s="169"/>
      <c r="AE84" s="169"/>
      <c r="AF84" s="169"/>
      <c r="AG84" s="169"/>
      <c r="AH84" s="169"/>
      <c r="AI84" s="169"/>
      <c r="AJ84" s="169"/>
      <c r="AK84" s="169"/>
      <c r="AL84" s="169"/>
      <c r="AM84" s="169"/>
      <c r="AN84" s="169"/>
      <c r="AO84" s="169"/>
      <c r="AP84" s="169"/>
      <c r="AQ84" s="169"/>
      <c r="AR84" s="169"/>
      <c r="AS84" s="169"/>
      <c r="AT84" s="169"/>
      <c r="AU84" s="169"/>
      <c r="AV84" s="169"/>
      <c r="AW84" s="169"/>
      <c r="AX84" s="169"/>
      <c r="AY84" s="169"/>
      <c r="AZ84" s="169"/>
      <c r="BA84" s="169"/>
      <c r="BB84" s="169"/>
      <c r="BC84" s="169"/>
      <c r="BD84" s="169"/>
      <c r="BE84" s="169"/>
      <c r="BF84" s="169"/>
      <c r="BG84" s="169"/>
      <c r="BH84" s="169"/>
      <c r="BI84" s="169"/>
      <c r="BJ84" s="169"/>
      <c r="BK84" s="169"/>
      <c r="BL84" s="169"/>
    </row>
    <row r="85" spans="1:64" s="257" customFormat="1" ht="15.75" customHeight="1" x14ac:dyDescent="0.2">
      <c r="A85" s="182"/>
      <c r="B85" s="183"/>
      <c r="C85" s="201"/>
      <c r="D85" s="184"/>
      <c r="E85" s="184" t="s">
        <v>95</v>
      </c>
      <c r="F85" s="194" t="s">
        <v>60</v>
      </c>
      <c r="G85" s="195">
        <f>10885+4054</f>
        <v>14939</v>
      </c>
      <c r="H85" s="169"/>
      <c r="I85" s="169"/>
      <c r="J85" s="169"/>
      <c r="K85" s="169"/>
      <c r="L85" s="169"/>
      <c r="M85" s="169"/>
      <c r="N85" s="169"/>
      <c r="O85" s="169"/>
      <c r="P85" s="169"/>
      <c r="Q85" s="169"/>
      <c r="R85" s="169"/>
      <c r="S85" s="169"/>
      <c r="T85" s="169"/>
      <c r="U85" s="169"/>
      <c r="V85" s="169"/>
      <c r="W85" s="169"/>
      <c r="X85" s="169"/>
      <c r="Y85" s="169"/>
      <c r="Z85" s="169"/>
      <c r="AA85" s="169"/>
      <c r="AB85" s="169"/>
      <c r="AC85" s="169"/>
      <c r="AD85" s="169"/>
      <c r="AE85" s="169"/>
      <c r="AF85" s="169"/>
      <c r="AG85" s="169"/>
      <c r="AH85" s="169"/>
      <c r="AI85" s="169"/>
      <c r="AJ85" s="169"/>
      <c r="AK85" s="169"/>
      <c r="AL85" s="169"/>
      <c r="AM85" s="169"/>
      <c r="AN85" s="169"/>
      <c r="AO85" s="169"/>
      <c r="AP85" s="169"/>
      <c r="AQ85" s="169"/>
      <c r="AR85" s="169"/>
      <c r="AS85" s="169"/>
      <c r="AT85" s="169"/>
      <c r="AU85" s="169"/>
      <c r="AV85" s="169"/>
      <c r="AW85" s="169"/>
      <c r="AX85" s="169"/>
      <c r="AY85" s="169"/>
      <c r="AZ85" s="169"/>
      <c r="BA85" s="169"/>
      <c r="BB85" s="169"/>
      <c r="BC85" s="169"/>
      <c r="BD85" s="169"/>
      <c r="BE85" s="169"/>
      <c r="BF85" s="169"/>
      <c r="BG85" s="169"/>
      <c r="BH85" s="169"/>
      <c r="BI85" s="169"/>
      <c r="BJ85" s="169"/>
      <c r="BK85" s="169"/>
      <c r="BL85" s="169"/>
    </row>
    <row r="86" spans="1:64" s="257" customFormat="1" ht="15.75" customHeight="1" x14ac:dyDescent="0.2">
      <c r="A86" s="182"/>
      <c r="B86" s="183"/>
      <c r="C86" s="201"/>
      <c r="D86" s="184"/>
      <c r="E86" s="184" t="s">
        <v>115</v>
      </c>
      <c r="F86" s="194" t="s">
        <v>60</v>
      </c>
      <c r="G86" s="195">
        <f>275988+6300-26614-12409.25+111452-6300</f>
        <v>348416.75</v>
      </c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69"/>
      <c r="AA86" s="169"/>
      <c r="AB86" s="169"/>
      <c r="AC86" s="169"/>
      <c r="AD86" s="169"/>
      <c r="AE86" s="169"/>
      <c r="AF86" s="169"/>
      <c r="AG86" s="169"/>
      <c r="AH86" s="169"/>
      <c r="AI86" s="169"/>
      <c r="AJ86" s="169"/>
      <c r="AK86" s="169"/>
      <c r="AL86" s="169"/>
      <c r="AM86" s="169"/>
      <c r="AN86" s="169"/>
      <c r="AO86" s="169"/>
      <c r="AP86" s="169"/>
      <c r="AQ86" s="169"/>
      <c r="AR86" s="169"/>
      <c r="AS86" s="169"/>
      <c r="AT86" s="169"/>
      <c r="AU86" s="169"/>
      <c r="AV86" s="169"/>
      <c r="AW86" s="169"/>
      <c r="AX86" s="169"/>
      <c r="AY86" s="169"/>
      <c r="AZ86" s="169"/>
      <c r="BA86" s="169"/>
      <c r="BB86" s="169"/>
      <c r="BC86" s="169"/>
      <c r="BD86" s="169"/>
      <c r="BE86" s="169"/>
      <c r="BF86" s="169"/>
      <c r="BG86" s="169"/>
      <c r="BH86" s="169"/>
      <c r="BI86" s="169"/>
      <c r="BJ86" s="169"/>
      <c r="BK86" s="169"/>
      <c r="BL86" s="169"/>
    </row>
    <row r="87" spans="1:64" s="257" customFormat="1" ht="15.75" customHeight="1" x14ac:dyDescent="0.2">
      <c r="A87" s="182"/>
      <c r="B87" s="183"/>
      <c r="C87" s="201"/>
      <c r="D87" s="184"/>
      <c r="E87" s="184" t="s">
        <v>81</v>
      </c>
      <c r="F87" s="194" t="s">
        <v>60</v>
      </c>
      <c r="G87" s="195">
        <f>53410+1300-4100-3364.78+22422</f>
        <v>69667.22</v>
      </c>
      <c r="H87" s="169"/>
      <c r="I87" s="169"/>
      <c r="J87" s="169"/>
      <c r="K87" s="169"/>
      <c r="L87" s="169"/>
      <c r="M87" s="169"/>
      <c r="N87" s="169"/>
      <c r="O87" s="169"/>
      <c r="P87" s="169"/>
      <c r="Q87" s="169"/>
      <c r="R87" s="169"/>
      <c r="S87" s="169"/>
      <c r="T87" s="169"/>
      <c r="U87" s="169"/>
      <c r="V87" s="169"/>
      <c r="W87" s="169"/>
      <c r="X87" s="169"/>
      <c r="Y87" s="169"/>
      <c r="Z87" s="169"/>
      <c r="AA87" s="169"/>
      <c r="AB87" s="169"/>
      <c r="AC87" s="169"/>
      <c r="AD87" s="169"/>
      <c r="AE87" s="169"/>
      <c r="AF87" s="169"/>
      <c r="AG87" s="169"/>
      <c r="AH87" s="169"/>
      <c r="AI87" s="169"/>
      <c r="AJ87" s="169"/>
      <c r="AK87" s="169"/>
      <c r="AL87" s="169"/>
      <c r="AM87" s="169"/>
      <c r="AN87" s="169"/>
      <c r="AO87" s="169"/>
      <c r="AP87" s="169"/>
      <c r="AQ87" s="169"/>
      <c r="AR87" s="169"/>
      <c r="AS87" s="169"/>
      <c r="AT87" s="169"/>
      <c r="AU87" s="169"/>
      <c r="AV87" s="169"/>
      <c r="AW87" s="169"/>
      <c r="AX87" s="169"/>
      <c r="AY87" s="169"/>
      <c r="AZ87" s="169"/>
      <c r="BA87" s="169"/>
      <c r="BB87" s="169"/>
      <c r="BC87" s="169"/>
      <c r="BD87" s="169"/>
      <c r="BE87" s="169"/>
      <c r="BF87" s="169"/>
      <c r="BG87" s="169"/>
      <c r="BH87" s="169"/>
      <c r="BI87" s="169"/>
      <c r="BJ87" s="169"/>
      <c r="BK87" s="169"/>
      <c r="BL87" s="169"/>
    </row>
    <row r="88" spans="1:64" s="257" customFormat="1" ht="15.75" customHeight="1" x14ac:dyDescent="0.2">
      <c r="A88" s="182"/>
      <c r="B88" s="183"/>
      <c r="C88" s="201"/>
      <c r="D88" s="184"/>
      <c r="E88" s="184" t="s">
        <v>82</v>
      </c>
      <c r="F88" s="194" t="s">
        <v>60</v>
      </c>
      <c r="G88" s="195">
        <f>139479+50620</f>
        <v>190099</v>
      </c>
      <c r="H88" s="169"/>
      <c r="I88" s="169"/>
      <c r="J88" s="169"/>
      <c r="K88" s="169"/>
      <c r="L88" s="169"/>
      <c r="M88" s="169"/>
      <c r="N88" s="169"/>
      <c r="O88" s="169"/>
      <c r="P88" s="169"/>
      <c r="Q88" s="169"/>
      <c r="R88" s="169"/>
      <c r="S88" s="169"/>
      <c r="T88" s="169"/>
      <c r="U88" s="169"/>
      <c r="V88" s="169"/>
      <c r="W88" s="169"/>
      <c r="X88" s="169"/>
      <c r="Y88" s="169"/>
      <c r="Z88" s="169"/>
      <c r="AA88" s="169"/>
      <c r="AB88" s="169"/>
      <c r="AC88" s="169"/>
      <c r="AD88" s="169"/>
      <c r="AE88" s="169"/>
      <c r="AF88" s="169"/>
      <c r="AG88" s="169"/>
      <c r="AH88" s="169"/>
      <c r="AI88" s="169"/>
      <c r="AJ88" s="169"/>
      <c r="AK88" s="169"/>
      <c r="AL88" s="169"/>
      <c r="AM88" s="169"/>
      <c r="AN88" s="169"/>
      <c r="AO88" s="169"/>
      <c r="AP88" s="169"/>
      <c r="AQ88" s="169"/>
      <c r="AR88" s="169"/>
      <c r="AS88" s="169"/>
      <c r="AT88" s="169"/>
      <c r="AU88" s="169"/>
      <c r="AV88" s="169"/>
      <c r="AW88" s="169"/>
      <c r="AX88" s="169"/>
      <c r="AY88" s="169"/>
      <c r="AZ88" s="169"/>
      <c r="BA88" s="169"/>
      <c r="BB88" s="169"/>
      <c r="BC88" s="169"/>
      <c r="BD88" s="169"/>
      <c r="BE88" s="169"/>
      <c r="BF88" s="169"/>
      <c r="BG88" s="169"/>
      <c r="BH88" s="169"/>
      <c r="BI88" s="169"/>
      <c r="BJ88" s="169"/>
      <c r="BK88" s="169"/>
      <c r="BL88" s="169"/>
    </row>
    <row r="89" spans="1:64" s="257" customFormat="1" ht="11.25" customHeight="1" x14ac:dyDescent="0.2">
      <c r="A89" s="196"/>
      <c r="B89" s="197"/>
      <c r="C89" s="198"/>
      <c r="D89" s="185"/>
      <c r="E89" s="185"/>
      <c r="F89" s="187"/>
      <c r="G89" s="199"/>
      <c r="H89" s="169"/>
      <c r="I89" s="169"/>
      <c r="J89" s="169"/>
      <c r="K89" s="169"/>
      <c r="L89" s="169"/>
      <c r="M89" s="169"/>
      <c r="N89" s="169"/>
      <c r="O89" s="169"/>
      <c r="P89" s="169"/>
      <c r="Q89" s="169"/>
      <c r="R89" s="169"/>
      <c r="S89" s="169"/>
      <c r="T89" s="169"/>
      <c r="U89" s="169"/>
      <c r="V89" s="169"/>
      <c r="W89" s="169"/>
      <c r="X89" s="169"/>
      <c r="Y89" s="169"/>
      <c r="Z89" s="169"/>
      <c r="AA89" s="169"/>
      <c r="AB89" s="169"/>
      <c r="AC89" s="169"/>
      <c r="AD89" s="169"/>
      <c r="AE89" s="169"/>
      <c r="AF89" s="169"/>
      <c r="AG89" s="169"/>
      <c r="AH89" s="169"/>
      <c r="AI89" s="169"/>
      <c r="AJ89" s="169"/>
      <c r="AK89" s="169"/>
      <c r="AL89" s="169"/>
      <c r="AM89" s="169"/>
      <c r="AN89" s="169"/>
      <c r="AO89" s="169"/>
      <c r="AP89" s="169"/>
      <c r="AQ89" s="169"/>
      <c r="AR89" s="169"/>
      <c r="AS89" s="169"/>
      <c r="AT89" s="169"/>
      <c r="AU89" s="169"/>
      <c r="AV89" s="169"/>
      <c r="AW89" s="169"/>
      <c r="AX89" s="169"/>
      <c r="AY89" s="169"/>
      <c r="AZ89" s="169"/>
      <c r="BA89" s="169"/>
      <c r="BB89" s="169"/>
      <c r="BC89" s="169"/>
      <c r="BD89" s="169"/>
      <c r="BE89" s="169"/>
      <c r="BF89" s="169"/>
      <c r="BG89" s="169"/>
      <c r="BH89" s="169"/>
      <c r="BI89" s="169"/>
      <c r="BJ89" s="169"/>
      <c r="BK89" s="169"/>
      <c r="BL89" s="169"/>
    </row>
    <row r="90" spans="1:64" s="257" customFormat="1" ht="18.75" customHeight="1" x14ac:dyDescent="0.2">
      <c r="A90" s="182"/>
      <c r="B90" s="259" t="s">
        <v>21</v>
      </c>
      <c r="C90" s="184" t="s">
        <v>113</v>
      </c>
      <c r="D90" s="184" t="s">
        <v>114</v>
      </c>
      <c r="E90" s="185" t="s">
        <v>60</v>
      </c>
      <c r="F90" s="187" t="s">
        <v>60</v>
      </c>
      <c r="G90" s="186">
        <f>SUM(G92)</f>
        <v>12344</v>
      </c>
      <c r="H90" s="169"/>
      <c r="I90" s="169"/>
      <c r="J90" s="169"/>
      <c r="K90" s="169"/>
      <c r="L90" s="169"/>
      <c r="M90" s="169"/>
      <c r="N90" s="169"/>
      <c r="O90" s="169"/>
      <c r="P90" s="169"/>
      <c r="Q90" s="169"/>
      <c r="R90" s="169"/>
      <c r="S90" s="169"/>
      <c r="T90" s="169"/>
      <c r="U90" s="169"/>
      <c r="V90" s="169"/>
      <c r="W90" s="169"/>
      <c r="X90" s="169"/>
      <c r="Y90" s="169"/>
      <c r="Z90" s="169"/>
      <c r="AA90" s="169"/>
      <c r="AB90" s="169"/>
      <c r="AC90" s="169"/>
      <c r="AD90" s="169"/>
      <c r="AE90" s="169"/>
      <c r="AF90" s="169"/>
      <c r="AG90" s="169"/>
      <c r="AH90" s="169"/>
      <c r="AI90" s="169"/>
      <c r="AJ90" s="169"/>
      <c r="AK90" s="169"/>
      <c r="AL90" s="169"/>
      <c r="AM90" s="169"/>
      <c r="AN90" s="169"/>
      <c r="AO90" s="169"/>
      <c r="AP90" s="169"/>
      <c r="AQ90" s="169"/>
      <c r="AR90" s="169"/>
      <c r="AS90" s="169"/>
      <c r="AT90" s="169"/>
      <c r="AU90" s="169"/>
      <c r="AV90" s="169"/>
      <c r="AW90" s="169"/>
      <c r="AX90" s="169"/>
      <c r="AY90" s="169"/>
      <c r="AZ90" s="169"/>
      <c r="BA90" s="169"/>
      <c r="BB90" s="169"/>
      <c r="BC90" s="169"/>
      <c r="BD90" s="169"/>
      <c r="BE90" s="169"/>
      <c r="BF90" s="169"/>
      <c r="BG90" s="169"/>
      <c r="BH90" s="169"/>
      <c r="BI90" s="169"/>
      <c r="BJ90" s="169"/>
      <c r="BK90" s="169"/>
      <c r="BL90" s="169"/>
    </row>
    <row r="91" spans="1:64" s="257" customFormat="1" ht="6.75" customHeight="1" x14ac:dyDescent="0.2">
      <c r="A91" s="182"/>
      <c r="B91" s="183"/>
      <c r="C91" s="201"/>
      <c r="D91" s="184"/>
      <c r="E91" s="184"/>
      <c r="F91" s="194"/>
      <c r="G91" s="195"/>
      <c r="H91" s="169"/>
      <c r="I91" s="169"/>
      <c r="J91" s="169"/>
      <c r="K91" s="169"/>
      <c r="L91" s="169"/>
      <c r="M91" s="169"/>
      <c r="N91" s="169"/>
      <c r="O91" s="169"/>
      <c r="P91" s="169"/>
      <c r="Q91" s="169"/>
      <c r="R91" s="169"/>
      <c r="S91" s="169"/>
      <c r="T91" s="169"/>
      <c r="U91" s="169"/>
      <c r="V91" s="169"/>
      <c r="W91" s="169"/>
      <c r="X91" s="169"/>
      <c r="Y91" s="169"/>
      <c r="Z91" s="169"/>
      <c r="AA91" s="169"/>
      <c r="AB91" s="169"/>
      <c r="AC91" s="169"/>
      <c r="AD91" s="169"/>
      <c r="AE91" s="169"/>
      <c r="AF91" s="169"/>
      <c r="AG91" s="169"/>
      <c r="AH91" s="169"/>
      <c r="AI91" s="169"/>
      <c r="AJ91" s="169"/>
      <c r="AK91" s="169"/>
      <c r="AL91" s="169"/>
      <c r="AM91" s="169"/>
      <c r="AN91" s="169"/>
      <c r="AO91" s="169"/>
      <c r="AP91" s="169"/>
      <c r="AQ91" s="169"/>
      <c r="AR91" s="169"/>
      <c r="AS91" s="169"/>
      <c r="AT91" s="169"/>
      <c r="AU91" s="169"/>
      <c r="AV91" s="169"/>
      <c r="AW91" s="169"/>
      <c r="AX91" s="169"/>
      <c r="AY91" s="169"/>
      <c r="AZ91" s="169"/>
      <c r="BA91" s="169"/>
      <c r="BB91" s="169"/>
      <c r="BC91" s="169"/>
      <c r="BD91" s="169"/>
      <c r="BE91" s="169"/>
      <c r="BF91" s="169"/>
      <c r="BG91" s="169"/>
      <c r="BH91" s="169"/>
      <c r="BI91" s="169"/>
      <c r="BJ91" s="169"/>
      <c r="BK91" s="169"/>
      <c r="BL91" s="169"/>
    </row>
    <row r="92" spans="1:64" s="257" customFormat="1" ht="15.75" customHeight="1" x14ac:dyDescent="0.2">
      <c r="A92" s="182"/>
      <c r="B92" s="183"/>
      <c r="C92" s="201"/>
      <c r="D92" s="184"/>
      <c r="E92" s="184"/>
      <c r="F92" s="194"/>
      <c r="G92" s="258">
        <f>SUM(G93)</f>
        <v>12344</v>
      </c>
      <c r="H92" s="169"/>
      <c r="I92" s="169"/>
      <c r="J92" s="169"/>
      <c r="K92" s="169"/>
      <c r="L92" s="169"/>
      <c r="M92" s="169"/>
      <c r="N92" s="169"/>
      <c r="O92" s="169"/>
      <c r="P92" s="169"/>
      <c r="Q92" s="169"/>
      <c r="R92" s="169"/>
      <c r="S92" s="169"/>
      <c r="T92" s="169"/>
      <c r="U92" s="169"/>
      <c r="V92" s="169"/>
      <c r="W92" s="169"/>
      <c r="X92" s="169"/>
      <c r="Y92" s="169"/>
      <c r="Z92" s="169"/>
      <c r="AA92" s="169"/>
      <c r="AB92" s="169"/>
      <c r="AC92" s="169"/>
      <c r="AD92" s="169"/>
      <c r="AE92" s="169"/>
      <c r="AF92" s="169"/>
      <c r="AG92" s="169"/>
      <c r="AH92" s="169"/>
      <c r="AI92" s="169"/>
      <c r="AJ92" s="169"/>
      <c r="AK92" s="169"/>
      <c r="AL92" s="169"/>
      <c r="AM92" s="169"/>
      <c r="AN92" s="169"/>
      <c r="AO92" s="169"/>
      <c r="AP92" s="169"/>
      <c r="AQ92" s="169"/>
      <c r="AR92" s="169"/>
      <c r="AS92" s="169"/>
      <c r="AT92" s="169"/>
      <c r="AU92" s="169"/>
      <c r="AV92" s="169"/>
      <c r="AW92" s="169"/>
      <c r="AX92" s="169"/>
      <c r="AY92" s="169"/>
      <c r="AZ92" s="169"/>
      <c r="BA92" s="169"/>
      <c r="BB92" s="169"/>
      <c r="BC92" s="169"/>
      <c r="BD92" s="169"/>
      <c r="BE92" s="169"/>
      <c r="BF92" s="169"/>
      <c r="BG92" s="169"/>
      <c r="BH92" s="169"/>
      <c r="BI92" s="169"/>
      <c r="BJ92" s="169"/>
      <c r="BK92" s="169"/>
      <c r="BL92" s="169"/>
    </row>
    <row r="93" spans="1:64" s="257" customFormat="1" ht="15.75" customHeight="1" x14ac:dyDescent="0.2">
      <c r="A93" s="182"/>
      <c r="B93" s="183"/>
      <c r="C93" s="201"/>
      <c r="D93" s="184"/>
      <c r="E93" s="184" t="s">
        <v>22</v>
      </c>
      <c r="F93" s="194" t="s">
        <v>60</v>
      </c>
      <c r="G93" s="195">
        <f>1285+2839+2649+2831+2740+2832-2832</f>
        <v>12344</v>
      </c>
      <c r="H93" s="169"/>
      <c r="I93" s="169"/>
      <c r="J93" s="169"/>
      <c r="K93" s="169"/>
      <c r="L93" s="169"/>
      <c r="M93" s="169"/>
      <c r="N93" s="169"/>
      <c r="O93" s="169"/>
      <c r="P93" s="169"/>
      <c r="Q93" s="169"/>
      <c r="R93" s="169"/>
      <c r="S93" s="169"/>
      <c r="T93" s="169"/>
      <c r="U93" s="169"/>
      <c r="V93" s="169"/>
      <c r="W93" s="169"/>
      <c r="X93" s="169"/>
      <c r="Y93" s="169"/>
      <c r="Z93" s="169"/>
      <c r="AA93" s="169"/>
      <c r="AB93" s="169"/>
      <c r="AC93" s="169"/>
      <c r="AD93" s="169"/>
      <c r="AE93" s="169"/>
      <c r="AF93" s="169"/>
      <c r="AG93" s="169"/>
      <c r="AH93" s="169"/>
      <c r="AI93" s="169"/>
      <c r="AJ93" s="169"/>
      <c r="AK93" s="169"/>
      <c r="AL93" s="169"/>
      <c r="AM93" s="169"/>
      <c r="AN93" s="169"/>
      <c r="AO93" s="169"/>
      <c r="AP93" s="169"/>
      <c r="AQ93" s="169"/>
      <c r="AR93" s="169"/>
      <c r="AS93" s="169"/>
      <c r="AT93" s="169"/>
      <c r="AU93" s="169"/>
      <c r="AV93" s="169"/>
      <c r="AW93" s="169"/>
      <c r="AX93" s="169"/>
      <c r="AY93" s="169"/>
      <c r="AZ93" s="169"/>
      <c r="BA93" s="169"/>
      <c r="BB93" s="169"/>
      <c r="BC93" s="169"/>
      <c r="BD93" s="169"/>
      <c r="BE93" s="169"/>
      <c r="BF93" s="169"/>
      <c r="BG93" s="169"/>
      <c r="BH93" s="169"/>
      <c r="BI93" s="169"/>
      <c r="BJ93" s="169"/>
      <c r="BK93" s="169"/>
      <c r="BL93" s="169"/>
    </row>
    <row r="94" spans="1:64" s="257" customFormat="1" ht="8.25" customHeight="1" x14ac:dyDescent="0.2">
      <c r="A94" s="182"/>
      <c r="B94" s="183"/>
      <c r="C94" s="201"/>
      <c r="D94" s="184"/>
      <c r="E94" s="184"/>
      <c r="F94" s="194"/>
      <c r="G94" s="195"/>
      <c r="H94" s="169"/>
      <c r="I94" s="169"/>
      <c r="J94" s="169"/>
      <c r="K94" s="169"/>
      <c r="L94" s="169"/>
      <c r="M94" s="169"/>
      <c r="N94" s="169"/>
      <c r="O94" s="169"/>
      <c r="P94" s="169"/>
      <c r="Q94" s="169"/>
      <c r="R94" s="169"/>
      <c r="S94" s="169"/>
      <c r="T94" s="169"/>
      <c r="U94" s="169"/>
      <c r="V94" s="169"/>
      <c r="W94" s="169"/>
      <c r="X94" s="169"/>
      <c r="Y94" s="169"/>
      <c r="Z94" s="169"/>
      <c r="AA94" s="169"/>
      <c r="AB94" s="169"/>
      <c r="AC94" s="169"/>
      <c r="AD94" s="169"/>
      <c r="AE94" s="169"/>
      <c r="AF94" s="169"/>
      <c r="AG94" s="169"/>
      <c r="AH94" s="169"/>
      <c r="AI94" s="169"/>
      <c r="AJ94" s="169"/>
      <c r="AK94" s="169"/>
      <c r="AL94" s="169"/>
      <c r="AM94" s="169"/>
      <c r="AN94" s="169"/>
      <c r="AO94" s="169"/>
      <c r="AP94" s="169"/>
      <c r="AQ94" s="169"/>
      <c r="AR94" s="169"/>
      <c r="AS94" s="169"/>
      <c r="AT94" s="169"/>
      <c r="AU94" s="169"/>
      <c r="AV94" s="169"/>
      <c r="AW94" s="169"/>
      <c r="AX94" s="169"/>
      <c r="AY94" s="169"/>
      <c r="AZ94" s="169"/>
      <c r="BA94" s="169"/>
      <c r="BB94" s="169"/>
      <c r="BC94" s="169"/>
      <c r="BD94" s="169"/>
      <c r="BE94" s="169"/>
      <c r="BF94" s="169"/>
      <c r="BG94" s="169"/>
      <c r="BH94" s="169"/>
      <c r="BI94" s="169"/>
      <c r="BJ94" s="169"/>
      <c r="BK94" s="169"/>
      <c r="BL94" s="169"/>
    </row>
    <row r="95" spans="1:64" s="257" customFormat="1" ht="24.75" customHeight="1" x14ac:dyDescent="0.2">
      <c r="A95" s="182"/>
      <c r="B95" s="260" t="s">
        <v>23</v>
      </c>
      <c r="C95" s="184" t="s">
        <v>113</v>
      </c>
      <c r="D95" s="184" t="s">
        <v>114</v>
      </c>
      <c r="E95" s="185" t="s">
        <v>60</v>
      </c>
      <c r="F95" s="187" t="s">
        <v>60</v>
      </c>
      <c r="G95" s="186">
        <f>SUM(G97)</f>
        <v>12924</v>
      </c>
      <c r="H95" s="169"/>
      <c r="I95" s="169"/>
      <c r="J95" s="169"/>
      <c r="K95" s="169"/>
      <c r="L95" s="169"/>
      <c r="M95" s="169"/>
      <c r="N95" s="169"/>
      <c r="O95" s="169"/>
      <c r="P95" s="169"/>
      <c r="Q95" s="169"/>
      <c r="R95" s="169"/>
      <c r="S95" s="169"/>
      <c r="T95" s="169"/>
      <c r="U95" s="169"/>
      <c r="V95" s="169"/>
      <c r="W95" s="169"/>
      <c r="X95" s="169"/>
      <c r="Y95" s="169"/>
      <c r="Z95" s="169"/>
      <c r="AA95" s="169"/>
      <c r="AB95" s="169"/>
      <c r="AC95" s="169"/>
      <c r="AD95" s="169"/>
      <c r="AE95" s="169"/>
      <c r="AF95" s="169"/>
      <c r="AG95" s="169"/>
      <c r="AH95" s="169"/>
      <c r="AI95" s="169"/>
      <c r="AJ95" s="169"/>
      <c r="AK95" s="169"/>
      <c r="AL95" s="169"/>
      <c r="AM95" s="169"/>
      <c r="AN95" s="169"/>
      <c r="AO95" s="169"/>
      <c r="AP95" s="169"/>
      <c r="AQ95" s="169"/>
      <c r="AR95" s="169"/>
      <c r="AS95" s="169"/>
      <c r="AT95" s="169"/>
      <c r="AU95" s="169"/>
      <c r="AV95" s="169"/>
      <c r="AW95" s="169"/>
      <c r="AX95" s="169"/>
      <c r="AY95" s="169"/>
      <c r="AZ95" s="169"/>
      <c r="BA95" s="169"/>
      <c r="BB95" s="169"/>
      <c r="BC95" s="169"/>
      <c r="BD95" s="169"/>
      <c r="BE95" s="169"/>
      <c r="BF95" s="169"/>
      <c r="BG95" s="169"/>
      <c r="BH95" s="169"/>
      <c r="BI95" s="169"/>
      <c r="BJ95" s="169"/>
      <c r="BK95" s="169"/>
      <c r="BL95" s="169"/>
    </row>
    <row r="96" spans="1:64" s="257" customFormat="1" ht="6.75" customHeight="1" x14ac:dyDescent="0.2">
      <c r="A96" s="182"/>
      <c r="B96" s="183"/>
      <c r="C96" s="201"/>
      <c r="D96" s="184"/>
      <c r="E96" s="184"/>
      <c r="F96" s="194"/>
      <c r="G96" s="195"/>
      <c r="H96" s="169"/>
      <c r="I96" s="169"/>
      <c r="J96" s="169"/>
      <c r="K96" s="169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69"/>
      <c r="AA96" s="169"/>
      <c r="AB96" s="169"/>
      <c r="AC96" s="169"/>
      <c r="AD96" s="169"/>
      <c r="AE96" s="169"/>
      <c r="AF96" s="169"/>
      <c r="AG96" s="169"/>
      <c r="AH96" s="169"/>
      <c r="AI96" s="169"/>
      <c r="AJ96" s="169"/>
      <c r="AK96" s="169"/>
      <c r="AL96" s="169"/>
      <c r="AM96" s="169"/>
      <c r="AN96" s="169"/>
      <c r="AO96" s="169"/>
      <c r="AP96" s="169"/>
      <c r="AQ96" s="169"/>
      <c r="AR96" s="169"/>
      <c r="AS96" s="169"/>
      <c r="AT96" s="169"/>
      <c r="AU96" s="169"/>
      <c r="AV96" s="169"/>
      <c r="AW96" s="169"/>
      <c r="AX96" s="169"/>
      <c r="AY96" s="169"/>
      <c r="AZ96" s="169"/>
      <c r="BA96" s="169"/>
      <c r="BB96" s="169"/>
      <c r="BC96" s="169"/>
      <c r="BD96" s="169"/>
      <c r="BE96" s="169"/>
      <c r="BF96" s="169"/>
      <c r="BG96" s="169"/>
      <c r="BH96" s="169"/>
      <c r="BI96" s="169"/>
      <c r="BJ96" s="169"/>
      <c r="BK96" s="169"/>
      <c r="BL96" s="169"/>
    </row>
    <row r="97" spans="1:64" s="257" customFormat="1" ht="15.75" customHeight="1" x14ac:dyDescent="0.2">
      <c r="A97" s="182"/>
      <c r="B97" s="183"/>
      <c r="C97" s="201"/>
      <c r="D97" s="184"/>
      <c r="E97" s="184"/>
      <c r="F97" s="194"/>
      <c r="G97" s="258">
        <f>SUM(G98)</f>
        <v>12924</v>
      </c>
      <c r="H97" s="169"/>
      <c r="I97" s="169"/>
      <c r="J97" s="169"/>
      <c r="K97" s="169"/>
      <c r="L97" s="169"/>
      <c r="M97" s="169"/>
      <c r="N97" s="169"/>
      <c r="O97" s="169"/>
      <c r="P97" s="169"/>
      <c r="Q97" s="169"/>
      <c r="R97" s="169"/>
      <c r="S97" s="169"/>
      <c r="T97" s="169"/>
      <c r="U97" s="169"/>
      <c r="V97" s="169"/>
      <c r="W97" s="169"/>
      <c r="X97" s="169"/>
      <c r="Y97" s="169"/>
      <c r="Z97" s="169"/>
      <c r="AA97" s="169"/>
      <c r="AB97" s="169"/>
      <c r="AC97" s="169"/>
      <c r="AD97" s="169"/>
      <c r="AE97" s="169"/>
      <c r="AF97" s="169"/>
      <c r="AG97" s="169"/>
      <c r="AH97" s="169"/>
      <c r="AI97" s="169"/>
      <c r="AJ97" s="169"/>
      <c r="AK97" s="169"/>
      <c r="AL97" s="169"/>
      <c r="AM97" s="169"/>
      <c r="AN97" s="169"/>
      <c r="AO97" s="169"/>
      <c r="AP97" s="169"/>
      <c r="AQ97" s="169"/>
      <c r="AR97" s="169"/>
      <c r="AS97" s="169"/>
      <c r="AT97" s="169"/>
      <c r="AU97" s="169"/>
      <c r="AV97" s="169"/>
      <c r="AW97" s="169"/>
      <c r="AX97" s="169"/>
      <c r="AY97" s="169"/>
      <c r="AZ97" s="169"/>
      <c r="BA97" s="169"/>
      <c r="BB97" s="169"/>
      <c r="BC97" s="169"/>
      <c r="BD97" s="169"/>
      <c r="BE97" s="169"/>
      <c r="BF97" s="169"/>
      <c r="BG97" s="169"/>
      <c r="BH97" s="169"/>
      <c r="BI97" s="169"/>
      <c r="BJ97" s="169"/>
      <c r="BK97" s="169"/>
      <c r="BL97" s="169"/>
    </row>
    <row r="98" spans="1:64" s="257" customFormat="1" ht="15.75" customHeight="1" x14ac:dyDescent="0.2">
      <c r="A98" s="182"/>
      <c r="B98" s="183"/>
      <c r="C98" s="201"/>
      <c r="D98" s="184"/>
      <c r="E98" s="184" t="s">
        <v>22</v>
      </c>
      <c r="F98" s="194" t="s">
        <v>60</v>
      </c>
      <c r="G98" s="195">
        <f>2832+2740+2831+2831+831+859</f>
        <v>12924</v>
      </c>
      <c r="H98" s="169"/>
      <c r="I98" s="169"/>
      <c r="J98" s="169"/>
      <c r="K98" s="169"/>
      <c r="L98" s="169"/>
      <c r="M98" s="169"/>
      <c r="N98" s="169"/>
      <c r="O98" s="169"/>
      <c r="P98" s="169"/>
      <c r="Q98" s="169"/>
      <c r="R98" s="169"/>
      <c r="S98" s="169"/>
      <c r="T98" s="169"/>
      <c r="U98" s="169"/>
      <c r="V98" s="169"/>
      <c r="W98" s="169"/>
      <c r="X98" s="169"/>
      <c r="Y98" s="169"/>
      <c r="Z98" s="169"/>
      <c r="AA98" s="169"/>
      <c r="AB98" s="169"/>
      <c r="AC98" s="169"/>
      <c r="AD98" s="169"/>
      <c r="AE98" s="169"/>
      <c r="AF98" s="169"/>
      <c r="AG98" s="169"/>
      <c r="AH98" s="169"/>
      <c r="AI98" s="169"/>
      <c r="AJ98" s="169"/>
      <c r="AK98" s="169"/>
      <c r="AL98" s="169"/>
      <c r="AM98" s="169"/>
      <c r="AN98" s="169"/>
      <c r="AO98" s="169"/>
      <c r="AP98" s="169"/>
      <c r="AQ98" s="169"/>
      <c r="AR98" s="169"/>
      <c r="AS98" s="169"/>
      <c r="AT98" s="169"/>
      <c r="AU98" s="169"/>
      <c r="AV98" s="169"/>
      <c r="AW98" s="169"/>
      <c r="AX98" s="169"/>
      <c r="AY98" s="169"/>
      <c r="AZ98" s="169"/>
      <c r="BA98" s="169"/>
      <c r="BB98" s="169"/>
      <c r="BC98" s="169"/>
      <c r="BD98" s="169"/>
      <c r="BE98" s="169"/>
      <c r="BF98" s="169"/>
      <c r="BG98" s="169"/>
      <c r="BH98" s="169"/>
      <c r="BI98" s="169"/>
      <c r="BJ98" s="169"/>
      <c r="BK98" s="169"/>
      <c r="BL98" s="169"/>
    </row>
    <row r="99" spans="1:64" s="257" customFormat="1" ht="6.75" customHeight="1" x14ac:dyDescent="0.2">
      <c r="A99" s="182"/>
      <c r="B99" s="183"/>
      <c r="C99" s="201"/>
      <c r="D99" s="184"/>
      <c r="E99" s="185"/>
      <c r="F99" s="187"/>
      <c r="G99" s="199"/>
      <c r="H99" s="169"/>
      <c r="I99" s="169"/>
      <c r="J99" s="169"/>
      <c r="K99" s="169"/>
      <c r="L99" s="169"/>
      <c r="M99" s="169"/>
      <c r="N99" s="169"/>
      <c r="O99" s="169"/>
      <c r="P99" s="169"/>
      <c r="Q99" s="169"/>
      <c r="R99" s="169"/>
      <c r="S99" s="169"/>
      <c r="T99" s="169"/>
      <c r="U99" s="169"/>
      <c r="V99" s="169"/>
      <c r="W99" s="169"/>
      <c r="X99" s="169"/>
      <c r="Y99" s="169"/>
      <c r="Z99" s="169"/>
      <c r="AA99" s="169"/>
      <c r="AB99" s="169"/>
      <c r="AC99" s="169"/>
      <c r="AD99" s="169"/>
      <c r="AE99" s="169"/>
      <c r="AF99" s="169"/>
      <c r="AG99" s="169"/>
      <c r="AH99" s="169"/>
      <c r="AI99" s="169"/>
      <c r="AJ99" s="169"/>
      <c r="AK99" s="169"/>
      <c r="AL99" s="169"/>
      <c r="AM99" s="169"/>
      <c r="AN99" s="169"/>
      <c r="AO99" s="169"/>
      <c r="AP99" s="169"/>
      <c r="AQ99" s="169"/>
      <c r="AR99" s="169"/>
      <c r="AS99" s="169"/>
      <c r="AT99" s="169"/>
      <c r="AU99" s="169"/>
      <c r="AV99" s="169"/>
      <c r="AW99" s="169"/>
      <c r="AX99" s="169"/>
      <c r="AY99" s="169"/>
      <c r="AZ99" s="169"/>
      <c r="BA99" s="169"/>
      <c r="BB99" s="169"/>
      <c r="BC99" s="169"/>
      <c r="BD99" s="169"/>
      <c r="BE99" s="169"/>
      <c r="BF99" s="169"/>
      <c r="BG99" s="169"/>
      <c r="BH99" s="169"/>
      <c r="BI99" s="169"/>
      <c r="BJ99" s="169"/>
      <c r="BK99" s="169"/>
      <c r="BL99" s="169"/>
    </row>
    <row r="100" spans="1:64" s="257" customFormat="1" ht="20.25" customHeight="1" x14ac:dyDescent="0.2">
      <c r="A100" s="182"/>
      <c r="B100" s="259" t="s">
        <v>28</v>
      </c>
      <c r="C100" s="184" t="s">
        <v>113</v>
      </c>
      <c r="D100" s="184" t="s">
        <v>116</v>
      </c>
      <c r="E100" s="185" t="s">
        <v>60</v>
      </c>
      <c r="F100" s="187" t="s">
        <v>60</v>
      </c>
      <c r="G100" s="186">
        <f>SUM(G102)</f>
        <v>240108.91999999998</v>
      </c>
      <c r="H100" s="169"/>
      <c r="I100" s="169"/>
      <c r="J100" s="169"/>
      <c r="K100" s="169"/>
      <c r="L100" s="169"/>
      <c r="M100" s="169"/>
      <c r="N100" s="169"/>
      <c r="O100" s="169"/>
      <c r="P100" s="169"/>
      <c r="Q100" s="169"/>
      <c r="R100" s="169"/>
      <c r="S100" s="169"/>
      <c r="T100" s="169"/>
      <c r="U100" s="169"/>
      <c r="V100" s="169"/>
      <c r="W100" s="169"/>
      <c r="X100" s="169"/>
      <c r="Y100" s="169"/>
      <c r="Z100" s="169"/>
      <c r="AA100" s="169"/>
      <c r="AB100" s="169"/>
      <c r="AC100" s="169"/>
      <c r="AD100" s="169"/>
      <c r="AE100" s="169"/>
      <c r="AF100" s="169"/>
      <c r="AG100" s="169"/>
      <c r="AH100" s="169"/>
      <c r="AI100" s="169"/>
      <c r="AJ100" s="169"/>
      <c r="AK100" s="169"/>
      <c r="AL100" s="169"/>
      <c r="AM100" s="169"/>
      <c r="AN100" s="169"/>
      <c r="AO100" s="169"/>
      <c r="AP100" s="169"/>
      <c r="AQ100" s="169"/>
      <c r="AR100" s="169"/>
      <c r="AS100" s="169"/>
      <c r="AT100" s="169"/>
      <c r="AU100" s="169"/>
      <c r="AV100" s="169"/>
      <c r="AW100" s="169"/>
      <c r="AX100" s="169"/>
      <c r="AY100" s="169"/>
      <c r="AZ100" s="169"/>
      <c r="BA100" s="169"/>
      <c r="BB100" s="169"/>
      <c r="BC100" s="169"/>
      <c r="BD100" s="169"/>
      <c r="BE100" s="169"/>
      <c r="BF100" s="169"/>
      <c r="BG100" s="169"/>
      <c r="BH100" s="169"/>
      <c r="BI100" s="169"/>
      <c r="BJ100" s="169"/>
      <c r="BK100" s="169"/>
      <c r="BL100" s="169"/>
    </row>
    <row r="101" spans="1:64" s="257" customFormat="1" ht="8.25" customHeight="1" x14ac:dyDescent="0.2">
      <c r="A101" s="182"/>
      <c r="B101" s="183"/>
      <c r="C101" s="201"/>
      <c r="D101" s="184"/>
      <c r="E101" s="184"/>
      <c r="F101" s="194"/>
      <c r="G101" s="195"/>
      <c r="H101" s="169"/>
      <c r="I101" s="169"/>
      <c r="J101" s="169"/>
      <c r="K101" s="169"/>
      <c r="L101" s="169"/>
      <c r="M101" s="169"/>
      <c r="N101" s="169"/>
      <c r="O101" s="169"/>
      <c r="P101" s="169"/>
      <c r="Q101" s="169"/>
      <c r="R101" s="169"/>
      <c r="S101" s="169"/>
      <c r="T101" s="169"/>
      <c r="U101" s="169"/>
      <c r="V101" s="169"/>
      <c r="W101" s="169"/>
      <c r="X101" s="169"/>
      <c r="Y101" s="169"/>
      <c r="Z101" s="169"/>
      <c r="AA101" s="169"/>
      <c r="AB101" s="169"/>
      <c r="AC101" s="169"/>
      <c r="AD101" s="169"/>
      <c r="AE101" s="169"/>
      <c r="AF101" s="169"/>
      <c r="AG101" s="169"/>
      <c r="AH101" s="169"/>
      <c r="AI101" s="169"/>
      <c r="AJ101" s="169"/>
      <c r="AK101" s="169"/>
      <c r="AL101" s="169"/>
      <c r="AM101" s="169"/>
      <c r="AN101" s="169"/>
      <c r="AO101" s="169"/>
      <c r="AP101" s="169"/>
      <c r="AQ101" s="169"/>
      <c r="AR101" s="169"/>
      <c r="AS101" s="169"/>
      <c r="AT101" s="169"/>
      <c r="AU101" s="169"/>
      <c r="AV101" s="169"/>
      <c r="AW101" s="169"/>
      <c r="AX101" s="169"/>
      <c r="AY101" s="169"/>
      <c r="AZ101" s="169"/>
      <c r="BA101" s="169"/>
      <c r="BB101" s="169"/>
      <c r="BC101" s="169"/>
      <c r="BD101" s="169"/>
      <c r="BE101" s="169"/>
      <c r="BF101" s="169"/>
      <c r="BG101" s="169"/>
      <c r="BH101" s="169"/>
      <c r="BI101" s="169"/>
      <c r="BJ101" s="169"/>
      <c r="BK101" s="169"/>
      <c r="BL101" s="169"/>
    </row>
    <row r="102" spans="1:64" s="257" customFormat="1" ht="15.75" customHeight="1" x14ac:dyDescent="0.2">
      <c r="A102" s="182"/>
      <c r="B102" s="183"/>
      <c r="C102" s="201"/>
      <c r="D102" s="184"/>
      <c r="E102" s="184"/>
      <c r="F102" s="194"/>
      <c r="G102" s="258">
        <f>SUM(G103:G107)</f>
        <v>240108.91999999998</v>
      </c>
      <c r="H102" s="169"/>
      <c r="I102" s="169"/>
      <c r="J102" s="169"/>
      <c r="K102" s="169"/>
      <c r="L102" s="169"/>
      <c r="M102" s="169"/>
      <c r="N102" s="169"/>
      <c r="O102" s="169"/>
      <c r="P102" s="169"/>
      <c r="Q102" s="169"/>
      <c r="R102" s="169"/>
      <c r="S102" s="169"/>
      <c r="T102" s="169"/>
      <c r="U102" s="169"/>
      <c r="V102" s="169"/>
      <c r="W102" s="169"/>
      <c r="X102" s="169"/>
      <c r="Y102" s="169"/>
      <c r="Z102" s="169"/>
      <c r="AA102" s="169"/>
      <c r="AB102" s="169"/>
      <c r="AC102" s="169"/>
      <c r="AD102" s="169"/>
      <c r="AE102" s="169"/>
      <c r="AF102" s="169"/>
      <c r="AG102" s="169"/>
      <c r="AH102" s="169"/>
      <c r="AI102" s="169"/>
      <c r="AJ102" s="169"/>
      <c r="AK102" s="169"/>
      <c r="AL102" s="169"/>
      <c r="AM102" s="169"/>
      <c r="AN102" s="169"/>
      <c r="AO102" s="169"/>
      <c r="AP102" s="169"/>
      <c r="AQ102" s="169"/>
      <c r="AR102" s="169"/>
      <c r="AS102" s="169"/>
      <c r="AT102" s="169"/>
      <c r="AU102" s="169"/>
      <c r="AV102" s="169"/>
      <c r="AW102" s="169"/>
      <c r="AX102" s="169"/>
      <c r="AY102" s="169"/>
      <c r="AZ102" s="169"/>
      <c r="BA102" s="169"/>
      <c r="BB102" s="169"/>
      <c r="BC102" s="169"/>
      <c r="BD102" s="169"/>
      <c r="BE102" s="169"/>
      <c r="BF102" s="169"/>
      <c r="BG102" s="169"/>
      <c r="BH102" s="169"/>
      <c r="BI102" s="169"/>
      <c r="BJ102" s="169"/>
      <c r="BK102" s="169"/>
      <c r="BL102" s="169"/>
    </row>
    <row r="103" spans="1:64" s="257" customFormat="1" ht="15.75" customHeight="1" x14ac:dyDescent="0.2">
      <c r="A103" s="182"/>
      <c r="B103" s="183"/>
      <c r="C103" s="201"/>
      <c r="D103" s="184"/>
      <c r="E103" s="184" t="s">
        <v>108</v>
      </c>
      <c r="F103" s="194" t="s">
        <v>60</v>
      </c>
      <c r="G103" s="195">
        <f>14628+22581+21615.87+20760+7530+21828+14282+19543+15353+10359+167.05+18977+20485</f>
        <v>208108.91999999998</v>
      </c>
      <c r="H103" s="169"/>
      <c r="I103" s="169"/>
      <c r="J103" s="169"/>
      <c r="K103" s="169"/>
      <c r="L103" s="169"/>
      <c r="M103" s="169"/>
      <c r="N103" s="169"/>
      <c r="O103" s="169"/>
      <c r="P103" s="169"/>
      <c r="Q103" s="169"/>
      <c r="R103" s="169"/>
      <c r="S103" s="169"/>
      <c r="T103" s="169"/>
      <c r="U103" s="169"/>
      <c r="V103" s="169"/>
      <c r="W103" s="169"/>
      <c r="X103" s="169"/>
      <c r="Y103" s="169"/>
      <c r="Z103" s="169"/>
      <c r="AA103" s="169"/>
      <c r="AB103" s="169"/>
      <c r="AC103" s="169"/>
      <c r="AD103" s="169"/>
      <c r="AE103" s="169"/>
      <c r="AF103" s="169"/>
      <c r="AG103" s="169"/>
      <c r="AH103" s="169"/>
      <c r="AI103" s="169"/>
      <c r="AJ103" s="169"/>
      <c r="AK103" s="169"/>
      <c r="AL103" s="169"/>
      <c r="AM103" s="169"/>
      <c r="AN103" s="169"/>
      <c r="AO103" s="169"/>
      <c r="AP103" s="169"/>
      <c r="AQ103" s="169"/>
      <c r="AR103" s="169"/>
      <c r="AS103" s="169"/>
      <c r="AT103" s="169"/>
      <c r="AU103" s="169"/>
      <c r="AV103" s="169"/>
      <c r="AW103" s="169"/>
      <c r="AX103" s="169"/>
      <c r="AY103" s="169"/>
      <c r="AZ103" s="169"/>
      <c r="BA103" s="169"/>
      <c r="BB103" s="169"/>
      <c r="BC103" s="169"/>
      <c r="BD103" s="169"/>
      <c r="BE103" s="169"/>
      <c r="BF103" s="169"/>
      <c r="BG103" s="169"/>
      <c r="BH103" s="169"/>
      <c r="BI103" s="169"/>
      <c r="BJ103" s="169"/>
      <c r="BK103" s="169"/>
      <c r="BL103" s="169"/>
    </row>
    <row r="104" spans="1:64" s="257" customFormat="1" ht="15.75" customHeight="1" x14ac:dyDescent="0.2">
      <c r="A104" s="182"/>
      <c r="B104" s="183"/>
      <c r="C104" s="201"/>
      <c r="D104" s="184"/>
      <c r="E104" s="184" t="s">
        <v>95</v>
      </c>
      <c r="F104" s="194" t="s">
        <v>60</v>
      </c>
      <c r="G104" s="195">
        <f>500+4000-500</f>
        <v>4000</v>
      </c>
      <c r="H104" s="169"/>
      <c r="I104" s="169"/>
      <c r="J104" s="169"/>
      <c r="K104" s="169"/>
      <c r="L104" s="169"/>
      <c r="M104" s="169"/>
      <c r="N104" s="169"/>
      <c r="O104" s="169"/>
      <c r="P104" s="169"/>
      <c r="Q104" s="169"/>
      <c r="R104" s="169"/>
      <c r="S104" s="169"/>
      <c r="T104" s="169"/>
      <c r="U104" s="169"/>
      <c r="V104" s="169"/>
      <c r="W104" s="169"/>
      <c r="X104" s="169"/>
      <c r="Y104" s="169"/>
      <c r="Z104" s="169"/>
      <c r="AA104" s="169"/>
      <c r="AB104" s="169"/>
      <c r="AC104" s="169"/>
      <c r="AD104" s="169"/>
      <c r="AE104" s="169"/>
      <c r="AF104" s="169"/>
      <c r="AG104" s="169"/>
      <c r="AH104" s="169"/>
      <c r="AI104" s="169"/>
      <c r="AJ104" s="169"/>
      <c r="AK104" s="169"/>
      <c r="AL104" s="169"/>
      <c r="AM104" s="169"/>
      <c r="AN104" s="169"/>
      <c r="AO104" s="169"/>
      <c r="AP104" s="169"/>
      <c r="AQ104" s="169"/>
      <c r="AR104" s="169"/>
      <c r="AS104" s="169"/>
      <c r="AT104" s="169"/>
      <c r="AU104" s="169"/>
      <c r="AV104" s="169"/>
      <c r="AW104" s="169"/>
      <c r="AX104" s="169"/>
      <c r="AY104" s="169"/>
      <c r="AZ104" s="169"/>
      <c r="BA104" s="169"/>
      <c r="BB104" s="169"/>
      <c r="BC104" s="169"/>
      <c r="BD104" s="169"/>
      <c r="BE104" s="169"/>
      <c r="BF104" s="169"/>
      <c r="BG104" s="169"/>
      <c r="BH104" s="169"/>
      <c r="BI104" s="169"/>
      <c r="BJ104" s="169"/>
      <c r="BK104" s="169"/>
      <c r="BL104" s="169"/>
    </row>
    <row r="105" spans="1:64" s="257" customFormat="1" ht="15.75" customHeight="1" x14ac:dyDescent="0.2">
      <c r="A105" s="182"/>
      <c r="B105" s="183"/>
      <c r="C105" s="201"/>
      <c r="D105" s="184"/>
      <c r="E105" s="184" t="s">
        <v>115</v>
      </c>
      <c r="F105" s="194" t="s">
        <v>60</v>
      </c>
      <c r="G105" s="195">
        <f>12000+6500</f>
        <v>18500</v>
      </c>
      <c r="H105" s="169"/>
      <c r="I105" s="169"/>
      <c r="J105" s="169"/>
      <c r="K105" s="169"/>
      <c r="L105" s="169"/>
      <c r="M105" s="169"/>
      <c r="N105" s="169"/>
      <c r="O105" s="169"/>
      <c r="P105" s="169"/>
      <c r="Q105" s="169"/>
      <c r="R105" s="169"/>
      <c r="S105" s="169"/>
      <c r="T105" s="169"/>
      <c r="U105" s="169"/>
      <c r="V105" s="169"/>
      <c r="W105" s="169"/>
      <c r="X105" s="169"/>
      <c r="Y105" s="169"/>
      <c r="Z105" s="169"/>
      <c r="AA105" s="169"/>
      <c r="AB105" s="169"/>
      <c r="AC105" s="169"/>
      <c r="AD105" s="169"/>
      <c r="AE105" s="169"/>
      <c r="AF105" s="169"/>
      <c r="AG105" s="169"/>
      <c r="AH105" s="169"/>
      <c r="AI105" s="169"/>
      <c r="AJ105" s="169"/>
      <c r="AK105" s="169"/>
      <c r="AL105" s="169"/>
      <c r="AM105" s="169"/>
      <c r="AN105" s="169"/>
      <c r="AO105" s="169"/>
      <c r="AP105" s="169"/>
      <c r="AQ105" s="169"/>
      <c r="AR105" s="169"/>
      <c r="AS105" s="169"/>
      <c r="AT105" s="169"/>
      <c r="AU105" s="169"/>
      <c r="AV105" s="169"/>
      <c r="AW105" s="169"/>
      <c r="AX105" s="169"/>
      <c r="AY105" s="169"/>
      <c r="AZ105" s="169"/>
      <c r="BA105" s="169"/>
      <c r="BB105" s="169"/>
      <c r="BC105" s="169"/>
      <c r="BD105" s="169"/>
      <c r="BE105" s="169"/>
      <c r="BF105" s="169"/>
      <c r="BG105" s="169"/>
      <c r="BH105" s="169"/>
      <c r="BI105" s="169"/>
      <c r="BJ105" s="169"/>
      <c r="BK105" s="169"/>
      <c r="BL105" s="169"/>
    </row>
    <row r="106" spans="1:64" s="257" customFormat="1" ht="15.75" customHeight="1" x14ac:dyDescent="0.2">
      <c r="A106" s="182"/>
      <c r="B106" s="183"/>
      <c r="C106" s="201"/>
      <c r="D106" s="184"/>
      <c r="E106" s="184" t="s">
        <v>81</v>
      </c>
      <c r="F106" s="194" t="s">
        <v>60</v>
      </c>
      <c r="G106" s="195">
        <f>3000+500</f>
        <v>3500</v>
      </c>
      <c r="H106" s="169"/>
      <c r="I106" s="169"/>
      <c r="J106" s="169"/>
      <c r="K106" s="169"/>
      <c r="L106" s="169"/>
      <c r="M106" s="169"/>
      <c r="N106" s="169"/>
      <c r="O106" s="169"/>
      <c r="P106" s="169"/>
      <c r="Q106" s="169"/>
      <c r="R106" s="169"/>
      <c r="S106" s="169"/>
      <c r="T106" s="169"/>
      <c r="U106" s="169"/>
      <c r="V106" s="169"/>
      <c r="W106" s="169"/>
      <c r="X106" s="169"/>
      <c r="Y106" s="169"/>
      <c r="Z106" s="169"/>
      <c r="AA106" s="169"/>
      <c r="AB106" s="169"/>
      <c r="AC106" s="169"/>
      <c r="AD106" s="169"/>
      <c r="AE106" s="169"/>
      <c r="AF106" s="169"/>
      <c r="AG106" s="169"/>
      <c r="AH106" s="169"/>
      <c r="AI106" s="169"/>
      <c r="AJ106" s="169"/>
      <c r="AK106" s="169"/>
      <c r="AL106" s="169"/>
      <c r="AM106" s="169"/>
      <c r="AN106" s="169"/>
      <c r="AO106" s="169"/>
      <c r="AP106" s="169"/>
      <c r="AQ106" s="169"/>
      <c r="AR106" s="169"/>
      <c r="AS106" s="169"/>
      <c r="AT106" s="169"/>
      <c r="AU106" s="169"/>
      <c r="AV106" s="169"/>
      <c r="AW106" s="169"/>
      <c r="AX106" s="169"/>
      <c r="AY106" s="169"/>
      <c r="AZ106" s="169"/>
      <c r="BA106" s="169"/>
      <c r="BB106" s="169"/>
      <c r="BC106" s="169"/>
      <c r="BD106" s="169"/>
      <c r="BE106" s="169"/>
      <c r="BF106" s="169"/>
      <c r="BG106" s="169"/>
      <c r="BH106" s="169"/>
      <c r="BI106" s="169"/>
      <c r="BJ106" s="169"/>
      <c r="BK106" s="169"/>
      <c r="BL106" s="169"/>
    </row>
    <row r="107" spans="1:64" s="257" customFormat="1" ht="15.75" customHeight="1" x14ac:dyDescent="0.2">
      <c r="A107" s="182"/>
      <c r="B107" s="183"/>
      <c r="C107" s="201"/>
      <c r="D107" s="184"/>
      <c r="E107" s="184" t="s">
        <v>82</v>
      </c>
      <c r="F107" s="194" t="s">
        <v>60</v>
      </c>
      <c r="G107" s="195">
        <f>5500+500</f>
        <v>6000</v>
      </c>
      <c r="H107" s="169"/>
      <c r="I107" s="169"/>
      <c r="J107" s="169"/>
      <c r="K107" s="169"/>
      <c r="L107" s="169"/>
      <c r="M107" s="169"/>
      <c r="N107" s="169"/>
      <c r="O107" s="169"/>
      <c r="P107" s="169"/>
      <c r="Q107" s="169"/>
      <c r="R107" s="169"/>
      <c r="S107" s="169"/>
      <c r="T107" s="169"/>
      <c r="U107" s="169"/>
      <c r="V107" s="169"/>
      <c r="W107" s="169"/>
      <c r="X107" s="169"/>
      <c r="Y107" s="169"/>
      <c r="Z107" s="169"/>
      <c r="AA107" s="169"/>
      <c r="AB107" s="169"/>
      <c r="AC107" s="169"/>
      <c r="AD107" s="169"/>
      <c r="AE107" s="169"/>
      <c r="AF107" s="169"/>
      <c r="AG107" s="169"/>
      <c r="AH107" s="169"/>
      <c r="AI107" s="169"/>
      <c r="AJ107" s="169"/>
      <c r="AK107" s="169"/>
      <c r="AL107" s="169"/>
      <c r="AM107" s="169"/>
      <c r="AN107" s="169"/>
      <c r="AO107" s="169"/>
      <c r="AP107" s="169"/>
      <c r="AQ107" s="169"/>
      <c r="AR107" s="169"/>
      <c r="AS107" s="169"/>
      <c r="AT107" s="169"/>
      <c r="AU107" s="169"/>
      <c r="AV107" s="169"/>
      <c r="AW107" s="169"/>
      <c r="AX107" s="169"/>
      <c r="AY107" s="169"/>
      <c r="AZ107" s="169"/>
      <c r="BA107" s="169"/>
      <c r="BB107" s="169"/>
      <c r="BC107" s="169"/>
      <c r="BD107" s="169"/>
      <c r="BE107" s="169"/>
      <c r="BF107" s="169"/>
      <c r="BG107" s="169"/>
      <c r="BH107" s="169"/>
      <c r="BI107" s="169"/>
      <c r="BJ107" s="169"/>
      <c r="BK107" s="169"/>
      <c r="BL107" s="169"/>
    </row>
    <row r="108" spans="1:64" s="257" customFormat="1" ht="9" customHeight="1" x14ac:dyDescent="0.2">
      <c r="A108" s="182"/>
      <c r="B108" s="183"/>
      <c r="C108" s="201"/>
      <c r="D108" s="184"/>
      <c r="E108" s="184"/>
      <c r="F108" s="194"/>
      <c r="G108" s="195"/>
      <c r="H108" s="169"/>
      <c r="I108" s="169"/>
      <c r="J108" s="169"/>
      <c r="K108" s="169"/>
      <c r="L108" s="169"/>
      <c r="M108" s="169"/>
      <c r="N108" s="169"/>
      <c r="O108" s="169"/>
      <c r="P108" s="169"/>
      <c r="Q108" s="169"/>
      <c r="R108" s="169"/>
      <c r="S108" s="169"/>
      <c r="T108" s="169"/>
      <c r="U108" s="169"/>
      <c r="V108" s="169"/>
      <c r="W108" s="169"/>
      <c r="X108" s="169"/>
      <c r="Y108" s="169"/>
      <c r="Z108" s="169"/>
      <c r="AA108" s="169"/>
      <c r="AB108" s="169"/>
      <c r="AC108" s="169"/>
      <c r="AD108" s="169"/>
      <c r="AE108" s="169"/>
      <c r="AF108" s="169"/>
      <c r="AG108" s="169"/>
      <c r="AH108" s="169"/>
      <c r="AI108" s="169"/>
      <c r="AJ108" s="169"/>
      <c r="AK108" s="169"/>
      <c r="AL108" s="169"/>
      <c r="AM108" s="169"/>
      <c r="AN108" s="169"/>
      <c r="AO108" s="169"/>
      <c r="AP108" s="169"/>
      <c r="AQ108" s="169"/>
      <c r="AR108" s="169"/>
      <c r="AS108" s="169"/>
      <c r="AT108" s="169"/>
      <c r="AU108" s="169"/>
      <c r="AV108" s="169"/>
      <c r="AW108" s="169"/>
      <c r="AX108" s="169"/>
      <c r="AY108" s="169"/>
      <c r="AZ108" s="169"/>
      <c r="BA108" s="169"/>
      <c r="BB108" s="169"/>
      <c r="BC108" s="169"/>
      <c r="BD108" s="169"/>
      <c r="BE108" s="169"/>
      <c r="BF108" s="169"/>
      <c r="BG108" s="169"/>
      <c r="BH108" s="169"/>
      <c r="BI108" s="169"/>
      <c r="BJ108" s="169"/>
      <c r="BK108" s="169"/>
      <c r="BL108" s="169"/>
    </row>
    <row r="109" spans="1:64" s="257" customFormat="1" ht="15.75" customHeight="1" x14ac:dyDescent="0.2">
      <c r="A109" s="182"/>
      <c r="B109" s="259" t="s">
        <v>28</v>
      </c>
      <c r="C109" s="184" t="s">
        <v>113</v>
      </c>
      <c r="D109" s="184" t="s">
        <v>117</v>
      </c>
      <c r="E109" s="190" t="s">
        <v>60</v>
      </c>
      <c r="F109" s="191" t="s">
        <v>60</v>
      </c>
      <c r="G109" s="192">
        <f>SUM(G111)</f>
        <v>440000.51</v>
      </c>
      <c r="H109" s="169"/>
      <c r="I109" s="169"/>
      <c r="J109" s="169"/>
      <c r="K109" s="169"/>
      <c r="L109" s="169"/>
      <c r="M109" s="169"/>
      <c r="N109" s="169"/>
      <c r="O109" s="169"/>
      <c r="P109" s="169"/>
      <c r="Q109" s="169"/>
      <c r="R109" s="169"/>
      <c r="S109" s="169"/>
      <c r="T109" s="169"/>
      <c r="U109" s="169"/>
      <c r="V109" s="169"/>
      <c r="W109" s="169"/>
      <c r="X109" s="169"/>
      <c r="Y109" s="169"/>
      <c r="Z109" s="169"/>
      <c r="AA109" s="169"/>
      <c r="AB109" s="169"/>
      <c r="AC109" s="169"/>
      <c r="AD109" s="169"/>
      <c r="AE109" s="169"/>
      <c r="AF109" s="169"/>
      <c r="AG109" s="169"/>
      <c r="AH109" s="169"/>
      <c r="AI109" s="169"/>
      <c r="AJ109" s="169"/>
      <c r="AK109" s="169"/>
      <c r="AL109" s="169"/>
      <c r="AM109" s="169"/>
      <c r="AN109" s="169"/>
      <c r="AO109" s="169"/>
      <c r="AP109" s="169"/>
      <c r="AQ109" s="169"/>
      <c r="AR109" s="169"/>
      <c r="AS109" s="169"/>
      <c r="AT109" s="169"/>
      <c r="AU109" s="169"/>
      <c r="AV109" s="169"/>
      <c r="AW109" s="169"/>
      <c r="AX109" s="169"/>
      <c r="AY109" s="169"/>
      <c r="AZ109" s="169"/>
      <c r="BA109" s="169"/>
      <c r="BB109" s="169"/>
      <c r="BC109" s="169"/>
      <c r="BD109" s="169"/>
      <c r="BE109" s="169"/>
      <c r="BF109" s="169"/>
      <c r="BG109" s="169"/>
      <c r="BH109" s="169"/>
      <c r="BI109" s="169"/>
      <c r="BJ109" s="169"/>
      <c r="BK109" s="169"/>
      <c r="BL109" s="169"/>
    </row>
    <row r="110" spans="1:64" s="257" customFormat="1" ht="9.75" customHeight="1" x14ac:dyDescent="0.2">
      <c r="A110" s="182"/>
      <c r="B110" s="183"/>
      <c r="C110" s="201"/>
      <c r="D110" s="184"/>
      <c r="E110" s="184"/>
      <c r="F110" s="194"/>
      <c r="G110" s="195"/>
      <c r="H110" s="169"/>
      <c r="I110" s="169"/>
      <c r="J110" s="169"/>
      <c r="K110" s="169"/>
      <c r="L110" s="169"/>
      <c r="M110" s="169"/>
      <c r="N110" s="169"/>
      <c r="O110" s="169"/>
      <c r="P110" s="169"/>
      <c r="Q110" s="169"/>
      <c r="R110" s="169"/>
      <c r="S110" s="169"/>
      <c r="T110" s="169"/>
      <c r="U110" s="169"/>
      <c r="V110" s="169"/>
      <c r="W110" s="169"/>
      <c r="X110" s="169"/>
      <c r="Y110" s="169"/>
      <c r="Z110" s="169"/>
      <c r="AA110" s="169"/>
      <c r="AB110" s="169"/>
      <c r="AC110" s="169"/>
      <c r="AD110" s="169"/>
      <c r="AE110" s="169"/>
      <c r="AF110" s="169"/>
      <c r="AG110" s="169"/>
      <c r="AH110" s="169"/>
      <c r="AI110" s="169"/>
      <c r="AJ110" s="169"/>
      <c r="AK110" s="169"/>
      <c r="AL110" s="169"/>
      <c r="AM110" s="169"/>
      <c r="AN110" s="169"/>
      <c r="AO110" s="169"/>
      <c r="AP110" s="169"/>
      <c r="AQ110" s="169"/>
      <c r="AR110" s="169"/>
      <c r="AS110" s="169"/>
      <c r="AT110" s="169"/>
      <c r="AU110" s="169"/>
      <c r="AV110" s="169"/>
      <c r="AW110" s="169"/>
      <c r="AX110" s="169"/>
      <c r="AY110" s="169"/>
      <c r="AZ110" s="169"/>
      <c r="BA110" s="169"/>
      <c r="BB110" s="169"/>
      <c r="BC110" s="169"/>
      <c r="BD110" s="169"/>
      <c r="BE110" s="169"/>
      <c r="BF110" s="169"/>
      <c r="BG110" s="169"/>
      <c r="BH110" s="169"/>
      <c r="BI110" s="169"/>
      <c r="BJ110" s="169"/>
      <c r="BK110" s="169"/>
      <c r="BL110" s="169"/>
    </row>
    <row r="111" spans="1:64" s="257" customFormat="1" ht="15.75" customHeight="1" x14ac:dyDescent="0.2">
      <c r="A111" s="182"/>
      <c r="B111" s="183"/>
      <c r="C111" s="201"/>
      <c r="D111" s="184"/>
      <c r="E111" s="184"/>
      <c r="F111" s="194"/>
      <c r="G111" s="258">
        <f>SUM(G112:G116)</f>
        <v>440000.51</v>
      </c>
      <c r="H111" s="169"/>
      <c r="I111" s="169"/>
      <c r="J111" s="169"/>
      <c r="K111" s="169"/>
      <c r="L111" s="169"/>
      <c r="M111" s="169"/>
      <c r="N111" s="169"/>
      <c r="O111" s="169"/>
      <c r="P111" s="169"/>
      <c r="Q111" s="169"/>
      <c r="R111" s="169"/>
      <c r="S111" s="169"/>
      <c r="T111" s="169"/>
      <c r="U111" s="169"/>
      <c r="V111" s="169"/>
      <c r="W111" s="169"/>
      <c r="X111" s="169"/>
      <c r="Y111" s="169"/>
      <c r="Z111" s="169"/>
      <c r="AA111" s="169"/>
      <c r="AB111" s="169"/>
      <c r="AC111" s="169"/>
      <c r="AD111" s="169"/>
      <c r="AE111" s="169"/>
      <c r="AF111" s="169"/>
      <c r="AG111" s="169"/>
      <c r="AH111" s="169"/>
      <c r="AI111" s="169"/>
      <c r="AJ111" s="169"/>
      <c r="AK111" s="169"/>
      <c r="AL111" s="169"/>
      <c r="AM111" s="169"/>
      <c r="AN111" s="169"/>
      <c r="AO111" s="169"/>
      <c r="AP111" s="169"/>
      <c r="AQ111" s="169"/>
      <c r="AR111" s="169"/>
      <c r="AS111" s="169"/>
      <c r="AT111" s="169"/>
      <c r="AU111" s="169"/>
      <c r="AV111" s="169"/>
      <c r="AW111" s="169"/>
      <c r="AX111" s="169"/>
      <c r="AY111" s="169"/>
      <c r="AZ111" s="169"/>
      <c r="BA111" s="169"/>
      <c r="BB111" s="169"/>
      <c r="BC111" s="169"/>
      <c r="BD111" s="169"/>
      <c r="BE111" s="169"/>
      <c r="BF111" s="169"/>
      <c r="BG111" s="169"/>
      <c r="BH111" s="169"/>
      <c r="BI111" s="169"/>
      <c r="BJ111" s="169"/>
      <c r="BK111" s="169"/>
      <c r="BL111" s="169"/>
    </row>
    <row r="112" spans="1:64" s="257" customFormat="1" ht="15.75" customHeight="1" x14ac:dyDescent="0.2">
      <c r="A112" s="182"/>
      <c r="B112" s="183"/>
      <c r="C112" s="201"/>
      <c r="D112" s="184"/>
      <c r="E112" s="184" t="s">
        <v>108</v>
      </c>
      <c r="F112" s="194" t="s">
        <v>60</v>
      </c>
      <c r="G112" s="195">
        <f>26350+34429+51845.35+32347+30476.93+31892+877+52031.03+36647+35814+307.2+25918+24977</f>
        <v>383911.51</v>
      </c>
      <c r="H112" s="169"/>
      <c r="I112" s="169"/>
      <c r="J112" s="169"/>
      <c r="K112" s="169"/>
      <c r="L112" s="169"/>
      <c r="M112" s="169"/>
      <c r="N112" s="169"/>
      <c r="O112" s="169"/>
      <c r="P112" s="169"/>
      <c r="Q112" s="169"/>
      <c r="R112" s="169"/>
      <c r="S112" s="169"/>
      <c r="T112" s="169"/>
      <c r="U112" s="169"/>
      <c r="V112" s="169"/>
      <c r="W112" s="169"/>
      <c r="X112" s="169"/>
      <c r="Y112" s="169"/>
      <c r="Z112" s="169"/>
      <c r="AA112" s="169"/>
      <c r="AB112" s="169"/>
      <c r="AC112" s="169"/>
      <c r="AD112" s="169"/>
      <c r="AE112" s="169"/>
      <c r="AF112" s="169"/>
      <c r="AG112" s="169"/>
      <c r="AH112" s="169"/>
      <c r="AI112" s="169"/>
      <c r="AJ112" s="169"/>
      <c r="AK112" s="169"/>
      <c r="AL112" s="169"/>
      <c r="AM112" s="169"/>
      <c r="AN112" s="169"/>
      <c r="AO112" s="169"/>
      <c r="AP112" s="169"/>
      <c r="AQ112" s="169"/>
      <c r="AR112" s="169"/>
      <c r="AS112" s="169"/>
      <c r="AT112" s="169"/>
      <c r="AU112" s="169"/>
      <c r="AV112" s="169"/>
      <c r="AW112" s="169"/>
      <c r="AX112" s="169"/>
      <c r="AY112" s="169"/>
      <c r="AZ112" s="169"/>
      <c r="BA112" s="169"/>
      <c r="BB112" s="169"/>
      <c r="BC112" s="169"/>
      <c r="BD112" s="169"/>
      <c r="BE112" s="169"/>
      <c r="BF112" s="169"/>
      <c r="BG112" s="169"/>
      <c r="BH112" s="169"/>
      <c r="BI112" s="169"/>
      <c r="BJ112" s="169"/>
      <c r="BK112" s="169"/>
      <c r="BL112" s="169"/>
    </row>
    <row r="113" spans="1:64" s="257" customFormat="1" ht="15.75" customHeight="1" x14ac:dyDescent="0.2">
      <c r="A113" s="182"/>
      <c r="B113" s="183"/>
      <c r="C113" s="201"/>
      <c r="D113" s="184"/>
      <c r="E113" s="184" t="s">
        <v>95</v>
      </c>
      <c r="F113" s="194" t="s">
        <v>60</v>
      </c>
      <c r="G113" s="195">
        <f>5705+100+800+1720</f>
        <v>8325</v>
      </c>
      <c r="H113" s="169"/>
      <c r="I113" s="169"/>
      <c r="J113" s="169"/>
      <c r="K113" s="169"/>
      <c r="L113" s="169"/>
      <c r="M113" s="169"/>
      <c r="N113" s="169"/>
      <c r="O113" s="169"/>
      <c r="P113" s="169"/>
      <c r="Q113" s="169"/>
      <c r="R113" s="169"/>
      <c r="S113" s="169"/>
      <c r="T113" s="169"/>
      <c r="U113" s="169"/>
      <c r="V113" s="169"/>
      <c r="W113" s="169"/>
      <c r="X113" s="169"/>
      <c r="Y113" s="169"/>
      <c r="Z113" s="169"/>
      <c r="AA113" s="169"/>
      <c r="AB113" s="169"/>
      <c r="AC113" s="169"/>
      <c r="AD113" s="169"/>
      <c r="AE113" s="169"/>
      <c r="AF113" s="169"/>
      <c r="AG113" s="169"/>
      <c r="AH113" s="169"/>
      <c r="AI113" s="169"/>
      <c r="AJ113" s="169"/>
      <c r="AK113" s="169"/>
      <c r="AL113" s="169"/>
      <c r="AM113" s="169"/>
      <c r="AN113" s="169"/>
      <c r="AO113" s="169"/>
      <c r="AP113" s="169"/>
      <c r="AQ113" s="169"/>
      <c r="AR113" s="169"/>
      <c r="AS113" s="169"/>
      <c r="AT113" s="169"/>
      <c r="AU113" s="169"/>
      <c r="AV113" s="169"/>
      <c r="AW113" s="169"/>
      <c r="AX113" s="169"/>
      <c r="AY113" s="169"/>
      <c r="AZ113" s="169"/>
      <c r="BA113" s="169"/>
      <c r="BB113" s="169"/>
      <c r="BC113" s="169"/>
      <c r="BD113" s="169"/>
      <c r="BE113" s="169"/>
      <c r="BF113" s="169"/>
      <c r="BG113" s="169"/>
      <c r="BH113" s="169"/>
      <c r="BI113" s="169"/>
      <c r="BJ113" s="169"/>
      <c r="BK113" s="169"/>
      <c r="BL113" s="169"/>
    </row>
    <row r="114" spans="1:64" s="257" customFormat="1" ht="15.75" customHeight="1" x14ac:dyDescent="0.2">
      <c r="A114" s="182"/>
      <c r="B114" s="183"/>
      <c r="C114" s="201"/>
      <c r="D114" s="184"/>
      <c r="E114" s="184" t="s">
        <v>115</v>
      </c>
      <c r="F114" s="194" t="s">
        <v>60</v>
      </c>
      <c r="G114" s="195">
        <v>2200</v>
      </c>
      <c r="H114" s="169"/>
      <c r="I114" s="169"/>
      <c r="J114" s="169"/>
      <c r="K114" s="169"/>
      <c r="L114" s="169"/>
      <c r="M114" s="169"/>
      <c r="N114" s="169"/>
      <c r="O114" s="169"/>
      <c r="P114" s="169"/>
      <c r="Q114" s="169"/>
      <c r="R114" s="169"/>
      <c r="S114" s="169"/>
      <c r="T114" s="169"/>
      <c r="U114" s="169"/>
      <c r="V114" s="169"/>
      <c r="W114" s="169"/>
      <c r="X114" s="169"/>
      <c r="Y114" s="169"/>
      <c r="Z114" s="169"/>
      <c r="AA114" s="169"/>
      <c r="AB114" s="169"/>
      <c r="AC114" s="169"/>
      <c r="AD114" s="169"/>
      <c r="AE114" s="169"/>
      <c r="AF114" s="169"/>
      <c r="AG114" s="169"/>
      <c r="AH114" s="169"/>
      <c r="AI114" s="169"/>
      <c r="AJ114" s="169"/>
      <c r="AK114" s="169"/>
      <c r="AL114" s="169"/>
      <c r="AM114" s="169"/>
      <c r="AN114" s="169"/>
      <c r="AO114" s="169"/>
      <c r="AP114" s="169"/>
      <c r="AQ114" s="169"/>
      <c r="AR114" s="169"/>
      <c r="AS114" s="169"/>
      <c r="AT114" s="169"/>
      <c r="AU114" s="169"/>
      <c r="AV114" s="169"/>
      <c r="AW114" s="169"/>
      <c r="AX114" s="169"/>
      <c r="AY114" s="169"/>
      <c r="AZ114" s="169"/>
      <c r="BA114" s="169"/>
      <c r="BB114" s="169"/>
      <c r="BC114" s="169"/>
      <c r="BD114" s="169"/>
      <c r="BE114" s="169"/>
      <c r="BF114" s="169"/>
      <c r="BG114" s="169"/>
      <c r="BH114" s="169"/>
      <c r="BI114" s="169"/>
      <c r="BJ114" s="169"/>
      <c r="BK114" s="169"/>
      <c r="BL114" s="169"/>
    </row>
    <row r="115" spans="1:64" s="257" customFormat="1" ht="15.75" customHeight="1" x14ac:dyDescent="0.2">
      <c r="A115" s="182"/>
      <c r="B115" s="183"/>
      <c r="C115" s="201"/>
      <c r="D115" s="184"/>
      <c r="E115" s="184" t="s">
        <v>81</v>
      </c>
      <c r="F115" s="194" t="s">
        <v>60</v>
      </c>
      <c r="G115" s="195">
        <v>450</v>
      </c>
      <c r="H115" s="169"/>
      <c r="I115" s="169"/>
      <c r="J115" s="169"/>
      <c r="K115" s="169"/>
      <c r="L115" s="169"/>
      <c r="M115" s="169"/>
      <c r="N115" s="169"/>
      <c r="O115" s="169"/>
      <c r="P115" s="169"/>
      <c r="Q115" s="169"/>
      <c r="R115" s="169"/>
      <c r="S115" s="169"/>
      <c r="T115" s="169"/>
      <c r="U115" s="169"/>
      <c r="V115" s="169"/>
      <c r="W115" s="169"/>
      <c r="X115" s="169"/>
      <c r="Y115" s="169"/>
      <c r="Z115" s="169"/>
      <c r="AA115" s="169"/>
      <c r="AB115" s="169"/>
      <c r="AC115" s="169"/>
      <c r="AD115" s="169"/>
      <c r="AE115" s="169"/>
      <c r="AF115" s="169"/>
      <c r="AG115" s="169"/>
      <c r="AH115" s="169"/>
      <c r="AI115" s="169"/>
      <c r="AJ115" s="169"/>
      <c r="AK115" s="169"/>
      <c r="AL115" s="169"/>
      <c r="AM115" s="169"/>
      <c r="AN115" s="169"/>
      <c r="AO115" s="169"/>
      <c r="AP115" s="169"/>
      <c r="AQ115" s="169"/>
      <c r="AR115" s="169"/>
      <c r="AS115" s="169"/>
      <c r="AT115" s="169"/>
      <c r="AU115" s="169"/>
      <c r="AV115" s="169"/>
      <c r="AW115" s="169"/>
      <c r="AX115" s="169"/>
      <c r="AY115" s="169"/>
      <c r="AZ115" s="169"/>
      <c r="BA115" s="169"/>
      <c r="BB115" s="169"/>
      <c r="BC115" s="169"/>
      <c r="BD115" s="169"/>
      <c r="BE115" s="169"/>
      <c r="BF115" s="169"/>
      <c r="BG115" s="169"/>
      <c r="BH115" s="169"/>
      <c r="BI115" s="169"/>
      <c r="BJ115" s="169"/>
      <c r="BK115" s="169"/>
      <c r="BL115" s="169"/>
    </row>
    <row r="116" spans="1:64" s="257" customFormat="1" ht="15.75" customHeight="1" x14ac:dyDescent="0.2">
      <c r="A116" s="182"/>
      <c r="B116" s="183"/>
      <c r="C116" s="201"/>
      <c r="D116" s="184"/>
      <c r="E116" s="184" t="s">
        <v>82</v>
      </c>
      <c r="F116" s="194" t="s">
        <v>60</v>
      </c>
      <c r="G116" s="195">
        <f>43374+1740</f>
        <v>45114</v>
      </c>
      <c r="H116" s="169"/>
      <c r="I116" s="169"/>
      <c r="J116" s="169"/>
      <c r="K116" s="169"/>
      <c r="L116" s="169"/>
      <c r="M116" s="169"/>
      <c r="N116" s="169"/>
      <c r="O116" s="169"/>
      <c r="P116" s="169"/>
      <c r="Q116" s="169"/>
      <c r="R116" s="169"/>
      <c r="S116" s="169"/>
      <c r="T116" s="169"/>
      <c r="U116" s="169"/>
      <c r="V116" s="169"/>
      <c r="W116" s="169"/>
      <c r="X116" s="169"/>
      <c r="Y116" s="169"/>
      <c r="Z116" s="169"/>
      <c r="AA116" s="169"/>
      <c r="AB116" s="169"/>
      <c r="AC116" s="169"/>
      <c r="AD116" s="169"/>
      <c r="AE116" s="169"/>
      <c r="AF116" s="169"/>
      <c r="AG116" s="169"/>
      <c r="AH116" s="169"/>
      <c r="AI116" s="169"/>
      <c r="AJ116" s="169"/>
      <c r="AK116" s="169"/>
      <c r="AL116" s="169"/>
      <c r="AM116" s="169"/>
      <c r="AN116" s="169"/>
      <c r="AO116" s="169"/>
      <c r="AP116" s="169"/>
      <c r="AQ116" s="169"/>
      <c r="AR116" s="169"/>
      <c r="AS116" s="169"/>
      <c r="AT116" s="169"/>
      <c r="AU116" s="169"/>
      <c r="AV116" s="169"/>
      <c r="AW116" s="169"/>
      <c r="AX116" s="169"/>
      <c r="AY116" s="169"/>
      <c r="AZ116" s="169"/>
      <c r="BA116" s="169"/>
      <c r="BB116" s="169"/>
      <c r="BC116" s="169"/>
      <c r="BD116" s="169"/>
      <c r="BE116" s="169"/>
      <c r="BF116" s="169"/>
      <c r="BG116" s="169"/>
      <c r="BH116" s="169"/>
      <c r="BI116" s="169"/>
      <c r="BJ116" s="169"/>
      <c r="BK116" s="169"/>
      <c r="BL116" s="169"/>
    </row>
    <row r="117" spans="1:64" s="257" customFormat="1" ht="6.75" customHeight="1" x14ac:dyDescent="0.2">
      <c r="A117" s="182"/>
      <c r="B117" s="183"/>
      <c r="C117" s="201"/>
      <c r="D117" s="184"/>
      <c r="E117" s="184"/>
      <c r="F117" s="194"/>
      <c r="G117" s="195"/>
      <c r="H117" s="169"/>
      <c r="I117" s="169"/>
      <c r="J117" s="169"/>
      <c r="K117" s="169"/>
      <c r="L117" s="169"/>
      <c r="M117" s="169"/>
      <c r="N117" s="169"/>
      <c r="O117" s="169"/>
      <c r="P117" s="169"/>
      <c r="Q117" s="169"/>
      <c r="R117" s="169"/>
      <c r="S117" s="169"/>
      <c r="T117" s="169"/>
      <c r="U117" s="169"/>
      <c r="V117" s="169"/>
      <c r="W117" s="169"/>
      <c r="X117" s="169"/>
      <c r="Y117" s="169"/>
      <c r="Z117" s="169"/>
      <c r="AA117" s="169"/>
      <c r="AB117" s="169"/>
      <c r="AC117" s="169"/>
      <c r="AD117" s="169"/>
      <c r="AE117" s="169"/>
      <c r="AF117" s="169"/>
      <c r="AG117" s="169"/>
      <c r="AH117" s="169"/>
      <c r="AI117" s="169"/>
      <c r="AJ117" s="169"/>
      <c r="AK117" s="169"/>
      <c r="AL117" s="169"/>
      <c r="AM117" s="169"/>
      <c r="AN117" s="169"/>
      <c r="AO117" s="169"/>
      <c r="AP117" s="169"/>
      <c r="AQ117" s="169"/>
      <c r="AR117" s="169"/>
      <c r="AS117" s="169"/>
      <c r="AT117" s="169"/>
      <c r="AU117" s="169"/>
      <c r="AV117" s="169"/>
      <c r="AW117" s="169"/>
      <c r="AX117" s="169"/>
      <c r="AY117" s="169"/>
      <c r="AZ117" s="169"/>
      <c r="BA117" s="169"/>
      <c r="BB117" s="169"/>
      <c r="BC117" s="169"/>
      <c r="BD117" s="169"/>
      <c r="BE117" s="169"/>
      <c r="BF117" s="169"/>
      <c r="BG117" s="169"/>
      <c r="BH117" s="169"/>
      <c r="BI117" s="169"/>
      <c r="BJ117" s="169"/>
      <c r="BK117" s="169"/>
      <c r="BL117" s="169"/>
    </row>
    <row r="118" spans="1:64" s="257" customFormat="1" ht="15.75" customHeight="1" x14ac:dyDescent="0.2">
      <c r="A118" s="182"/>
      <c r="B118" s="259" t="s">
        <v>21</v>
      </c>
      <c r="C118" s="184" t="s">
        <v>113</v>
      </c>
      <c r="D118" s="184" t="s">
        <v>117</v>
      </c>
      <c r="E118" s="190" t="s">
        <v>60</v>
      </c>
      <c r="F118" s="191" t="s">
        <v>60</v>
      </c>
      <c r="G118" s="192">
        <f>SUM(G120)</f>
        <v>32564</v>
      </c>
      <c r="H118" s="169"/>
      <c r="I118" s="169"/>
      <c r="J118" s="169"/>
      <c r="K118" s="169"/>
      <c r="L118" s="169"/>
      <c r="M118" s="169"/>
      <c r="N118" s="169"/>
      <c r="O118" s="169"/>
      <c r="P118" s="169"/>
      <c r="Q118" s="169"/>
      <c r="R118" s="169"/>
      <c r="S118" s="169"/>
      <c r="T118" s="169"/>
      <c r="U118" s="169"/>
      <c r="V118" s="169"/>
      <c r="W118" s="169"/>
      <c r="X118" s="169"/>
      <c r="Y118" s="169"/>
      <c r="Z118" s="169"/>
      <c r="AA118" s="169"/>
      <c r="AB118" s="169"/>
      <c r="AC118" s="169"/>
      <c r="AD118" s="169"/>
      <c r="AE118" s="169"/>
      <c r="AF118" s="169"/>
      <c r="AG118" s="169"/>
      <c r="AH118" s="169"/>
      <c r="AI118" s="169"/>
      <c r="AJ118" s="169"/>
      <c r="AK118" s="169"/>
      <c r="AL118" s="169"/>
      <c r="AM118" s="169"/>
      <c r="AN118" s="169"/>
      <c r="AO118" s="169"/>
      <c r="AP118" s="169"/>
      <c r="AQ118" s="169"/>
      <c r="AR118" s="169"/>
      <c r="AS118" s="169"/>
      <c r="AT118" s="169"/>
      <c r="AU118" s="169"/>
      <c r="AV118" s="169"/>
      <c r="AW118" s="169"/>
      <c r="AX118" s="169"/>
      <c r="AY118" s="169"/>
      <c r="AZ118" s="169"/>
      <c r="BA118" s="169"/>
      <c r="BB118" s="169"/>
      <c r="BC118" s="169"/>
      <c r="BD118" s="169"/>
      <c r="BE118" s="169"/>
      <c r="BF118" s="169"/>
      <c r="BG118" s="169"/>
      <c r="BH118" s="169"/>
      <c r="BI118" s="169"/>
      <c r="BJ118" s="169"/>
      <c r="BK118" s="169"/>
      <c r="BL118" s="169"/>
    </row>
    <row r="119" spans="1:64" s="257" customFormat="1" ht="8.25" customHeight="1" x14ac:dyDescent="0.2">
      <c r="A119" s="182"/>
      <c r="B119" s="183"/>
      <c r="C119" s="201"/>
      <c r="D119" s="184"/>
      <c r="E119" s="184"/>
      <c r="F119" s="194"/>
      <c r="G119" s="195"/>
      <c r="H119" s="169"/>
      <c r="I119" s="169"/>
      <c r="J119" s="169"/>
      <c r="K119" s="169"/>
      <c r="L119" s="169"/>
      <c r="M119" s="169"/>
      <c r="N119" s="169"/>
      <c r="O119" s="169"/>
      <c r="P119" s="169"/>
      <c r="Q119" s="169"/>
      <c r="R119" s="169"/>
      <c r="S119" s="169"/>
      <c r="T119" s="169"/>
      <c r="U119" s="169"/>
      <c r="V119" s="169"/>
      <c r="W119" s="169"/>
      <c r="X119" s="169"/>
      <c r="Y119" s="169"/>
      <c r="Z119" s="169"/>
      <c r="AA119" s="169"/>
      <c r="AB119" s="169"/>
      <c r="AC119" s="169"/>
      <c r="AD119" s="169"/>
      <c r="AE119" s="169"/>
      <c r="AF119" s="169"/>
      <c r="AG119" s="169"/>
      <c r="AH119" s="169"/>
      <c r="AI119" s="169"/>
      <c r="AJ119" s="169"/>
      <c r="AK119" s="169"/>
      <c r="AL119" s="169"/>
      <c r="AM119" s="169"/>
      <c r="AN119" s="169"/>
      <c r="AO119" s="169"/>
      <c r="AP119" s="169"/>
      <c r="AQ119" s="169"/>
      <c r="AR119" s="169"/>
      <c r="AS119" s="169"/>
      <c r="AT119" s="169"/>
      <c r="AU119" s="169"/>
      <c r="AV119" s="169"/>
      <c r="AW119" s="169"/>
      <c r="AX119" s="169"/>
      <c r="AY119" s="169"/>
      <c r="AZ119" s="169"/>
      <c r="BA119" s="169"/>
      <c r="BB119" s="169"/>
      <c r="BC119" s="169"/>
      <c r="BD119" s="169"/>
      <c r="BE119" s="169"/>
      <c r="BF119" s="169"/>
      <c r="BG119" s="169"/>
      <c r="BH119" s="169"/>
      <c r="BI119" s="169"/>
      <c r="BJ119" s="169"/>
      <c r="BK119" s="169"/>
      <c r="BL119" s="169"/>
    </row>
    <row r="120" spans="1:64" s="257" customFormat="1" ht="15.75" customHeight="1" x14ac:dyDescent="0.2">
      <c r="A120" s="182"/>
      <c r="B120" s="183"/>
      <c r="C120" s="201"/>
      <c r="D120" s="184"/>
      <c r="E120" s="184"/>
      <c r="F120" s="194"/>
      <c r="G120" s="258">
        <f>SUM(G121)</f>
        <v>32564</v>
      </c>
      <c r="H120" s="169"/>
      <c r="I120" s="169"/>
      <c r="J120" s="169"/>
      <c r="K120" s="169"/>
      <c r="L120" s="169"/>
      <c r="M120" s="169"/>
      <c r="N120" s="169"/>
      <c r="O120" s="169"/>
      <c r="P120" s="169"/>
      <c r="Q120" s="169"/>
      <c r="R120" s="169"/>
      <c r="S120" s="169"/>
      <c r="T120" s="169"/>
      <c r="U120" s="169"/>
      <c r="V120" s="169"/>
      <c r="W120" s="169"/>
      <c r="X120" s="169"/>
      <c r="Y120" s="169"/>
      <c r="Z120" s="169"/>
      <c r="AA120" s="169"/>
      <c r="AB120" s="169"/>
      <c r="AC120" s="169"/>
      <c r="AD120" s="169"/>
      <c r="AE120" s="169"/>
      <c r="AF120" s="169"/>
      <c r="AG120" s="169"/>
      <c r="AH120" s="169"/>
      <c r="AI120" s="169"/>
      <c r="AJ120" s="169"/>
      <c r="AK120" s="169"/>
      <c r="AL120" s="169"/>
      <c r="AM120" s="169"/>
      <c r="AN120" s="169"/>
      <c r="AO120" s="169"/>
      <c r="AP120" s="169"/>
      <c r="AQ120" s="169"/>
      <c r="AR120" s="169"/>
      <c r="AS120" s="169"/>
      <c r="AT120" s="169"/>
      <c r="AU120" s="169"/>
      <c r="AV120" s="169"/>
      <c r="AW120" s="169"/>
      <c r="AX120" s="169"/>
      <c r="AY120" s="169"/>
      <c r="AZ120" s="169"/>
      <c r="BA120" s="169"/>
      <c r="BB120" s="169"/>
      <c r="BC120" s="169"/>
      <c r="BD120" s="169"/>
      <c r="BE120" s="169"/>
      <c r="BF120" s="169"/>
      <c r="BG120" s="169"/>
      <c r="BH120" s="169"/>
      <c r="BI120" s="169"/>
      <c r="BJ120" s="169"/>
      <c r="BK120" s="169"/>
      <c r="BL120" s="169"/>
    </row>
    <row r="121" spans="1:64" s="257" customFormat="1" ht="15.75" customHeight="1" x14ac:dyDescent="0.2">
      <c r="A121" s="182"/>
      <c r="B121" s="183"/>
      <c r="C121" s="201"/>
      <c r="D121" s="184"/>
      <c r="E121" s="184" t="s">
        <v>22</v>
      </c>
      <c r="F121" s="194" t="s">
        <v>60</v>
      </c>
      <c r="G121" s="195">
        <f>6130+6488+6427+6871+6648+6871-6871</f>
        <v>32564</v>
      </c>
      <c r="H121" s="169"/>
      <c r="I121" s="169"/>
      <c r="J121" s="169"/>
      <c r="K121" s="169"/>
      <c r="L121" s="169"/>
      <c r="M121" s="169"/>
      <c r="N121" s="169"/>
      <c r="O121" s="169"/>
      <c r="P121" s="169"/>
      <c r="Q121" s="169"/>
      <c r="R121" s="169"/>
      <c r="S121" s="169"/>
      <c r="T121" s="169"/>
      <c r="U121" s="169"/>
      <c r="V121" s="169"/>
      <c r="W121" s="169"/>
      <c r="X121" s="169"/>
      <c r="Y121" s="169"/>
      <c r="Z121" s="169"/>
      <c r="AA121" s="169"/>
      <c r="AB121" s="169"/>
      <c r="AC121" s="169"/>
      <c r="AD121" s="169"/>
      <c r="AE121" s="169"/>
      <c r="AF121" s="169"/>
      <c r="AG121" s="169"/>
      <c r="AH121" s="169"/>
      <c r="AI121" s="169"/>
      <c r="AJ121" s="169"/>
      <c r="AK121" s="169"/>
      <c r="AL121" s="169"/>
      <c r="AM121" s="169"/>
      <c r="AN121" s="169"/>
      <c r="AO121" s="169"/>
      <c r="AP121" s="169"/>
      <c r="AQ121" s="169"/>
      <c r="AR121" s="169"/>
      <c r="AS121" s="169"/>
      <c r="AT121" s="169"/>
      <c r="AU121" s="169"/>
      <c r="AV121" s="169"/>
      <c r="AW121" s="169"/>
      <c r="AX121" s="169"/>
      <c r="AY121" s="169"/>
      <c r="AZ121" s="169"/>
      <c r="BA121" s="169"/>
      <c r="BB121" s="169"/>
      <c r="BC121" s="169"/>
      <c r="BD121" s="169"/>
      <c r="BE121" s="169"/>
      <c r="BF121" s="169"/>
      <c r="BG121" s="169"/>
      <c r="BH121" s="169"/>
      <c r="BI121" s="169"/>
      <c r="BJ121" s="169"/>
      <c r="BK121" s="169"/>
      <c r="BL121" s="169"/>
    </row>
    <row r="122" spans="1:64" s="257" customFormat="1" ht="7.5" customHeight="1" x14ac:dyDescent="0.2">
      <c r="A122" s="182"/>
      <c r="B122" s="183"/>
      <c r="C122" s="201"/>
      <c r="D122" s="184"/>
      <c r="E122" s="184"/>
      <c r="F122" s="194"/>
      <c r="G122" s="195"/>
      <c r="H122" s="169"/>
      <c r="I122" s="169"/>
      <c r="J122" s="169"/>
      <c r="K122" s="169"/>
      <c r="L122" s="169"/>
      <c r="M122" s="169"/>
      <c r="N122" s="169"/>
      <c r="O122" s="169"/>
      <c r="P122" s="169"/>
      <c r="Q122" s="169"/>
      <c r="R122" s="169"/>
      <c r="S122" s="169"/>
      <c r="T122" s="169"/>
      <c r="U122" s="169"/>
      <c r="V122" s="169"/>
      <c r="W122" s="169"/>
      <c r="X122" s="169"/>
      <c r="Y122" s="169"/>
      <c r="Z122" s="169"/>
      <c r="AA122" s="169"/>
      <c r="AB122" s="169"/>
      <c r="AC122" s="169"/>
      <c r="AD122" s="169"/>
      <c r="AE122" s="169"/>
      <c r="AF122" s="169"/>
      <c r="AG122" s="169"/>
      <c r="AH122" s="169"/>
      <c r="AI122" s="169"/>
      <c r="AJ122" s="169"/>
      <c r="AK122" s="169"/>
      <c r="AL122" s="169"/>
      <c r="AM122" s="169"/>
      <c r="AN122" s="169"/>
      <c r="AO122" s="169"/>
      <c r="AP122" s="169"/>
      <c r="AQ122" s="169"/>
      <c r="AR122" s="169"/>
      <c r="AS122" s="169"/>
      <c r="AT122" s="169"/>
      <c r="AU122" s="169"/>
      <c r="AV122" s="169"/>
      <c r="AW122" s="169"/>
      <c r="AX122" s="169"/>
      <c r="AY122" s="169"/>
      <c r="AZ122" s="169"/>
      <c r="BA122" s="169"/>
      <c r="BB122" s="169"/>
      <c r="BC122" s="169"/>
      <c r="BD122" s="169"/>
      <c r="BE122" s="169"/>
      <c r="BF122" s="169"/>
      <c r="BG122" s="169"/>
      <c r="BH122" s="169"/>
      <c r="BI122" s="169"/>
      <c r="BJ122" s="169"/>
      <c r="BK122" s="169"/>
      <c r="BL122" s="169"/>
    </row>
    <row r="123" spans="1:64" s="257" customFormat="1" ht="24.75" customHeight="1" x14ac:dyDescent="0.2">
      <c r="A123" s="182"/>
      <c r="B123" s="260" t="s">
        <v>23</v>
      </c>
      <c r="C123" s="184" t="s">
        <v>113</v>
      </c>
      <c r="D123" s="184" t="s">
        <v>117</v>
      </c>
      <c r="E123" s="190" t="s">
        <v>60</v>
      </c>
      <c r="F123" s="191" t="s">
        <v>60</v>
      </c>
      <c r="G123" s="192">
        <f>SUM(G125)</f>
        <v>31012</v>
      </c>
      <c r="H123" s="169"/>
      <c r="I123" s="169"/>
      <c r="J123" s="169"/>
      <c r="K123" s="169"/>
      <c r="L123" s="169"/>
      <c r="M123" s="169"/>
      <c r="N123" s="169"/>
      <c r="O123" s="169"/>
      <c r="P123" s="169"/>
      <c r="Q123" s="169"/>
      <c r="R123" s="169"/>
      <c r="S123" s="169"/>
      <c r="T123" s="169"/>
      <c r="U123" s="169"/>
      <c r="V123" s="169"/>
      <c r="W123" s="169"/>
      <c r="X123" s="169"/>
      <c r="Y123" s="169"/>
      <c r="Z123" s="169"/>
      <c r="AA123" s="169"/>
      <c r="AB123" s="169"/>
      <c r="AC123" s="169"/>
      <c r="AD123" s="169"/>
      <c r="AE123" s="169"/>
      <c r="AF123" s="169"/>
      <c r="AG123" s="169"/>
      <c r="AH123" s="169"/>
      <c r="AI123" s="169"/>
      <c r="AJ123" s="169"/>
      <c r="AK123" s="169"/>
      <c r="AL123" s="169"/>
      <c r="AM123" s="169"/>
      <c r="AN123" s="169"/>
      <c r="AO123" s="169"/>
      <c r="AP123" s="169"/>
      <c r="AQ123" s="169"/>
      <c r="AR123" s="169"/>
      <c r="AS123" s="169"/>
      <c r="AT123" s="169"/>
      <c r="AU123" s="169"/>
      <c r="AV123" s="169"/>
      <c r="AW123" s="169"/>
      <c r="AX123" s="169"/>
      <c r="AY123" s="169"/>
      <c r="AZ123" s="169"/>
      <c r="BA123" s="169"/>
      <c r="BB123" s="169"/>
      <c r="BC123" s="169"/>
      <c r="BD123" s="169"/>
      <c r="BE123" s="169"/>
      <c r="BF123" s="169"/>
      <c r="BG123" s="169"/>
      <c r="BH123" s="169"/>
      <c r="BI123" s="169"/>
      <c r="BJ123" s="169"/>
      <c r="BK123" s="169"/>
      <c r="BL123" s="169"/>
    </row>
    <row r="124" spans="1:64" s="257" customFormat="1" ht="7.5" customHeight="1" x14ac:dyDescent="0.2">
      <c r="A124" s="182"/>
      <c r="B124" s="183"/>
      <c r="C124" s="201"/>
      <c r="D124" s="184"/>
      <c r="E124" s="184"/>
      <c r="F124" s="194"/>
      <c r="G124" s="195"/>
      <c r="H124" s="169"/>
      <c r="I124" s="169"/>
      <c r="J124" s="169"/>
      <c r="K124" s="169"/>
      <c r="L124" s="169"/>
      <c r="M124" s="169"/>
      <c r="N124" s="169"/>
      <c r="O124" s="169"/>
      <c r="P124" s="169"/>
      <c r="Q124" s="169"/>
      <c r="R124" s="169"/>
      <c r="S124" s="169"/>
      <c r="T124" s="169"/>
      <c r="U124" s="169"/>
      <c r="V124" s="169"/>
      <c r="W124" s="169"/>
      <c r="X124" s="169"/>
      <c r="Y124" s="169"/>
      <c r="Z124" s="169"/>
      <c r="AA124" s="169"/>
      <c r="AB124" s="169"/>
      <c r="AC124" s="169"/>
      <c r="AD124" s="169"/>
      <c r="AE124" s="169"/>
      <c r="AF124" s="169"/>
      <c r="AG124" s="169"/>
      <c r="AH124" s="169"/>
      <c r="AI124" s="169"/>
      <c r="AJ124" s="169"/>
      <c r="AK124" s="169"/>
      <c r="AL124" s="169"/>
      <c r="AM124" s="169"/>
      <c r="AN124" s="169"/>
      <c r="AO124" s="169"/>
      <c r="AP124" s="169"/>
      <c r="AQ124" s="169"/>
      <c r="AR124" s="169"/>
      <c r="AS124" s="169"/>
      <c r="AT124" s="169"/>
      <c r="AU124" s="169"/>
      <c r="AV124" s="169"/>
      <c r="AW124" s="169"/>
      <c r="AX124" s="169"/>
      <c r="AY124" s="169"/>
      <c r="AZ124" s="169"/>
      <c r="BA124" s="169"/>
      <c r="BB124" s="169"/>
      <c r="BC124" s="169"/>
      <c r="BD124" s="169"/>
      <c r="BE124" s="169"/>
      <c r="BF124" s="169"/>
      <c r="BG124" s="169"/>
      <c r="BH124" s="169"/>
      <c r="BI124" s="169"/>
      <c r="BJ124" s="169"/>
      <c r="BK124" s="169"/>
      <c r="BL124" s="169"/>
    </row>
    <row r="125" spans="1:64" s="257" customFormat="1" ht="15.75" customHeight="1" x14ac:dyDescent="0.2">
      <c r="A125" s="182"/>
      <c r="B125" s="183"/>
      <c r="C125" s="201"/>
      <c r="D125" s="184"/>
      <c r="E125" s="184"/>
      <c r="F125" s="194"/>
      <c r="G125" s="258">
        <f>SUM(G126)</f>
        <v>31012</v>
      </c>
      <c r="H125" s="169"/>
      <c r="I125" s="169"/>
      <c r="J125" s="169"/>
      <c r="K125" s="169"/>
      <c r="L125" s="169"/>
      <c r="M125" s="169"/>
      <c r="N125" s="169"/>
      <c r="O125" s="169"/>
      <c r="P125" s="169"/>
      <c r="Q125" s="169"/>
      <c r="R125" s="169"/>
      <c r="S125" s="169"/>
      <c r="T125" s="169"/>
      <c r="U125" s="169"/>
      <c r="V125" s="169"/>
      <c r="W125" s="169"/>
      <c r="X125" s="169"/>
      <c r="Y125" s="169"/>
      <c r="Z125" s="169"/>
      <c r="AA125" s="169"/>
      <c r="AB125" s="169"/>
      <c r="AC125" s="169"/>
      <c r="AD125" s="169"/>
      <c r="AE125" s="169"/>
      <c r="AF125" s="169"/>
      <c r="AG125" s="169"/>
      <c r="AH125" s="169"/>
      <c r="AI125" s="169"/>
      <c r="AJ125" s="169"/>
      <c r="AK125" s="169"/>
      <c r="AL125" s="169"/>
      <c r="AM125" s="169"/>
      <c r="AN125" s="169"/>
      <c r="AO125" s="169"/>
      <c r="AP125" s="169"/>
      <c r="AQ125" s="169"/>
      <c r="AR125" s="169"/>
      <c r="AS125" s="169"/>
      <c r="AT125" s="169"/>
      <c r="AU125" s="169"/>
      <c r="AV125" s="169"/>
      <c r="AW125" s="169"/>
      <c r="AX125" s="169"/>
      <c r="AY125" s="169"/>
      <c r="AZ125" s="169"/>
      <c r="BA125" s="169"/>
      <c r="BB125" s="169"/>
      <c r="BC125" s="169"/>
      <c r="BD125" s="169"/>
      <c r="BE125" s="169"/>
      <c r="BF125" s="169"/>
      <c r="BG125" s="169"/>
      <c r="BH125" s="169"/>
      <c r="BI125" s="169"/>
      <c r="BJ125" s="169"/>
      <c r="BK125" s="169"/>
      <c r="BL125" s="169"/>
    </row>
    <row r="126" spans="1:64" s="257" customFormat="1" ht="15.75" customHeight="1" x14ac:dyDescent="0.2">
      <c r="A126" s="182"/>
      <c r="B126" s="183"/>
      <c r="C126" s="201"/>
      <c r="D126" s="184"/>
      <c r="E126" s="184" t="s">
        <v>22</v>
      </c>
      <c r="F126" s="194" t="s">
        <v>60</v>
      </c>
      <c r="G126" s="195">
        <f>6871+5903+5331+5331+3726+3850</f>
        <v>31012</v>
      </c>
      <c r="H126" s="169"/>
      <c r="I126" s="169"/>
      <c r="J126" s="169"/>
      <c r="K126" s="169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69"/>
      <c r="AA126" s="169"/>
      <c r="AB126" s="169"/>
      <c r="AC126" s="169"/>
      <c r="AD126" s="169"/>
      <c r="AE126" s="169"/>
      <c r="AF126" s="169"/>
      <c r="AG126" s="169"/>
      <c r="AH126" s="169"/>
      <c r="AI126" s="169"/>
      <c r="AJ126" s="169"/>
      <c r="AK126" s="169"/>
      <c r="AL126" s="169"/>
      <c r="AM126" s="169"/>
      <c r="AN126" s="169"/>
      <c r="AO126" s="169"/>
      <c r="AP126" s="169"/>
      <c r="AQ126" s="169"/>
      <c r="AR126" s="169"/>
      <c r="AS126" s="169"/>
      <c r="AT126" s="169"/>
      <c r="AU126" s="169"/>
      <c r="AV126" s="169"/>
      <c r="AW126" s="169"/>
      <c r="AX126" s="169"/>
      <c r="AY126" s="169"/>
      <c r="AZ126" s="169"/>
      <c r="BA126" s="169"/>
      <c r="BB126" s="169"/>
      <c r="BC126" s="169"/>
      <c r="BD126" s="169"/>
      <c r="BE126" s="169"/>
      <c r="BF126" s="169"/>
      <c r="BG126" s="169"/>
      <c r="BH126" s="169"/>
      <c r="BI126" s="169"/>
      <c r="BJ126" s="169"/>
      <c r="BK126" s="169"/>
      <c r="BL126" s="169"/>
    </row>
    <row r="127" spans="1:64" s="257" customFormat="1" ht="9" customHeight="1" x14ac:dyDescent="0.2">
      <c r="A127" s="182"/>
      <c r="B127" s="183"/>
      <c r="C127" s="201"/>
      <c r="D127" s="184"/>
      <c r="E127" s="184"/>
      <c r="F127" s="194"/>
      <c r="G127" s="195"/>
      <c r="H127" s="169"/>
      <c r="I127" s="169"/>
      <c r="J127" s="169"/>
      <c r="K127" s="169"/>
      <c r="L127" s="169"/>
      <c r="M127" s="169"/>
      <c r="N127" s="169"/>
      <c r="O127" s="169"/>
      <c r="P127" s="169"/>
      <c r="Q127" s="169"/>
      <c r="R127" s="169"/>
      <c r="S127" s="169"/>
      <c r="T127" s="169"/>
      <c r="U127" s="169"/>
      <c r="V127" s="169"/>
      <c r="W127" s="169"/>
      <c r="X127" s="169"/>
      <c r="Y127" s="169"/>
      <c r="Z127" s="169"/>
      <c r="AA127" s="169"/>
      <c r="AB127" s="169"/>
      <c r="AC127" s="169"/>
      <c r="AD127" s="169"/>
      <c r="AE127" s="169"/>
      <c r="AF127" s="169"/>
      <c r="AG127" s="169"/>
      <c r="AH127" s="169"/>
      <c r="AI127" s="169"/>
      <c r="AJ127" s="169"/>
      <c r="AK127" s="169"/>
      <c r="AL127" s="169"/>
      <c r="AM127" s="169"/>
      <c r="AN127" s="169"/>
      <c r="AO127" s="169"/>
      <c r="AP127" s="169"/>
      <c r="AQ127" s="169"/>
      <c r="AR127" s="169"/>
      <c r="AS127" s="169"/>
      <c r="AT127" s="169"/>
      <c r="AU127" s="169"/>
      <c r="AV127" s="169"/>
      <c r="AW127" s="169"/>
      <c r="AX127" s="169"/>
      <c r="AY127" s="169"/>
      <c r="AZ127" s="169"/>
      <c r="BA127" s="169"/>
      <c r="BB127" s="169"/>
      <c r="BC127" s="169"/>
      <c r="BD127" s="169"/>
      <c r="BE127" s="169"/>
      <c r="BF127" s="169"/>
      <c r="BG127" s="169"/>
      <c r="BH127" s="169"/>
      <c r="BI127" s="169"/>
      <c r="BJ127" s="169"/>
      <c r="BK127" s="169"/>
      <c r="BL127" s="169"/>
    </row>
    <row r="128" spans="1:64" s="257" customFormat="1" ht="15.75" customHeight="1" x14ac:dyDescent="0.2">
      <c r="A128" s="182"/>
      <c r="B128" s="259" t="s">
        <v>28</v>
      </c>
      <c r="C128" s="184" t="s">
        <v>113</v>
      </c>
      <c r="D128" s="184" t="s">
        <v>118</v>
      </c>
      <c r="E128" s="190" t="s">
        <v>60</v>
      </c>
      <c r="F128" s="191" t="s">
        <v>60</v>
      </c>
      <c r="G128" s="192">
        <f>SUM(G130)</f>
        <v>343</v>
      </c>
      <c r="H128" s="169"/>
      <c r="I128" s="169"/>
      <c r="J128" s="169"/>
      <c r="K128" s="169"/>
      <c r="L128" s="169"/>
      <c r="M128" s="169"/>
      <c r="N128" s="169"/>
      <c r="O128" s="169"/>
      <c r="P128" s="169"/>
      <c r="Q128" s="169"/>
      <c r="R128" s="169"/>
      <c r="S128" s="169"/>
      <c r="T128" s="169"/>
      <c r="U128" s="169"/>
      <c r="V128" s="169"/>
      <c r="W128" s="169"/>
      <c r="X128" s="169"/>
      <c r="Y128" s="169"/>
      <c r="Z128" s="169"/>
      <c r="AA128" s="169"/>
      <c r="AB128" s="169"/>
      <c r="AC128" s="169"/>
      <c r="AD128" s="169"/>
      <c r="AE128" s="169"/>
      <c r="AF128" s="169"/>
      <c r="AG128" s="169"/>
      <c r="AH128" s="169"/>
      <c r="AI128" s="169"/>
      <c r="AJ128" s="169"/>
      <c r="AK128" s="169"/>
      <c r="AL128" s="169"/>
      <c r="AM128" s="169"/>
      <c r="AN128" s="169"/>
      <c r="AO128" s="169"/>
      <c r="AP128" s="169"/>
      <c r="AQ128" s="169"/>
      <c r="AR128" s="169"/>
      <c r="AS128" s="169"/>
      <c r="AT128" s="169"/>
      <c r="AU128" s="169"/>
      <c r="AV128" s="169"/>
      <c r="AW128" s="169"/>
      <c r="AX128" s="169"/>
      <c r="AY128" s="169"/>
      <c r="AZ128" s="169"/>
      <c r="BA128" s="169"/>
      <c r="BB128" s="169"/>
      <c r="BC128" s="169"/>
      <c r="BD128" s="169"/>
      <c r="BE128" s="169"/>
      <c r="BF128" s="169"/>
      <c r="BG128" s="169"/>
      <c r="BH128" s="169"/>
      <c r="BI128" s="169"/>
      <c r="BJ128" s="169"/>
      <c r="BK128" s="169"/>
      <c r="BL128" s="169"/>
    </row>
    <row r="129" spans="1:64" s="257" customFormat="1" ht="7.5" customHeight="1" x14ac:dyDescent="0.2">
      <c r="A129" s="182"/>
      <c r="B129" s="183"/>
      <c r="C129" s="201"/>
      <c r="D129" s="184"/>
      <c r="E129" s="184"/>
      <c r="F129" s="194"/>
      <c r="G129" s="195"/>
      <c r="H129" s="169"/>
      <c r="I129" s="169"/>
      <c r="J129" s="169"/>
      <c r="K129" s="169"/>
      <c r="L129" s="169"/>
      <c r="M129" s="169"/>
      <c r="N129" s="169"/>
      <c r="O129" s="169"/>
      <c r="P129" s="169"/>
      <c r="Q129" s="169"/>
      <c r="R129" s="169"/>
      <c r="S129" s="169"/>
      <c r="T129" s="169"/>
      <c r="U129" s="169"/>
      <c r="V129" s="169"/>
      <c r="W129" s="169"/>
      <c r="X129" s="169"/>
      <c r="Y129" s="169"/>
      <c r="Z129" s="169"/>
      <c r="AA129" s="169"/>
      <c r="AB129" s="169"/>
      <c r="AC129" s="169"/>
      <c r="AD129" s="169"/>
      <c r="AE129" s="169"/>
      <c r="AF129" s="169"/>
      <c r="AG129" s="169"/>
      <c r="AH129" s="169"/>
      <c r="AI129" s="169"/>
      <c r="AJ129" s="169"/>
      <c r="AK129" s="169"/>
      <c r="AL129" s="169"/>
      <c r="AM129" s="169"/>
      <c r="AN129" s="169"/>
      <c r="AO129" s="169"/>
      <c r="AP129" s="169"/>
      <c r="AQ129" s="169"/>
      <c r="AR129" s="169"/>
      <c r="AS129" s="169"/>
      <c r="AT129" s="169"/>
      <c r="AU129" s="169"/>
      <c r="AV129" s="169"/>
      <c r="AW129" s="169"/>
      <c r="AX129" s="169"/>
      <c r="AY129" s="169"/>
      <c r="AZ129" s="169"/>
      <c r="BA129" s="169"/>
      <c r="BB129" s="169"/>
      <c r="BC129" s="169"/>
      <c r="BD129" s="169"/>
      <c r="BE129" s="169"/>
      <c r="BF129" s="169"/>
      <c r="BG129" s="169"/>
      <c r="BH129" s="169"/>
      <c r="BI129" s="169"/>
      <c r="BJ129" s="169"/>
      <c r="BK129" s="169"/>
      <c r="BL129" s="169"/>
    </row>
    <row r="130" spans="1:64" s="257" customFormat="1" ht="15.75" customHeight="1" x14ac:dyDescent="0.2">
      <c r="A130" s="182"/>
      <c r="B130" s="183"/>
      <c r="C130" s="201"/>
      <c r="D130" s="184"/>
      <c r="E130" s="184"/>
      <c r="F130" s="194"/>
      <c r="G130" s="258">
        <f>SUM(G131:G131)</f>
        <v>343</v>
      </c>
      <c r="H130" s="169"/>
      <c r="I130" s="169"/>
      <c r="J130" s="169"/>
      <c r="K130" s="169"/>
      <c r="L130" s="169"/>
      <c r="M130" s="169"/>
      <c r="N130" s="169"/>
      <c r="O130" s="169"/>
      <c r="P130" s="169"/>
      <c r="Q130" s="169"/>
      <c r="R130" s="169"/>
      <c r="S130" s="169"/>
      <c r="T130" s="169"/>
      <c r="U130" s="169"/>
      <c r="V130" s="169"/>
      <c r="W130" s="169"/>
      <c r="X130" s="169"/>
      <c r="Y130" s="169"/>
      <c r="Z130" s="169"/>
      <c r="AA130" s="169"/>
      <c r="AB130" s="169"/>
      <c r="AC130" s="169"/>
      <c r="AD130" s="169"/>
      <c r="AE130" s="169"/>
      <c r="AF130" s="169"/>
      <c r="AG130" s="169"/>
      <c r="AH130" s="169"/>
      <c r="AI130" s="169"/>
      <c r="AJ130" s="169"/>
      <c r="AK130" s="169"/>
      <c r="AL130" s="169"/>
      <c r="AM130" s="169"/>
      <c r="AN130" s="169"/>
      <c r="AO130" s="169"/>
      <c r="AP130" s="169"/>
      <c r="AQ130" s="169"/>
      <c r="AR130" s="169"/>
      <c r="AS130" s="169"/>
      <c r="AT130" s="169"/>
      <c r="AU130" s="169"/>
      <c r="AV130" s="169"/>
      <c r="AW130" s="169"/>
      <c r="AX130" s="169"/>
      <c r="AY130" s="169"/>
      <c r="AZ130" s="169"/>
      <c r="BA130" s="169"/>
      <c r="BB130" s="169"/>
      <c r="BC130" s="169"/>
      <c r="BD130" s="169"/>
      <c r="BE130" s="169"/>
      <c r="BF130" s="169"/>
      <c r="BG130" s="169"/>
      <c r="BH130" s="169"/>
      <c r="BI130" s="169"/>
      <c r="BJ130" s="169"/>
      <c r="BK130" s="169"/>
      <c r="BL130" s="169"/>
    </row>
    <row r="131" spans="1:64" s="257" customFormat="1" ht="15.75" customHeight="1" x14ac:dyDescent="0.2">
      <c r="A131" s="182"/>
      <c r="B131" s="183"/>
      <c r="C131" s="201"/>
      <c r="D131" s="184"/>
      <c r="E131" s="184" t="s">
        <v>108</v>
      </c>
      <c r="F131" s="194" t="s">
        <v>60</v>
      </c>
      <c r="G131" s="195">
        <f>343</f>
        <v>343</v>
      </c>
      <c r="H131" s="169"/>
      <c r="I131" s="169"/>
      <c r="J131" s="169"/>
      <c r="K131" s="169"/>
      <c r="L131" s="169"/>
      <c r="M131" s="169"/>
      <c r="N131" s="169"/>
      <c r="O131" s="169"/>
      <c r="P131" s="169"/>
      <c r="Q131" s="169"/>
      <c r="R131" s="169"/>
      <c r="S131" s="169"/>
      <c r="T131" s="169"/>
      <c r="U131" s="169"/>
      <c r="V131" s="169"/>
      <c r="W131" s="169"/>
      <c r="X131" s="169"/>
      <c r="Y131" s="169"/>
      <c r="Z131" s="169"/>
      <c r="AA131" s="169"/>
      <c r="AB131" s="169"/>
      <c r="AC131" s="169"/>
      <c r="AD131" s="169"/>
      <c r="AE131" s="169"/>
      <c r="AF131" s="169"/>
      <c r="AG131" s="169"/>
      <c r="AH131" s="169"/>
      <c r="AI131" s="169"/>
      <c r="AJ131" s="169"/>
      <c r="AK131" s="169"/>
      <c r="AL131" s="169"/>
      <c r="AM131" s="169"/>
      <c r="AN131" s="169"/>
      <c r="AO131" s="169"/>
      <c r="AP131" s="169"/>
      <c r="AQ131" s="169"/>
      <c r="AR131" s="169"/>
      <c r="AS131" s="169"/>
      <c r="AT131" s="169"/>
      <c r="AU131" s="169"/>
      <c r="AV131" s="169"/>
      <c r="AW131" s="169"/>
      <c r="AX131" s="169"/>
      <c r="AY131" s="169"/>
      <c r="AZ131" s="169"/>
      <c r="BA131" s="169"/>
      <c r="BB131" s="169"/>
      <c r="BC131" s="169"/>
      <c r="BD131" s="169"/>
      <c r="BE131" s="169"/>
      <c r="BF131" s="169"/>
      <c r="BG131" s="169"/>
      <c r="BH131" s="169"/>
      <c r="BI131" s="169"/>
      <c r="BJ131" s="169"/>
      <c r="BK131" s="169"/>
      <c r="BL131" s="169"/>
    </row>
    <row r="132" spans="1:64" s="257" customFormat="1" ht="6.75" customHeight="1" x14ac:dyDescent="0.2">
      <c r="A132" s="182"/>
      <c r="B132" s="183"/>
      <c r="C132" s="201"/>
      <c r="D132" s="184"/>
      <c r="E132" s="184"/>
      <c r="F132" s="194"/>
      <c r="G132" s="195"/>
      <c r="H132" s="169"/>
      <c r="I132" s="169"/>
      <c r="J132" s="169"/>
      <c r="K132" s="169"/>
      <c r="L132" s="169"/>
      <c r="M132" s="169"/>
      <c r="N132" s="169"/>
      <c r="O132" s="169"/>
      <c r="P132" s="169"/>
      <c r="Q132" s="169"/>
      <c r="R132" s="169"/>
      <c r="S132" s="169"/>
      <c r="T132" s="169"/>
      <c r="U132" s="169"/>
      <c r="V132" s="169"/>
      <c r="W132" s="169"/>
      <c r="X132" s="169"/>
      <c r="Y132" s="169"/>
      <c r="Z132" s="169"/>
      <c r="AA132" s="169"/>
      <c r="AB132" s="169"/>
      <c r="AC132" s="169"/>
      <c r="AD132" s="169"/>
      <c r="AE132" s="169"/>
      <c r="AF132" s="169"/>
      <c r="AG132" s="169"/>
      <c r="AH132" s="169"/>
      <c r="AI132" s="169"/>
      <c r="AJ132" s="169"/>
      <c r="AK132" s="169"/>
      <c r="AL132" s="169"/>
      <c r="AM132" s="169"/>
      <c r="AN132" s="169"/>
      <c r="AO132" s="169"/>
      <c r="AP132" s="169"/>
      <c r="AQ132" s="169"/>
      <c r="AR132" s="169"/>
      <c r="AS132" s="169"/>
      <c r="AT132" s="169"/>
      <c r="AU132" s="169"/>
      <c r="AV132" s="169"/>
      <c r="AW132" s="169"/>
      <c r="AX132" s="169"/>
      <c r="AY132" s="169"/>
      <c r="AZ132" s="169"/>
      <c r="BA132" s="169"/>
      <c r="BB132" s="169"/>
      <c r="BC132" s="169"/>
      <c r="BD132" s="169"/>
      <c r="BE132" s="169"/>
      <c r="BF132" s="169"/>
      <c r="BG132" s="169"/>
      <c r="BH132" s="169"/>
      <c r="BI132" s="169"/>
      <c r="BJ132" s="169"/>
      <c r="BK132" s="169"/>
      <c r="BL132" s="169"/>
    </row>
    <row r="133" spans="1:64" s="257" customFormat="1" ht="15.75" customHeight="1" x14ac:dyDescent="0.2">
      <c r="A133" s="182"/>
      <c r="B133" s="259" t="s">
        <v>28</v>
      </c>
      <c r="C133" s="184" t="s">
        <v>113</v>
      </c>
      <c r="D133" s="184" t="s">
        <v>119</v>
      </c>
      <c r="E133" s="190" t="s">
        <v>60</v>
      </c>
      <c r="F133" s="191" t="s">
        <v>60</v>
      </c>
      <c r="G133" s="192">
        <f>SUM(G135)</f>
        <v>275081.28000000003</v>
      </c>
      <c r="H133" s="169"/>
      <c r="I133" s="169"/>
      <c r="J133" s="169"/>
      <c r="K133" s="169"/>
      <c r="L133" s="169"/>
      <c r="M133" s="169"/>
      <c r="N133" s="169"/>
      <c r="O133" s="169"/>
      <c r="P133" s="169"/>
      <c r="Q133" s="169"/>
      <c r="R133" s="169"/>
      <c r="S133" s="169"/>
      <c r="T133" s="169"/>
      <c r="U133" s="169"/>
      <c r="V133" s="169"/>
      <c r="W133" s="169"/>
      <c r="X133" s="169"/>
      <c r="Y133" s="169"/>
      <c r="Z133" s="169"/>
      <c r="AA133" s="169"/>
      <c r="AB133" s="169"/>
      <c r="AC133" s="169"/>
      <c r="AD133" s="169"/>
      <c r="AE133" s="169"/>
      <c r="AF133" s="169"/>
      <c r="AG133" s="169"/>
      <c r="AH133" s="169"/>
      <c r="AI133" s="169"/>
      <c r="AJ133" s="169"/>
      <c r="AK133" s="169"/>
      <c r="AL133" s="169"/>
      <c r="AM133" s="169"/>
      <c r="AN133" s="169"/>
      <c r="AO133" s="169"/>
      <c r="AP133" s="169"/>
      <c r="AQ133" s="169"/>
      <c r="AR133" s="169"/>
      <c r="AS133" s="169"/>
      <c r="AT133" s="169"/>
      <c r="AU133" s="169"/>
      <c r="AV133" s="169"/>
      <c r="AW133" s="169"/>
      <c r="AX133" s="169"/>
      <c r="AY133" s="169"/>
      <c r="AZ133" s="169"/>
      <c r="BA133" s="169"/>
      <c r="BB133" s="169"/>
      <c r="BC133" s="169"/>
      <c r="BD133" s="169"/>
      <c r="BE133" s="169"/>
      <c r="BF133" s="169"/>
      <c r="BG133" s="169"/>
      <c r="BH133" s="169"/>
      <c r="BI133" s="169"/>
      <c r="BJ133" s="169"/>
      <c r="BK133" s="169"/>
      <c r="BL133" s="169"/>
    </row>
    <row r="134" spans="1:64" s="257" customFormat="1" ht="7.5" customHeight="1" x14ac:dyDescent="0.2">
      <c r="A134" s="182"/>
      <c r="B134" s="183"/>
      <c r="C134" s="201"/>
      <c r="D134" s="184"/>
      <c r="E134" s="184"/>
      <c r="F134" s="194"/>
      <c r="G134" s="195"/>
      <c r="H134" s="169"/>
      <c r="I134" s="169"/>
      <c r="J134" s="169"/>
      <c r="K134" s="169"/>
      <c r="L134" s="169"/>
      <c r="M134" s="169"/>
      <c r="N134" s="169"/>
      <c r="O134" s="169"/>
      <c r="P134" s="169"/>
      <c r="Q134" s="169"/>
      <c r="R134" s="169"/>
      <c r="S134" s="169"/>
      <c r="T134" s="169"/>
      <c r="U134" s="169"/>
      <c r="V134" s="169"/>
      <c r="W134" s="169"/>
      <c r="X134" s="169"/>
      <c r="Y134" s="169"/>
      <c r="Z134" s="169"/>
      <c r="AA134" s="169"/>
      <c r="AB134" s="169"/>
      <c r="AC134" s="169"/>
      <c r="AD134" s="169"/>
      <c r="AE134" s="169"/>
      <c r="AF134" s="169"/>
      <c r="AG134" s="169"/>
      <c r="AH134" s="169"/>
      <c r="AI134" s="169"/>
      <c r="AJ134" s="169"/>
      <c r="AK134" s="169"/>
      <c r="AL134" s="169"/>
      <c r="AM134" s="169"/>
      <c r="AN134" s="169"/>
      <c r="AO134" s="169"/>
      <c r="AP134" s="169"/>
      <c r="AQ134" s="169"/>
      <c r="AR134" s="169"/>
      <c r="AS134" s="169"/>
      <c r="AT134" s="169"/>
      <c r="AU134" s="169"/>
      <c r="AV134" s="169"/>
      <c r="AW134" s="169"/>
      <c r="AX134" s="169"/>
      <c r="AY134" s="169"/>
      <c r="AZ134" s="169"/>
      <c r="BA134" s="169"/>
      <c r="BB134" s="169"/>
      <c r="BC134" s="169"/>
      <c r="BD134" s="169"/>
      <c r="BE134" s="169"/>
      <c r="BF134" s="169"/>
      <c r="BG134" s="169"/>
      <c r="BH134" s="169"/>
      <c r="BI134" s="169"/>
      <c r="BJ134" s="169"/>
      <c r="BK134" s="169"/>
      <c r="BL134" s="169"/>
    </row>
    <row r="135" spans="1:64" s="257" customFormat="1" ht="15.75" customHeight="1" x14ac:dyDescent="0.2">
      <c r="A135" s="182"/>
      <c r="B135" s="183"/>
      <c r="C135" s="201"/>
      <c r="D135" s="184"/>
      <c r="E135" s="184"/>
      <c r="F135" s="194"/>
      <c r="G135" s="258">
        <f>SUM(G136:G140)</f>
        <v>275081.28000000003</v>
      </c>
      <c r="H135" s="169"/>
      <c r="I135" s="169"/>
      <c r="J135" s="169"/>
      <c r="K135" s="169"/>
      <c r="L135" s="169"/>
      <c r="M135" s="169"/>
      <c r="N135" s="169"/>
      <c r="O135" s="169"/>
      <c r="P135" s="169"/>
      <c r="Q135" s="169"/>
      <c r="R135" s="169"/>
      <c r="S135" s="169"/>
      <c r="T135" s="169"/>
      <c r="U135" s="169"/>
      <c r="V135" s="169"/>
      <c r="W135" s="169"/>
      <c r="X135" s="169"/>
      <c r="Y135" s="169"/>
      <c r="Z135" s="169"/>
      <c r="AA135" s="169"/>
      <c r="AB135" s="169"/>
      <c r="AC135" s="169"/>
      <c r="AD135" s="169"/>
      <c r="AE135" s="169"/>
      <c r="AF135" s="169"/>
      <c r="AG135" s="169"/>
      <c r="AH135" s="169"/>
      <c r="AI135" s="169"/>
      <c r="AJ135" s="169"/>
      <c r="AK135" s="169"/>
      <c r="AL135" s="169"/>
      <c r="AM135" s="169"/>
      <c r="AN135" s="169"/>
      <c r="AO135" s="169"/>
      <c r="AP135" s="169"/>
      <c r="AQ135" s="169"/>
      <c r="AR135" s="169"/>
      <c r="AS135" s="169"/>
      <c r="AT135" s="169"/>
      <c r="AU135" s="169"/>
      <c r="AV135" s="169"/>
      <c r="AW135" s="169"/>
      <c r="AX135" s="169"/>
      <c r="AY135" s="169"/>
      <c r="AZ135" s="169"/>
      <c r="BA135" s="169"/>
      <c r="BB135" s="169"/>
      <c r="BC135" s="169"/>
      <c r="BD135" s="169"/>
      <c r="BE135" s="169"/>
      <c r="BF135" s="169"/>
      <c r="BG135" s="169"/>
      <c r="BH135" s="169"/>
      <c r="BI135" s="169"/>
      <c r="BJ135" s="169"/>
      <c r="BK135" s="169"/>
      <c r="BL135" s="169"/>
    </row>
    <row r="136" spans="1:64" s="257" customFormat="1" ht="15.75" customHeight="1" x14ac:dyDescent="0.2">
      <c r="A136" s="182"/>
      <c r="B136" s="183"/>
      <c r="C136" s="201"/>
      <c r="D136" s="184"/>
      <c r="E136" s="184" t="s">
        <v>108</v>
      </c>
      <c r="F136" s="194" t="s">
        <v>60</v>
      </c>
      <c r="G136" s="195">
        <f>16932+22200+42304.73+20499+3096.06+19195+8481+18083+16738+5531+391.49+29548+23428</f>
        <v>226427.28</v>
      </c>
      <c r="H136" s="169"/>
      <c r="I136" s="169"/>
      <c r="J136" s="169"/>
      <c r="K136" s="169"/>
      <c r="L136" s="169"/>
      <c r="M136" s="169"/>
      <c r="N136" s="169"/>
      <c r="O136" s="169"/>
      <c r="P136" s="169"/>
      <c r="Q136" s="169"/>
      <c r="R136" s="169"/>
      <c r="S136" s="169"/>
      <c r="T136" s="169"/>
      <c r="U136" s="169"/>
      <c r="V136" s="169"/>
      <c r="W136" s="169"/>
      <c r="X136" s="169"/>
      <c r="Y136" s="169"/>
      <c r="Z136" s="169"/>
      <c r="AA136" s="169"/>
      <c r="AB136" s="169"/>
      <c r="AC136" s="169"/>
      <c r="AD136" s="169"/>
      <c r="AE136" s="169"/>
      <c r="AF136" s="169"/>
      <c r="AG136" s="169"/>
      <c r="AH136" s="169"/>
      <c r="AI136" s="169"/>
      <c r="AJ136" s="169"/>
      <c r="AK136" s="169"/>
      <c r="AL136" s="169"/>
      <c r="AM136" s="169"/>
      <c r="AN136" s="169"/>
      <c r="AO136" s="169"/>
      <c r="AP136" s="169"/>
      <c r="AQ136" s="169"/>
      <c r="AR136" s="169"/>
      <c r="AS136" s="169"/>
      <c r="AT136" s="169"/>
      <c r="AU136" s="169"/>
      <c r="AV136" s="169"/>
      <c r="AW136" s="169"/>
      <c r="AX136" s="169"/>
      <c r="AY136" s="169"/>
      <c r="AZ136" s="169"/>
      <c r="BA136" s="169"/>
      <c r="BB136" s="169"/>
      <c r="BC136" s="169"/>
      <c r="BD136" s="169"/>
      <c r="BE136" s="169"/>
      <c r="BF136" s="169"/>
      <c r="BG136" s="169"/>
      <c r="BH136" s="169"/>
      <c r="BI136" s="169"/>
      <c r="BJ136" s="169"/>
      <c r="BK136" s="169"/>
      <c r="BL136" s="169"/>
    </row>
    <row r="137" spans="1:64" s="257" customFormat="1" ht="15.75" customHeight="1" x14ac:dyDescent="0.2">
      <c r="A137" s="182"/>
      <c r="B137" s="183"/>
      <c r="C137" s="201"/>
      <c r="D137" s="184"/>
      <c r="E137" s="184" t="s">
        <v>95</v>
      </c>
      <c r="F137" s="194" t="s">
        <v>60</v>
      </c>
      <c r="G137" s="195">
        <f>797+254</f>
        <v>1051</v>
      </c>
      <c r="H137" s="169"/>
      <c r="I137" s="169"/>
      <c r="J137" s="169"/>
      <c r="K137" s="169"/>
      <c r="L137" s="169"/>
      <c r="M137" s="169"/>
      <c r="N137" s="169"/>
      <c r="O137" s="169"/>
      <c r="P137" s="169"/>
      <c r="Q137" s="169"/>
      <c r="R137" s="169"/>
      <c r="S137" s="169"/>
      <c r="T137" s="169"/>
      <c r="U137" s="169"/>
      <c r="V137" s="169"/>
      <c r="W137" s="169"/>
      <c r="X137" s="169"/>
      <c r="Y137" s="169"/>
      <c r="Z137" s="169"/>
      <c r="AA137" s="169"/>
      <c r="AB137" s="169"/>
      <c r="AC137" s="169"/>
      <c r="AD137" s="169"/>
      <c r="AE137" s="169"/>
      <c r="AF137" s="169"/>
      <c r="AG137" s="169"/>
      <c r="AH137" s="169"/>
      <c r="AI137" s="169"/>
      <c r="AJ137" s="169"/>
      <c r="AK137" s="169"/>
      <c r="AL137" s="169"/>
      <c r="AM137" s="169"/>
      <c r="AN137" s="169"/>
      <c r="AO137" s="169"/>
      <c r="AP137" s="169"/>
      <c r="AQ137" s="169"/>
      <c r="AR137" s="169"/>
      <c r="AS137" s="169"/>
      <c r="AT137" s="169"/>
      <c r="AU137" s="169"/>
      <c r="AV137" s="169"/>
      <c r="AW137" s="169"/>
      <c r="AX137" s="169"/>
      <c r="AY137" s="169"/>
      <c r="AZ137" s="169"/>
      <c r="BA137" s="169"/>
      <c r="BB137" s="169"/>
      <c r="BC137" s="169"/>
      <c r="BD137" s="169"/>
      <c r="BE137" s="169"/>
      <c r="BF137" s="169"/>
      <c r="BG137" s="169"/>
      <c r="BH137" s="169"/>
      <c r="BI137" s="169"/>
      <c r="BJ137" s="169"/>
      <c r="BK137" s="169"/>
      <c r="BL137" s="169"/>
    </row>
    <row r="138" spans="1:64" s="257" customFormat="1" ht="15.75" customHeight="1" x14ac:dyDescent="0.2">
      <c r="A138" s="182"/>
      <c r="B138" s="183"/>
      <c r="C138" s="201"/>
      <c r="D138" s="184"/>
      <c r="E138" s="184" t="s">
        <v>115</v>
      </c>
      <c r="F138" s="194" t="s">
        <v>60</v>
      </c>
      <c r="G138" s="195">
        <f>13550+13158-1434</f>
        <v>25274</v>
      </c>
      <c r="H138" s="169"/>
      <c r="I138" s="169"/>
      <c r="J138" s="169"/>
      <c r="K138" s="169"/>
      <c r="L138" s="169"/>
      <c r="M138" s="169"/>
      <c r="N138" s="169"/>
      <c r="O138" s="169"/>
      <c r="P138" s="169"/>
      <c r="Q138" s="169"/>
      <c r="R138" s="169"/>
      <c r="S138" s="169"/>
      <c r="T138" s="169"/>
      <c r="U138" s="169"/>
      <c r="V138" s="169"/>
      <c r="W138" s="169"/>
      <c r="X138" s="169"/>
      <c r="Y138" s="169"/>
      <c r="Z138" s="169"/>
      <c r="AA138" s="169"/>
      <c r="AB138" s="169"/>
      <c r="AC138" s="169"/>
      <c r="AD138" s="169"/>
      <c r="AE138" s="169"/>
      <c r="AF138" s="169"/>
      <c r="AG138" s="169"/>
      <c r="AH138" s="169"/>
      <c r="AI138" s="169"/>
      <c r="AJ138" s="169"/>
      <c r="AK138" s="169"/>
      <c r="AL138" s="169"/>
      <c r="AM138" s="169"/>
      <c r="AN138" s="169"/>
      <c r="AO138" s="169"/>
      <c r="AP138" s="169"/>
      <c r="AQ138" s="169"/>
      <c r="AR138" s="169"/>
      <c r="AS138" s="169"/>
      <c r="AT138" s="169"/>
      <c r="AU138" s="169"/>
      <c r="AV138" s="169"/>
      <c r="AW138" s="169"/>
      <c r="AX138" s="169"/>
      <c r="AY138" s="169"/>
      <c r="AZ138" s="169"/>
      <c r="BA138" s="169"/>
      <c r="BB138" s="169"/>
      <c r="BC138" s="169"/>
      <c r="BD138" s="169"/>
      <c r="BE138" s="169"/>
      <c r="BF138" s="169"/>
      <c r="BG138" s="169"/>
      <c r="BH138" s="169"/>
      <c r="BI138" s="169"/>
      <c r="BJ138" s="169"/>
      <c r="BK138" s="169"/>
      <c r="BL138" s="169"/>
    </row>
    <row r="139" spans="1:64" s="257" customFormat="1" ht="15.75" customHeight="1" x14ac:dyDescent="0.2">
      <c r="A139" s="182"/>
      <c r="B139" s="183"/>
      <c r="C139" s="201"/>
      <c r="D139" s="184"/>
      <c r="E139" s="184" t="s">
        <v>81</v>
      </c>
      <c r="F139" s="194" t="s">
        <v>60</v>
      </c>
      <c r="G139" s="195">
        <f>3000+2966</f>
        <v>5966</v>
      </c>
      <c r="H139" s="169"/>
      <c r="I139" s="169"/>
      <c r="J139" s="169"/>
      <c r="K139" s="169"/>
      <c r="L139" s="169"/>
      <c r="M139" s="169"/>
      <c r="N139" s="169"/>
      <c r="O139" s="169"/>
      <c r="P139" s="169"/>
      <c r="Q139" s="169"/>
      <c r="R139" s="169"/>
      <c r="S139" s="169"/>
      <c r="T139" s="169"/>
      <c r="U139" s="169"/>
      <c r="V139" s="169"/>
      <c r="W139" s="169"/>
      <c r="X139" s="169"/>
      <c r="Y139" s="169"/>
      <c r="Z139" s="169"/>
      <c r="AA139" s="169"/>
      <c r="AB139" s="169"/>
      <c r="AC139" s="169"/>
      <c r="AD139" s="169"/>
      <c r="AE139" s="169"/>
      <c r="AF139" s="169"/>
      <c r="AG139" s="169"/>
      <c r="AH139" s="169"/>
      <c r="AI139" s="169"/>
      <c r="AJ139" s="169"/>
      <c r="AK139" s="169"/>
      <c r="AL139" s="169"/>
      <c r="AM139" s="169"/>
      <c r="AN139" s="169"/>
      <c r="AO139" s="169"/>
      <c r="AP139" s="169"/>
      <c r="AQ139" s="169"/>
      <c r="AR139" s="169"/>
      <c r="AS139" s="169"/>
      <c r="AT139" s="169"/>
      <c r="AU139" s="169"/>
      <c r="AV139" s="169"/>
      <c r="AW139" s="169"/>
      <c r="AX139" s="169"/>
      <c r="AY139" s="169"/>
      <c r="AZ139" s="169"/>
      <c r="BA139" s="169"/>
      <c r="BB139" s="169"/>
      <c r="BC139" s="169"/>
      <c r="BD139" s="169"/>
      <c r="BE139" s="169"/>
      <c r="BF139" s="169"/>
      <c r="BG139" s="169"/>
      <c r="BH139" s="169"/>
      <c r="BI139" s="169"/>
      <c r="BJ139" s="169"/>
      <c r="BK139" s="169"/>
      <c r="BL139" s="169"/>
    </row>
    <row r="140" spans="1:64" s="257" customFormat="1" ht="15.75" customHeight="1" x14ac:dyDescent="0.2">
      <c r="A140" s="196"/>
      <c r="B140" s="197"/>
      <c r="C140" s="198"/>
      <c r="D140" s="185"/>
      <c r="E140" s="185" t="s">
        <v>82</v>
      </c>
      <c r="F140" s="187" t="s">
        <v>60</v>
      </c>
      <c r="G140" s="199">
        <f>9959+6404</f>
        <v>16363</v>
      </c>
      <c r="H140" s="169"/>
      <c r="I140" s="169"/>
      <c r="J140" s="169"/>
      <c r="K140" s="169"/>
      <c r="L140" s="169"/>
      <c r="M140" s="169"/>
      <c r="N140" s="169"/>
      <c r="O140" s="169"/>
      <c r="P140" s="169"/>
      <c r="Q140" s="169"/>
      <c r="R140" s="169"/>
      <c r="S140" s="169"/>
      <c r="T140" s="169"/>
      <c r="U140" s="169"/>
      <c r="V140" s="169"/>
      <c r="W140" s="169"/>
      <c r="X140" s="169"/>
      <c r="Y140" s="169"/>
      <c r="Z140" s="169"/>
      <c r="AA140" s="169"/>
      <c r="AB140" s="169"/>
      <c r="AC140" s="169"/>
      <c r="AD140" s="169"/>
      <c r="AE140" s="169"/>
      <c r="AF140" s="169"/>
      <c r="AG140" s="169"/>
      <c r="AH140" s="169"/>
      <c r="AI140" s="169"/>
      <c r="AJ140" s="169"/>
      <c r="AK140" s="169"/>
      <c r="AL140" s="169"/>
      <c r="AM140" s="169"/>
      <c r="AN140" s="169"/>
      <c r="AO140" s="169"/>
      <c r="AP140" s="169"/>
      <c r="AQ140" s="169"/>
      <c r="AR140" s="169"/>
      <c r="AS140" s="169"/>
      <c r="AT140" s="169"/>
      <c r="AU140" s="169"/>
      <c r="AV140" s="169"/>
      <c r="AW140" s="169"/>
      <c r="AX140" s="169"/>
      <c r="AY140" s="169"/>
      <c r="AZ140" s="169"/>
      <c r="BA140" s="169"/>
      <c r="BB140" s="169"/>
      <c r="BC140" s="169"/>
      <c r="BD140" s="169"/>
      <c r="BE140" s="169"/>
      <c r="BF140" s="169"/>
      <c r="BG140" s="169"/>
      <c r="BH140" s="169"/>
      <c r="BI140" s="169"/>
      <c r="BJ140" s="169"/>
      <c r="BK140" s="169"/>
      <c r="BL140" s="169"/>
    </row>
    <row r="141" spans="1:64" s="257" customFormat="1" ht="8.25" customHeight="1" x14ac:dyDescent="0.2">
      <c r="A141" s="182"/>
      <c r="B141" s="183"/>
      <c r="C141" s="201"/>
      <c r="D141" s="184"/>
      <c r="E141" s="184"/>
      <c r="F141" s="194"/>
      <c r="G141" s="195"/>
      <c r="H141" s="169"/>
      <c r="I141" s="169"/>
      <c r="J141" s="169"/>
      <c r="K141" s="169"/>
      <c r="L141" s="169"/>
      <c r="M141" s="169"/>
      <c r="N141" s="169"/>
      <c r="O141" s="169"/>
      <c r="P141" s="169"/>
      <c r="Q141" s="169"/>
      <c r="R141" s="169"/>
      <c r="S141" s="169"/>
      <c r="T141" s="169"/>
      <c r="U141" s="169"/>
      <c r="V141" s="169"/>
      <c r="W141" s="169"/>
      <c r="X141" s="169"/>
      <c r="Y141" s="169"/>
      <c r="Z141" s="169"/>
      <c r="AA141" s="169"/>
      <c r="AB141" s="169"/>
      <c r="AC141" s="169"/>
      <c r="AD141" s="169"/>
      <c r="AE141" s="169"/>
      <c r="AF141" s="169"/>
      <c r="AG141" s="169"/>
      <c r="AH141" s="169"/>
      <c r="AI141" s="169"/>
      <c r="AJ141" s="169"/>
      <c r="AK141" s="169"/>
      <c r="AL141" s="169"/>
      <c r="AM141" s="169"/>
      <c r="AN141" s="169"/>
      <c r="AO141" s="169"/>
      <c r="AP141" s="169"/>
      <c r="AQ141" s="169"/>
      <c r="AR141" s="169"/>
      <c r="AS141" s="169"/>
      <c r="AT141" s="169"/>
      <c r="AU141" s="169"/>
      <c r="AV141" s="169"/>
      <c r="AW141" s="169"/>
      <c r="AX141" s="169"/>
      <c r="AY141" s="169"/>
      <c r="AZ141" s="169"/>
      <c r="BA141" s="169"/>
      <c r="BB141" s="169"/>
      <c r="BC141" s="169"/>
      <c r="BD141" s="169"/>
      <c r="BE141" s="169"/>
      <c r="BF141" s="169"/>
      <c r="BG141" s="169"/>
      <c r="BH141" s="169"/>
      <c r="BI141" s="169"/>
      <c r="BJ141" s="169"/>
      <c r="BK141" s="169"/>
      <c r="BL141" s="169"/>
    </row>
    <row r="142" spans="1:64" s="257" customFormat="1" ht="20.25" customHeight="1" x14ac:dyDescent="0.2">
      <c r="A142" s="182"/>
      <c r="B142" s="259" t="s">
        <v>21</v>
      </c>
      <c r="C142" s="184" t="s">
        <v>113</v>
      </c>
      <c r="D142" s="184" t="s">
        <v>119</v>
      </c>
      <c r="E142" s="185" t="s">
        <v>60</v>
      </c>
      <c r="F142" s="187" t="s">
        <v>60</v>
      </c>
      <c r="G142" s="186">
        <f>SUM(G144)</f>
        <v>5665</v>
      </c>
      <c r="H142" s="169"/>
      <c r="I142" s="169"/>
      <c r="J142" s="169"/>
      <c r="K142" s="169"/>
      <c r="L142" s="169"/>
      <c r="M142" s="169"/>
      <c r="N142" s="169"/>
      <c r="O142" s="169"/>
      <c r="P142" s="169"/>
      <c r="Q142" s="169"/>
      <c r="R142" s="169"/>
      <c r="S142" s="169"/>
      <c r="T142" s="169"/>
      <c r="U142" s="169"/>
      <c r="V142" s="169"/>
      <c r="W142" s="169"/>
      <c r="X142" s="169"/>
      <c r="Y142" s="169"/>
      <c r="Z142" s="169"/>
      <c r="AA142" s="169"/>
      <c r="AB142" s="169"/>
      <c r="AC142" s="169"/>
      <c r="AD142" s="169"/>
      <c r="AE142" s="169"/>
      <c r="AF142" s="169"/>
      <c r="AG142" s="169"/>
      <c r="AH142" s="169"/>
      <c r="AI142" s="169"/>
      <c r="AJ142" s="169"/>
      <c r="AK142" s="169"/>
      <c r="AL142" s="169"/>
      <c r="AM142" s="169"/>
      <c r="AN142" s="169"/>
      <c r="AO142" s="169"/>
      <c r="AP142" s="169"/>
      <c r="AQ142" s="169"/>
      <c r="AR142" s="169"/>
      <c r="AS142" s="169"/>
      <c r="AT142" s="169"/>
      <c r="AU142" s="169"/>
      <c r="AV142" s="169"/>
      <c r="AW142" s="169"/>
      <c r="AX142" s="169"/>
      <c r="AY142" s="169"/>
      <c r="AZ142" s="169"/>
      <c r="BA142" s="169"/>
      <c r="BB142" s="169"/>
      <c r="BC142" s="169"/>
      <c r="BD142" s="169"/>
      <c r="BE142" s="169"/>
      <c r="BF142" s="169"/>
      <c r="BG142" s="169"/>
      <c r="BH142" s="169"/>
      <c r="BI142" s="169"/>
      <c r="BJ142" s="169"/>
      <c r="BK142" s="169"/>
      <c r="BL142" s="169"/>
    </row>
    <row r="143" spans="1:64" s="257" customFormat="1" ht="7.5" customHeight="1" x14ac:dyDescent="0.2">
      <c r="A143" s="182"/>
      <c r="B143" s="183"/>
      <c r="C143" s="201"/>
      <c r="D143" s="184"/>
      <c r="E143" s="184"/>
      <c r="F143" s="194"/>
      <c r="G143" s="195"/>
      <c r="H143" s="169"/>
      <c r="I143" s="169"/>
      <c r="J143" s="169"/>
      <c r="K143" s="169"/>
      <c r="L143" s="169"/>
      <c r="M143" s="169"/>
      <c r="N143" s="169"/>
      <c r="O143" s="169"/>
      <c r="P143" s="169"/>
      <c r="Q143" s="169"/>
      <c r="R143" s="169"/>
      <c r="S143" s="169"/>
      <c r="T143" s="169"/>
      <c r="U143" s="169"/>
      <c r="V143" s="169"/>
      <c r="W143" s="169"/>
      <c r="X143" s="169"/>
      <c r="Y143" s="169"/>
      <c r="Z143" s="169"/>
      <c r="AA143" s="169"/>
      <c r="AB143" s="169"/>
      <c r="AC143" s="169"/>
      <c r="AD143" s="169"/>
      <c r="AE143" s="169"/>
      <c r="AF143" s="169"/>
      <c r="AG143" s="169"/>
      <c r="AH143" s="169"/>
      <c r="AI143" s="169"/>
      <c r="AJ143" s="169"/>
      <c r="AK143" s="169"/>
      <c r="AL143" s="169"/>
      <c r="AM143" s="169"/>
      <c r="AN143" s="169"/>
      <c r="AO143" s="169"/>
      <c r="AP143" s="169"/>
      <c r="AQ143" s="169"/>
      <c r="AR143" s="169"/>
      <c r="AS143" s="169"/>
      <c r="AT143" s="169"/>
      <c r="AU143" s="169"/>
      <c r="AV143" s="169"/>
      <c r="AW143" s="169"/>
      <c r="AX143" s="169"/>
      <c r="AY143" s="169"/>
      <c r="AZ143" s="169"/>
      <c r="BA143" s="169"/>
      <c r="BB143" s="169"/>
      <c r="BC143" s="169"/>
      <c r="BD143" s="169"/>
      <c r="BE143" s="169"/>
      <c r="BF143" s="169"/>
      <c r="BG143" s="169"/>
      <c r="BH143" s="169"/>
      <c r="BI143" s="169"/>
      <c r="BJ143" s="169"/>
      <c r="BK143" s="169"/>
      <c r="BL143" s="169"/>
    </row>
    <row r="144" spans="1:64" s="257" customFormat="1" ht="15.75" customHeight="1" x14ac:dyDescent="0.2">
      <c r="A144" s="182"/>
      <c r="B144" s="183"/>
      <c r="C144" s="201"/>
      <c r="D144" s="184"/>
      <c r="E144" s="184"/>
      <c r="F144" s="194"/>
      <c r="G144" s="258">
        <f>SUM(G145)</f>
        <v>5665</v>
      </c>
      <c r="H144" s="169"/>
      <c r="I144" s="169"/>
      <c r="J144" s="169"/>
      <c r="K144" s="169"/>
      <c r="L144" s="169"/>
      <c r="M144" s="169"/>
      <c r="N144" s="169"/>
      <c r="O144" s="169"/>
      <c r="P144" s="169"/>
      <c r="Q144" s="169"/>
      <c r="R144" s="169"/>
      <c r="S144" s="169"/>
      <c r="T144" s="169"/>
      <c r="U144" s="169"/>
      <c r="V144" s="169"/>
      <c r="W144" s="169"/>
      <c r="X144" s="169"/>
      <c r="Y144" s="169"/>
      <c r="Z144" s="169"/>
      <c r="AA144" s="169"/>
      <c r="AB144" s="169"/>
      <c r="AC144" s="169"/>
      <c r="AD144" s="169"/>
      <c r="AE144" s="169"/>
      <c r="AF144" s="169"/>
      <c r="AG144" s="169"/>
      <c r="AH144" s="169"/>
      <c r="AI144" s="169"/>
      <c r="AJ144" s="169"/>
      <c r="AK144" s="169"/>
      <c r="AL144" s="169"/>
      <c r="AM144" s="169"/>
      <c r="AN144" s="169"/>
      <c r="AO144" s="169"/>
      <c r="AP144" s="169"/>
      <c r="AQ144" s="169"/>
      <c r="AR144" s="169"/>
      <c r="AS144" s="169"/>
      <c r="AT144" s="169"/>
      <c r="AU144" s="169"/>
      <c r="AV144" s="169"/>
      <c r="AW144" s="169"/>
      <c r="AX144" s="169"/>
      <c r="AY144" s="169"/>
      <c r="AZ144" s="169"/>
      <c r="BA144" s="169"/>
      <c r="BB144" s="169"/>
      <c r="BC144" s="169"/>
      <c r="BD144" s="169"/>
      <c r="BE144" s="169"/>
      <c r="BF144" s="169"/>
      <c r="BG144" s="169"/>
      <c r="BH144" s="169"/>
      <c r="BI144" s="169"/>
      <c r="BJ144" s="169"/>
      <c r="BK144" s="169"/>
      <c r="BL144" s="169"/>
    </row>
    <row r="145" spans="1:64" s="257" customFormat="1" ht="15.75" customHeight="1" x14ac:dyDescent="0.2">
      <c r="A145" s="182"/>
      <c r="B145" s="183"/>
      <c r="C145" s="201"/>
      <c r="D145" s="184"/>
      <c r="E145" s="184" t="s">
        <v>22</v>
      </c>
      <c r="F145" s="194" t="s">
        <v>60</v>
      </c>
      <c r="G145" s="195">
        <f>924+1215+1135+1214+1177+1218-1218</f>
        <v>5665</v>
      </c>
      <c r="H145" s="169"/>
      <c r="I145" s="169"/>
      <c r="J145" s="169"/>
      <c r="K145" s="169"/>
      <c r="L145" s="169"/>
      <c r="M145" s="169"/>
      <c r="N145" s="169"/>
      <c r="O145" s="169"/>
      <c r="P145" s="169"/>
      <c r="Q145" s="169"/>
      <c r="R145" s="169"/>
      <c r="S145" s="169"/>
      <c r="T145" s="169"/>
      <c r="U145" s="169"/>
      <c r="V145" s="169"/>
      <c r="W145" s="169"/>
      <c r="X145" s="169"/>
      <c r="Y145" s="169"/>
      <c r="Z145" s="169"/>
      <c r="AA145" s="169"/>
      <c r="AB145" s="169"/>
      <c r="AC145" s="169"/>
      <c r="AD145" s="169"/>
      <c r="AE145" s="169"/>
      <c r="AF145" s="169"/>
      <c r="AG145" s="169"/>
      <c r="AH145" s="169"/>
      <c r="AI145" s="169"/>
      <c r="AJ145" s="169"/>
      <c r="AK145" s="169"/>
      <c r="AL145" s="169"/>
      <c r="AM145" s="169"/>
      <c r="AN145" s="169"/>
      <c r="AO145" s="169"/>
      <c r="AP145" s="169"/>
      <c r="AQ145" s="169"/>
      <c r="AR145" s="169"/>
      <c r="AS145" s="169"/>
      <c r="AT145" s="169"/>
      <c r="AU145" s="169"/>
      <c r="AV145" s="169"/>
      <c r="AW145" s="169"/>
      <c r="AX145" s="169"/>
      <c r="AY145" s="169"/>
      <c r="AZ145" s="169"/>
      <c r="BA145" s="169"/>
      <c r="BB145" s="169"/>
      <c r="BC145" s="169"/>
      <c r="BD145" s="169"/>
      <c r="BE145" s="169"/>
      <c r="BF145" s="169"/>
      <c r="BG145" s="169"/>
      <c r="BH145" s="169"/>
      <c r="BI145" s="169"/>
      <c r="BJ145" s="169"/>
      <c r="BK145" s="169"/>
      <c r="BL145" s="169"/>
    </row>
    <row r="146" spans="1:64" s="257" customFormat="1" ht="7.5" customHeight="1" x14ac:dyDescent="0.2">
      <c r="A146" s="182"/>
      <c r="B146" s="183"/>
      <c r="C146" s="201"/>
      <c r="D146" s="184"/>
      <c r="E146" s="184"/>
      <c r="F146" s="194"/>
      <c r="G146" s="195"/>
      <c r="H146" s="169"/>
      <c r="I146" s="169"/>
      <c r="J146" s="169"/>
      <c r="K146" s="169"/>
      <c r="L146" s="169"/>
      <c r="M146" s="169"/>
      <c r="N146" s="169"/>
      <c r="O146" s="169"/>
      <c r="P146" s="169"/>
      <c r="Q146" s="169"/>
      <c r="R146" s="169"/>
      <c r="S146" s="169"/>
      <c r="T146" s="169"/>
      <c r="U146" s="169"/>
      <c r="V146" s="169"/>
      <c r="W146" s="169"/>
      <c r="X146" s="169"/>
      <c r="Y146" s="169"/>
      <c r="Z146" s="169"/>
      <c r="AA146" s="169"/>
      <c r="AB146" s="169"/>
      <c r="AC146" s="169"/>
      <c r="AD146" s="169"/>
      <c r="AE146" s="169"/>
      <c r="AF146" s="169"/>
      <c r="AG146" s="169"/>
      <c r="AH146" s="169"/>
      <c r="AI146" s="169"/>
      <c r="AJ146" s="169"/>
      <c r="AK146" s="169"/>
      <c r="AL146" s="169"/>
      <c r="AM146" s="169"/>
      <c r="AN146" s="169"/>
      <c r="AO146" s="169"/>
      <c r="AP146" s="169"/>
      <c r="AQ146" s="169"/>
      <c r="AR146" s="169"/>
      <c r="AS146" s="169"/>
      <c r="AT146" s="169"/>
      <c r="AU146" s="169"/>
      <c r="AV146" s="169"/>
      <c r="AW146" s="169"/>
      <c r="AX146" s="169"/>
      <c r="AY146" s="169"/>
      <c r="AZ146" s="169"/>
      <c r="BA146" s="169"/>
      <c r="BB146" s="169"/>
      <c r="BC146" s="169"/>
      <c r="BD146" s="169"/>
      <c r="BE146" s="169"/>
      <c r="BF146" s="169"/>
      <c r="BG146" s="169"/>
      <c r="BH146" s="169"/>
      <c r="BI146" s="169"/>
      <c r="BJ146" s="169"/>
      <c r="BK146" s="169"/>
      <c r="BL146" s="169"/>
    </row>
    <row r="147" spans="1:64" s="257" customFormat="1" ht="27" customHeight="1" x14ac:dyDescent="0.2">
      <c r="A147" s="182"/>
      <c r="B147" s="260" t="s">
        <v>23</v>
      </c>
      <c r="C147" s="184" t="s">
        <v>113</v>
      </c>
      <c r="D147" s="184" t="s">
        <v>119</v>
      </c>
      <c r="E147" s="190" t="s">
        <v>60</v>
      </c>
      <c r="F147" s="191" t="s">
        <v>60</v>
      </c>
      <c r="G147" s="192">
        <f>SUM(G149)</f>
        <v>7220</v>
      </c>
      <c r="H147" s="169"/>
      <c r="I147" s="169"/>
      <c r="J147" s="169"/>
      <c r="K147" s="169"/>
      <c r="L147" s="169"/>
      <c r="M147" s="169"/>
      <c r="N147" s="169"/>
      <c r="O147" s="169"/>
      <c r="P147" s="169"/>
      <c r="Q147" s="169"/>
      <c r="R147" s="169"/>
      <c r="S147" s="169"/>
      <c r="T147" s="169"/>
      <c r="U147" s="169"/>
      <c r="V147" s="169"/>
      <c r="W147" s="169"/>
      <c r="X147" s="169"/>
      <c r="Y147" s="169"/>
      <c r="Z147" s="169"/>
      <c r="AA147" s="169"/>
      <c r="AB147" s="169"/>
      <c r="AC147" s="169"/>
      <c r="AD147" s="169"/>
      <c r="AE147" s="169"/>
      <c r="AF147" s="169"/>
      <c r="AG147" s="169"/>
      <c r="AH147" s="169"/>
      <c r="AI147" s="169"/>
      <c r="AJ147" s="169"/>
      <c r="AK147" s="169"/>
      <c r="AL147" s="169"/>
      <c r="AM147" s="169"/>
      <c r="AN147" s="169"/>
      <c r="AO147" s="169"/>
      <c r="AP147" s="169"/>
      <c r="AQ147" s="169"/>
      <c r="AR147" s="169"/>
      <c r="AS147" s="169"/>
      <c r="AT147" s="169"/>
      <c r="AU147" s="169"/>
      <c r="AV147" s="169"/>
      <c r="AW147" s="169"/>
      <c r="AX147" s="169"/>
      <c r="AY147" s="169"/>
      <c r="AZ147" s="169"/>
      <c r="BA147" s="169"/>
      <c r="BB147" s="169"/>
      <c r="BC147" s="169"/>
      <c r="BD147" s="169"/>
      <c r="BE147" s="169"/>
      <c r="BF147" s="169"/>
      <c r="BG147" s="169"/>
      <c r="BH147" s="169"/>
      <c r="BI147" s="169"/>
      <c r="BJ147" s="169"/>
      <c r="BK147" s="169"/>
      <c r="BL147" s="169"/>
    </row>
    <row r="148" spans="1:64" s="257" customFormat="1" ht="7.5" customHeight="1" x14ac:dyDescent="0.2">
      <c r="A148" s="182"/>
      <c r="B148" s="183"/>
      <c r="C148" s="201"/>
      <c r="D148" s="184"/>
      <c r="E148" s="184"/>
      <c r="F148" s="194"/>
      <c r="G148" s="195"/>
      <c r="H148" s="169"/>
      <c r="I148" s="169"/>
      <c r="J148" s="169"/>
      <c r="K148" s="169"/>
      <c r="L148" s="169"/>
      <c r="M148" s="169"/>
      <c r="N148" s="169"/>
      <c r="O148" s="169"/>
      <c r="P148" s="169"/>
      <c r="Q148" s="169"/>
      <c r="R148" s="169"/>
      <c r="S148" s="169"/>
      <c r="T148" s="169"/>
      <c r="U148" s="169"/>
      <c r="V148" s="169"/>
      <c r="W148" s="169"/>
      <c r="X148" s="169"/>
      <c r="Y148" s="169"/>
      <c r="Z148" s="169"/>
      <c r="AA148" s="169"/>
      <c r="AB148" s="169"/>
      <c r="AC148" s="169"/>
      <c r="AD148" s="169"/>
      <c r="AE148" s="169"/>
      <c r="AF148" s="169"/>
      <c r="AG148" s="169"/>
      <c r="AH148" s="169"/>
      <c r="AI148" s="169"/>
      <c r="AJ148" s="169"/>
      <c r="AK148" s="169"/>
      <c r="AL148" s="169"/>
      <c r="AM148" s="169"/>
      <c r="AN148" s="169"/>
      <c r="AO148" s="169"/>
      <c r="AP148" s="169"/>
      <c r="AQ148" s="169"/>
      <c r="AR148" s="169"/>
      <c r="AS148" s="169"/>
      <c r="AT148" s="169"/>
      <c r="AU148" s="169"/>
      <c r="AV148" s="169"/>
      <c r="AW148" s="169"/>
      <c r="AX148" s="169"/>
      <c r="AY148" s="169"/>
      <c r="AZ148" s="169"/>
      <c r="BA148" s="169"/>
      <c r="BB148" s="169"/>
      <c r="BC148" s="169"/>
      <c r="BD148" s="169"/>
      <c r="BE148" s="169"/>
      <c r="BF148" s="169"/>
      <c r="BG148" s="169"/>
      <c r="BH148" s="169"/>
      <c r="BI148" s="169"/>
      <c r="BJ148" s="169"/>
      <c r="BK148" s="169"/>
      <c r="BL148" s="169"/>
    </row>
    <row r="149" spans="1:64" s="257" customFormat="1" ht="15.75" customHeight="1" x14ac:dyDescent="0.2">
      <c r="A149" s="182"/>
      <c r="B149" s="183"/>
      <c r="C149" s="201"/>
      <c r="D149" s="184"/>
      <c r="E149" s="184"/>
      <c r="F149" s="194"/>
      <c r="G149" s="258">
        <f>SUM(G150)</f>
        <v>7220</v>
      </c>
      <c r="H149" s="169"/>
      <c r="I149" s="169"/>
      <c r="J149" s="169"/>
      <c r="K149" s="169"/>
      <c r="L149" s="169"/>
      <c r="M149" s="169"/>
      <c r="N149" s="169"/>
      <c r="O149" s="169"/>
      <c r="P149" s="169"/>
      <c r="Q149" s="169"/>
      <c r="R149" s="169"/>
      <c r="S149" s="169"/>
      <c r="T149" s="169"/>
      <c r="U149" s="169"/>
      <c r="V149" s="169"/>
      <c r="W149" s="169"/>
      <c r="X149" s="169"/>
      <c r="Y149" s="169"/>
      <c r="Z149" s="169"/>
      <c r="AA149" s="169"/>
      <c r="AB149" s="169"/>
      <c r="AC149" s="169"/>
      <c r="AD149" s="169"/>
      <c r="AE149" s="169"/>
      <c r="AF149" s="169"/>
      <c r="AG149" s="169"/>
      <c r="AH149" s="169"/>
      <c r="AI149" s="169"/>
      <c r="AJ149" s="169"/>
      <c r="AK149" s="169"/>
      <c r="AL149" s="169"/>
      <c r="AM149" s="169"/>
      <c r="AN149" s="169"/>
      <c r="AO149" s="169"/>
      <c r="AP149" s="169"/>
      <c r="AQ149" s="169"/>
      <c r="AR149" s="169"/>
      <c r="AS149" s="169"/>
      <c r="AT149" s="169"/>
      <c r="AU149" s="169"/>
      <c r="AV149" s="169"/>
      <c r="AW149" s="169"/>
      <c r="AX149" s="169"/>
      <c r="AY149" s="169"/>
      <c r="AZ149" s="169"/>
      <c r="BA149" s="169"/>
      <c r="BB149" s="169"/>
      <c r="BC149" s="169"/>
      <c r="BD149" s="169"/>
      <c r="BE149" s="169"/>
      <c r="BF149" s="169"/>
      <c r="BG149" s="169"/>
      <c r="BH149" s="169"/>
      <c r="BI149" s="169"/>
      <c r="BJ149" s="169"/>
      <c r="BK149" s="169"/>
      <c r="BL149" s="169"/>
    </row>
    <row r="150" spans="1:64" s="257" customFormat="1" ht="15.75" customHeight="1" x14ac:dyDescent="0.2">
      <c r="A150" s="182"/>
      <c r="B150" s="183"/>
      <c r="C150" s="201"/>
      <c r="D150" s="184"/>
      <c r="E150" s="184" t="s">
        <v>22</v>
      </c>
      <c r="F150" s="194" t="s">
        <v>60</v>
      </c>
      <c r="G150" s="195">
        <f>1218+1180+1221+1223+1170+1208</f>
        <v>7220</v>
      </c>
      <c r="H150" s="169"/>
      <c r="I150" s="169"/>
      <c r="J150" s="169"/>
      <c r="K150" s="169"/>
      <c r="L150" s="169"/>
      <c r="M150" s="169"/>
      <c r="N150" s="169"/>
      <c r="O150" s="169"/>
      <c r="P150" s="169"/>
      <c r="Q150" s="169"/>
      <c r="R150" s="169"/>
      <c r="S150" s="169"/>
      <c r="T150" s="169"/>
      <c r="U150" s="169"/>
      <c r="V150" s="169"/>
      <c r="W150" s="169"/>
      <c r="X150" s="169"/>
      <c r="Y150" s="169"/>
      <c r="Z150" s="169"/>
      <c r="AA150" s="169"/>
      <c r="AB150" s="169"/>
      <c r="AC150" s="169"/>
      <c r="AD150" s="169"/>
      <c r="AE150" s="169"/>
      <c r="AF150" s="169"/>
      <c r="AG150" s="169"/>
      <c r="AH150" s="169"/>
      <c r="AI150" s="169"/>
      <c r="AJ150" s="169"/>
      <c r="AK150" s="169"/>
      <c r="AL150" s="169"/>
      <c r="AM150" s="169"/>
      <c r="AN150" s="169"/>
      <c r="AO150" s="169"/>
      <c r="AP150" s="169"/>
      <c r="AQ150" s="169"/>
      <c r="AR150" s="169"/>
      <c r="AS150" s="169"/>
      <c r="AT150" s="169"/>
      <c r="AU150" s="169"/>
      <c r="AV150" s="169"/>
      <c r="AW150" s="169"/>
      <c r="AX150" s="169"/>
      <c r="AY150" s="169"/>
      <c r="AZ150" s="169"/>
      <c r="BA150" s="169"/>
      <c r="BB150" s="169"/>
      <c r="BC150" s="169"/>
      <c r="BD150" s="169"/>
      <c r="BE150" s="169"/>
      <c r="BF150" s="169"/>
      <c r="BG150" s="169"/>
      <c r="BH150" s="169"/>
      <c r="BI150" s="169"/>
      <c r="BJ150" s="169"/>
      <c r="BK150" s="169"/>
      <c r="BL150" s="169"/>
    </row>
    <row r="151" spans="1:64" s="257" customFormat="1" ht="7.5" customHeight="1" x14ac:dyDescent="0.2">
      <c r="A151" s="182"/>
      <c r="B151" s="183"/>
      <c r="C151" s="201"/>
      <c r="D151" s="184"/>
      <c r="E151" s="185"/>
      <c r="F151" s="187"/>
      <c r="G151" s="199"/>
      <c r="H151" s="169"/>
      <c r="I151" s="169"/>
      <c r="J151" s="169"/>
      <c r="K151" s="169"/>
      <c r="L151" s="169"/>
      <c r="M151" s="169"/>
      <c r="N151" s="169"/>
      <c r="O151" s="169"/>
      <c r="P151" s="169"/>
      <c r="Q151" s="169"/>
      <c r="R151" s="169"/>
      <c r="S151" s="169"/>
      <c r="T151" s="169"/>
      <c r="U151" s="169"/>
      <c r="V151" s="169"/>
      <c r="W151" s="169"/>
      <c r="X151" s="169"/>
      <c r="Y151" s="169"/>
      <c r="Z151" s="169"/>
      <c r="AA151" s="169"/>
      <c r="AB151" s="169"/>
      <c r="AC151" s="169"/>
      <c r="AD151" s="169"/>
      <c r="AE151" s="169"/>
      <c r="AF151" s="169"/>
      <c r="AG151" s="169"/>
      <c r="AH151" s="169"/>
      <c r="AI151" s="169"/>
      <c r="AJ151" s="169"/>
      <c r="AK151" s="169"/>
      <c r="AL151" s="169"/>
      <c r="AM151" s="169"/>
      <c r="AN151" s="169"/>
      <c r="AO151" s="169"/>
      <c r="AP151" s="169"/>
      <c r="AQ151" s="169"/>
      <c r="AR151" s="169"/>
      <c r="AS151" s="169"/>
      <c r="AT151" s="169"/>
      <c r="AU151" s="169"/>
      <c r="AV151" s="169"/>
      <c r="AW151" s="169"/>
      <c r="AX151" s="169"/>
      <c r="AY151" s="169"/>
      <c r="AZ151" s="169"/>
      <c r="BA151" s="169"/>
      <c r="BB151" s="169"/>
      <c r="BC151" s="169"/>
      <c r="BD151" s="169"/>
      <c r="BE151" s="169"/>
      <c r="BF151" s="169"/>
      <c r="BG151" s="169"/>
      <c r="BH151" s="169"/>
      <c r="BI151" s="169"/>
      <c r="BJ151" s="169"/>
      <c r="BK151" s="169"/>
      <c r="BL151" s="169"/>
    </row>
    <row r="152" spans="1:64" s="257" customFormat="1" ht="15.75" customHeight="1" x14ac:dyDescent="0.2">
      <c r="A152" s="182"/>
      <c r="B152" s="259" t="s">
        <v>28</v>
      </c>
      <c r="C152" s="184" t="s">
        <v>113</v>
      </c>
      <c r="D152" s="184" t="s">
        <v>240</v>
      </c>
      <c r="E152" s="185" t="s">
        <v>60</v>
      </c>
      <c r="F152" s="187" t="s">
        <v>60</v>
      </c>
      <c r="G152" s="186">
        <f>SUM(G154)</f>
        <v>4606</v>
      </c>
      <c r="H152" s="169"/>
      <c r="I152" s="169"/>
      <c r="J152" s="169"/>
      <c r="K152" s="169"/>
      <c r="L152" s="169"/>
      <c r="M152" s="169"/>
      <c r="N152" s="169"/>
      <c r="O152" s="169"/>
      <c r="P152" s="169"/>
      <c r="Q152" s="169"/>
      <c r="R152" s="169"/>
      <c r="S152" s="169"/>
      <c r="T152" s="169"/>
      <c r="U152" s="169"/>
      <c r="V152" s="169"/>
      <c r="W152" s="169"/>
      <c r="X152" s="169"/>
      <c r="Y152" s="169"/>
      <c r="Z152" s="169"/>
      <c r="AA152" s="169"/>
      <c r="AB152" s="169"/>
      <c r="AC152" s="169"/>
      <c r="AD152" s="169"/>
      <c r="AE152" s="169"/>
      <c r="AF152" s="169"/>
      <c r="AG152" s="169"/>
      <c r="AH152" s="169"/>
      <c r="AI152" s="169"/>
      <c r="AJ152" s="169"/>
      <c r="AK152" s="169"/>
      <c r="AL152" s="169"/>
      <c r="AM152" s="169"/>
      <c r="AN152" s="169"/>
      <c r="AO152" s="169"/>
      <c r="AP152" s="169"/>
      <c r="AQ152" s="169"/>
      <c r="AR152" s="169"/>
      <c r="AS152" s="169"/>
      <c r="AT152" s="169"/>
      <c r="AU152" s="169"/>
      <c r="AV152" s="169"/>
      <c r="AW152" s="169"/>
      <c r="AX152" s="169"/>
      <c r="AY152" s="169"/>
      <c r="AZ152" s="169"/>
      <c r="BA152" s="169"/>
      <c r="BB152" s="169"/>
      <c r="BC152" s="169"/>
      <c r="BD152" s="169"/>
      <c r="BE152" s="169"/>
      <c r="BF152" s="169"/>
      <c r="BG152" s="169"/>
      <c r="BH152" s="169"/>
      <c r="BI152" s="169"/>
      <c r="BJ152" s="169"/>
      <c r="BK152" s="169"/>
      <c r="BL152" s="169"/>
    </row>
    <row r="153" spans="1:64" s="257" customFormat="1" ht="7.5" customHeight="1" x14ac:dyDescent="0.2">
      <c r="A153" s="182"/>
      <c r="B153" s="183"/>
      <c r="C153" s="201"/>
      <c r="D153" s="184"/>
      <c r="E153" s="184"/>
      <c r="F153" s="194"/>
      <c r="G153" s="195"/>
      <c r="H153" s="169"/>
      <c r="I153" s="169"/>
      <c r="J153" s="169"/>
      <c r="K153" s="169"/>
      <c r="L153" s="169"/>
      <c r="M153" s="169"/>
      <c r="N153" s="169"/>
      <c r="O153" s="169"/>
      <c r="P153" s="169"/>
      <c r="Q153" s="169"/>
      <c r="R153" s="169"/>
      <c r="S153" s="169"/>
      <c r="T153" s="169"/>
      <c r="U153" s="169"/>
      <c r="V153" s="169"/>
      <c r="W153" s="169"/>
      <c r="X153" s="169"/>
      <c r="Y153" s="169"/>
      <c r="Z153" s="169"/>
      <c r="AA153" s="169"/>
      <c r="AB153" s="169"/>
      <c r="AC153" s="169"/>
      <c r="AD153" s="169"/>
      <c r="AE153" s="169"/>
      <c r="AF153" s="169"/>
      <c r="AG153" s="169"/>
      <c r="AH153" s="169"/>
      <c r="AI153" s="169"/>
      <c r="AJ153" s="169"/>
      <c r="AK153" s="169"/>
      <c r="AL153" s="169"/>
      <c r="AM153" s="169"/>
      <c r="AN153" s="169"/>
      <c r="AO153" s="169"/>
      <c r="AP153" s="169"/>
      <c r="AQ153" s="169"/>
      <c r="AR153" s="169"/>
      <c r="AS153" s="169"/>
      <c r="AT153" s="169"/>
      <c r="AU153" s="169"/>
      <c r="AV153" s="169"/>
      <c r="AW153" s="169"/>
      <c r="AX153" s="169"/>
      <c r="AY153" s="169"/>
      <c r="AZ153" s="169"/>
      <c r="BA153" s="169"/>
      <c r="BB153" s="169"/>
      <c r="BC153" s="169"/>
      <c r="BD153" s="169"/>
      <c r="BE153" s="169"/>
      <c r="BF153" s="169"/>
      <c r="BG153" s="169"/>
      <c r="BH153" s="169"/>
      <c r="BI153" s="169"/>
      <c r="BJ153" s="169"/>
      <c r="BK153" s="169"/>
      <c r="BL153" s="169"/>
    </row>
    <row r="154" spans="1:64" s="257" customFormat="1" ht="15.75" customHeight="1" x14ac:dyDescent="0.2">
      <c r="A154" s="182"/>
      <c r="B154" s="183"/>
      <c r="C154" s="201"/>
      <c r="D154" s="184"/>
      <c r="E154" s="184"/>
      <c r="F154" s="194"/>
      <c r="G154" s="258">
        <f>SUM(G155:G157)</f>
        <v>4606</v>
      </c>
      <c r="H154" s="169"/>
      <c r="I154" s="169"/>
      <c r="J154" s="169"/>
      <c r="K154" s="169"/>
      <c r="L154" s="169"/>
      <c r="M154" s="169"/>
      <c r="N154" s="169"/>
      <c r="O154" s="169"/>
      <c r="P154" s="169"/>
      <c r="Q154" s="169"/>
      <c r="R154" s="169"/>
      <c r="S154" s="169"/>
      <c r="T154" s="169"/>
      <c r="U154" s="169"/>
      <c r="V154" s="169"/>
      <c r="W154" s="169"/>
      <c r="X154" s="169"/>
      <c r="Y154" s="169"/>
      <c r="Z154" s="169"/>
      <c r="AA154" s="169"/>
      <c r="AB154" s="169"/>
      <c r="AC154" s="169"/>
      <c r="AD154" s="169"/>
      <c r="AE154" s="169"/>
      <c r="AF154" s="169"/>
      <c r="AG154" s="169"/>
      <c r="AH154" s="169"/>
      <c r="AI154" s="169"/>
      <c r="AJ154" s="169"/>
      <c r="AK154" s="169"/>
      <c r="AL154" s="169"/>
      <c r="AM154" s="169"/>
      <c r="AN154" s="169"/>
      <c r="AO154" s="169"/>
      <c r="AP154" s="169"/>
      <c r="AQ154" s="169"/>
      <c r="AR154" s="169"/>
      <c r="AS154" s="169"/>
      <c r="AT154" s="169"/>
      <c r="AU154" s="169"/>
      <c r="AV154" s="169"/>
      <c r="AW154" s="169"/>
      <c r="AX154" s="169"/>
      <c r="AY154" s="169"/>
      <c r="AZ154" s="169"/>
      <c r="BA154" s="169"/>
      <c r="BB154" s="169"/>
      <c r="BC154" s="169"/>
      <c r="BD154" s="169"/>
      <c r="BE154" s="169"/>
      <c r="BF154" s="169"/>
      <c r="BG154" s="169"/>
      <c r="BH154" s="169"/>
      <c r="BI154" s="169"/>
      <c r="BJ154" s="169"/>
      <c r="BK154" s="169"/>
      <c r="BL154" s="169"/>
    </row>
    <row r="155" spans="1:64" s="257" customFormat="1" ht="15.75" customHeight="1" x14ac:dyDescent="0.2">
      <c r="A155" s="182"/>
      <c r="B155" s="183"/>
      <c r="C155" s="201"/>
      <c r="D155" s="184"/>
      <c r="E155" s="184" t="s">
        <v>108</v>
      </c>
      <c r="F155" s="194" t="s">
        <v>60</v>
      </c>
      <c r="G155" s="195">
        <f>306</f>
        <v>306</v>
      </c>
      <c r="H155" s="169"/>
      <c r="I155" s="169"/>
      <c r="J155" s="169"/>
      <c r="K155" s="169"/>
      <c r="L155" s="169"/>
      <c r="M155" s="169"/>
      <c r="N155" s="169"/>
      <c r="O155" s="169"/>
      <c r="P155" s="169"/>
      <c r="Q155" s="169"/>
      <c r="R155" s="169"/>
      <c r="S155" s="169"/>
      <c r="T155" s="169"/>
      <c r="U155" s="169"/>
      <c r="V155" s="169"/>
      <c r="W155" s="169"/>
      <c r="X155" s="169"/>
      <c r="Y155" s="169"/>
      <c r="Z155" s="169"/>
      <c r="AA155" s="169"/>
      <c r="AB155" s="169"/>
      <c r="AC155" s="169"/>
      <c r="AD155" s="169"/>
      <c r="AE155" s="169"/>
      <c r="AF155" s="169"/>
      <c r="AG155" s="169"/>
      <c r="AH155" s="169"/>
      <c r="AI155" s="169"/>
      <c r="AJ155" s="169"/>
      <c r="AK155" s="169"/>
      <c r="AL155" s="169"/>
      <c r="AM155" s="169"/>
      <c r="AN155" s="169"/>
      <c r="AO155" s="169"/>
      <c r="AP155" s="169"/>
      <c r="AQ155" s="169"/>
      <c r="AR155" s="169"/>
      <c r="AS155" s="169"/>
      <c r="AT155" s="169"/>
      <c r="AU155" s="169"/>
      <c r="AV155" s="169"/>
      <c r="AW155" s="169"/>
      <c r="AX155" s="169"/>
      <c r="AY155" s="169"/>
      <c r="AZ155" s="169"/>
      <c r="BA155" s="169"/>
      <c r="BB155" s="169"/>
      <c r="BC155" s="169"/>
      <c r="BD155" s="169"/>
      <c r="BE155" s="169"/>
      <c r="BF155" s="169"/>
      <c r="BG155" s="169"/>
      <c r="BH155" s="169"/>
      <c r="BI155" s="169"/>
      <c r="BJ155" s="169"/>
      <c r="BK155" s="169"/>
      <c r="BL155" s="169"/>
    </row>
    <row r="156" spans="1:64" s="257" customFormat="1" ht="15.75" customHeight="1" x14ac:dyDescent="0.2">
      <c r="A156" s="182"/>
      <c r="B156" s="183"/>
      <c r="C156" s="201"/>
      <c r="D156" s="184"/>
      <c r="E156" s="184" t="s">
        <v>95</v>
      </c>
      <c r="F156" s="194" t="s">
        <v>60</v>
      </c>
      <c r="G156" s="195">
        <f>300</f>
        <v>300</v>
      </c>
      <c r="H156" s="169"/>
      <c r="I156" s="169"/>
      <c r="J156" s="169"/>
      <c r="K156" s="169"/>
      <c r="L156" s="169"/>
      <c r="M156" s="169"/>
      <c r="N156" s="169"/>
      <c r="O156" s="169"/>
      <c r="P156" s="169"/>
      <c r="Q156" s="169"/>
      <c r="R156" s="169"/>
      <c r="S156" s="169"/>
      <c r="T156" s="169"/>
      <c r="U156" s="169"/>
      <c r="V156" s="169"/>
      <c r="W156" s="169"/>
      <c r="X156" s="169"/>
      <c r="Y156" s="169"/>
      <c r="Z156" s="169"/>
      <c r="AA156" s="169"/>
      <c r="AB156" s="169"/>
      <c r="AC156" s="169"/>
      <c r="AD156" s="169"/>
      <c r="AE156" s="169"/>
      <c r="AF156" s="169"/>
      <c r="AG156" s="169"/>
      <c r="AH156" s="169"/>
      <c r="AI156" s="169"/>
      <c r="AJ156" s="169"/>
      <c r="AK156" s="169"/>
      <c r="AL156" s="169"/>
      <c r="AM156" s="169"/>
      <c r="AN156" s="169"/>
      <c r="AO156" s="169"/>
      <c r="AP156" s="169"/>
      <c r="AQ156" s="169"/>
      <c r="AR156" s="169"/>
      <c r="AS156" s="169"/>
      <c r="AT156" s="169"/>
      <c r="AU156" s="169"/>
      <c r="AV156" s="169"/>
      <c r="AW156" s="169"/>
      <c r="AX156" s="169"/>
      <c r="AY156" s="169"/>
      <c r="AZ156" s="169"/>
      <c r="BA156" s="169"/>
      <c r="BB156" s="169"/>
      <c r="BC156" s="169"/>
      <c r="BD156" s="169"/>
      <c r="BE156" s="169"/>
      <c r="BF156" s="169"/>
      <c r="BG156" s="169"/>
      <c r="BH156" s="169"/>
      <c r="BI156" s="169"/>
      <c r="BJ156" s="169"/>
      <c r="BK156" s="169"/>
      <c r="BL156" s="169"/>
    </row>
    <row r="157" spans="1:64" s="257" customFormat="1" ht="15.75" customHeight="1" x14ac:dyDescent="0.2">
      <c r="A157" s="182"/>
      <c r="B157" s="183"/>
      <c r="C157" s="201"/>
      <c r="D157" s="184"/>
      <c r="E157" s="184" t="s">
        <v>82</v>
      </c>
      <c r="F157" s="194" t="s">
        <v>60</v>
      </c>
      <c r="G157" s="195">
        <f>4000</f>
        <v>4000</v>
      </c>
      <c r="H157" s="169"/>
      <c r="I157" s="169"/>
      <c r="J157" s="169"/>
      <c r="K157" s="169"/>
      <c r="L157" s="169"/>
      <c r="M157" s="169"/>
      <c r="N157" s="169"/>
      <c r="O157" s="169"/>
      <c r="P157" s="169"/>
      <c r="Q157" s="169"/>
      <c r="R157" s="169"/>
      <c r="S157" s="169"/>
      <c r="T157" s="169"/>
      <c r="U157" s="169"/>
      <c r="V157" s="169"/>
      <c r="W157" s="169"/>
      <c r="X157" s="169"/>
      <c r="Y157" s="169"/>
      <c r="Z157" s="169"/>
      <c r="AA157" s="169"/>
      <c r="AB157" s="169"/>
      <c r="AC157" s="169"/>
      <c r="AD157" s="169"/>
      <c r="AE157" s="169"/>
      <c r="AF157" s="169"/>
      <c r="AG157" s="169"/>
      <c r="AH157" s="169"/>
      <c r="AI157" s="169"/>
      <c r="AJ157" s="169"/>
      <c r="AK157" s="169"/>
      <c r="AL157" s="169"/>
      <c r="AM157" s="169"/>
      <c r="AN157" s="169"/>
      <c r="AO157" s="169"/>
      <c r="AP157" s="169"/>
      <c r="AQ157" s="169"/>
      <c r="AR157" s="169"/>
      <c r="AS157" s="169"/>
      <c r="AT157" s="169"/>
      <c r="AU157" s="169"/>
      <c r="AV157" s="169"/>
      <c r="AW157" s="169"/>
      <c r="AX157" s="169"/>
      <c r="AY157" s="169"/>
      <c r="AZ157" s="169"/>
      <c r="BA157" s="169"/>
      <c r="BB157" s="169"/>
      <c r="BC157" s="169"/>
      <c r="BD157" s="169"/>
      <c r="BE157" s="169"/>
      <c r="BF157" s="169"/>
      <c r="BG157" s="169"/>
      <c r="BH157" s="169"/>
      <c r="BI157" s="169"/>
      <c r="BJ157" s="169"/>
      <c r="BK157" s="169"/>
      <c r="BL157" s="169"/>
    </row>
    <row r="158" spans="1:64" s="257" customFormat="1" ht="7.5" customHeight="1" x14ac:dyDescent="0.2">
      <c r="A158" s="182"/>
      <c r="B158" s="183"/>
      <c r="C158" s="201"/>
      <c r="D158" s="184"/>
      <c r="E158" s="185"/>
      <c r="F158" s="187"/>
      <c r="G158" s="199"/>
      <c r="H158" s="169"/>
      <c r="I158" s="169"/>
      <c r="J158" s="169"/>
      <c r="K158" s="169"/>
      <c r="L158" s="169"/>
      <c r="M158" s="169"/>
      <c r="N158" s="169"/>
      <c r="O158" s="169"/>
      <c r="P158" s="169"/>
      <c r="Q158" s="169"/>
      <c r="R158" s="169"/>
      <c r="S158" s="169"/>
      <c r="T158" s="169"/>
      <c r="U158" s="169"/>
      <c r="V158" s="169"/>
      <c r="W158" s="169"/>
      <c r="X158" s="169"/>
      <c r="Y158" s="169"/>
      <c r="Z158" s="169"/>
      <c r="AA158" s="169"/>
      <c r="AB158" s="169"/>
      <c r="AC158" s="169"/>
      <c r="AD158" s="169"/>
      <c r="AE158" s="169"/>
      <c r="AF158" s="169"/>
      <c r="AG158" s="169"/>
      <c r="AH158" s="169"/>
      <c r="AI158" s="169"/>
      <c r="AJ158" s="169"/>
      <c r="AK158" s="169"/>
      <c r="AL158" s="169"/>
      <c r="AM158" s="169"/>
      <c r="AN158" s="169"/>
      <c r="AO158" s="169"/>
      <c r="AP158" s="169"/>
      <c r="AQ158" s="169"/>
      <c r="AR158" s="169"/>
      <c r="AS158" s="169"/>
      <c r="AT158" s="169"/>
      <c r="AU158" s="169"/>
      <c r="AV158" s="169"/>
      <c r="AW158" s="169"/>
      <c r="AX158" s="169"/>
      <c r="AY158" s="169"/>
      <c r="AZ158" s="169"/>
      <c r="BA158" s="169"/>
      <c r="BB158" s="169"/>
      <c r="BC158" s="169"/>
      <c r="BD158" s="169"/>
      <c r="BE158" s="169"/>
      <c r="BF158" s="169"/>
      <c r="BG158" s="169"/>
      <c r="BH158" s="169"/>
      <c r="BI158" s="169"/>
      <c r="BJ158" s="169"/>
      <c r="BK158" s="169"/>
      <c r="BL158" s="169"/>
    </row>
    <row r="159" spans="1:64" s="257" customFormat="1" ht="15.75" customHeight="1" x14ac:dyDescent="0.2">
      <c r="A159" s="182"/>
      <c r="B159" s="259" t="s">
        <v>28</v>
      </c>
      <c r="C159" s="184" t="s">
        <v>113</v>
      </c>
      <c r="D159" s="184" t="s">
        <v>120</v>
      </c>
      <c r="E159" s="185" t="s">
        <v>60</v>
      </c>
      <c r="F159" s="187" t="s">
        <v>60</v>
      </c>
      <c r="G159" s="186">
        <f>SUM(G161)</f>
        <v>239873.02000000002</v>
      </c>
      <c r="H159" s="169"/>
      <c r="I159" s="169"/>
      <c r="J159" s="169"/>
      <c r="K159" s="169"/>
      <c r="L159" s="169"/>
      <c r="M159" s="169"/>
      <c r="N159" s="169"/>
      <c r="O159" s="169"/>
      <c r="P159" s="169"/>
      <c r="Q159" s="169"/>
      <c r="R159" s="169"/>
      <c r="S159" s="169"/>
      <c r="T159" s="169"/>
      <c r="U159" s="169"/>
      <c r="V159" s="169"/>
      <c r="W159" s="169"/>
      <c r="X159" s="169"/>
      <c r="Y159" s="169"/>
      <c r="Z159" s="169"/>
      <c r="AA159" s="169"/>
      <c r="AB159" s="169"/>
      <c r="AC159" s="169"/>
      <c r="AD159" s="169"/>
      <c r="AE159" s="169"/>
      <c r="AF159" s="169"/>
      <c r="AG159" s="169"/>
      <c r="AH159" s="169"/>
      <c r="AI159" s="169"/>
      <c r="AJ159" s="169"/>
      <c r="AK159" s="169"/>
      <c r="AL159" s="169"/>
      <c r="AM159" s="169"/>
      <c r="AN159" s="169"/>
      <c r="AO159" s="169"/>
      <c r="AP159" s="169"/>
      <c r="AQ159" s="169"/>
      <c r="AR159" s="169"/>
      <c r="AS159" s="169"/>
      <c r="AT159" s="169"/>
      <c r="AU159" s="169"/>
      <c r="AV159" s="169"/>
      <c r="AW159" s="169"/>
      <c r="AX159" s="169"/>
      <c r="AY159" s="169"/>
      <c r="AZ159" s="169"/>
      <c r="BA159" s="169"/>
      <c r="BB159" s="169"/>
      <c r="BC159" s="169"/>
      <c r="BD159" s="169"/>
      <c r="BE159" s="169"/>
      <c r="BF159" s="169"/>
      <c r="BG159" s="169"/>
      <c r="BH159" s="169"/>
      <c r="BI159" s="169"/>
      <c r="BJ159" s="169"/>
      <c r="BK159" s="169"/>
      <c r="BL159" s="169"/>
    </row>
    <row r="160" spans="1:64" s="257" customFormat="1" ht="8.25" customHeight="1" x14ac:dyDescent="0.2">
      <c r="A160" s="182"/>
      <c r="B160" s="183"/>
      <c r="C160" s="201"/>
      <c r="D160" s="184"/>
      <c r="E160" s="184"/>
      <c r="F160" s="194"/>
      <c r="G160" s="195"/>
      <c r="H160" s="169"/>
      <c r="I160" s="169"/>
      <c r="J160" s="169"/>
      <c r="K160" s="169"/>
      <c r="L160" s="169"/>
      <c r="M160" s="169"/>
      <c r="N160" s="169"/>
      <c r="O160" s="169"/>
      <c r="P160" s="169"/>
      <c r="Q160" s="169"/>
      <c r="R160" s="169"/>
      <c r="S160" s="169"/>
      <c r="T160" s="169"/>
      <c r="U160" s="169"/>
      <c r="V160" s="169"/>
      <c r="W160" s="169"/>
      <c r="X160" s="169"/>
      <c r="Y160" s="169"/>
      <c r="Z160" s="169"/>
      <c r="AA160" s="169"/>
      <c r="AB160" s="169"/>
      <c r="AC160" s="169"/>
      <c r="AD160" s="169"/>
      <c r="AE160" s="169"/>
      <c r="AF160" s="169"/>
      <c r="AG160" s="169"/>
      <c r="AH160" s="169"/>
      <c r="AI160" s="169"/>
      <c r="AJ160" s="169"/>
      <c r="AK160" s="169"/>
      <c r="AL160" s="169"/>
      <c r="AM160" s="169"/>
      <c r="AN160" s="169"/>
      <c r="AO160" s="169"/>
      <c r="AP160" s="169"/>
      <c r="AQ160" s="169"/>
      <c r="AR160" s="169"/>
      <c r="AS160" s="169"/>
      <c r="AT160" s="169"/>
      <c r="AU160" s="169"/>
      <c r="AV160" s="169"/>
      <c r="AW160" s="169"/>
      <c r="AX160" s="169"/>
      <c r="AY160" s="169"/>
      <c r="AZ160" s="169"/>
      <c r="BA160" s="169"/>
      <c r="BB160" s="169"/>
      <c r="BC160" s="169"/>
      <c r="BD160" s="169"/>
      <c r="BE160" s="169"/>
      <c r="BF160" s="169"/>
      <c r="BG160" s="169"/>
      <c r="BH160" s="169"/>
      <c r="BI160" s="169"/>
      <c r="BJ160" s="169"/>
      <c r="BK160" s="169"/>
      <c r="BL160" s="169"/>
    </row>
    <row r="161" spans="1:64" s="257" customFormat="1" ht="15.75" customHeight="1" x14ac:dyDescent="0.2">
      <c r="A161" s="182"/>
      <c r="B161" s="183"/>
      <c r="C161" s="201"/>
      <c r="D161" s="184"/>
      <c r="E161" s="184"/>
      <c r="F161" s="194"/>
      <c r="G161" s="258">
        <f>SUM(G162:G166)</f>
        <v>239873.02000000002</v>
      </c>
      <c r="H161" s="169"/>
      <c r="I161" s="169"/>
      <c r="J161" s="169"/>
      <c r="K161" s="169"/>
      <c r="L161" s="169"/>
      <c r="M161" s="169"/>
      <c r="N161" s="169"/>
      <c r="O161" s="169"/>
      <c r="P161" s="169"/>
      <c r="Q161" s="169"/>
      <c r="R161" s="169"/>
      <c r="S161" s="169"/>
      <c r="T161" s="169"/>
      <c r="U161" s="169"/>
      <c r="V161" s="169"/>
      <c r="W161" s="169"/>
      <c r="X161" s="169"/>
      <c r="Y161" s="169"/>
      <c r="Z161" s="169"/>
      <c r="AA161" s="169"/>
      <c r="AB161" s="169"/>
      <c r="AC161" s="169"/>
      <c r="AD161" s="169"/>
      <c r="AE161" s="169"/>
      <c r="AF161" s="169"/>
      <c r="AG161" s="169"/>
      <c r="AH161" s="169"/>
      <c r="AI161" s="169"/>
      <c r="AJ161" s="169"/>
      <c r="AK161" s="169"/>
      <c r="AL161" s="169"/>
      <c r="AM161" s="169"/>
      <c r="AN161" s="169"/>
      <c r="AO161" s="169"/>
      <c r="AP161" s="169"/>
      <c r="AQ161" s="169"/>
      <c r="AR161" s="169"/>
      <c r="AS161" s="169"/>
      <c r="AT161" s="169"/>
      <c r="AU161" s="169"/>
      <c r="AV161" s="169"/>
      <c r="AW161" s="169"/>
      <c r="AX161" s="169"/>
      <c r="AY161" s="169"/>
      <c r="AZ161" s="169"/>
      <c r="BA161" s="169"/>
      <c r="BB161" s="169"/>
      <c r="BC161" s="169"/>
      <c r="BD161" s="169"/>
      <c r="BE161" s="169"/>
      <c r="BF161" s="169"/>
      <c r="BG161" s="169"/>
      <c r="BH161" s="169"/>
      <c r="BI161" s="169"/>
      <c r="BJ161" s="169"/>
      <c r="BK161" s="169"/>
      <c r="BL161" s="169"/>
    </row>
    <row r="162" spans="1:64" s="257" customFormat="1" ht="15.75" customHeight="1" x14ac:dyDescent="0.2">
      <c r="A162" s="182"/>
      <c r="B162" s="183"/>
      <c r="C162" s="201"/>
      <c r="D162" s="184"/>
      <c r="E162" s="184" t="s">
        <v>108</v>
      </c>
      <c r="F162" s="194" t="s">
        <v>60</v>
      </c>
      <c r="G162" s="195">
        <f>18236+21454+8422.02+19661-3135.94+20389+3326+20430+21131+12077+23052+15614</f>
        <v>180656.08000000002</v>
      </c>
      <c r="H162" s="169"/>
      <c r="I162" s="169"/>
      <c r="J162" s="169"/>
      <c r="K162" s="169"/>
      <c r="L162" s="169"/>
      <c r="M162" s="169"/>
      <c r="N162" s="169"/>
      <c r="O162" s="169"/>
      <c r="P162" s="169"/>
      <c r="Q162" s="169"/>
      <c r="R162" s="169"/>
      <c r="S162" s="169"/>
      <c r="T162" s="169"/>
      <c r="U162" s="169"/>
      <c r="V162" s="169"/>
      <c r="W162" s="169"/>
      <c r="X162" s="169"/>
      <c r="Y162" s="169"/>
      <c r="Z162" s="169"/>
      <c r="AA162" s="169"/>
      <c r="AB162" s="169"/>
      <c r="AC162" s="169"/>
      <c r="AD162" s="169"/>
      <c r="AE162" s="169"/>
      <c r="AF162" s="169"/>
      <c r="AG162" s="169"/>
      <c r="AH162" s="169"/>
      <c r="AI162" s="169"/>
      <c r="AJ162" s="169"/>
      <c r="AK162" s="169"/>
      <c r="AL162" s="169"/>
      <c r="AM162" s="169"/>
      <c r="AN162" s="169"/>
      <c r="AO162" s="169"/>
      <c r="AP162" s="169"/>
      <c r="AQ162" s="169"/>
      <c r="AR162" s="169"/>
      <c r="AS162" s="169"/>
      <c r="AT162" s="169"/>
      <c r="AU162" s="169"/>
      <c r="AV162" s="169"/>
      <c r="AW162" s="169"/>
      <c r="AX162" s="169"/>
      <c r="AY162" s="169"/>
      <c r="AZ162" s="169"/>
      <c r="BA162" s="169"/>
      <c r="BB162" s="169"/>
      <c r="BC162" s="169"/>
      <c r="BD162" s="169"/>
      <c r="BE162" s="169"/>
      <c r="BF162" s="169"/>
      <c r="BG162" s="169"/>
      <c r="BH162" s="169"/>
      <c r="BI162" s="169"/>
      <c r="BJ162" s="169"/>
      <c r="BK162" s="169"/>
      <c r="BL162" s="169"/>
    </row>
    <row r="163" spans="1:64" s="257" customFormat="1" ht="15.75" customHeight="1" x14ac:dyDescent="0.2">
      <c r="A163" s="182"/>
      <c r="B163" s="183"/>
      <c r="C163" s="201"/>
      <c r="D163" s="184"/>
      <c r="E163" s="184" t="s">
        <v>95</v>
      </c>
      <c r="F163" s="194" t="s">
        <v>60</v>
      </c>
      <c r="G163" s="195">
        <f>1388+325</f>
        <v>1713</v>
      </c>
      <c r="H163" s="169"/>
      <c r="I163" s="169"/>
      <c r="J163" s="169"/>
      <c r="K163" s="169"/>
      <c r="L163" s="169"/>
      <c r="M163" s="169"/>
      <c r="N163" s="169"/>
      <c r="O163" s="169"/>
      <c r="P163" s="169"/>
      <c r="Q163" s="169"/>
      <c r="R163" s="169"/>
      <c r="S163" s="169"/>
      <c r="T163" s="169"/>
      <c r="U163" s="169"/>
      <c r="V163" s="169"/>
      <c r="W163" s="169"/>
      <c r="X163" s="169"/>
      <c r="Y163" s="169"/>
      <c r="Z163" s="169"/>
      <c r="AA163" s="169"/>
      <c r="AB163" s="169"/>
      <c r="AC163" s="169"/>
      <c r="AD163" s="169"/>
      <c r="AE163" s="169"/>
      <c r="AF163" s="169"/>
      <c r="AG163" s="169"/>
      <c r="AH163" s="169"/>
      <c r="AI163" s="169"/>
      <c r="AJ163" s="169"/>
      <c r="AK163" s="169"/>
      <c r="AL163" s="169"/>
      <c r="AM163" s="169"/>
      <c r="AN163" s="169"/>
      <c r="AO163" s="169"/>
      <c r="AP163" s="169"/>
      <c r="AQ163" s="169"/>
      <c r="AR163" s="169"/>
      <c r="AS163" s="169"/>
      <c r="AT163" s="169"/>
      <c r="AU163" s="169"/>
      <c r="AV163" s="169"/>
      <c r="AW163" s="169"/>
      <c r="AX163" s="169"/>
      <c r="AY163" s="169"/>
      <c r="AZ163" s="169"/>
      <c r="BA163" s="169"/>
      <c r="BB163" s="169"/>
      <c r="BC163" s="169"/>
      <c r="BD163" s="169"/>
      <c r="BE163" s="169"/>
      <c r="BF163" s="169"/>
      <c r="BG163" s="169"/>
      <c r="BH163" s="169"/>
      <c r="BI163" s="169"/>
      <c r="BJ163" s="169"/>
      <c r="BK163" s="169"/>
      <c r="BL163" s="169"/>
    </row>
    <row r="164" spans="1:64" s="257" customFormat="1" ht="15.75" customHeight="1" x14ac:dyDescent="0.2">
      <c r="A164" s="182"/>
      <c r="B164" s="183"/>
      <c r="C164" s="201"/>
      <c r="D164" s="184"/>
      <c r="E164" s="184" t="s">
        <v>115</v>
      </c>
      <c r="F164" s="194" t="s">
        <v>60</v>
      </c>
      <c r="G164" s="195">
        <f>20010.48+4491+2290</f>
        <v>26791.48</v>
      </c>
      <c r="H164" s="169"/>
      <c r="I164" s="169"/>
      <c r="J164" s="169"/>
      <c r="K164" s="169"/>
      <c r="L164" s="169"/>
      <c r="M164" s="169"/>
      <c r="N164" s="169"/>
      <c r="O164" s="169"/>
      <c r="P164" s="169"/>
      <c r="Q164" s="169"/>
      <c r="R164" s="169"/>
      <c r="S164" s="169"/>
      <c r="T164" s="169"/>
      <c r="U164" s="169"/>
      <c r="V164" s="169"/>
      <c r="W164" s="169"/>
      <c r="X164" s="169"/>
      <c r="Y164" s="169"/>
      <c r="Z164" s="169"/>
      <c r="AA164" s="169"/>
      <c r="AB164" s="169"/>
      <c r="AC164" s="169"/>
      <c r="AD164" s="169"/>
      <c r="AE164" s="169"/>
      <c r="AF164" s="169"/>
      <c r="AG164" s="169"/>
      <c r="AH164" s="169"/>
      <c r="AI164" s="169"/>
      <c r="AJ164" s="169"/>
      <c r="AK164" s="169"/>
      <c r="AL164" s="169"/>
      <c r="AM164" s="169"/>
      <c r="AN164" s="169"/>
      <c r="AO164" s="169"/>
      <c r="AP164" s="169"/>
      <c r="AQ164" s="169"/>
      <c r="AR164" s="169"/>
      <c r="AS164" s="169"/>
      <c r="AT164" s="169"/>
      <c r="AU164" s="169"/>
      <c r="AV164" s="169"/>
      <c r="AW164" s="169"/>
      <c r="AX164" s="169"/>
      <c r="AY164" s="169"/>
      <c r="AZ164" s="169"/>
      <c r="BA164" s="169"/>
      <c r="BB164" s="169"/>
      <c r="BC164" s="169"/>
      <c r="BD164" s="169"/>
      <c r="BE164" s="169"/>
      <c r="BF164" s="169"/>
      <c r="BG164" s="169"/>
      <c r="BH164" s="169"/>
      <c r="BI164" s="169"/>
      <c r="BJ164" s="169"/>
      <c r="BK164" s="169"/>
      <c r="BL164" s="169"/>
    </row>
    <row r="165" spans="1:64" s="257" customFormat="1" ht="18" customHeight="1" x14ac:dyDescent="0.2">
      <c r="A165" s="182"/>
      <c r="B165" s="183"/>
      <c r="C165" s="201"/>
      <c r="D165" s="184"/>
      <c r="E165" s="184" t="s">
        <v>81</v>
      </c>
      <c r="F165" s="194" t="s">
        <v>60</v>
      </c>
      <c r="G165" s="195">
        <f>4162.46+883+450</f>
        <v>5495.46</v>
      </c>
      <c r="H165" s="169"/>
      <c r="I165" s="169"/>
      <c r="J165" s="169"/>
      <c r="K165" s="169"/>
      <c r="L165" s="169"/>
      <c r="M165" s="169"/>
      <c r="N165" s="169"/>
      <c r="O165" s="169"/>
      <c r="P165" s="169"/>
      <c r="Q165" s="169"/>
      <c r="R165" s="169"/>
      <c r="S165" s="169"/>
      <c r="T165" s="169"/>
      <c r="U165" s="169"/>
      <c r="V165" s="169"/>
      <c r="W165" s="169"/>
      <c r="X165" s="169"/>
      <c r="Y165" s="169"/>
      <c r="Z165" s="169"/>
      <c r="AA165" s="169"/>
      <c r="AB165" s="169"/>
      <c r="AC165" s="169"/>
      <c r="AD165" s="169"/>
      <c r="AE165" s="169"/>
      <c r="AF165" s="169"/>
      <c r="AG165" s="169"/>
      <c r="AH165" s="169"/>
      <c r="AI165" s="169"/>
      <c r="AJ165" s="169"/>
      <c r="AK165" s="169"/>
      <c r="AL165" s="169"/>
      <c r="AM165" s="169"/>
      <c r="AN165" s="169"/>
      <c r="AO165" s="169"/>
      <c r="AP165" s="169"/>
      <c r="AQ165" s="169"/>
      <c r="AR165" s="169"/>
      <c r="AS165" s="169"/>
      <c r="AT165" s="169"/>
      <c r="AU165" s="169"/>
      <c r="AV165" s="169"/>
      <c r="AW165" s="169"/>
      <c r="AX165" s="169"/>
      <c r="AY165" s="169"/>
      <c r="AZ165" s="169"/>
      <c r="BA165" s="169"/>
      <c r="BB165" s="169"/>
      <c r="BC165" s="169"/>
      <c r="BD165" s="169"/>
      <c r="BE165" s="169"/>
      <c r="BF165" s="169"/>
      <c r="BG165" s="169"/>
      <c r="BH165" s="169"/>
      <c r="BI165" s="169"/>
      <c r="BJ165" s="169"/>
      <c r="BK165" s="169"/>
      <c r="BL165" s="169"/>
    </row>
    <row r="166" spans="1:64" s="257" customFormat="1" ht="15.75" customHeight="1" x14ac:dyDescent="0.2">
      <c r="A166" s="182"/>
      <c r="B166" s="183"/>
      <c r="C166" s="201"/>
      <c r="D166" s="184"/>
      <c r="E166" s="184" t="s">
        <v>82</v>
      </c>
      <c r="F166" s="194" t="s">
        <v>60</v>
      </c>
      <c r="G166" s="195">
        <f>16376+8841</f>
        <v>25217</v>
      </c>
      <c r="H166" s="169"/>
      <c r="I166" s="169"/>
      <c r="J166" s="169"/>
      <c r="K166" s="169"/>
      <c r="L166" s="169"/>
      <c r="M166" s="169"/>
      <c r="N166" s="169"/>
      <c r="O166" s="169"/>
      <c r="P166" s="169"/>
      <c r="Q166" s="169"/>
      <c r="R166" s="169"/>
      <c r="S166" s="169"/>
      <c r="T166" s="169"/>
      <c r="U166" s="169"/>
      <c r="V166" s="169"/>
      <c r="W166" s="169"/>
      <c r="X166" s="169"/>
      <c r="Y166" s="169"/>
      <c r="Z166" s="169"/>
      <c r="AA166" s="169"/>
      <c r="AB166" s="169"/>
      <c r="AC166" s="169"/>
      <c r="AD166" s="169"/>
      <c r="AE166" s="169"/>
      <c r="AF166" s="169"/>
      <c r="AG166" s="169"/>
      <c r="AH166" s="169"/>
      <c r="AI166" s="169"/>
      <c r="AJ166" s="169"/>
      <c r="AK166" s="169"/>
      <c r="AL166" s="169"/>
      <c r="AM166" s="169"/>
      <c r="AN166" s="169"/>
      <c r="AO166" s="169"/>
      <c r="AP166" s="169"/>
      <c r="AQ166" s="169"/>
      <c r="AR166" s="169"/>
      <c r="AS166" s="169"/>
      <c r="AT166" s="169"/>
      <c r="AU166" s="169"/>
      <c r="AV166" s="169"/>
      <c r="AW166" s="169"/>
      <c r="AX166" s="169"/>
      <c r="AY166" s="169"/>
      <c r="AZ166" s="169"/>
      <c r="BA166" s="169"/>
      <c r="BB166" s="169"/>
      <c r="BC166" s="169"/>
      <c r="BD166" s="169"/>
      <c r="BE166" s="169"/>
      <c r="BF166" s="169"/>
      <c r="BG166" s="169"/>
      <c r="BH166" s="169"/>
      <c r="BI166" s="169"/>
      <c r="BJ166" s="169"/>
      <c r="BK166" s="169"/>
      <c r="BL166" s="169"/>
    </row>
    <row r="167" spans="1:64" s="257" customFormat="1" ht="8.25" customHeight="1" x14ac:dyDescent="0.2">
      <c r="A167" s="182"/>
      <c r="B167" s="183"/>
      <c r="C167" s="201"/>
      <c r="D167" s="184"/>
      <c r="E167" s="184"/>
      <c r="F167" s="194"/>
      <c r="G167" s="195"/>
      <c r="H167" s="169"/>
      <c r="I167" s="169"/>
      <c r="J167" s="169"/>
      <c r="K167" s="169"/>
      <c r="L167" s="169"/>
      <c r="M167" s="169"/>
      <c r="N167" s="169"/>
      <c r="O167" s="169"/>
      <c r="P167" s="169"/>
      <c r="Q167" s="169"/>
      <c r="R167" s="169"/>
      <c r="S167" s="169"/>
      <c r="T167" s="169"/>
      <c r="U167" s="169"/>
      <c r="V167" s="169"/>
      <c r="W167" s="169"/>
      <c r="X167" s="169"/>
      <c r="Y167" s="169"/>
      <c r="Z167" s="169"/>
      <c r="AA167" s="169"/>
      <c r="AB167" s="169"/>
      <c r="AC167" s="169"/>
      <c r="AD167" s="169"/>
      <c r="AE167" s="169"/>
      <c r="AF167" s="169"/>
      <c r="AG167" s="169"/>
      <c r="AH167" s="169"/>
      <c r="AI167" s="169"/>
      <c r="AJ167" s="169"/>
      <c r="AK167" s="169"/>
      <c r="AL167" s="169"/>
      <c r="AM167" s="169"/>
      <c r="AN167" s="169"/>
      <c r="AO167" s="169"/>
      <c r="AP167" s="169"/>
      <c r="AQ167" s="169"/>
      <c r="AR167" s="169"/>
      <c r="AS167" s="169"/>
      <c r="AT167" s="169"/>
      <c r="AU167" s="169"/>
      <c r="AV167" s="169"/>
      <c r="AW167" s="169"/>
      <c r="AX167" s="169"/>
      <c r="AY167" s="169"/>
      <c r="AZ167" s="169"/>
      <c r="BA167" s="169"/>
      <c r="BB167" s="169"/>
      <c r="BC167" s="169"/>
      <c r="BD167" s="169"/>
      <c r="BE167" s="169"/>
      <c r="BF167" s="169"/>
      <c r="BG167" s="169"/>
      <c r="BH167" s="169"/>
      <c r="BI167" s="169"/>
      <c r="BJ167" s="169"/>
      <c r="BK167" s="169"/>
      <c r="BL167" s="169"/>
    </row>
    <row r="168" spans="1:64" s="257" customFormat="1" ht="18.75" customHeight="1" x14ac:dyDescent="0.2">
      <c r="A168" s="182"/>
      <c r="B168" s="259" t="s">
        <v>21</v>
      </c>
      <c r="C168" s="184" t="s">
        <v>113</v>
      </c>
      <c r="D168" s="184" t="s">
        <v>120</v>
      </c>
      <c r="E168" s="190" t="s">
        <v>60</v>
      </c>
      <c r="F168" s="191" t="s">
        <v>60</v>
      </c>
      <c r="G168" s="192">
        <f>SUM(G170)</f>
        <v>15335</v>
      </c>
      <c r="H168" s="169"/>
      <c r="I168" s="169"/>
      <c r="J168" s="169"/>
      <c r="K168" s="169"/>
      <c r="L168" s="169"/>
      <c r="M168" s="169"/>
      <c r="N168" s="169"/>
      <c r="O168" s="169"/>
      <c r="P168" s="169"/>
      <c r="Q168" s="169"/>
      <c r="R168" s="169"/>
      <c r="S168" s="169"/>
      <c r="T168" s="169"/>
      <c r="U168" s="169"/>
      <c r="V168" s="169"/>
      <c r="W168" s="169"/>
      <c r="X168" s="169"/>
      <c r="Y168" s="169"/>
      <c r="Z168" s="169"/>
      <c r="AA168" s="169"/>
      <c r="AB168" s="169"/>
      <c r="AC168" s="169"/>
      <c r="AD168" s="169"/>
      <c r="AE168" s="169"/>
      <c r="AF168" s="169"/>
      <c r="AG168" s="169"/>
      <c r="AH168" s="169"/>
      <c r="AI168" s="169"/>
      <c r="AJ168" s="169"/>
      <c r="AK168" s="169"/>
      <c r="AL168" s="169"/>
      <c r="AM168" s="169"/>
      <c r="AN168" s="169"/>
      <c r="AO168" s="169"/>
      <c r="AP168" s="169"/>
      <c r="AQ168" s="169"/>
      <c r="AR168" s="169"/>
      <c r="AS168" s="169"/>
      <c r="AT168" s="169"/>
      <c r="AU168" s="169"/>
      <c r="AV168" s="169"/>
      <c r="AW168" s="169"/>
      <c r="AX168" s="169"/>
      <c r="AY168" s="169"/>
      <c r="AZ168" s="169"/>
      <c r="BA168" s="169"/>
      <c r="BB168" s="169"/>
      <c r="BC168" s="169"/>
      <c r="BD168" s="169"/>
      <c r="BE168" s="169"/>
      <c r="BF168" s="169"/>
      <c r="BG168" s="169"/>
      <c r="BH168" s="169"/>
      <c r="BI168" s="169"/>
      <c r="BJ168" s="169"/>
      <c r="BK168" s="169"/>
      <c r="BL168" s="169"/>
    </row>
    <row r="169" spans="1:64" s="257" customFormat="1" ht="9" customHeight="1" x14ac:dyDescent="0.2">
      <c r="A169" s="182"/>
      <c r="B169" s="183"/>
      <c r="C169" s="201"/>
      <c r="D169" s="184"/>
      <c r="E169" s="184"/>
      <c r="F169" s="194"/>
      <c r="G169" s="195"/>
      <c r="H169" s="169"/>
      <c r="I169" s="169"/>
      <c r="J169" s="169"/>
      <c r="K169" s="169"/>
      <c r="L169" s="169"/>
      <c r="M169" s="169"/>
      <c r="N169" s="169"/>
      <c r="O169" s="169"/>
      <c r="P169" s="169"/>
      <c r="Q169" s="169"/>
      <c r="R169" s="169"/>
      <c r="S169" s="169"/>
      <c r="T169" s="169"/>
      <c r="U169" s="169"/>
      <c r="V169" s="169"/>
      <c r="W169" s="169"/>
      <c r="X169" s="169"/>
      <c r="Y169" s="169"/>
      <c r="Z169" s="169"/>
      <c r="AA169" s="169"/>
      <c r="AB169" s="169"/>
      <c r="AC169" s="169"/>
      <c r="AD169" s="169"/>
      <c r="AE169" s="169"/>
      <c r="AF169" s="169"/>
      <c r="AG169" s="169"/>
      <c r="AH169" s="169"/>
      <c r="AI169" s="169"/>
      <c r="AJ169" s="169"/>
      <c r="AK169" s="169"/>
      <c r="AL169" s="169"/>
      <c r="AM169" s="169"/>
      <c r="AN169" s="169"/>
      <c r="AO169" s="169"/>
      <c r="AP169" s="169"/>
      <c r="AQ169" s="169"/>
      <c r="AR169" s="169"/>
      <c r="AS169" s="169"/>
      <c r="AT169" s="169"/>
      <c r="AU169" s="169"/>
      <c r="AV169" s="169"/>
      <c r="AW169" s="169"/>
      <c r="AX169" s="169"/>
      <c r="AY169" s="169"/>
      <c r="AZ169" s="169"/>
      <c r="BA169" s="169"/>
      <c r="BB169" s="169"/>
      <c r="BC169" s="169"/>
      <c r="BD169" s="169"/>
      <c r="BE169" s="169"/>
      <c r="BF169" s="169"/>
      <c r="BG169" s="169"/>
      <c r="BH169" s="169"/>
      <c r="BI169" s="169"/>
      <c r="BJ169" s="169"/>
      <c r="BK169" s="169"/>
      <c r="BL169" s="169"/>
    </row>
    <row r="170" spans="1:64" s="257" customFormat="1" ht="15.75" customHeight="1" x14ac:dyDescent="0.2">
      <c r="A170" s="182"/>
      <c r="B170" s="183"/>
      <c r="C170" s="201"/>
      <c r="D170" s="184"/>
      <c r="E170" s="184"/>
      <c r="F170" s="194"/>
      <c r="G170" s="258">
        <f>SUM(G171)</f>
        <v>15335</v>
      </c>
      <c r="H170" s="169"/>
      <c r="I170" s="169"/>
      <c r="J170" s="169"/>
      <c r="K170" s="169"/>
      <c r="L170" s="169"/>
      <c r="M170" s="169"/>
      <c r="N170" s="169"/>
      <c r="O170" s="169"/>
      <c r="P170" s="169"/>
      <c r="Q170" s="169"/>
      <c r="R170" s="169"/>
      <c r="S170" s="169"/>
      <c r="T170" s="169"/>
      <c r="U170" s="169"/>
      <c r="V170" s="169"/>
      <c r="W170" s="169"/>
      <c r="X170" s="169"/>
      <c r="Y170" s="169"/>
      <c r="Z170" s="169"/>
      <c r="AA170" s="169"/>
      <c r="AB170" s="169"/>
      <c r="AC170" s="169"/>
      <c r="AD170" s="169"/>
      <c r="AE170" s="169"/>
      <c r="AF170" s="169"/>
      <c r="AG170" s="169"/>
      <c r="AH170" s="169"/>
      <c r="AI170" s="169"/>
      <c r="AJ170" s="169"/>
      <c r="AK170" s="169"/>
      <c r="AL170" s="169"/>
      <c r="AM170" s="169"/>
      <c r="AN170" s="169"/>
      <c r="AO170" s="169"/>
      <c r="AP170" s="169"/>
      <c r="AQ170" s="169"/>
      <c r="AR170" s="169"/>
      <c r="AS170" s="169"/>
      <c r="AT170" s="169"/>
      <c r="AU170" s="169"/>
      <c r="AV170" s="169"/>
      <c r="AW170" s="169"/>
      <c r="AX170" s="169"/>
      <c r="AY170" s="169"/>
      <c r="AZ170" s="169"/>
      <c r="BA170" s="169"/>
      <c r="BB170" s="169"/>
      <c r="BC170" s="169"/>
      <c r="BD170" s="169"/>
      <c r="BE170" s="169"/>
      <c r="BF170" s="169"/>
      <c r="BG170" s="169"/>
      <c r="BH170" s="169"/>
      <c r="BI170" s="169"/>
      <c r="BJ170" s="169"/>
      <c r="BK170" s="169"/>
      <c r="BL170" s="169"/>
    </row>
    <row r="171" spans="1:64" s="257" customFormat="1" ht="15.75" customHeight="1" x14ac:dyDescent="0.2">
      <c r="A171" s="182"/>
      <c r="B171" s="183"/>
      <c r="C171" s="201"/>
      <c r="D171" s="184"/>
      <c r="E171" s="184" t="s">
        <v>22</v>
      </c>
      <c r="F171" s="194" t="s">
        <v>60</v>
      </c>
      <c r="G171" s="195">
        <f>2470+3297+3078+3295+3195+3306-3306</f>
        <v>15335</v>
      </c>
      <c r="H171" s="169"/>
      <c r="I171" s="169"/>
      <c r="J171" s="169"/>
      <c r="K171" s="169"/>
      <c r="L171" s="169"/>
      <c r="M171" s="169"/>
      <c r="N171" s="169"/>
      <c r="O171" s="169"/>
      <c r="P171" s="169"/>
      <c r="Q171" s="169"/>
      <c r="R171" s="169"/>
      <c r="S171" s="169"/>
      <c r="T171" s="169"/>
      <c r="U171" s="169"/>
      <c r="V171" s="169"/>
      <c r="W171" s="169"/>
      <c r="X171" s="169"/>
      <c r="Y171" s="169"/>
      <c r="Z171" s="169"/>
      <c r="AA171" s="169"/>
      <c r="AB171" s="169"/>
      <c r="AC171" s="169"/>
      <c r="AD171" s="169"/>
      <c r="AE171" s="169"/>
      <c r="AF171" s="169"/>
      <c r="AG171" s="169"/>
      <c r="AH171" s="169"/>
      <c r="AI171" s="169"/>
      <c r="AJ171" s="169"/>
      <c r="AK171" s="169"/>
      <c r="AL171" s="169"/>
      <c r="AM171" s="169"/>
      <c r="AN171" s="169"/>
      <c r="AO171" s="169"/>
      <c r="AP171" s="169"/>
      <c r="AQ171" s="169"/>
      <c r="AR171" s="169"/>
      <c r="AS171" s="169"/>
      <c r="AT171" s="169"/>
      <c r="AU171" s="169"/>
      <c r="AV171" s="169"/>
      <c r="AW171" s="169"/>
      <c r="AX171" s="169"/>
      <c r="AY171" s="169"/>
      <c r="AZ171" s="169"/>
      <c r="BA171" s="169"/>
      <c r="BB171" s="169"/>
      <c r="BC171" s="169"/>
      <c r="BD171" s="169"/>
      <c r="BE171" s="169"/>
      <c r="BF171" s="169"/>
      <c r="BG171" s="169"/>
      <c r="BH171" s="169"/>
      <c r="BI171" s="169"/>
      <c r="BJ171" s="169"/>
      <c r="BK171" s="169"/>
      <c r="BL171" s="169"/>
    </row>
    <row r="172" spans="1:64" s="257" customFormat="1" ht="7.5" customHeight="1" x14ac:dyDescent="0.2">
      <c r="A172" s="182"/>
      <c r="B172" s="183"/>
      <c r="C172" s="201"/>
      <c r="D172" s="184"/>
      <c r="E172" s="184"/>
      <c r="F172" s="194"/>
      <c r="G172" s="195"/>
      <c r="H172" s="169"/>
      <c r="I172" s="169"/>
      <c r="J172" s="169"/>
      <c r="K172" s="169"/>
      <c r="L172" s="169"/>
      <c r="M172" s="169"/>
      <c r="N172" s="169"/>
      <c r="O172" s="169"/>
      <c r="P172" s="169"/>
      <c r="Q172" s="169"/>
      <c r="R172" s="169"/>
      <c r="S172" s="169"/>
      <c r="T172" s="169"/>
      <c r="U172" s="169"/>
      <c r="V172" s="169"/>
      <c r="W172" s="169"/>
      <c r="X172" s="169"/>
      <c r="Y172" s="169"/>
      <c r="Z172" s="169"/>
      <c r="AA172" s="169"/>
      <c r="AB172" s="169"/>
      <c r="AC172" s="169"/>
      <c r="AD172" s="169"/>
      <c r="AE172" s="169"/>
      <c r="AF172" s="169"/>
      <c r="AG172" s="169"/>
      <c r="AH172" s="169"/>
      <c r="AI172" s="169"/>
      <c r="AJ172" s="169"/>
      <c r="AK172" s="169"/>
      <c r="AL172" s="169"/>
      <c r="AM172" s="169"/>
      <c r="AN172" s="169"/>
      <c r="AO172" s="169"/>
      <c r="AP172" s="169"/>
      <c r="AQ172" s="169"/>
      <c r="AR172" s="169"/>
      <c r="AS172" s="169"/>
      <c r="AT172" s="169"/>
      <c r="AU172" s="169"/>
      <c r="AV172" s="169"/>
      <c r="AW172" s="169"/>
      <c r="AX172" s="169"/>
      <c r="AY172" s="169"/>
      <c r="AZ172" s="169"/>
      <c r="BA172" s="169"/>
      <c r="BB172" s="169"/>
      <c r="BC172" s="169"/>
      <c r="BD172" s="169"/>
      <c r="BE172" s="169"/>
      <c r="BF172" s="169"/>
      <c r="BG172" s="169"/>
      <c r="BH172" s="169"/>
      <c r="BI172" s="169"/>
      <c r="BJ172" s="169"/>
      <c r="BK172" s="169"/>
      <c r="BL172" s="169"/>
    </row>
    <row r="173" spans="1:64" s="257" customFormat="1" ht="24" customHeight="1" x14ac:dyDescent="0.2">
      <c r="A173" s="182"/>
      <c r="B173" s="260" t="s">
        <v>23</v>
      </c>
      <c r="C173" s="184" t="s">
        <v>113</v>
      </c>
      <c r="D173" s="184" t="s">
        <v>120</v>
      </c>
      <c r="E173" s="190" t="s">
        <v>60</v>
      </c>
      <c r="F173" s="191" t="s">
        <v>60</v>
      </c>
      <c r="G173" s="192">
        <f>SUM(G175)</f>
        <v>21747</v>
      </c>
      <c r="H173" s="169"/>
      <c r="I173" s="169"/>
      <c r="J173" s="169"/>
      <c r="K173" s="169"/>
      <c r="L173" s="169"/>
      <c r="M173" s="169"/>
      <c r="N173" s="169"/>
      <c r="O173" s="169"/>
      <c r="P173" s="169"/>
      <c r="Q173" s="169"/>
      <c r="R173" s="169"/>
      <c r="S173" s="169"/>
      <c r="T173" s="169"/>
      <c r="U173" s="169"/>
      <c r="V173" s="169"/>
      <c r="W173" s="169"/>
      <c r="X173" s="169"/>
      <c r="Y173" s="169"/>
      <c r="Z173" s="169"/>
      <c r="AA173" s="169"/>
      <c r="AB173" s="169"/>
      <c r="AC173" s="169"/>
      <c r="AD173" s="169"/>
      <c r="AE173" s="169"/>
      <c r="AF173" s="169"/>
      <c r="AG173" s="169"/>
      <c r="AH173" s="169"/>
      <c r="AI173" s="169"/>
      <c r="AJ173" s="169"/>
      <c r="AK173" s="169"/>
      <c r="AL173" s="169"/>
      <c r="AM173" s="169"/>
      <c r="AN173" s="169"/>
      <c r="AO173" s="169"/>
      <c r="AP173" s="169"/>
      <c r="AQ173" s="169"/>
      <c r="AR173" s="169"/>
      <c r="AS173" s="169"/>
      <c r="AT173" s="169"/>
      <c r="AU173" s="169"/>
      <c r="AV173" s="169"/>
      <c r="AW173" s="169"/>
      <c r="AX173" s="169"/>
      <c r="AY173" s="169"/>
      <c r="AZ173" s="169"/>
      <c r="BA173" s="169"/>
      <c r="BB173" s="169"/>
      <c r="BC173" s="169"/>
      <c r="BD173" s="169"/>
      <c r="BE173" s="169"/>
      <c r="BF173" s="169"/>
      <c r="BG173" s="169"/>
      <c r="BH173" s="169"/>
      <c r="BI173" s="169"/>
      <c r="BJ173" s="169"/>
      <c r="BK173" s="169"/>
      <c r="BL173" s="169"/>
    </row>
    <row r="174" spans="1:64" s="257" customFormat="1" ht="7.5" customHeight="1" x14ac:dyDescent="0.2">
      <c r="A174" s="182"/>
      <c r="B174" s="183"/>
      <c r="C174" s="201"/>
      <c r="D174" s="184"/>
      <c r="E174" s="184"/>
      <c r="F174" s="194"/>
      <c r="G174" s="195"/>
      <c r="H174" s="169"/>
      <c r="I174" s="169"/>
      <c r="J174" s="169"/>
      <c r="K174" s="169"/>
      <c r="L174" s="169"/>
      <c r="M174" s="169"/>
      <c r="N174" s="169"/>
      <c r="O174" s="169"/>
      <c r="P174" s="169"/>
      <c r="Q174" s="169"/>
      <c r="R174" s="169"/>
      <c r="S174" s="169"/>
      <c r="T174" s="169"/>
      <c r="U174" s="169"/>
      <c r="V174" s="169"/>
      <c r="W174" s="169"/>
      <c r="X174" s="169"/>
      <c r="Y174" s="169"/>
      <c r="Z174" s="169"/>
      <c r="AA174" s="169"/>
      <c r="AB174" s="169"/>
      <c r="AC174" s="169"/>
      <c r="AD174" s="169"/>
      <c r="AE174" s="169"/>
      <c r="AF174" s="169"/>
      <c r="AG174" s="169"/>
      <c r="AH174" s="169"/>
      <c r="AI174" s="169"/>
      <c r="AJ174" s="169"/>
      <c r="AK174" s="169"/>
      <c r="AL174" s="169"/>
      <c r="AM174" s="169"/>
      <c r="AN174" s="169"/>
      <c r="AO174" s="169"/>
      <c r="AP174" s="169"/>
      <c r="AQ174" s="169"/>
      <c r="AR174" s="169"/>
      <c r="AS174" s="169"/>
      <c r="AT174" s="169"/>
      <c r="AU174" s="169"/>
      <c r="AV174" s="169"/>
      <c r="AW174" s="169"/>
      <c r="AX174" s="169"/>
      <c r="AY174" s="169"/>
      <c r="AZ174" s="169"/>
      <c r="BA174" s="169"/>
      <c r="BB174" s="169"/>
      <c r="BC174" s="169"/>
      <c r="BD174" s="169"/>
      <c r="BE174" s="169"/>
      <c r="BF174" s="169"/>
      <c r="BG174" s="169"/>
      <c r="BH174" s="169"/>
      <c r="BI174" s="169"/>
      <c r="BJ174" s="169"/>
      <c r="BK174" s="169"/>
      <c r="BL174" s="169"/>
    </row>
    <row r="175" spans="1:64" s="257" customFormat="1" ht="15.75" customHeight="1" x14ac:dyDescent="0.2">
      <c r="A175" s="182"/>
      <c r="B175" s="183"/>
      <c r="C175" s="201"/>
      <c r="D175" s="184"/>
      <c r="E175" s="184"/>
      <c r="F175" s="194"/>
      <c r="G175" s="258">
        <f>SUM(G176)</f>
        <v>21747</v>
      </c>
      <c r="H175" s="169"/>
      <c r="I175" s="169"/>
      <c r="J175" s="169"/>
      <c r="K175" s="169"/>
      <c r="L175" s="169"/>
      <c r="M175" s="169"/>
      <c r="N175" s="169"/>
      <c r="O175" s="169"/>
      <c r="P175" s="169"/>
      <c r="Q175" s="169"/>
      <c r="R175" s="169"/>
      <c r="S175" s="169"/>
      <c r="T175" s="169"/>
      <c r="U175" s="169"/>
      <c r="V175" s="169"/>
      <c r="W175" s="169"/>
      <c r="X175" s="169"/>
      <c r="Y175" s="169"/>
      <c r="Z175" s="169"/>
      <c r="AA175" s="169"/>
      <c r="AB175" s="169"/>
      <c r="AC175" s="169"/>
      <c r="AD175" s="169"/>
      <c r="AE175" s="169"/>
      <c r="AF175" s="169"/>
      <c r="AG175" s="169"/>
      <c r="AH175" s="169"/>
      <c r="AI175" s="169"/>
      <c r="AJ175" s="169"/>
      <c r="AK175" s="169"/>
      <c r="AL175" s="169"/>
      <c r="AM175" s="169"/>
      <c r="AN175" s="169"/>
      <c r="AO175" s="169"/>
      <c r="AP175" s="169"/>
      <c r="AQ175" s="169"/>
      <c r="AR175" s="169"/>
      <c r="AS175" s="169"/>
      <c r="AT175" s="169"/>
      <c r="AU175" s="169"/>
      <c r="AV175" s="169"/>
      <c r="AW175" s="169"/>
      <c r="AX175" s="169"/>
      <c r="AY175" s="169"/>
      <c r="AZ175" s="169"/>
      <c r="BA175" s="169"/>
      <c r="BB175" s="169"/>
      <c r="BC175" s="169"/>
      <c r="BD175" s="169"/>
      <c r="BE175" s="169"/>
      <c r="BF175" s="169"/>
      <c r="BG175" s="169"/>
      <c r="BH175" s="169"/>
      <c r="BI175" s="169"/>
      <c r="BJ175" s="169"/>
      <c r="BK175" s="169"/>
      <c r="BL175" s="169"/>
    </row>
    <row r="176" spans="1:64" s="257" customFormat="1" ht="15.75" customHeight="1" x14ac:dyDescent="0.2">
      <c r="A176" s="182"/>
      <c r="B176" s="183"/>
      <c r="C176" s="201"/>
      <c r="D176" s="184"/>
      <c r="E176" s="184" t="s">
        <v>22</v>
      </c>
      <c r="F176" s="194" t="s">
        <v>60</v>
      </c>
      <c r="G176" s="195">
        <f>3306+3204+3315+3321+4233+4368</f>
        <v>21747</v>
      </c>
      <c r="H176" s="169"/>
      <c r="I176" s="169"/>
      <c r="J176" s="169"/>
      <c r="K176" s="169"/>
      <c r="L176" s="169"/>
      <c r="M176" s="169"/>
      <c r="N176" s="169"/>
      <c r="O176" s="169"/>
      <c r="P176" s="169"/>
      <c r="Q176" s="169"/>
      <c r="R176" s="169"/>
      <c r="S176" s="169"/>
      <c r="T176" s="169"/>
      <c r="U176" s="169"/>
      <c r="V176" s="169"/>
      <c r="W176" s="169"/>
      <c r="X176" s="169"/>
      <c r="Y176" s="169"/>
      <c r="Z176" s="169"/>
      <c r="AA176" s="169"/>
      <c r="AB176" s="169"/>
      <c r="AC176" s="169"/>
      <c r="AD176" s="169"/>
      <c r="AE176" s="169"/>
      <c r="AF176" s="169"/>
      <c r="AG176" s="169"/>
      <c r="AH176" s="169"/>
      <c r="AI176" s="169"/>
      <c r="AJ176" s="169"/>
      <c r="AK176" s="169"/>
      <c r="AL176" s="169"/>
      <c r="AM176" s="169"/>
      <c r="AN176" s="169"/>
      <c r="AO176" s="169"/>
      <c r="AP176" s="169"/>
      <c r="AQ176" s="169"/>
      <c r="AR176" s="169"/>
      <c r="AS176" s="169"/>
      <c r="AT176" s="169"/>
      <c r="AU176" s="169"/>
      <c r="AV176" s="169"/>
      <c r="AW176" s="169"/>
      <c r="AX176" s="169"/>
      <c r="AY176" s="169"/>
      <c r="AZ176" s="169"/>
      <c r="BA176" s="169"/>
      <c r="BB176" s="169"/>
      <c r="BC176" s="169"/>
      <c r="BD176" s="169"/>
      <c r="BE176" s="169"/>
      <c r="BF176" s="169"/>
      <c r="BG176" s="169"/>
      <c r="BH176" s="169"/>
      <c r="BI176" s="169"/>
      <c r="BJ176" s="169"/>
      <c r="BK176" s="169"/>
      <c r="BL176" s="169"/>
    </row>
    <row r="177" spans="1:64" s="257" customFormat="1" ht="6.75" customHeight="1" x14ac:dyDescent="0.2">
      <c r="A177" s="182"/>
      <c r="B177" s="183"/>
      <c r="C177" s="201"/>
      <c r="D177" s="184"/>
      <c r="E177" s="185"/>
      <c r="F177" s="187"/>
      <c r="G177" s="199"/>
      <c r="H177" s="169"/>
      <c r="I177" s="169"/>
      <c r="J177" s="169"/>
      <c r="K177" s="169"/>
      <c r="L177" s="169"/>
      <c r="M177" s="169"/>
      <c r="N177" s="169"/>
      <c r="O177" s="169"/>
      <c r="P177" s="169"/>
      <c r="Q177" s="169"/>
      <c r="R177" s="169"/>
      <c r="S177" s="169"/>
      <c r="T177" s="169"/>
      <c r="U177" s="169"/>
      <c r="V177" s="169"/>
      <c r="W177" s="169"/>
      <c r="X177" s="169"/>
      <c r="Y177" s="169"/>
      <c r="Z177" s="169"/>
      <c r="AA177" s="169"/>
      <c r="AB177" s="169"/>
      <c r="AC177" s="169"/>
      <c r="AD177" s="169"/>
      <c r="AE177" s="169"/>
      <c r="AF177" s="169"/>
      <c r="AG177" s="169"/>
      <c r="AH177" s="169"/>
      <c r="AI177" s="169"/>
      <c r="AJ177" s="169"/>
      <c r="AK177" s="169"/>
      <c r="AL177" s="169"/>
      <c r="AM177" s="169"/>
      <c r="AN177" s="169"/>
      <c r="AO177" s="169"/>
      <c r="AP177" s="169"/>
      <c r="AQ177" s="169"/>
      <c r="AR177" s="169"/>
      <c r="AS177" s="169"/>
      <c r="AT177" s="169"/>
      <c r="AU177" s="169"/>
      <c r="AV177" s="169"/>
      <c r="AW177" s="169"/>
      <c r="AX177" s="169"/>
      <c r="AY177" s="169"/>
      <c r="AZ177" s="169"/>
      <c r="BA177" s="169"/>
      <c r="BB177" s="169"/>
      <c r="BC177" s="169"/>
      <c r="BD177" s="169"/>
      <c r="BE177" s="169"/>
      <c r="BF177" s="169"/>
      <c r="BG177" s="169"/>
      <c r="BH177" s="169"/>
      <c r="BI177" s="169"/>
      <c r="BJ177" s="169"/>
      <c r="BK177" s="169"/>
      <c r="BL177" s="169"/>
    </row>
    <row r="178" spans="1:64" s="257" customFormat="1" ht="18.75" customHeight="1" x14ac:dyDescent="0.2">
      <c r="A178" s="182"/>
      <c r="B178" s="259" t="s">
        <v>28</v>
      </c>
      <c r="C178" s="184" t="s">
        <v>113</v>
      </c>
      <c r="D178" s="184" t="s">
        <v>121</v>
      </c>
      <c r="E178" s="185" t="s">
        <v>60</v>
      </c>
      <c r="F178" s="187" t="s">
        <v>60</v>
      </c>
      <c r="G178" s="186">
        <f>SUM(G180)</f>
        <v>254269.29</v>
      </c>
      <c r="H178" s="169"/>
      <c r="I178" s="169"/>
      <c r="J178" s="169"/>
      <c r="K178" s="169"/>
      <c r="L178" s="169"/>
      <c r="M178" s="169"/>
      <c r="N178" s="169"/>
      <c r="O178" s="169"/>
      <c r="P178" s="169"/>
      <c r="Q178" s="169"/>
      <c r="R178" s="169"/>
      <c r="S178" s="169"/>
      <c r="T178" s="169"/>
      <c r="U178" s="169"/>
      <c r="V178" s="169"/>
      <c r="W178" s="169"/>
      <c r="X178" s="169"/>
      <c r="Y178" s="169"/>
      <c r="Z178" s="169"/>
      <c r="AA178" s="169"/>
      <c r="AB178" s="169"/>
      <c r="AC178" s="169"/>
      <c r="AD178" s="169"/>
      <c r="AE178" s="169"/>
      <c r="AF178" s="169"/>
      <c r="AG178" s="169"/>
      <c r="AH178" s="169"/>
      <c r="AI178" s="169"/>
      <c r="AJ178" s="169"/>
      <c r="AK178" s="169"/>
      <c r="AL178" s="169"/>
      <c r="AM178" s="169"/>
      <c r="AN178" s="169"/>
      <c r="AO178" s="169"/>
      <c r="AP178" s="169"/>
      <c r="AQ178" s="169"/>
      <c r="AR178" s="169"/>
      <c r="AS178" s="169"/>
      <c r="AT178" s="169"/>
      <c r="AU178" s="169"/>
      <c r="AV178" s="169"/>
      <c r="AW178" s="169"/>
      <c r="AX178" s="169"/>
      <c r="AY178" s="169"/>
      <c r="AZ178" s="169"/>
      <c r="BA178" s="169"/>
      <c r="BB178" s="169"/>
      <c r="BC178" s="169"/>
      <c r="BD178" s="169"/>
      <c r="BE178" s="169"/>
      <c r="BF178" s="169"/>
      <c r="BG178" s="169"/>
      <c r="BH178" s="169"/>
      <c r="BI178" s="169"/>
      <c r="BJ178" s="169"/>
      <c r="BK178" s="169"/>
      <c r="BL178" s="169"/>
    </row>
    <row r="179" spans="1:64" s="257" customFormat="1" ht="7.5" customHeight="1" x14ac:dyDescent="0.2">
      <c r="A179" s="182"/>
      <c r="B179" s="183"/>
      <c r="C179" s="201"/>
      <c r="D179" s="184"/>
      <c r="E179" s="184"/>
      <c r="F179" s="194"/>
      <c r="G179" s="195"/>
      <c r="H179" s="169"/>
      <c r="I179" s="169"/>
      <c r="J179" s="169"/>
      <c r="K179" s="169"/>
      <c r="L179" s="169"/>
      <c r="M179" s="169"/>
      <c r="N179" s="169"/>
      <c r="O179" s="169"/>
      <c r="P179" s="169"/>
      <c r="Q179" s="169"/>
      <c r="R179" s="169"/>
      <c r="S179" s="169"/>
      <c r="T179" s="169"/>
      <c r="U179" s="169"/>
      <c r="V179" s="169"/>
      <c r="W179" s="169"/>
      <c r="X179" s="169"/>
      <c r="Y179" s="169"/>
      <c r="Z179" s="169"/>
      <c r="AA179" s="169"/>
      <c r="AB179" s="169"/>
      <c r="AC179" s="169"/>
      <c r="AD179" s="169"/>
      <c r="AE179" s="169"/>
      <c r="AF179" s="169"/>
      <c r="AG179" s="169"/>
      <c r="AH179" s="169"/>
      <c r="AI179" s="169"/>
      <c r="AJ179" s="169"/>
      <c r="AK179" s="169"/>
      <c r="AL179" s="169"/>
      <c r="AM179" s="169"/>
      <c r="AN179" s="169"/>
      <c r="AO179" s="169"/>
      <c r="AP179" s="169"/>
      <c r="AQ179" s="169"/>
      <c r="AR179" s="169"/>
      <c r="AS179" s="169"/>
      <c r="AT179" s="169"/>
      <c r="AU179" s="169"/>
      <c r="AV179" s="169"/>
      <c r="AW179" s="169"/>
      <c r="AX179" s="169"/>
      <c r="AY179" s="169"/>
      <c r="AZ179" s="169"/>
      <c r="BA179" s="169"/>
      <c r="BB179" s="169"/>
      <c r="BC179" s="169"/>
      <c r="BD179" s="169"/>
      <c r="BE179" s="169"/>
      <c r="BF179" s="169"/>
      <c r="BG179" s="169"/>
      <c r="BH179" s="169"/>
      <c r="BI179" s="169"/>
      <c r="BJ179" s="169"/>
      <c r="BK179" s="169"/>
      <c r="BL179" s="169"/>
    </row>
    <row r="180" spans="1:64" s="257" customFormat="1" ht="15.75" customHeight="1" x14ac:dyDescent="0.2">
      <c r="A180" s="182"/>
      <c r="B180" s="183"/>
      <c r="C180" s="201"/>
      <c r="D180" s="184"/>
      <c r="E180" s="184"/>
      <c r="F180" s="194"/>
      <c r="G180" s="258">
        <f>SUM(G181:G185)</f>
        <v>254269.29</v>
      </c>
      <c r="H180" s="169"/>
      <c r="I180" s="169"/>
      <c r="J180" s="169"/>
      <c r="K180" s="169"/>
      <c r="L180" s="169"/>
      <c r="M180" s="169"/>
      <c r="N180" s="169"/>
      <c r="O180" s="169"/>
      <c r="P180" s="169"/>
      <c r="Q180" s="169"/>
      <c r="R180" s="169"/>
      <c r="S180" s="169"/>
      <c r="T180" s="169"/>
      <c r="U180" s="169"/>
      <c r="V180" s="169"/>
      <c r="W180" s="169"/>
      <c r="X180" s="169"/>
      <c r="Y180" s="169"/>
      <c r="Z180" s="169"/>
      <c r="AA180" s="169"/>
      <c r="AB180" s="169"/>
      <c r="AC180" s="169"/>
      <c r="AD180" s="169"/>
      <c r="AE180" s="169"/>
      <c r="AF180" s="169"/>
      <c r="AG180" s="169"/>
      <c r="AH180" s="169"/>
      <c r="AI180" s="169"/>
      <c r="AJ180" s="169"/>
      <c r="AK180" s="169"/>
      <c r="AL180" s="169"/>
      <c r="AM180" s="169"/>
      <c r="AN180" s="169"/>
      <c r="AO180" s="169"/>
      <c r="AP180" s="169"/>
      <c r="AQ180" s="169"/>
      <c r="AR180" s="169"/>
      <c r="AS180" s="169"/>
      <c r="AT180" s="169"/>
      <c r="AU180" s="169"/>
      <c r="AV180" s="169"/>
      <c r="AW180" s="169"/>
      <c r="AX180" s="169"/>
      <c r="AY180" s="169"/>
      <c r="AZ180" s="169"/>
      <c r="BA180" s="169"/>
      <c r="BB180" s="169"/>
      <c r="BC180" s="169"/>
      <c r="BD180" s="169"/>
      <c r="BE180" s="169"/>
      <c r="BF180" s="169"/>
      <c r="BG180" s="169"/>
      <c r="BH180" s="169"/>
      <c r="BI180" s="169"/>
      <c r="BJ180" s="169"/>
      <c r="BK180" s="169"/>
      <c r="BL180" s="169"/>
    </row>
    <row r="181" spans="1:64" s="257" customFormat="1" ht="15.75" customHeight="1" x14ac:dyDescent="0.2">
      <c r="A181" s="182"/>
      <c r="B181" s="183"/>
      <c r="C181" s="201"/>
      <c r="D181" s="184"/>
      <c r="E181" s="184" t="s">
        <v>108</v>
      </c>
      <c r="F181" s="194" t="s">
        <v>60</v>
      </c>
      <c r="G181" s="195">
        <f>20008+22412+40171.18+20789-21586.78+19053+9831+20199+20653+13745+210.17+13157+14433</f>
        <v>193074.57</v>
      </c>
      <c r="H181" s="169"/>
      <c r="I181" s="169"/>
      <c r="J181" s="169"/>
      <c r="K181" s="169"/>
      <c r="L181" s="169"/>
      <c r="M181" s="169"/>
      <c r="N181" s="169"/>
      <c r="O181" s="169"/>
      <c r="P181" s="169"/>
      <c r="Q181" s="169"/>
      <c r="R181" s="169"/>
      <c r="S181" s="169"/>
      <c r="T181" s="169"/>
      <c r="U181" s="169"/>
      <c r="V181" s="169"/>
      <c r="W181" s="169"/>
      <c r="X181" s="169"/>
      <c r="Y181" s="169"/>
      <c r="Z181" s="169"/>
      <c r="AA181" s="169"/>
      <c r="AB181" s="169"/>
      <c r="AC181" s="169"/>
      <c r="AD181" s="169"/>
      <c r="AE181" s="169"/>
      <c r="AF181" s="169"/>
      <c r="AG181" s="169"/>
      <c r="AH181" s="169"/>
      <c r="AI181" s="169"/>
      <c r="AJ181" s="169"/>
      <c r="AK181" s="169"/>
      <c r="AL181" s="169"/>
      <c r="AM181" s="169"/>
      <c r="AN181" s="169"/>
      <c r="AO181" s="169"/>
      <c r="AP181" s="169"/>
      <c r="AQ181" s="169"/>
      <c r="AR181" s="169"/>
      <c r="AS181" s="169"/>
      <c r="AT181" s="169"/>
      <c r="AU181" s="169"/>
      <c r="AV181" s="169"/>
      <c r="AW181" s="169"/>
      <c r="AX181" s="169"/>
      <c r="AY181" s="169"/>
      <c r="AZ181" s="169"/>
      <c r="BA181" s="169"/>
      <c r="BB181" s="169"/>
      <c r="BC181" s="169"/>
      <c r="BD181" s="169"/>
      <c r="BE181" s="169"/>
      <c r="BF181" s="169"/>
      <c r="BG181" s="169"/>
      <c r="BH181" s="169"/>
      <c r="BI181" s="169"/>
      <c r="BJ181" s="169"/>
      <c r="BK181" s="169"/>
      <c r="BL181" s="169"/>
    </row>
    <row r="182" spans="1:64" s="257" customFormat="1" ht="15.75" customHeight="1" x14ac:dyDescent="0.2">
      <c r="A182" s="182"/>
      <c r="B182" s="183"/>
      <c r="C182" s="201"/>
      <c r="D182" s="184"/>
      <c r="E182" s="184" t="s">
        <v>95</v>
      </c>
      <c r="F182" s="194" t="s">
        <v>60</v>
      </c>
      <c r="G182" s="195">
        <f>603+138</f>
        <v>741</v>
      </c>
      <c r="H182" s="169"/>
      <c r="I182" s="169"/>
      <c r="J182" s="169"/>
      <c r="K182" s="169"/>
      <c r="L182" s="169"/>
      <c r="M182" s="169"/>
      <c r="N182" s="169"/>
      <c r="O182" s="169"/>
      <c r="P182" s="169"/>
      <c r="Q182" s="169"/>
      <c r="R182" s="169"/>
      <c r="S182" s="169"/>
      <c r="T182" s="169"/>
      <c r="U182" s="169"/>
      <c r="V182" s="169"/>
      <c r="W182" s="169"/>
      <c r="X182" s="169"/>
      <c r="Y182" s="169"/>
      <c r="Z182" s="169"/>
      <c r="AA182" s="169"/>
      <c r="AB182" s="169"/>
      <c r="AC182" s="169"/>
      <c r="AD182" s="169"/>
      <c r="AE182" s="169"/>
      <c r="AF182" s="169"/>
      <c r="AG182" s="169"/>
      <c r="AH182" s="169"/>
      <c r="AI182" s="169"/>
      <c r="AJ182" s="169"/>
      <c r="AK182" s="169"/>
      <c r="AL182" s="169"/>
      <c r="AM182" s="169"/>
      <c r="AN182" s="169"/>
      <c r="AO182" s="169"/>
      <c r="AP182" s="169"/>
      <c r="AQ182" s="169"/>
      <c r="AR182" s="169"/>
      <c r="AS182" s="169"/>
      <c r="AT182" s="169"/>
      <c r="AU182" s="169"/>
      <c r="AV182" s="169"/>
      <c r="AW182" s="169"/>
      <c r="AX182" s="169"/>
      <c r="AY182" s="169"/>
      <c r="AZ182" s="169"/>
      <c r="BA182" s="169"/>
      <c r="BB182" s="169"/>
      <c r="BC182" s="169"/>
      <c r="BD182" s="169"/>
      <c r="BE182" s="169"/>
      <c r="BF182" s="169"/>
      <c r="BG182" s="169"/>
      <c r="BH182" s="169"/>
      <c r="BI182" s="169"/>
      <c r="BJ182" s="169"/>
      <c r="BK182" s="169"/>
      <c r="BL182" s="169"/>
    </row>
    <row r="183" spans="1:64" s="257" customFormat="1" ht="15.75" customHeight="1" x14ac:dyDescent="0.2">
      <c r="A183" s="182"/>
      <c r="B183" s="183"/>
      <c r="C183" s="201"/>
      <c r="D183" s="184"/>
      <c r="E183" s="184" t="s">
        <v>115</v>
      </c>
      <c r="F183" s="194" t="s">
        <v>60</v>
      </c>
      <c r="G183" s="195">
        <f>34551.24-2130+6303-850</f>
        <v>37874.239999999998</v>
      </c>
      <c r="H183" s="169"/>
      <c r="I183" s="169"/>
      <c r="J183" s="169"/>
      <c r="K183" s="169"/>
      <c r="L183" s="169"/>
      <c r="M183" s="169"/>
      <c r="N183" s="169"/>
      <c r="O183" s="169"/>
      <c r="P183" s="169"/>
      <c r="Q183" s="169"/>
      <c r="R183" s="169"/>
      <c r="S183" s="169"/>
      <c r="T183" s="169"/>
      <c r="U183" s="169"/>
      <c r="V183" s="169"/>
      <c r="W183" s="169"/>
      <c r="X183" s="169"/>
      <c r="Y183" s="169"/>
      <c r="Z183" s="169"/>
      <c r="AA183" s="169"/>
      <c r="AB183" s="169"/>
      <c r="AC183" s="169"/>
      <c r="AD183" s="169"/>
      <c r="AE183" s="169"/>
      <c r="AF183" s="169"/>
      <c r="AG183" s="169"/>
      <c r="AH183" s="169"/>
      <c r="AI183" s="169"/>
      <c r="AJ183" s="169"/>
      <c r="AK183" s="169"/>
      <c r="AL183" s="169"/>
      <c r="AM183" s="169"/>
      <c r="AN183" s="169"/>
      <c r="AO183" s="169"/>
      <c r="AP183" s="169"/>
      <c r="AQ183" s="169"/>
      <c r="AR183" s="169"/>
      <c r="AS183" s="169"/>
      <c r="AT183" s="169"/>
      <c r="AU183" s="169"/>
      <c r="AV183" s="169"/>
      <c r="AW183" s="169"/>
      <c r="AX183" s="169"/>
      <c r="AY183" s="169"/>
      <c r="AZ183" s="169"/>
      <c r="BA183" s="169"/>
      <c r="BB183" s="169"/>
      <c r="BC183" s="169"/>
      <c r="BD183" s="169"/>
      <c r="BE183" s="169"/>
      <c r="BF183" s="169"/>
      <c r="BG183" s="169"/>
      <c r="BH183" s="169"/>
      <c r="BI183" s="169"/>
      <c r="BJ183" s="169"/>
      <c r="BK183" s="169"/>
      <c r="BL183" s="169"/>
    </row>
    <row r="184" spans="1:64" s="257" customFormat="1" ht="15.75" customHeight="1" x14ac:dyDescent="0.2">
      <c r="A184" s="182"/>
      <c r="B184" s="183"/>
      <c r="C184" s="201"/>
      <c r="D184" s="184"/>
      <c r="E184" s="184" t="s">
        <v>81</v>
      </c>
      <c r="F184" s="194" t="s">
        <v>60</v>
      </c>
      <c r="G184" s="195">
        <f>7785.48-400+630-150</f>
        <v>7865.48</v>
      </c>
      <c r="H184" s="169"/>
      <c r="I184" s="169"/>
      <c r="J184" s="169"/>
      <c r="K184" s="169"/>
      <c r="L184" s="169"/>
      <c r="M184" s="169"/>
      <c r="N184" s="169"/>
      <c r="O184" s="169"/>
      <c r="P184" s="169"/>
      <c r="Q184" s="169"/>
      <c r="R184" s="169"/>
      <c r="S184" s="169"/>
      <c r="T184" s="169"/>
      <c r="U184" s="169"/>
      <c r="V184" s="169"/>
      <c r="W184" s="169"/>
      <c r="X184" s="169"/>
      <c r="Y184" s="169"/>
      <c r="Z184" s="169"/>
      <c r="AA184" s="169"/>
      <c r="AB184" s="169"/>
      <c r="AC184" s="169"/>
      <c r="AD184" s="169"/>
      <c r="AE184" s="169"/>
      <c r="AF184" s="169"/>
      <c r="AG184" s="169"/>
      <c r="AH184" s="169"/>
      <c r="AI184" s="169"/>
      <c r="AJ184" s="169"/>
      <c r="AK184" s="169"/>
      <c r="AL184" s="169"/>
      <c r="AM184" s="169"/>
      <c r="AN184" s="169"/>
      <c r="AO184" s="169"/>
      <c r="AP184" s="169"/>
      <c r="AQ184" s="169"/>
      <c r="AR184" s="169"/>
      <c r="AS184" s="169"/>
      <c r="AT184" s="169"/>
      <c r="AU184" s="169"/>
      <c r="AV184" s="169"/>
      <c r="AW184" s="169"/>
      <c r="AX184" s="169"/>
      <c r="AY184" s="169"/>
      <c r="AZ184" s="169"/>
      <c r="BA184" s="169"/>
      <c r="BB184" s="169"/>
      <c r="BC184" s="169"/>
      <c r="BD184" s="169"/>
      <c r="BE184" s="169"/>
      <c r="BF184" s="169"/>
      <c r="BG184" s="169"/>
      <c r="BH184" s="169"/>
      <c r="BI184" s="169"/>
      <c r="BJ184" s="169"/>
      <c r="BK184" s="169"/>
      <c r="BL184" s="169"/>
    </row>
    <row r="185" spans="1:64" s="257" customFormat="1" ht="15.75" customHeight="1" x14ac:dyDescent="0.2">
      <c r="A185" s="182"/>
      <c r="B185" s="183"/>
      <c r="C185" s="201"/>
      <c r="D185" s="184"/>
      <c r="E185" s="184" t="s">
        <v>82</v>
      </c>
      <c r="F185" s="194" t="s">
        <v>60</v>
      </c>
      <c r="G185" s="195">
        <f>12121+2593</f>
        <v>14714</v>
      </c>
      <c r="H185" s="169"/>
      <c r="I185" s="169"/>
      <c r="J185" s="169"/>
      <c r="K185" s="169"/>
      <c r="L185" s="169"/>
      <c r="M185" s="169"/>
      <c r="N185" s="169"/>
      <c r="O185" s="169"/>
      <c r="P185" s="169"/>
      <c r="Q185" s="169"/>
      <c r="R185" s="169"/>
      <c r="S185" s="169"/>
      <c r="T185" s="169"/>
      <c r="U185" s="169"/>
      <c r="V185" s="169"/>
      <c r="W185" s="169"/>
      <c r="X185" s="169"/>
      <c r="Y185" s="169"/>
      <c r="Z185" s="169"/>
      <c r="AA185" s="169"/>
      <c r="AB185" s="169"/>
      <c r="AC185" s="169"/>
      <c r="AD185" s="169"/>
      <c r="AE185" s="169"/>
      <c r="AF185" s="169"/>
      <c r="AG185" s="169"/>
      <c r="AH185" s="169"/>
      <c r="AI185" s="169"/>
      <c r="AJ185" s="169"/>
      <c r="AK185" s="169"/>
      <c r="AL185" s="169"/>
      <c r="AM185" s="169"/>
      <c r="AN185" s="169"/>
      <c r="AO185" s="169"/>
      <c r="AP185" s="169"/>
      <c r="AQ185" s="169"/>
      <c r="AR185" s="169"/>
      <c r="AS185" s="169"/>
      <c r="AT185" s="169"/>
      <c r="AU185" s="169"/>
      <c r="AV185" s="169"/>
      <c r="AW185" s="169"/>
      <c r="AX185" s="169"/>
      <c r="AY185" s="169"/>
      <c r="AZ185" s="169"/>
      <c r="BA185" s="169"/>
      <c r="BB185" s="169"/>
      <c r="BC185" s="169"/>
      <c r="BD185" s="169"/>
      <c r="BE185" s="169"/>
      <c r="BF185" s="169"/>
      <c r="BG185" s="169"/>
      <c r="BH185" s="169"/>
      <c r="BI185" s="169"/>
      <c r="BJ185" s="169"/>
      <c r="BK185" s="169"/>
      <c r="BL185" s="169"/>
    </row>
    <row r="186" spans="1:64" s="257" customFormat="1" ht="9.75" customHeight="1" x14ac:dyDescent="0.2">
      <c r="A186" s="182"/>
      <c r="B186" s="183"/>
      <c r="C186" s="201"/>
      <c r="D186" s="184"/>
      <c r="E186" s="185"/>
      <c r="F186" s="187"/>
      <c r="G186" s="199"/>
      <c r="H186" s="169"/>
      <c r="I186" s="169"/>
      <c r="J186" s="169"/>
      <c r="K186" s="169"/>
      <c r="L186" s="169"/>
      <c r="M186" s="169"/>
      <c r="N186" s="169"/>
      <c r="O186" s="169"/>
      <c r="P186" s="169"/>
      <c r="Q186" s="169"/>
      <c r="R186" s="169"/>
      <c r="S186" s="169"/>
      <c r="T186" s="169"/>
      <c r="U186" s="169"/>
      <c r="V186" s="169"/>
      <c r="W186" s="169"/>
      <c r="X186" s="169"/>
      <c r="Y186" s="169"/>
      <c r="Z186" s="169"/>
      <c r="AA186" s="169"/>
      <c r="AB186" s="169"/>
      <c r="AC186" s="169"/>
      <c r="AD186" s="169"/>
      <c r="AE186" s="169"/>
      <c r="AF186" s="169"/>
      <c r="AG186" s="169"/>
      <c r="AH186" s="169"/>
      <c r="AI186" s="169"/>
      <c r="AJ186" s="169"/>
      <c r="AK186" s="169"/>
      <c r="AL186" s="169"/>
      <c r="AM186" s="169"/>
      <c r="AN186" s="169"/>
      <c r="AO186" s="169"/>
      <c r="AP186" s="169"/>
      <c r="AQ186" s="169"/>
      <c r="AR186" s="169"/>
      <c r="AS186" s="169"/>
      <c r="AT186" s="169"/>
      <c r="AU186" s="169"/>
      <c r="AV186" s="169"/>
      <c r="AW186" s="169"/>
      <c r="AX186" s="169"/>
      <c r="AY186" s="169"/>
      <c r="AZ186" s="169"/>
      <c r="BA186" s="169"/>
      <c r="BB186" s="169"/>
      <c r="BC186" s="169"/>
      <c r="BD186" s="169"/>
      <c r="BE186" s="169"/>
      <c r="BF186" s="169"/>
      <c r="BG186" s="169"/>
      <c r="BH186" s="169"/>
      <c r="BI186" s="169"/>
      <c r="BJ186" s="169"/>
      <c r="BK186" s="169"/>
      <c r="BL186" s="169"/>
    </row>
    <row r="187" spans="1:64" s="257" customFormat="1" ht="20.25" customHeight="1" x14ac:dyDescent="0.2">
      <c r="A187" s="182"/>
      <c r="B187" s="259" t="s">
        <v>21</v>
      </c>
      <c r="C187" s="184" t="s">
        <v>113</v>
      </c>
      <c r="D187" s="184" t="s">
        <v>121</v>
      </c>
      <c r="E187" s="185" t="s">
        <v>60</v>
      </c>
      <c r="F187" s="187" t="s">
        <v>60</v>
      </c>
      <c r="G187" s="186">
        <f>SUM(G189)</f>
        <v>26477</v>
      </c>
      <c r="H187" s="169"/>
      <c r="I187" s="169"/>
      <c r="J187" s="169"/>
      <c r="K187" s="169"/>
      <c r="L187" s="169"/>
      <c r="M187" s="169"/>
      <c r="N187" s="169"/>
      <c r="O187" s="169"/>
      <c r="P187" s="169"/>
      <c r="Q187" s="169"/>
      <c r="R187" s="169"/>
      <c r="S187" s="169"/>
      <c r="T187" s="169"/>
      <c r="U187" s="169"/>
      <c r="V187" s="169"/>
      <c r="W187" s="169"/>
      <c r="X187" s="169"/>
      <c r="Y187" s="169"/>
      <c r="Z187" s="169"/>
      <c r="AA187" s="169"/>
      <c r="AB187" s="169"/>
      <c r="AC187" s="169"/>
      <c r="AD187" s="169"/>
      <c r="AE187" s="169"/>
      <c r="AF187" s="169"/>
      <c r="AG187" s="169"/>
      <c r="AH187" s="169"/>
      <c r="AI187" s="169"/>
      <c r="AJ187" s="169"/>
      <c r="AK187" s="169"/>
      <c r="AL187" s="169"/>
      <c r="AM187" s="169"/>
      <c r="AN187" s="169"/>
      <c r="AO187" s="169"/>
      <c r="AP187" s="169"/>
      <c r="AQ187" s="169"/>
      <c r="AR187" s="169"/>
      <c r="AS187" s="169"/>
      <c r="AT187" s="169"/>
      <c r="AU187" s="169"/>
      <c r="AV187" s="169"/>
      <c r="AW187" s="169"/>
      <c r="AX187" s="169"/>
      <c r="AY187" s="169"/>
      <c r="AZ187" s="169"/>
      <c r="BA187" s="169"/>
      <c r="BB187" s="169"/>
      <c r="BC187" s="169"/>
      <c r="BD187" s="169"/>
      <c r="BE187" s="169"/>
      <c r="BF187" s="169"/>
      <c r="BG187" s="169"/>
      <c r="BH187" s="169"/>
      <c r="BI187" s="169"/>
      <c r="BJ187" s="169"/>
      <c r="BK187" s="169"/>
      <c r="BL187" s="169"/>
    </row>
    <row r="188" spans="1:64" s="257" customFormat="1" ht="9.75" customHeight="1" x14ac:dyDescent="0.2">
      <c r="A188" s="182"/>
      <c r="B188" s="183"/>
      <c r="C188" s="201"/>
      <c r="D188" s="184"/>
      <c r="E188" s="184"/>
      <c r="F188" s="194"/>
      <c r="G188" s="195"/>
      <c r="H188" s="169"/>
      <c r="I188" s="169"/>
      <c r="J188" s="169"/>
      <c r="K188" s="169"/>
      <c r="L188" s="169"/>
      <c r="M188" s="169"/>
      <c r="N188" s="169"/>
      <c r="O188" s="169"/>
      <c r="P188" s="169"/>
      <c r="Q188" s="169"/>
      <c r="R188" s="169"/>
      <c r="S188" s="169"/>
      <c r="T188" s="169"/>
      <c r="U188" s="169"/>
      <c r="V188" s="169"/>
      <c r="W188" s="169"/>
      <c r="X188" s="169"/>
      <c r="Y188" s="169"/>
      <c r="Z188" s="169"/>
      <c r="AA188" s="169"/>
      <c r="AB188" s="169"/>
      <c r="AC188" s="169"/>
      <c r="AD188" s="169"/>
      <c r="AE188" s="169"/>
      <c r="AF188" s="169"/>
      <c r="AG188" s="169"/>
      <c r="AH188" s="169"/>
      <c r="AI188" s="169"/>
      <c r="AJ188" s="169"/>
      <c r="AK188" s="169"/>
      <c r="AL188" s="169"/>
      <c r="AM188" s="169"/>
      <c r="AN188" s="169"/>
      <c r="AO188" s="169"/>
      <c r="AP188" s="169"/>
      <c r="AQ188" s="169"/>
      <c r="AR188" s="169"/>
      <c r="AS188" s="169"/>
      <c r="AT188" s="169"/>
      <c r="AU188" s="169"/>
      <c r="AV188" s="169"/>
      <c r="AW188" s="169"/>
      <c r="AX188" s="169"/>
      <c r="AY188" s="169"/>
      <c r="AZ188" s="169"/>
      <c r="BA188" s="169"/>
      <c r="BB188" s="169"/>
      <c r="BC188" s="169"/>
      <c r="BD188" s="169"/>
      <c r="BE188" s="169"/>
      <c r="BF188" s="169"/>
      <c r="BG188" s="169"/>
      <c r="BH188" s="169"/>
      <c r="BI188" s="169"/>
      <c r="BJ188" s="169"/>
      <c r="BK188" s="169"/>
      <c r="BL188" s="169"/>
    </row>
    <row r="189" spans="1:64" s="257" customFormat="1" ht="15.75" customHeight="1" x14ac:dyDescent="0.2">
      <c r="A189" s="182"/>
      <c r="B189" s="183"/>
      <c r="C189" s="201"/>
      <c r="D189" s="184"/>
      <c r="E189" s="184"/>
      <c r="F189" s="194"/>
      <c r="G189" s="258">
        <f>SUM(G190)</f>
        <v>26477</v>
      </c>
      <c r="H189" s="169"/>
      <c r="I189" s="169"/>
      <c r="J189" s="169"/>
      <c r="K189" s="169"/>
      <c r="L189" s="169"/>
      <c r="M189" s="169"/>
      <c r="N189" s="169"/>
      <c r="O189" s="169"/>
      <c r="P189" s="169"/>
      <c r="Q189" s="169"/>
      <c r="R189" s="169"/>
      <c r="S189" s="169"/>
      <c r="T189" s="169"/>
      <c r="U189" s="169"/>
      <c r="V189" s="169"/>
      <c r="W189" s="169"/>
      <c r="X189" s="169"/>
      <c r="Y189" s="169"/>
      <c r="Z189" s="169"/>
      <c r="AA189" s="169"/>
      <c r="AB189" s="169"/>
      <c r="AC189" s="169"/>
      <c r="AD189" s="169"/>
      <c r="AE189" s="169"/>
      <c r="AF189" s="169"/>
      <c r="AG189" s="169"/>
      <c r="AH189" s="169"/>
      <c r="AI189" s="169"/>
      <c r="AJ189" s="169"/>
      <c r="AK189" s="169"/>
      <c r="AL189" s="169"/>
      <c r="AM189" s="169"/>
      <c r="AN189" s="169"/>
      <c r="AO189" s="169"/>
      <c r="AP189" s="169"/>
      <c r="AQ189" s="169"/>
      <c r="AR189" s="169"/>
      <c r="AS189" s="169"/>
      <c r="AT189" s="169"/>
      <c r="AU189" s="169"/>
      <c r="AV189" s="169"/>
      <c r="AW189" s="169"/>
      <c r="AX189" s="169"/>
      <c r="AY189" s="169"/>
      <c r="AZ189" s="169"/>
      <c r="BA189" s="169"/>
      <c r="BB189" s="169"/>
      <c r="BC189" s="169"/>
      <c r="BD189" s="169"/>
      <c r="BE189" s="169"/>
      <c r="BF189" s="169"/>
      <c r="BG189" s="169"/>
      <c r="BH189" s="169"/>
      <c r="BI189" s="169"/>
      <c r="BJ189" s="169"/>
      <c r="BK189" s="169"/>
      <c r="BL189" s="169"/>
    </row>
    <row r="190" spans="1:64" s="257" customFormat="1" ht="15.75" customHeight="1" x14ac:dyDescent="0.2">
      <c r="A190" s="182"/>
      <c r="B190" s="183"/>
      <c r="C190" s="201"/>
      <c r="D190" s="184"/>
      <c r="E190" s="184" t="s">
        <v>22</v>
      </c>
      <c r="F190" s="194" t="s">
        <v>60</v>
      </c>
      <c r="G190" s="195">
        <f>4326+5679+5301+5672+5499+5688-5688</f>
        <v>26477</v>
      </c>
      <c r="H190" s="169"/>
      <c r="I190" s="169"/>
      <c r="J190" s="169"/>
      <c r="K190" s="169"/>
      <c r="L190" s="169"/>
      <c r="M190" s="169"/>
      <c r="N190" s="169"/>
      <c r="O190" s="169"/>
      <c r="P190" s="169"/>
      <c r="Q190" s="169"/>
      <c r="R190" s="169"/>
      <c r="S190" s="169"/>
      <c r="T190" s="169"/>
      <c r="U190" s="169"/>
      <c r="V190" s="169"/>
      <c r="W190" s="169"/>
      <c r="X190" s="169"/>
      <c r="Y190" s="169"/>
      <c r="Z190" s="169"/>
      <c r="AA190" s="169"/>
      <c r="AB190" s="169"/>
      <c r="AC190" s="169"/>
      <c r="AD190" s="169"/>
      <c r="AE190" s="169"/>
      <c r="AF190" s="169"/>
      <c r="AG190" s="169"/>
      <c r="AH190" s="169"/>
      <c r="AI190" s="169"/>
      <c r="AJ190" s="169"/>
      <c r="AK190" s="169"/>
      <c r="AL190" s="169"/>
      <c r="AM190" s="169"/>
      <c r="AN190" s="169"/>
      <c r="AO190" s="169"/>
      <c r="AP190" s="169"/>
      <c r="AQ190" s="169"/>
      <c r="AR190" s="169"/>
      <c r="AS190" s="169"/>
      <c r="AT190" s="169"/>
      <c r="AU190" s="169"/>
      <c r="AV190" s="169"/>
      <c r="AW190" s="169"/>
      <c r="AX190" s="169"/>
      <c r="AY190" s="169"/>
      <c r="AZ190" s="169"/>
      <c r="BA190" s="169"/>
      <c r="BB190" s="169"/>
      <c r="BC190" s="169"/>
      <c r="BD190" s="169"/>
      <c r="BE190" s="169"/>
      <c r="BF190" s="169"/>
      <c r="BG190" s="169"/>
      <c r="BH190" s="169"/>
      <c r="BI190" s="169"/>
      <c r="BJ190" s="169"/>
      <c r="BK190" s="169"/>
      <c r="BL190" s="169"/>
    </row>
    <row r="191" spans="1:64" s="257" customFormat="1" ht="8.25" customHeight="1" x14ac:dyDescent="0.2">
      <c r="A191" s="196"/>
      <c r="B191" s="197"/>
      <c r="C191" s="198"/>
      <c r="D191" s="185"/>
      <c r="E191" s="185"/>
      <c r="F191" s="187"/>
      <c r="G191" s="199"/>
      <c r="H191" s="169"/>
      <c r="I191" s="169"/>
      <c r="J191" s="169"/>
      <c r="K191" s="169"/>
      <c r="L191" s="169"/>
      <c r="M191" s="169"/>
      <c r="N191" s="169"/>
      <c r="O191" s="169"/>
      <c r="P191" s="169"/>
      <c r="Q191" s="169"/>
      <c r="R191" s="169"/>
      <c r="S191" s="169"/>
      <c r="T191" s="169"/>
      <c r="U191" s="169"/>
      <c r="V191" s="169"/>
      <c r="W191" s="169"/>
      <c r="X191" s="169"/>
      <c r="Y191" s="169"/>
      <c r="Z191" s="169"/>
      <c r="AA191" s="169"/>
      <c r="AB191" s="169"/>
      <c r="AC191" s="169"/>
      <c r="AD191" s="169"/>
      <c r="AE191" s="169"/>
      <c r="AF191" s="169"/>
      <c r="AG191" s="169"/>
      <c r="AH191" s="169"/>
      <c r="AI191" s="169"/>
      <c r="AJ191" s="169"/>
      <c r="AK191" s="169"/>
      <c r="AL191" s="169"/>
      <c r="AM191" s="169"/>
      <c r="AN191" s="169"/>
      <c r="AO191" s="169"/>
      <c r="AP191" s="169"/>
      <c r="AQ191" s="169"/>
      <c r="AR191" s="169"/>
      <c r="AS191" s="169"/>
      <c r="AT191" s="169"/>
      <c r="AU191" s="169"/>
      <c r="AV191" s="169"/>
      <c r="AW191" s="169"/>
      <c r="AX191" s="169"/>
      <c r="AY191" s="169"/>
      <c r="AZ191" s="169"/>
      <c r="BA191" s="169"/>
      <c r="BB191" s="169"/>
      <c r="BC191" s="169"/>
      <c r="BD191" s="169"/>
      <c r="BE191" s="169"/>
      <c r="BF191" s="169"/>
      <c r="BG191" s="169"/>
      <c r="BH191" s="169"/>
      <c r="BI191" s="169"/>
      <c r="BJ191" s="169"/>
      <c r="BK191" s="169"/>
      <c r="BL191" s="169"/>
    </row>
    <row r="192" spans="1:64" s="257" customFormat="1" ht="24.75" customHeight="1" x14ac:dyDescent="0.2">
      <c r="A192" s="182"/>
      <c r="B192" s="260" t="s">
        <v>23</v>
      </c>
      <c r="C192" s="184" t="s">
        <v>113</v>
      </c>
      <c r="D192" s="184" t="s">
        <v>121</v>
      </c>
      <c r="E192" s="185" t="s">
        <v>60</v>
      </c>
      <c r="F192" s="187" t="s">
        <v>60</v>
      </c>
      <c r="G192" s="186">
        <f>SUM(G194)</f>
        <v>37279</v>
      </c>
      <c r="H192" s="169"/>
      <c r="I192" s="169"/>
      <c r="J192" s="169"/>
      <c r="K192" s="169"/>
      <c r="L192" s="169"/>
      <c r="M192" s="169"/>
      <c r="N192" s="169"/>
      <c r="O192" s="169"/>
      <c r="P192" s="169"/>
      <c r="Q192" s="169"/>
      <c r="R192" s="169"/>
      <c r="S192" s="169"/>
      <c r="T192" s="169"/>
      <c r="U192" s="169"/>
      <c r="V192" s="169"/>
      <c r="W192" s="169"/>
      <c r="X192" s="169"/>
      <c r="Y192" s="169"/>
      <c r="Z192" s="169"/>
      <c r="AA192" s="169"/>
      <c r="AB192" s="169"/>
      <c r="AC192" s="169"/>
      <c r="AD192" s="169"/>
      <c r="AE192" s="169"/>
      <c r="AF192" s="169"/>
      <c r="AG192" s="169"/>
      <c r="AH192" s="169"/>
      <c r="AI192" s="169"/>
      <c r="AJ192" s="169"/>
      <c r="AK192" s="169"/>
      <c r="AL192" s="169"/>
      <c r="AM192" s="169"/>
      <c r="AN192" s="169"/>
      <c r="AO192" s="169"/>
      <c r="AP192" s="169"/>
      <c r="AQ192" s="169"/>
      <c r="AR192" s="169"/>
      <c r="AS192" s="169"/>
      <c r="AT192" s="169"/>
      <c r="AU192" s="169"/>
      <c r="AV192" s="169"/>
      <c r="AW192" s="169"/>
      <c r="AX192" s="169"/>
      <c r="AY192" s="169"/>
      <c r="AZ192" s="169"/>
      <c r="BA192" s="169"/>
      <c r="BB192" s="169"/>
      <c r="BC192" s="169"/>
      <c r="BD192" s="169"/>
      <c r="BE192" s="169"/>
      <c r="BF192" s="169"/>
      <c r="BG192" s="169"/>
      <c r="BH192" s="169"/>
      <c r="BI192" s="169"/>
      <c r="BJ192" s="169"/>
      <c r="BK192" s="169"/>
      <c r="BL192" s="169"/>
    </row>
    <row r="193" spans="1:64" s="257" customFormat="1" ht="7.5" customHeight="1" x14ac:dyDescent="0.2">
      <c r="A193" s="182"/>
      <c r="B193" s="183"/>
      <c r="C193" s="201"/>
      <c r="D193" s="184"/>
      <c r="E193" s="184"/>
      <c r="F193" s="194"/>
      <c r="G193" s="195"/>
      <c r="H193" s="169"/>
      <c r="I193" s="169"/>
      <c r="J193" s="169"/>
      <c r="K193" s="169"/>
      <c r="L193" s="169"/>
      <c r="M193" s="169"/>
      <c r="N193" s="169"/>
      <c r="O193" s="169"/>
      <c r="P193" s="169"/>
      <c r="Q193" s="169"/>
      <c r="R193" s="169"/>
      <c r="S193" s="169"/>
      <c r="T193" s="169"/>
      <c r="U193" s="169"/>
      <c r="V193" s="169"/>
      <c r="W193" s="169"/>
      <c r="X193" s="169"/>
      <c r="Y193" s="169"/>
      <c r="Z193" s="169"/>
      <c r="AA193" s="169"/>
      <c r="AB193" s="169"/>
      <c r="AC193" s="169"/>
      <c r="AD193" s="169"/>
      <c r="AE193" s="169"/>
      <c r="AF193" s="169"/>
      <c r="AG193" s="169"/>
      <c r="AH193" s="169"/>
      <c r="AI193" s="169"/>
      <c r="AJ193" s="169"/>
      <c r="AK193" s="169"/>
      <c r="AL193" s="169"/>
      <c r="AM193" s="169"/>
      <c r="AN193" s="169"/>
      <c r="AO193" s="169"/>
      <c r="AP193" s="169"/>
      <c r="AQ193" s="169"/>
      <c r="AR193" s="169"/>
      <c r="AS193" s="169"/>
      <c r="AT193" s="169"/>
      <c r="AU193" s="169"/>
      <c r="AV193" s="169"/>
      <c r="AW193" s="169"/>
      <c r="AX193" s="169"/>
      <c r="AY193" s="169"/>
      <c r="AZ193" s="169"/>
      <c r="BA193" s="169"/>
      <c r="BB193" s="169"/>
      <c r="BC193" s="169"/>
      <c r="BD193" s="169"/>
      <c r="BE193" s="169"/>
      <c r="BF193" s="169"/>
      <c r="BG193" s="169"/>
      <c r="BH193" s="169"/>
      <c r="BI193" s="169"/>
      <c r="BJ193" s="169"/>
      <c r="BK193" s="169"/>
      <c r="BL193" s="169"/>
    </row>
    <row r="194" spans="1:64" s="257" customFormat="1" ht="15.75" customHeight="1" x14ac:dyDescent="0.2">
      <c r="A194" s="182"/>
      <c r="B194" s="183"/>
      <c r="C194" s="201"/>
      <c r="D194" s="184"/>
      <c r="E194" s="184"/>
      <c r="F194" s="194"/>
      <c r="G194" s="258">
        <f>SUM(G195)</f>
        <v>37279</v>
      </c>
      <c r="H194" s="169"/>
      <c r="I194" s="169"/>
      <c r="J194" s="169"/>
      <c r="K194" s="169"/>
      <c r="L194" s="169"/>
      <c r="M194" s="169"/>
      <c r="N194" s="169"/>
      <c r="O194" s="169"/>
      <c r="P194" s="169"/>
      <c r="Q194" s="169"/>
      <c r="R194" s="169"/>
      <c r="S194" s="169"/>
      <c r="T194" s="169"/>
      <c r="U194" s="169"/>
      <c r="V194" s="169"/>
      <c r="W194" s="169"/>
      <c r="X194" s="169"/>
      <c r="Y194" s="169"/>
      <c r="Z194" s="169"/>
      <c r="AA194" s="169"/>
      <c r="AB194" s="169"/>
      <c r="AC194" s="169"/>
      <c r="AD194" s="169"/>
      <c r="AE194" s="169"/>
      <c r="AF194" s="169"/>
      <c r="AG194" s="169"/>
      <c r="AH194" s="169"/>
      <c r="AI194" s="169"/>
      <c r="AJ194" s="169"/>
      <c r="AK194" s="169"/>
      <c r="AL194" s="169"/>
      <c r="AM194" s="169"/>
      <c r="AN194" s="169"/>
      <c r="AO194" s="169"/>
      <c r="AP194" s="169"/>
      <c r="AQ194" s="169"/>
      <c r="AR194" s="169"/>
      <c r="AS194" s="169"/>
      <c r="AT194" s="169"/>
      <c r="AU194" s="169"/>
      <c r="AV194" s="169"/>
      <c r="AW194" s="169"/>
      <c r="AX194" s="169"/>
      <c r="AY194" s="169"/>
      <c r="AZ194" s="169"/>
      <c r="BA194" s="169"/>
      <c r="BB194" s="169"/>
      <c r="BC194" s="169"/>
      <c r="BD194" s="169"/>
      <c r="BE194" s="169"/>
      <c r="BF194" s="169"/>
      <c r="BG194" s="169"/>
      <c r="BH194" s="169"/>
      <c r="BI194" s="169"/>
      <c r="BJ194" s="169"/>
      <c r="BK194" s="169"/>
      <c r="BL194" s="169"/>
    </row>
    <row r="195" spans="1:64" s="257" customFormat="1" ht="15.75" customHeight="1" x14ac:dyDescent="0.2">
      <c r="A195" s="182"/>
      <c r="B195" s="183"/>
      <c r="C195" s="201"/>
      <c r="D195" s="184"/>
      <c r="E195" s="184" t="s">
        <v>22</v>
      </c>
      <c r="F195" s="194" t="s">
        <v>60</v>
      </c>
      <c r="G195" s="195">
        <f>5688+5510+5699+5708+7220+7454</f>
        <v>37279</v>
      </c>
      <c r="H195" s="169"/>
      <c r="I195" s="169"/>
      <c r="J195" s="169"/>
      <c r="K195" s="169"/>
      <c r="L195" s="169"/>
      <c r="M195" s="169"/>
      <c r="N195" s="169"/>
      <c r="O195" s="169"/>
      <c r="P195" s="169"/>
      <c r="Q195" s="169"/>
      <c r="R195" s="169"/>
      <c r="S195" s="169"/>
      <c r="T195" s="169"/>
      <c r="U195" s="169"/>
      <c r="V195" s="169"/>
      <c r="W195" s="169"/>
      <c r="X195" s="169"/>
      <c r="Y195" s="169"/>
      <c r="Z195" s="169"/>
      <c r="AA195" s="169"/>
      <c r="AB195" s="169"/>
      <c r="AC195" s="169"/>
      <c r="AD195" s="169"/>
      <c r="AE195" s="169"/>
      <c r="AF195" s="169"/>
      <c r="AG195" s="169"/>
      <c r="AH195" s="169"/>
      <c r="AI195" s="169"/>
      <c r="AJ195" s="169"/>
      <c r="AK195" s="169"/>
      <c r="AL195" s="169"/>
      <c r="AM195" s="169"/>
      <c r="AN195" s="169"/>
      <c r="AO195" s="169"/>
      <c r="AP195" s="169"/>
      <c r="AQ195" s="169"/>
      <c r="AR195" s="169"/>
      <c r="AS195" s="169"/>
      <c r="AT195" s="169"/>
      <c r="AU195" s="169"/>
      <c r="AV195" s="169"/>
      <c r="AW195" s="169"/>
      <c r="AX195" s="169"/>
      <c r="AY195" s="169"/>
      <c r="AZ195" s="169"/>
      <c r="BA195" s="169"/>
      <c r="BB195" s="169"/>
      <c r="BC195" s="169"/>
      <c r="BD195" s="169"/>
      <c r="BE195" s="169"/>
      <c r="BF195" s="169"/>
      <c r="BG195" s="169"/>
      <c r="BH195" s="169"/>
      <c r="BI195" s="169"/>
      <c r="BJ195" s="169"/>
      <c r="BK195" s="169"/>
      <c r="BL195" s="169"/>
    </row>
    <row r="196" spans="1:64" s="257" customFormat="1" ht="9" customHeight="1" x14ac:dyDescent="0.2">
      <c r="A196" s="182"/>
      <c r="B196" s="183"/>
      <c r="C196" s="201"/>
      <c r="D196" s="184"/>
      <c r="E196" s="185"/>
      <c r="F196" s="187"/>
      <c r="G196" s="199"/>
      <c r="H196" s="169"/>
      <c r="I196" s="169"/>
      <c r="J196" s="169"/>
      <c r="K196" s="169"/>
      <c r="L196" s="169"/>
      <c r="M196" s="169"/>
      <c r="N196" s="169"/>
      <c r="O196" s="169"/>
      <c r="P196" s="169"/>
      <c r="Q196" s="169"/>
      <c r="R196" s="169"/>
      <c r="S196" s="169"/>
      <c r="T196" s="169"/>
      <c r="U196" s="169"/>
      <c r="V196" s="169"/>
      <c r="W196" s="169"/>
      <c r="X196" s="169"/>
      <c r="Y196" s="169"/>
      <c r="Z196" s="169"/>
      <c r="AA196" s="169"/>
      <c r="AB196" s="169"/>
      <c r="AC196" s="169"/>
      <c r="AD196" s="169"/>
      <c r="AE196" s="169"/>
      <c r="AF196" s="169"/>
      <c r="AG196" s="169"/>
      <c r="AH196" s="169"/>
      <c r="AI196" s="169"/>
      <c r="AJ196" s="169"/>
      <c r="AK196" s="169"/>
      <c r="AL196" s="169"/>
      <c r="AM196" s="169"/>
      <c r="AN196" s="169"/>
      <c r="AO196" s="169"/>
      <c r="AP196" s="169"/>
      <c r="AQ196" s="169"/>
      <c r="AR196" s="169"/>
      <c r="AS196" s="169"/>
      <c r="AT196" s="169"/>
      <c r="AU196" s="169"/>
      <c r="AV196" s="169"/>
      <c r="AW196" s="169"/>
      <c r="AX196" s="169"/>
      <c r="AY196" s="169"/>
      <c r="AZ196" s="169"/>
      <c r="BA196" s="169"/>
      <c r="BB196" s="169"/>
      <c r="BC196" s="169"/>
      <c r="BD196" s="169"/>
      <c r="BE196" s="169"/>
      <c r="BF196" s="169"/>
      <c r="BG196" s="169"/>
      <c r="BH196" s="169"/>
      <c r="BI196" s="169"/>
      <c r="BJ196" s="169"/>
      <c r="BK196" s="169"/>
      <c r="BL196" s="169"/>
    </row>
    <row r="197" spans="1:64" s="257" customFormat="1" ht="21" customHeight="1" x14ac:dyDescent="0.2">
      <c r="A197" s="182"/>
      <c r="B197" s="259" t="s">
        <v>28</v>
      </c>
      <c r="C197" s="184" t="s">
        <v>113</v>
      </c>
      <c r="D197" s="184" t="s">
        <v>122</v>
      </c>
      <c r="E197" s="185" t="s">
        <v>60</v>
      </c>
      <c r="F197" s="187" t="s">
        <v>60</v>
      </c>
      <c r="G197" s="186">
        <f>SUM(G199)</f>
        <v>143170.18</v>
      </c>
      <c r="H197" s="169"/>
      <c r="I197" s="169"/>
      <c r="J197" s="169"/>
      <c r="K197" s="169"/>
      <c r="L197" s="169"/>
      <c r="M197" s="169"/>
      <c r="N197" s="169"/>
      <c r="O197" s="169"/>
      <c r="P197" s="169"/>
      <c r="Q197" s="169"/>
      <c r="R197" s="169"/>
      <c r="S197" s="169"/>
      <c r="T197" s="169"/>
      <c r="U197" s="169"/>
      <c r="V197" s="169"/>
      <c r="W197" s="169"/>
      <c r="X197" s="169"/>
      <c r="Y197" s="169"/>
      <c r="Z197" s="169"/>
      <c r="AA197" s="169"/>
      <c r="AB197" s="169"/>
      <c r="AC197" s="169"/>
      <c r="AD197" s="169"/>
      <c r="AE197" s="169"/>
      <c r="AF197" s="169"/>
      <c r="AG197" s="169"/>
      <c r="AH197" s="169"/>
      <c r="AI197" s="169"/>
      <c r="AJ197" s="169"/>
      <c r="AK197" s="169"/>
      <c r="AL197" s="169"/>
      <c r="AM197" s="169"/>
      <c r="AN197" s="169"/>
      <c r="AO197" s="169"/>
      <c r="AP197" s="169"/>
      <c r="AQ197" s="169"/>
      <c r="AR197" s="169"/>
      <c r="AS197" s="169"/>
      <c r="AT197" s="169"/>
      <c r="AU197" s="169"/>
      <c r="AV197" s="169"/>
      <c r="AW197" s="169"/>
      <c r="AX197" s="169"/>
      <c r="AY197" s="169"/>
      <c r="AZ197" s="169"/>
      <c r="BA197" s="169"/>
      <c r="BB197" s="169"/>
      <c r="BC197" s="169"/>
      <c r="BD197" s="169"/>
      <c r="BE197" s="169"/>
      <c r="BF197" s="169"/>
      <c r="BG197" s="169"/>
      <c r="BH197" s="169"/>
      <c r="BI197" s="169"/>
      <c r="BJ197" s="169"/>
      <c r="BK197" s="169"/>
      <c r="BL197" s="169"/>
    </row>
    <row r="198" spans="1:64" s="257" customFormat="1" ht="8.25" customHeight="1" x14ac:dyDescent="0.2">
      <c r="A198" s="182"/>
      <c r="B198" s="183"/>
      <c r="C198" s="201"/>
      <c r="D198" s="184"/>
      <c r="E198" s="184"/>
      <c r="F198" s="194"/>
      <c r="G198" s="195"/>
      <c r="H198" s="169"/>
      <c r="I198" s="169"/>
      <c r="J198" s="169"/>
      <c r="K198" s="169"/>
      <c r="L198" s="169"/>
      <c r="M198" s="169"/>
      <c r="N198" s="169"/>
      <c r="O198" s="169"/>
      <c r="P198" s="169"/>
      <c r="Q198" s="169"/>
      <c r="R198" s="169"/>
      <c r="S198" s="169"/>
      <c r="T198" s="169"/>
      <c r="U198" s="169"/>
      <c r="V198" s="169"/>
      <c r="W198" s="169"/>
      <c r="X198" s="169"/>
      <c r="Y198" s="169"/>
      <c r="Z198" s="169"/>
      <c r="AA198" s="169"/>
      <c r="AB198" s="169"/>
      <c r="AC198" s="169"/>
      <c r="AD198" s="169"/>
      <c r="AE198" s="169"/>
      <c r="AF198" s="169"/>
      <c r="AG198" s="169"/>
      <c r="AH198" s="169"/>
      <c r="AI198" s="169"/>
      <c r="AJ198" s="169"/>
      <c r="AK198" s="169"/>
      <c r="AL198" s="169"/>
      <c r="AM198" s="169"/>
      <c r="AN198" s="169"/>
      <c r="AO198" s="169"/>
      <c r="AP198" s="169"/>
      <c r="AQ198" s="169"/>
      <c r="AR198" s="169"/>
      <c r="AS198" s="169"/>
      <c r="AT198" s="169"/>
      <c r="AU198" s="169"/>
      <c r="AV198" s="169"/>
      <c r="AW198" s="169"/>
      <c r="AX198" s="169"/>
      <c r="AY198" s="169"/>
      <c r="AZ198" s="169"/>
      <c r="BA198" s="169"/>
      <c r="BB198" s="169"/>
      <c r="BC198" s="169"/>
      <c r="BD198" s="169"/>
      <c r="BE198" s="169"/>
      <c r="BF198" s="169"/>
      <c r="BG198" s="169"/>
      <c r="BH198" s="169"/>
      <c r="BI198" s="169"/>
      <c r="BJ198" s="169"/>
      <c r="BK198" s="169"/>
      <c r="BL198" s="169"/>
    </row>
    <row r="199" spans="1:64" s="257" customFormat="1" ht="15.75" customHeight="1" x14ac:dyDescent="0.2">
      <c r="A199" s="182"/>
      <c r="B199" s="183"/>
      <c r="C199" s="201"/>
      <c r="D199" s="184"/>
      <c r="E199" s="184"/>
      <c r="F199" s="194"/>
      <c r="G199" s="258">
        <f>SUM(G200:G204)</f>
        <v>143170.18</v>
      </c>
      <c r="H199" s="169"/>
      <c r="I199" s="169"/>
      <c r="J199" s="169"/>
      <c r="K199" s="169"/>
      <c r="L199" s="169"/>
      <c r="M199" s="169"/>
      <c r="N199" s="169"/>
      <c r="O199" s="169"/>
      <c r="P199" s="169"/>
      <c r="Q199" s="169"/>
      <c r="R199" s="169"/>
      <c r="S199" s="169"/>
      <c r="T199" s="169"/>
      <c r="U199" s="169"/>
      <c r="V199" s="169"/>
      <c r="W199" s="169"/>
      <c r="X199" s="169"/>
      <c r="Y199" s="169"/>
      <c r="Z199" s="169"/>
      <c r="AA199" s="169"/>
      <c r="AB199" s="169"/>
      <c r="AC199" s="169"/>
      <c r="AD199" s="169"/>
      <c r="AE199" s="169"/>
      <c r="AF199" s="169"/>
      <c r="AG199" s="169"/>
      <c r="AH199" s="169"/>
      <c r="AI199" s="169"/>
      <c r="AJ199" s="169"/>
      <c r="AK199" s="169"/>
      <c r="AL199" s="169"/>
      <c r="AM199" s="169"/>
      <c r="AN199" s="169"/>
      <c r="AO199" s="169"/>
      <c r="AP199" s="169"/>
      <c r="AQ199" s="169"/>
      <c r="AR199" s="169"/>
      <c r="AS199" s="169"/>
      <c r="AT199" s="169"/>
      <c r="AU199" s="169"/>
      <c r="AV199" s="169"/>
      <c r="AW199" s="169"/>
      <c r="AX199" s="169"/>
      <c r="AY199" s="169"/>
      <c r="AZ199" s="169"/>
      <c r="BA199" s="169"/>
      <c r="BB199" s="169"/>
      <c r="BC199" s="169"/>
      <c r="BD199" s="169"/>
      <c r="BE199" s="169"/>
      <c r="BF199" s="169"/>
      <c r="BG199" s="169"/>
      <c r="BH199" s="169"/>
      <c r="BI199" s="169"/>
      <c r="BJ199" s="169"/>
      <c r="BK199" s="169"/>
      <c r="BL199" s="169"/>
    </row>
    <row r="200" spans="1:64" s="257" customFormat="1" ht="15.75" customHeight="1" x14ac:dyDescent="0.2">
      <c r="A200" s="182"/>
      <c r="B200" s="183"/>
      <c r="C200" s="201"/>
      <c r="D200" s="184"/>
      <c r="E200" s="184" t="s">
        <v>108</v>
      </c>
      <c r="F200" s="194" t="s">
        <v>60</v>
      </c>
      <c r="G200" s="195">
        <f>4033+13996+6078.82+13062-14028+13534+8294+13551+14012+7125+98.36+11716+7048</f>
        <v>98520.180000000008</v>
      </c>
      <c r="H200" s="169"/>
      <c r="I200" s="169"/>
      <c r="J200" s="169"/>
      <c r="K200" s="169"/>
      <c r="L200" s="169"/>
      <c r="M200" s="169"/>
      <c r="N200" s="169"/>
      <c r="O200" s="169"/>
      <c r="P200" s="169"/>
      <c r="Q200" s="169"/>
      <c r="R200" s="169"/>
      <c r="S200" s="169"/>
      <c r="T200" s="169"/>
      <c r="U200" s="169"/>
      <c r="V200" s="169"/>
      <c r="W200" s="169"/>
      <c r="X200" s="169"/>
      <c r="Y200" s="169"/>
      <c r="Z200" s="169"/>
      <c r="AA200" s="169"/>
      <c r="AB200" s="169"/>
      <c r="AC200" s="169"/>
      <c r="AD200" s="169"/>
      <c r="AE200" s="169"/>
      <c r="AF200" s="169"/>
      <c r="AG200" s="169"/>
      <c r="AH200" s="169"/>
      <c r="AI200" s="169"/>
      <c r="AJ200" s="169"/>
      <c r="AK200" s="169"/>
      <c r="AL200" s="169"/>
      <c r="AM200" s="169"/>
      <c r="AN200" s="169"/>
      <c r="AO200" s="169"/>
      <c r="AP200" s="169"/>
      <c r="AQ200" s="169"/>
      <c r="AR200" s="169"/>
      <c r="AS200" s="169"/>
      <c r="AT200" s="169"/>
      <c r="AU200" s="169"/>
      <c r="AV200" s="169"/>
      <c r="AW200" s="169"/>
      <c r="AX200" s="169"/>
      <c r="AY200" s="169"/>
      <c r="AZ200" s="169"/>
      <c r="BA200" s="169"/>
      <c r="BB200" s="169"/>
      <c r="BC200" s="169"/>
      <c r="BD200" s="169"/>
      <c r="BE200" s="169"/>
      <c r="BF200" s="169"/>
      <c r="BG200" s="169"/>
      <c r="BH200" s="169"/>
      <c r="BI200" s="169"/>
      <c r="BJ200" s="169"/>
      <c r="BK200" s="169"/>
      <c r="BL200" s="169"/>
    </row>
    <row r="201" spans="1:64" s="257" customFormat="1" ht="15.75" customHeight="1" x14ac:dyDescent="0.2">
      <c r="A201" s="182"/>
      <c r="B201" s="183"/>
      <c r="C201" s="201"/>
      <c r="D201" s="184"/>
      <c r="E201" s="184" t="s">
        <v>95</v>
      </c>
      <c r="F201" s="194" t="s">
        <v>60</v>
      </c>
      <c r="G201" s="195">
        <f>200+150</f>
        <v>350</v>
      </c>
      <c r="H201" s="169"/>
      <c r="I201" s="169"/>
      <c r="J201" s="169"/>
      <c r="K201" s="169"/>
      <c r="L201" s="169"/>
      <c r="M201" s="169"/>
      <c r="N201" s="169"/>
      <c r="O201" s="169"/>
      <c r="P201" s="169"/>
      <c r="Q201" s="169"/>
      <c r="R201" s="169"/>
      <c r="S201" s="169"/>
      <c r="T201" s="169"/>
      <c r="U201" s="169"/>
      <c r="V201" s="169"/>
      <c r="W201" s="169"/>
      <c r="X201" s="169"/>
      <c r="Y201" s="169"/>
      <c r="Z201" s="169"/>
      <c r="AA201" s="169"/>
      <c r="AB201" s="169"/>
      <c r="AC201" s="169"/>
      <c r="AD201" s="169"/>
      <c r="AE201" s="169"/>
      <c r="AF201" s="169"/>
      <c r="AG201" s="169"/>
      <c r="AH201" s="169"/>
      <c r="AI201" s="169"/>
      <c r="AJ201" s="169"/>
      <c r="AK201" s="169"/>
      <c r="AL201" s="169"/>
      <c r="AM201" s="169"/>
      <c r="AN201" s="169"/>
      <c r="AO201" s="169"/>
      <c r="AP201" s="169"/>
      <c r="AQ201" s="169"/>
      <c r="AR201" s="169"/>
      <c r="AS201" s="169"/>
      <c r="AT201" s="169"/>
      <c r="AU201" s="169"/>
      <c r="AV201" s="169"/>
      <c r="AW201" s="169"/>
      <c r="AX201" s="169"/>
      <c r="AY201" s="169"/>
      <c r="AZ201" s="169"/>
      <c r="BA201" s="169"/>
      <c r="BB201" s="169"/>
      <c r="BC201" s="169"/>
      <c r="BD201" s="169"/>
      <c r="BE201" s="169"/>
      <c r="BF201" s="169"/>
      <c r="BG201" s="169"/>
      <c r="BH201" s="169"/>
      <c r="BI201" s="169"/>
      <c r="BJ201" s="169"/>
      <c r="BK201" s="169"/>
      <c r="BL201" s="169"/>
    </row>
    <row r="202" spans="1:64" s="257" customFormat="1" ht="15.75" customHeight="1" x14ac:dyDescent="0.2">
      <c r="A202" s="182"/>
      <c r="B202" s="183"/>
      <c r="C202" s="201"/>
      <c r="D202" s="184"/>
      <c r="E202" s="184" t="s">
        <v>115</v>
      </c>
      <c r="F202" s="194" t="s">
        <v>60</v>
      </c>
      <c r="G202" s="195">
        <f>23500+5600</f>
        <v>29100</v>
      </c>
      <c r="H202" s="169"/>
      <c r="I202" s="169"/>
      <c r="J202" s="169"/>
      <c r="K202" s="169"/>
      <c r="L202" s="169"/>
      <c r="M202" s="169"/>
      <c r="N202" s="169"/>
      <c r="O202" s="169"/>
      <c r="P202" s="169"/>
      <c r="Q202" s="169"/>
      <c r="R202" s="169"/>
      <c r="S202" s="169"/>
      <c r="T202" s="169"/>
      <c r="U202" s="169"/>
      <c r="V202" s="169"/>
      <c r="W202" s="169"/>
      <c r="X202" s="169"/>
      <c r="Y202" s="169"/>
      <c r="Z202" s="169"/>
      <c r="AA202" s="169"/>
      <c r="AB202" s="169"/>
      <c r="AC202" s="169"/>
      <c r="AD202" s="169"/>
      <c r="AE202" s="169"/>
      <c r="AF202" s="169"/>
      <c r="AG202" s="169"/>
      <c r="AH202" s="169"/>
      <c r="AI202" s="169"/>
      <c r="AJ202" s="169"/>
      <c r="AK202" s="169"/>
      <c r="AL202" s="169"/>
      <c r="AM202" s="169"/>
      <c r="AN202" s="169"/>
      <c r="AO202" s="169"/>
      <c r="AP202" s="169"/>
      <c r="AQ202" s="169"/>
      <c r="AR202" s="169"/>
      <c r="AS202" s="169"/>
      <c r="AT202" s="169"/>
      <c r="AU202" s="169"/>
      <c r="AV202" s="169"/>
      <c r="AW202" s="169"/>
      <c r="AX202" s="169"/>
      <c r="AY202" s="169"/>
      <c r="AZ202" s="169"/>
      <c r="BA202" s="169"/>
      <c r="BB202" s="169"/>
      <c r="BC202" s="169"/>
      <c r="BD202" s="169"/>
      <c r="BE202" s="169"/>
      <c r="BF202" s="169"/>
      <c r="BG202" s="169"/>
      <c r="BH202" s="169"/>
      <c r="BI202" s="169"/>
      <c r="BJ202" s="169"/>
      <c r="BK202" s="169"/>
      <c r="BL202" s="169"/>
    </row>
    <row r="203" spans="1:64" s="257" customFormat="1" ht="15.75" customHeight="1" x14ac:dyDescent="0.2">
      <c r="A203" s="182"/>
      <c r="B203" s="183"/>
      <c r="C203" s="201"/>
      <c r="D203" s="184"/>
      <c r="E203" s="184" t="s">
        <v>81</v>
      </c>
      <c r="F203" s="194" t="s">
        <v>60</v>
      </c>
      <c r="G203" s="195">
        <f>4500+1300</f>
        <v>5800</v>
      </c>
      <c r="H203" s="169"/>
      <c r="I203" s="169"/>
      <c r="J203" s="169"/>
      <c r="K203" s="169"/>
      <c r="L203" s="169"/>
      <c r="M203" s="169"/>
      <c r="N203" s="169"/>
      <c r="O203" s="169"/>
      <c r="P203" s="169"/>
      <c r="Q203" s="169"/>
      <c r="R203" s="169"/>
      <c r="S203" s="169"/>
      <c r="T203" s="169"/>
      <c r="U203" s="169"/>
      <c r="V203" s="169"/>
      <c r="W203" s="169"/>
      <c r="X203" s="169"/>
      <c r="Y203" s="169"/>
      <c r="Z203" s="169"/>
      <c r="AA203" s="169"/>
      <c r="AB203" s="169"/>
      <c r="AC203" s="169"/>
      <c r="AD203" s="169"/>
      <c r="AE203" s="169"/>
      <c r="AF203" s="169"/>
      <c r="AG203" s="169"/>
      <c r="AH203" s="169"/>
      <c r="AI203" s="169"/>
      <c r="AJ203" s="169"/>
      <c r="AK203" s="169"/>
      <c r="AL203" s="169"/>
      <c r="AM203" s="169"/>
      <c r="AN203" s="169"/>
      <c r="AO203" s="169"/>
      <c r="AP203" s="169"/>
      <c r="AQ203" s="169"/>
      <c r="AR203" s="169"/>
      <c r="AS203" s="169"/>
      <c r="AT203" s="169"/>
      <c r="AU203" s="169"/>
      <c r="AV203" s="169"/>
      <c r="AW203" s="169"/>
      <c r="AX203" s="169"/>
      <c r="AY203" s="169"/>
      <c r="AZ203" s="169"/>
      <c r="BA203" s="169"/>
      <c r="BB203" s="169"/>
      <c r="BC203" s="169"/>
      <c r="BD203" s="169"/>
      <c r="BE203" s="169"/>
      <c r="BF203" s="169"/>
      <c r="BG203" s="169"/>
      <c r="BH203" s="169"/>
      <c r="BI203" s="169"/>
      <c r="BJ203" s="169"/>
      <c r="BK203" s="169"/>
      <c r="BL203" s="169"/>
    </row>
    <row r="204" spans="1:64" s="257" customFormat="1" ht="15.75" customHeight="1" x14ac:dyDescent="0.2">
      <c r="A204" s="182"/>
      <c r="B204" s="183"/>
      <c r="C204" s="201"/>
      <c r="D204" s="184"/>
      <c r="E204" s="184" t="s">
        <v>82</v>
      </c>
      <c r="F204" s="194" t="s">
        <v>60</v>
      </c>
      <c r="G204" s="195">
        <f>4500+4900</f>
        <v>9400</v>
      </c>
      <c r="H204" s="169"/>
      <c r="I204" s="169"/>
      <c r="J204" s="169"/>
      <c r="K204" s="169"/>
      <c r="L204" s="169"/>
      <c r="M204" s="169"/>
      <c r="N204" s="169"/>
      <c r="O204" s="169"/>
      <c r="P204" s="169"/>
      <c r="Q204" s="169"/>
      <c r="R204" s="169"/>
      <c r="S204" s="169"/>
      <c r="T204" s="169"/>
      <c r="U204" s="169"/>
      <c r="V204" s="169"/>
      <c r="W204" s="169"/>
      <c r="X204" s="169"/>
      <c r="Y204" s="169"/>
      <c r="Z204" s="169"/>
      <c r="AA204" s="169"/>
      <c r="AB204" s="169"/>
      <c r="AC204" s="169"/>
      <c r="AD204" s="169"/>
      <c r="AE204" s="169"/>
      <c r="AF204" s="169"/>
      <c r="AG204" s="169"/>
      <c r="AH204" s="169"/>
      <c r="AI204" s="169"/>
      <c r="AJ204" s="169"/>
      <c r="AK204" s="169"/>
      <c r="AL204" s="169"/>
      <c r="AM204" s="169"/>
      <c r="AN204" s="169"/>
      <c r="AO204" s="169"/>
      <c r="AP204" s="169"/>
      <c r="AQ204" s="169"/>
      <c r="AR204" s="169"/>
      <c r="AS204" s="169"/>
      <c r="AT204" s="169"/>
      <c r="AU204" s="169"/>
      <c r="AV204" s="169"/>
      <c r="AW204" s="169"/>
      <c r="AX204" s="169"/>
      <c r="AY204" s="169"/>
      <c r="AZ204" s="169"/>
      <c r="BA204" s="169"/>
      <c r="BB204" s="169"/>
      <c r="BC204" s="169"/>
      <c r="BD204" s="169"/>
      <c r="BE204" s="169"/>
      <c r="BF204" s="169"/>
      <c r="BG204" s="169"/>
      <c r="BH204" s="169"/>
      <c r="BI204" s="169"/>
      <c r="BJ204" s="169"/>
      <c r="BK204" s="169"/>
      <c r="BL204" s="169"/>
    </row>
    <row r="205" spans="1:64" s="257" customFormat="1" ht="6" customHeight="1" x14ac:dyDescent="0.2">
      <c r="A205" s="182"/>
      <c r="B205" s="183"/>
      <c r="C205" s="201"/>
      <c r="D205" s="184"/>
      <c r="E205" s="185"/>
      <c r="F205" s="187"/>
      <c r="G205" s="199"/>
      <c r="H205" s="169"/>
      <c r="I205" s="169"/>
      <c r="J205" s="169"/>
      <c r="K205" s="169"/>
      <c r="L205" s="169"/>
      <c r="M205" s="169"/>
      <c r="N205" s="169"/>
      <c r="O205" s="169"/>
      <c r="P205" s="169"/>
      <c r="Q205" s="169"/>
      <c r="R205" s="169"/>
      <c r="S205" s="169"/>
      <c r="T205" s="169"/>
      <c r="U205" s="169"/>
      <c r="V205" s="169"/>
      <c r="W205" s="169"/>
      <c r="X205" s="169"/>
      <c r="Y205" s="169"/>
      <c r="Z205" s="169"/>
      <c r="AA205" s="169"/>
      <c r="AB205" s="169"/>
      <c r="AC205" s="169"/>
      <c r="AD205" s="169"/>
      <c r="AE205" s="169"/>
      <c r="AF205" s="169"/>
      <c r="AG205" s="169"/>
      <c r="AH205" s="169"/>
      <c r="AI205" s="169"/>
      <c r="AJ205" s="169"/>
      <c r="AK205" s="169"/>
      <c r="AL205" s="169"/>
      <c r="AM205" s="169"/>
      <c r="AN205" s="169"/>
      <c r="AO205" s="169"/>
      <c r="AP205" s="169"/>
      <c r="AQ205" s="169"/>
      <c r="AR205" s="169"/>
      <c r="AS205" s="169"/>
      <c r="AT205" s="169"/>
      <c r="AU205" s="169"/>
      <c r="AV205" s="169"/>
      <c r="AW205" s="169"/>
      <c r="AX205" s="169"/>
      <c r="AY205" s="169"/>
      <c r="AZ205" s="169"/>
      <c r="BA205" s="169"/>
      <c r="BB205" s="169"/>
      <c r="BC205" s="169"/>
      <c r="BD205" s="169"/>
      <c r="BE205" s="169"/>
      <c r="BF205" s="169"/>
      <c r="BG205" s="169"/>
      <c r="BH205" s="169"/>
      <c r="BI205" s="169"/>
      <c r="BJ205" s="169"/>
      <c r="BK205" s="169"/>
      <c r="BL205" s="169"/>
    </row>
    <row r="206" spans="1:64" s="257" customFormat="1" ht="15.75" customHeight="1" x14ac:dyDescent="0.2">
      <c r="A206" s="182"/>
      <c r="B206" s="259" t="s">
        <v>28</v>
      </c>
      <c r="C206" s="184" t="s">
        <v>113</v>
      </c>
      <c r="D206" s="184" t="s">
        <v>123</v>
      </c>
      <c r="E206" s="185" t="s">
        <v>60</v>
      </c>
      <c r="F206" s="187" t="s">
        <v>60</v>
      </c>
      <c r="G206" s="186">
        <f>SUM(G208)</f>
        <v>19735.419999999998</v>
      </c>
      <c r="H206" s="169"/>
      <c r="I206" s="169"/>
      <c r="J206" s="169"/>
      <c r="K206" s="169"/>
      <c r="L206" s="169"/>
      <c r="M206" s="169"/>
      <c r="N206" s="169"/>
      <c r="O206" s="169"/>
      <c r="P206" s="169"/>
      <c r="Q206" s="169"/>
      <c r="R206" s="169"/>
      <c r="S206" s="169"/>
      <c r="T206" s="169"/>
      <c r="U206" s="169"/>
      <c r="V206" s="169"/>
      <c r="W206" s="169"/>
      <c r="X206" s="169"/>
      <c r="Y206" s="169"/>
      <c r="Z206" s="169"/>
      <c r="AA206" s="169"/>
      <c r="AB206" s="169"/>
      <c r="AC206" s="169"/>
      <c r="AD206" s="169"/>
      <c r="AE206" s="169"/>
      <c r="AF206" s="169"/>
      <c r="AG206" s="169"/>
      <c r="AH206" s="169"/>
      <c r="AI206" s="169"/>
      <c r="AJ206" s="169"/>
      <c r="AK206" s="169"/>
      <c r="AL206" s="169"/>
      <c r="AM206" s="169"/>
      <c r="AN206" s="169"/>
      <c r="AO206" s="169"/>
      <c r="AP206" s="169"/>
      <c r="AQ206" s="169"/>
      <c r="AR206" s="169"/>
      <c r="AS206" s="169"/>
      <c r="AT206" s="169"/>
      <c r="AU206" s="169"/>
      <c r="AV206" s="169"/>
      <c r="AW206" s="169"/>
      <c r="AX206" s="169"/>
      <c r="AY206" s="169"/>
      <c r="AZ206" s="169"/>
      <c r="BA206" s="169"/>
      <c r="BB206" s="169"/>
      <c r="BC206" s="169"/>
      <c r="BD206" s="169"/>
      <c r="BE206" s="169"/>
      <c r="BF206" s="169"/>
      <c r="BG206" s="169"/>
      <c r="BH206" s="169"/>
      <c r="BI206" s="169"/>
      <c r="BJ206" s="169"/>
      <c r="BK206" s="169"/>
      <c r="BL206" s="169"/>
    </row>
    <row r="207" spans="1:64" s="257" customFormat="1" ht="6.75" customHeight="1" x14ac:dyDescent="0.2">
      <c r="A207" s="182"/>
      <c r="B207" s="183"/>
      <c r="C207" s="201"/>
      <c r="D207" s="184"/>
      <c r="E207" s="184"/>
      <c r="F207" s="194"/>
      <c r="G207" s="195"/>
      <c r="H207" s="169"/>
      <c r="I207" s="169"/>
      <c r="J207" s="169"/>
      <c r="K207" s="169"/>
      <c r="L207" s="169"/>
      <c r="M207" s="169"/>
      <c r="N207" s="169"/>
      <c r="O207" s="169"/>
      <c r="P207" s="169"/>
      <c r="Q207" s="169"/>
      <c r="R207" s="169"/>
      <c r="S207" s="169"/>
      <c r="T207" s="169"/>
      <c r="U207" s="169"/>
      <c r="V207" s="169"/>
      <c r="W207" s="169"/>
      <c r="X207" s="169"/>
      <c r="Y207" s="169"/>
      <c r="Z207" s="169"/>
      <c r="AA207" s="169"/>
      <c r="AB207" s="169"/>
      <c r="AC207" s="169"/>
      <c r="AD207" s="169"/>
      <c r="AE207" s="169"/>
      <c r="AF207" s="169"/>
      <c r="AG207" s="169"/>
      <c r="AH207" s="169"/>
      <c r="AI207" s="169"/>
      <c r="AJ207" s="169"/>
      <c r="AK207" s="169"/>
      <c r="AL207" s="169"/>
      <c r="AM207" s="169"/>
      <c r="AN207" s="169"/>
      <c r="AO207" s="169"/>
      <c r="AP207" s="169"/>
      <c r="AQ207" s="169"/>
      <c r="AR207" s="169"/>
      <c r="AS207" s="169"/>
      <c r="AT207" s="169"/>
      <c r="AU207" s="169"/>
      <c r="AV207" s="169"/>
      <c r="AW207" s="169"/>
      <c r="AX207" s="169"/>
      <c r="AY207" s="169"/>
      <c r="AZ207" s="169"/>
      <c r="BA207" s="169"/>
      <c r="BB207" s="169"/>
      <c r="BC207" s="169"/>
      <c r="BD207" s="169"/>
      <c r="BE207" s="169"/>
      <c r="BF207" s="169"/>
      <c r="BG207" s="169"/>
      <c r="BH207" s="169"/>
      <c r="BI207" s="169"/>
      <c r="BJ207" s="169"/>
      <c r="BK207" s="169"/>
      <c r="BL207" s="169"/>
    </row>
    <row r="208" spans="1:64" s="257" customFormat="1" ht="15.75" customHeight="1" x14ac:dyDescent="0.2">
      <c r="A208" s="182"/>
      <c r="B208" s="183"/>
      <c r="C208" s="201"/>
      <c r="D208" s="184"/>
      <c r="E208" s="184"/>
      <c r="F208" s="194"/>
      <c r="G208" s="258">
        <f>SUM(G209:G211)</f>
        <v>19735.419999999998</v>
      </c>
      <c r="H208" s="169"/>
      <c r="I208" s="169"/>
      <c r="J208" s="169"/>
      <c r="K208" s="169"/>
      <c r="L208" s="169"/>
      <c r="M208" s="169"/>
      <c r="N208" s="169"/>
      <c r="O208" s="169"/>
      <c r="P208" s="169"/>
      <c r="Q208" s="169"/>
      <c r="R208" s="169"/>
      <c r="S208" s="169"/>
      <c r="T208" s="169"/>
      <c r="U208" s="169"/>
      <c r="V208" s="169"/>
      <c r="W208" s="169"/>
      <c r="X208" s="169"/>
      <c r="Y208" s="169"/>
      <c r="Z208" s="169"/>
      <c r="AA208" s="169"/>
      <c r="AB208" s="169"/>
      <c r="AC208" s="169"/>
      <c r="AD208" s="169"/>
      <c r="AE208" s="169"/>
      <c r="AF208" s="169"/>
      <c r="AG208" s="169"/>
      <c r="AH208" s="169"/>
      <c r="AI208" s="169"/>
      <c r="AJ208" s="169"/>
      <c r="AK208" s="169"/>
      <c r="AL208" s="169"/>
      <c r="AM208" s="169"/>
      <c r="AN208" s="169"/>
      <c r="AO208" s="169"/>
      <c r="AP208" s="169"/>
      <c r="AQ208" s="169"/>
      <c r="AR208" s="169"/>
      <c r="AS208" s="169"/>
      <c r="AT208" s="169"/>
      <c r="AU208" s="169"/>
      <c r="AV208" s="169"/>
      <c r="AW208" s="169"/>
      <c r="AX208" s="169"/>
      <c r="AY208" s="169"/>
      <c r="AZ208" s="169"/>
      <c r="BA208" s="169"/>
      <c r="BB208" s="169"/>
      <c r="BC208" s="169"/>
      <c r="BD208" s="169"/>
      <c r="BE208" s="169"/>
      <c r="BF208" s="169"/>
      <c r="BG208" s="169"/>
      <c r="BH208" s="169"/>
      <c r="BI208" s="169"/>
      <c r="BJ208" s="169"/>
      <c r="BK208" s="169"/>
      <c r="BL208" s="169"/>
    </row>
    <row r="209" spans="1:64" s="257" customFormat="1" ht="15.75" customHeight="1" x14ac:dyDescent="0.2">
      <c r="A209" s="182"/>
      <c r="B209" s="183"/>
      <c r="C209" s="201"/>
      <c r="D209" s="184"/>
      <c r="E209" s="184" t="s">
        <v>108</v>
      </c>
      <c r="F209" s="194" t="s">
        <v>60</v>
      </c>
      <c r="G209" s="195">
        <f>1064+1394+3594.42+1301+1392+1349+1396+1352+1180+2228+2485</f>
        <v>18735.419999999998</v>
      </c>
      <c r="H209" s="169"/>
      <c r="I209" s="169"/>
      <c r="J209" s="169"/>
      <c r="K209" s="169"/>
      <c r="L209" s="169"/>
      <c r="M209" s="169"/>
      <c r="N209" s="169"/>
      <c r="O209" s="169"/>
      <c r="P209" s="169"/>
      <c r="Q209" s="169"/>
      <c r="R209" s="169"/>
      <c r="S209" s="169"/>
      <c r="T209" s="169"/>
      <c r="U209" s="169"/>
      <c r="V209" s="169"/>
      <c r="W209" s="169"/>
      <c r="X209" s="169"/>
      <c r="Y209" s="169"/>
      <c r="Z209" s="169"/>
      <c r="AA209" s="169"/>
      <c r="AB209" s="169"/>
      <c r="AC209" s="169"/>
      <c r="AD209" s="169"/>
      <c r="AE209" s="169"/>
      <c r="AF209" s="169"/>
      <c r="AG209" s="169"/>
      <c r="AH209" s="169"/>
      <c r="AI209" s="169"/>
      <c r="AJ209" s="169"/>
      <c r="AK209" s="169"/>
      <c r="AL209" s="169"/>
      <c r="AM209" s="169"/>
      <c r="AN209" s="169"/>
      <c r="AO209" s="169"/>
      <c r="AP209" s="169"/>
      <c r="AQ209" s="169"/>
      <c r="AR209" s="169"/>
      <c r="AS209" s="169"/>
      <c r="AT209" s="169"/>
      <c r="AU209" s="169"/>
      <c r="AV209" s="169"/>
      <c r="AW209" s="169"/>
      <c r="AX209" s="169"/>
      <c r="AY209" s="169"/>
      <c r="AZ209" s="169"/>
      <c r="BA209" s="169"/>
      <c r="BB209" s="169"/>
      <c r="BC209" s="169"/>
      <c r="BD209" s="169"/>
      <c r="BE209" s="169"/>
      <c r="BF209" s="169"/>
      <c r="BG209" s="169"/>
      <c r="BH209" s="169"/>
      <c r="BI209" s="169"/>
      <c r="BJ209" s="169"/>
      <c r="BK209" s="169"/>
      <c r="BL209" s="169"/>
    </row>
    <row r="210" spans="1:64" s="257" customFormat="1" ht="15.75" customHeight="1" x14ac:dyDescent="0.2">
      <c r="A210" s="182"/>
      <c r="B210" s="183"/>
      <c r="C210" s="201"/>
      <c r="D210" s="184"/>
      <c r="E210" s="184" t="s">
        <v>95</v>
      </c>
      <c r="F210" s="194" t="s">
        <v>60</v>
      </c>
      <c r="G210" s="195">
        <f>400</f>
        <v>400</v>
      </c>
      <c r="H210" s="169"/>
      <c r="I210" s="169"/>
      <c r="J210" s="169"/>
      <c r="K210" s="169"/>
      <c r="L210" s="169"/>
      <c r="M210" s="169"/>
      <c r="N210" s="169"/>
      <c r="O210" s="169"/>
      <c r="P210" s="169"/>
      <c r="Q210" s="169"/>
      <c r="R210" s="169"/>
      <c r="S210" s="169"/>
      <c r="T210" s="169"/>
      <c r="U210" s="169"/>
      <c r="V210" s="169"/>
      <c r="W210" s="169"/>
      <c r="X210" s="169"/>
      <c r="Y210" s="169"/>
      <c r="Z210" s="169"/>
      <c r="AA210" s="169"/>
      <c r="AB210" s="169"/>
      <c r="AC210" s="169"/>
      <c r="AD210" s="169"/>
      <c r="AE210" s="169"/>
      <c r="AF210" s="169"/>
      <c r="AG210" s="169"/>
      <c r="AH210" s="169"/>
      <c r="AI210" s="169"/>
      <c r="AJ210" s="169"/>
      <c r="AK210" s="169"/>
      <c r="AL210" s="169"/>
      <c r="AM210" s="169"/>
      <c r="AN210" s="169"/>
      <c r="AO210" s="169"/>
      <c r="AP210" s="169"/>
      <c r="AQ210" s="169"/>
      <c r="AR210" s="169"/>
      <c r="AS210" s="169"/>
      <c r="AT210" s="169"/>
      <c r="AU210" s="169"/>
      <c r="AV210" s="169"/>
      <c r="AW210" s="169"/>
      <c r="AX210" s="169"/>
      <c r="AY210" s="169"/>
      <c r="AZ210" s="169"/>
      <c r="BA210" s="169"/>
      <c r="BB210" s="169"/>
      <c r="BC210" s="169"/>
      <c r="BD210" s="169"/>
      <c r="BE210" s="169"/>
      <c r="BF210" s="169"/>
      <c r="BG210" s="169"/>
      <c r="BH210" s="169"/>
      <c r="BI210" s="169"/>
      <c r="BJ210" s="169"/>
      <c r="BK210" s="169"/>
      <c r="BL210" s="169"/>
    </row>
    <row r="211" spans="1:64" s="257" customFormat="1" ht="15.75" customHeight="1" x14ac:dyDescent="0.2">
      <c r="A211" s="182"/>
      <c r="B211" s="183"/>
      <c r="C211" s="201"/>
      <c r="D211" s="184"/>
      <c r="E211" s="184" t="s">
        <v>82</v>
      </c>
      <c r="F211" s="194" t="s">
        <v>60</v>
      </c>
      <c r="G211" s="195">
        <f>600</f>
        <v>600</v>
      </c>
      <c r="H211" s="169"/>
      <c r="I211" s="169"/>
      <c r="J211" s="169"/>
      <c r="K211" s="169"/>
      <c r="L211" s="169"/>
      <c r="M211" s="169"/>
      <c r="N211" s="169"/>
      <c r="O211" s="169"/>
      <c r="P211" s="169"/>
      <c r="Q211" s="169"/>
      <c r="R211" s="169"/>
      <c r="S211" s="169"/>
      <c r="T211" s="169"/>
      <c r="U211" s="169"/>
      <c r="V211" s="169"/>
      <c r="W211" s="169"/>
      <c r="X211" s="169"/>
      <c r="Y211" s="169"/>
      <c r="Z211" s="169"/>
      <c r="AA211" s="169"/>
      <c r="AB211" s="169"/>
      <c r="AC211" s="169"/>
      <c r="AD211" s="169"/>
      <c r="AE211" s="169"/>
      <c r="AF211" s="169"/>
      <c r="AG211" s="169"/>
      <c r="AH211" s="169"/>
      <c r="AI211" s="169"/>
      <c r="AJ211" s="169"/>
      <c r="AK211" s="169"/>
      <c r="AL211" s="169"/>
      <c r="AM211" s="169"/>
      <c r="AN211" s="169"/>
      <c r="AO211" s="169"/>
      <c r="AP211" s="169"/>
      <c r="AQ211" s="169"/>
      <c r="AR211" s="169"/>
      <c r="AS211" s="169"/>
      <c r="AT211" s="169"/>
      <c r="AU211" s="169"/>
      <c r="AV211" s="169"/>
      <c r="AW211" s="169"/>
      <c r="AX211" s="169"/>
      <c r="AY211" s="169"/>
      <c r="AZ211" s="169"/>
      <c r="BA211" s="169"/>
      <c r="BB211" s="169"/>
      <c r="BC211" s="169"/>
      <c r="BD211" s="169"/>
      <c r="BE211" s="169"/>
      <c r="BF211" s="169"/>
      <c r="BG211" s="169"/>
      <c r="BH211" s="169"/>
      <c r="BI211" s="169"/>
      <c r="BJ211" s="169"/>
      <c r="BK211" s="169"/>
      <c r="BL211" s="169"/>
    </row>
    <row r="212" spans="1:64" s="257" customFormat="1" ht="5.25" customHeight="1" x14ac:dyDescent="0.2">
      <c r="A212" s="182"/>
      <c r="B212" s="183"/>
      <c r="C212" s="201"/>
      <c r="D212" s="184"/>
      <c r="E212" s="185"/>
      <c r="F212" s="187"/>
      <c r="G212" s="199"/>
      <c r="H212" s="169"/>
      <c r="I212" s="169"/>
      <c r="J212" s="169"/>
      <c r="K212" s="169"/>
      <c r="L212" s="169"/>
      <c r="M212" s="169"/>
      <c r="N212" s="169"/>
      <c r="O212" s="169"/>
      <c r="P212" s="169"/>
      <c r="Q212" s="169"/>
      <c r="R212" s="169"/>
      <c r="S212" s="169"/>
      <c r="T212" s="169"/>
      <c r="U212" s="169"/>
      <c r="V212" s="169"/>
      <c r="W212" s="169"/>
      <c r="X212" s="169"/>
      <c r="Y212" s="169"/>
      <c r="Z212" s="169"/>
      <c r="AA212" s="169"/>
      <c r="AB212" s="169"/>
      <c r="AC212" s="169"/>
      <c r="AD212" s="169"/>
      <c r="AE212" s="169"/>
      <c r="AF212" s="169"/>
      <c r="AG212" s="169"/>
      <c r="AH212" s="169"/>
      <c r="AI212" s="169"/>
      <c r="AJ212" s="169"/>
      <c r="AK212" s="169"/>
      <c r="AL212" s="169"/>
      <c r="AM212" s="169"/>
      <c r="AN212" s="169"/>
      <c r="AO212" s="169"/>
      <c r="AP212" s="169"/>
      <c r="AQ212" s="169"/>
      <c r="AR212" s="169"/>
      <c r="AS212" s="169"/>
      <c r="AT212" s="169"/>
      <c r="AU212" s="169"/>
      <c r="AV212" s="169"/>
      <c r="AW212" s="169"/>
      <c r="AX212" s="169"/>
      <c r="AY212" s="169"/>
      <c r="AZ212" s="169"/>
      <c r="BA212" s="169"/>
      <c r="BB212" s="169"/>
      <c r="BC212" s="169"/>
      <c r="BD212" s="169"/>
      <c r="BE212" s="169"/>
      <c r="BF212" s="169"/>
      <c r="BG212" s="169"/>
      <c r="BH212" s="169"/>
      <c r="BI212" s="169"/>
      <c r="BJ212" s="169"/>
      <c r="BK212" s="169"/>
      <c r="BL212" s="169"/>
    </row>
    <row r="213" spans="1:64" s="257" customFormat="1" ht="15.75" customHeight="1" x14ac:dyDescent="0.2">
      <c r="A213" s="182"/>
      <c r="B213" s="259" t="s">
        <v>28</v>
      </c>
      <c r="C213" s="184" t="s">
        <v>124</v>
      </c>
      <c r="D213" s="184" t="s">
        <v>125</v>
      </c>
      <c r="E213" s="185" t="s">
        <v>60</v>
      </c>
      <c r="F213" s="187" t="s">
        <v>60</v>
      </c>
      <c r="G213" s="186">
        <f>SUM(G215)</f>
        <v>48807.520000000004</v>
      </c>
      <c r="H213" s="169"/>
      <c r="I213" s="169"/>
      <c r="J213" s="169"/>
      <c r="K213" s="169"/>
      <c r="L213" s="169"/>
      <c r="M213" s="169"/>
      <c r="N213" s="169"/>
      <c r="O213" s="169"/>
      <c r="P213" s="169"/>
      <c r="Q213" s="169"/>
      <c r="R213" s="169"/>
      <c r="S213" s="169"/>
      <c r="T213" s="169"/>
      <c r="U213" s="169"/>
      <c r="V213" s="169"/>
      <c r="W213" s="169"/>
      <c r="X213" s="169"/>
      <c r="Y213" s="169"/>
      <c r="Z213" s="169"/>
      <c r="AA213" s="169"/>
      <c r="AB213" s="169"/>
      <c r="AC213" s="169"/>
      <c r="AD213" s="169"/>
      <c r="AE213" s="169"/>
      <c r="AF213" s="169"/>
      <c r="AG213" s="169"/>
      <c r="AH213" s="169"/>
      <c r="AI213" s="169"/>
      <c r="AJ213" s="169"/>
      <c r="AK213" s="169"/>
      <c r="AL213" s="169"/>
      <c r="AM213" s="169"/>
      <c r="AN213" s="169"/>
      <c r="AO213" s="169"/>
      <c r="AP213" s="169"/>
      <c r="AQ213" s="169"/>
      <c r="AR213" s="169"/>
      <c r="AS213" s="169"/>
      <c r="AT213" s="169"/>
      <c r="AU213" s="169"/>
      <c r="AV213" s="169"/>
      <c r="AW213" s="169"/>
      <c r="AX213" s="169"/>
      <c r="AY213" s="169"/>
      <c r="AZ213" s="169"/>
      <c r="BA213" s="169"/>
      <c r="BB213" s="169"/>
      <c r="BC213" s="169"/>
      <c r="BD213" s="169"/>
      <c r="BE213" s="169"/>
      <c r="BF213" s="169"/>
      <c r="BG213" s="169"/>
      <c r="BH213" s="169"/>
      <c r="BI213" s="169"/>
      <c r="BJ213" s="169"/>
      <c r="BK213" s="169"/>
      <c r="BL213" s="169"/>
    </row>
    <row r="214" spans="1:64" s="257" customFormat="1" ht="5.25" customHeight="1" x14ac:dyDescent="0.2">
      <c r="A214" s="182"/>
      <c r="B214" s="183"/>
      <c r="C214" s="201"/>
      <c r="D214" s="184"/>
      <c r="E214" s="184"/>
      <c r="F214" s="194"/>
      <c r="G214" s="195"/>
      <c r="H214" s="169"/>
      <c r="I214" s="169"/>
      <c r="J214" s="169"/>
      <c r="K214" s="169"/>
      <c r="L214" s="169"/>
      <c r="M214" s="169"/>
      <c r="N214" s="169"/>
      <c r="O214" s="169"/>
      <c r="P214" s="169"/>
      <c r="Q214" s="169"/>
      <c r="R214" s="169"/>
      <c r="S214" s="169"/>
      <c r="T214" s="169"/>
      <c r="U214" s="169"/>
      <c r="V214" s="169"/>
      <c r="W214" s="169"/>
      <c r="X214" s="169"/>
      <c r="Y214" s="169"/>
      <c r="Z214" s="169"/>
      <c r="AA214" s="169"/>
      <c r="AB214" s="169"/>
      <c r="AC214" s="169"/>
      <c r="AD214" s="169"/>
      <c r="AE214" s="169"/>
      <c r="AF214" s="169"/>
      <c r="AG214" s="169"/>
      <c r="AH214" s="169"/>
      <c r="AI214" s="169"/>
      <c r="AJ214" s="169"/>
      <c r="AK214" s="169"/>
      <c r="AL214" s="169"/>
      <c r="AM214" s="169"/>
      <c r="AN214" s="169"/>
      <c r="AO214" s="169"/>
      <c r="AP214" s="169"/>
      <c r="AQ214" s="169"/>
      <c r="AR214" s="169"/>
      <c r="AS214" s="169"/>
      <c r="AT214" s="169"/>
      <c r="AU214" s="169"/>
      <c r="AV214" s="169"/>
      <c r="AW214" s="169"/>
      <c r="AX214" s="169"/>
      <c r="AY214" s="169"/>
      <c r="AZ214" s="169"/>
      <c r="BA214" s="169"/>
      <c r="BB214" s="169"/>
      <c r="BC214" s="169"/>
      <c r="BD214" s="169"/>
      <c r="BE214" s="169"/>
      <c r="BF214" s="169"/>
      <c r="BG214" s="169"/>
      <c r="BH214" s="169"/>
      <c r="BI214" s="169"/>
      <c r="BJ214" s="169"/>
      <c r="BK214" s="169"/>
      <c r="BL214" s="169"/>
    </row>
    <row r="215" spans="1:64" s="257" customFormat="1" ht="15.75" customHeight="1" x14ac:dyDescent="0.2">
      <c r="A215" s="182"/>
      <c r="B215" s="183"/>
      <c r="C215" s="201"/>
      <c r="D215" s="184"/>
      <c r="E215" s="184"/>
      <c r="F215" s="194"/>
      <c r="G215" s="258">
        <f>SUM(G216:G218)</f>
        <v>48807.520000000004</v>
      </c>
      <c r="H215" s="169"/>
      <c r="I215" s="169"/>
      <c r="J215" s="169"/>
      <c r="K215" s="169"/>
      <c r="L215" s="169"/>
      <c r="M215" s="169"/>
      <c r="N215" s="169"/>
      <c r="O215" s="169"/>
      <c r="P215" s="169"/>
      <c r="Q215" s="169"/>
      <c r="R215" s="169"/>
      <c r="S215" s="169"/>
      <c r="T215" s="169"/>
      <c r="U215" s="169"/>
      <c r="V215" s="169"/>
      <c r="W215" s="169"/>
      <c r="X215" s="169"/>
      <c r="Y215" s="169"/>
      <c r="Z215" s="169"/>
      <c r="AA215" s="169"/>
      <c r="AB215" s="169"/>
      <c r="AC215" s="169"/>
      <c r="AD215" s="169"/>
      <c r="AE215" s="169"/>
      <c r="AF215" s="169"/>
      <c r="AG215" s="169"/>
      <c r="AH215" s="169"/>
      <c r="AI215" s="169"/>
      <c r="AJ215" s="169"/>
      <c r="AK215" s="169"/>
      <c r="AL215" s="169"/>
      <c r="AM215" s="169"/>
      <c r="AN215" s="169"/>
      <c r="AO215" s="169"/>
      <c r="AP215" s="169"/>
      <c r="AQ215" s="169"/>
      <c r="AR215" s="169"/>
      <c r="AS215" s="169"/>
      <c r="AT215" s="169"/>
      <c r="AU215" s="169"/>
      <c r="AV215" s="169"/>
      <c r="AW215" s="169"/>
      <c r="AX215" s="169"/>
      <c r="AY215" s="169"/>
      <c r="AZ215" s="169"/>
      <c r="BA215" s="169"/>
      <c r="BB215" s="169"/>
      <c r="BC215" s="169"/>
      <c r="BD215" s="169"/>
      <c r="BE215" s="169"/>
      <c r="BF215" s="169"/>
      <c r="BG215" s="169"/>
      <c r="BH215" s="169"/>
      <c r="BI215" s="169"/>
      <c r="BJ215" s="169"/>
      <c r="BK215" s="169"/>
      <c r="BL215" s="169"/>
    </row>
    <row r="216" spans="1:64" s="257" customFormat="1" ht="15.75" customHeight="1" x14ac:dyDescent="0.2">
      <c r="A216" s="182"/>
      <c r="B216" s="183"/>
      <c r="C216" s="201"/>
      <c r="D216" s="184"/>
      <c r="E216" s="184" t="s">
        <v>108</v>
      </c>
      <c r="F216" s="194" t="s">
        <v>60</v>
      </c>
      <c r="G216" s="195">
        <f>3597+4288+4767.72+3325+4667+5583+2407+31.8+5698-1500</f>
        <v>32864.520000000004</v>
      </c>
      <c r="H216" s="169"/>
      <c r="I216" s="169"/>
      <c r="J216" s="169"/>
      <c r="K216" s="169"/>
      <c r="L216" s="169"/>
      <c r="M216" s="169"/>
      <c r="N216" s="169"/>
      <c r="O216" s="169"/>
      <c r="P216" s="169"/>
      <c r="Q216" s="169"/>
      <c r="R216" s="169"/>
      <c r="S216" s="169"/>
      <c r="T216" s="169"/>
      <c r="U216" s="169"/>
      <c r="V216" s="169"/>
      <c r="W216" s="169"/>
      <c r="X216" s="169"/>
      <c r="Y216" s="169"/>
      <c r="Z216" s="169"/>
      <c r="AA216" s="169"/>
      <c r="AB216" s="169"/>
      <c r="AC216" s="169"/>
      <c r="AD216" s="169"/>
      <c r="AE216" s="169"/>
      <c r="AF216" s="169"/>
      <c r="AG216" s="169"/>
      <c r="AH216" s="169"/>
      <c r="AI216" s="169"/>
      <c r="AJ216" s="169"/>
      <c r="AK216" s="169"/>
      <c r="AL216" s="169"/>
      <c r="AM216" s="169"/>
      <c r="AN216" s="169"/>
      <c r="AO216" s="169"/>
      <c r="AP216" s="169"/>
      <c r="AQ216" s="169"/>
      <c r="AR216" s="169"/>
      <c r="AS216" s="169"/>
      <c r="AT216" s="169"/>
      <c r="AU216" s="169"/>
      <c r="AV216" s="169"/>
      <c r="AW216" s="169"/>
      <c r="AX216" s="169"/>
      <c r="AY216" s="169"/>
      <c r="AZ216" s="169"/>
      <c r="BA216" s="169"/>
      <c r="BB216" s="169"/>
      <c r="BC216" s="169"/>
      <c r="BD216" s="169"/>
      <c r="BE216" s="169"/>
      <c r="BF216" s="169"/>
      <c r="BG216" s="169"/>
      <c r="BH216" s="169"/>
      <c r="BI216" s="169"/>
      <c r="BJ216" s="169"/>
      <c r="BK216" s="169"/>
      <c r="BL216" s="169"/>
    </row>
    <row r="217" spans="1:64" s="257" customFormat="1" ht="15.75" customHeight="1" x14ac:dyDescent="0.2">
      <c r="A217" s="182"/>
      <c r="B217" s="183"/>
      <c r="C217" s="201"/>
      <c r="D217" s="184"/>
      <c r="E217" s="184" t="s">
        <v>95</v>
      </c>
      <c r="F217" s="194" t="s">
        <v>60</v>
      </c>
      <c r="G217" s="195">
        <f>840+2700</f>
        <v>3540</v>
      </c>
      <c r="H217" s="169"/>
      <c r="I217" s="169"/>
      <c r="J217" s="169"/>
      <c r="K217" s="169"/>
      <c r="L217" s="169"/>
      <c r="M217" s="169"/>
      <c r="N217" s="169"/>
      <c r="O217" s="169"/>
      <c r="P217" s="169"/>
      <c r="Q217" s="169"/>
      <c r="R217" s="169"/>
      <c r="S217" s="169"/>
      <c r="T217" s="169"/>
      <c r="U217" s="169"/>
      <c r="V217" s="169"/>
      <c r="W217" s="169"/>
      <c r="X217" s="169"/>
      <c r="Y217" s="169"/>
      <c r="Z217" s="169"/>
      <c r="AA217" s="169"/>
      <c r="AB217" s="169"/>
      <c r="AC217" s="169"/>
      <c r="AD217" s="169"/>
      <c r="AE217" s="169"/>
      <c r="AF217" s="169"/>
      <c r="AG217" s="169"/>
      <c r="AH217" s="169"/>
      <c r="AI217" s="169"/>
      <c r="AJ217" s="169"/>
      <c r="AK217" s="169"/>
      <c r="AL217" s="169"/>
      <c r="AM217" s="169"/>
      <c r="AN217" s="169"/>
      <c r="AO217" s="169"/>
      <c r="AP217" s="169"/>
      <c r="AQ217" s="169"/>
      <c r="AR217" s="169"/>
      <c r="AS217" s="169"/>
      <c r="AT217" s="169"/>
      <c r="AU217" s="169"/>
      <c r="AV217" s="169"/>
      <c r="AW217" s="169"/>
      <c r="AX217" s="169"/>
      <c r="AY217" s="169"/>
      <c r="AZ217" s="169"/>
      <c r="BA217" s="169"/>
      <c r="BB217" s="169"/>
      <c r="BC217" s="169"/>
      <c r="BD217" s="169"/>
      <c r="BE217" s="169"/>
      <c r="BF217" s="169"/>
      <c r="BG217" s="169"/>
      <c r="BH217" s="169"/>
      <c r="BI217" s="169"/>
      <c r="BJ217" s="169"/>
      <c r="BK217" s="169"/>
      <c r="BL217" s="169"/>
    </row>
    <row r="218" spans="1:64" s="257" customFormat="1" ht="15.75" customHeight="1" x14ac:dyDescent="0.2">
      <c r="A218" s="182"/>
      <c r="B218" s="183"/>
      <c r="C218" s="201"/>
      <c r="D218" s="184"/>
      <c r="E218" s="184" t="s">
        <v>82</v>
      </c>
      <c r="F218" s="194" t="s">
        <v>60</v>
      </c>
      <c r="G218" s="195">
        <f>6203+6200</f>
        <v>12403</v>
      </c>
      <c r="H218" s="169"/>
      <c r="I218" s="169"/>
      <c r="J218" s="169"/>
      <c r="K218" s="169"/>
      <c r="L218" s="169"/>
      <c r="M218" s="169"/>
      <c r="N218" s="169"/>
      <c r="O218" s="169"/>
      <c r="P218" s="169"/>
      <c r="Q218" s="169"/>
      <c r="R218" s="169"/>
      <c r="S218" s="169"/>
      <c r="T218" s="169"/>
      <c r="U218" s="169"/>
      <c r="V218" s="169"/>
      <c r="W218" s="169"/>
      <c r="X218" s="169"/>
      <c r="Y218" s="169"/>
      <c r="Z218" s="169"/>
      <c r="AA218" s="169"/>
      <c r="AB218" s="169"/>
      <c r="AC218" s="169"/>
      <c r="AD218" s="169"/>
      <c r="AE218" s="169"/>
      <c r="AF218" s="169"/>
      <c r="AG218" s="169"/>
      <c r="AH218" s="169"/>
      <c r="AI218" s="169"/>
      <c r="AJ218" s="169"/>
      <c r="AK218" s="169"/>
      <c r="AL218" s="169"/>
      <c r="AM218" s="169"/>
      <c r="AN218" s="169"/>
      <c r="AO218" s="169"/>
      <c r="AP218" s="169"/>
      <c r="AQ218" s="169"/>
      <c r="AR218" s="169"/>
      <c r="AS218" s="169"/>
      <c r="AT218" s="169"/>
      <c r="AU218" s="169"/>
      <c r="AV218" s="169"/>
      <c r="AW218" s="169"/>
      <c r="AX218" s="169"/>
      <c r="AY218" s="169"/>
      <c r="AZ218" s="169"/>
      <c r="BA218" s="169"/>
      <c r="BB218" s="169"/>
      <c r="BC218" s="169"/>
      <c r="BD218" s="169"/>
      <c r="BE218" s="169"/>
      <c r="BF218" s="169"/>
      <c r="BG218" s="169"/>
      <c r="BH218" s="169"/>
      <c r="BI218" s="169"/>
      <c r="BJ218" s="169"/>
      <c r="BK218" s="169"/>
      <c r="BL218" s="169"/>
    </row>
    <row r="219" spans="1:64" s="257" customFormat="1" ht="6" customHeight="1" x14ac:dyDescent="0.2">
      <c r="A219" s="182"/>
      <c r="B219" s="183"/>
      <c r="C219" s="201"/>
      <c r="D219" s="184"/>
      <c r="E219" s="185"/>
      <c r="F219" s="187"/>
      <c r="G219" s="199"/>
      <c r="H219" s="169"/>
      <c r="I219" s="169"/>
      <c r="J219" s="169"/>
      <c r="K219" s="169"/>
      <c r="L219" s="169"/>
      <c r="M219" s="169"/>
      <c r="N219" s="169"/>
      <c r="O219" s="169"/>
      <c r="P219" s="169"/>
      <c r="Q219" s="169"/>
      <c r="R219" s="169"/>
      <c r="S219" s="169"/>
      <c r="T219" s="169"/>
      <c r="U219" s="169"/>
      <c r="V219" s="169"/>
      <c r="W219" s="169"/>
      <c r="X219" s="169"/>
      <c r="Y219" s="169"/>
      <c r="Z219" s="169"/>
      <c r="AA219" s="169"/>
      <c r="AB219" s="169"/>
      <c r="AC219" s="169"/>
      <c r="AD219" s="169"/>
      <c r="AE219" s="169"/>
      <c r="AF219" s="169"/>
      <c r="AG219" s="169"/>
      <c r="AH219" s="169"/>
      <c r="AI219" s="169"/>
      <c r="AJ219" s="169"/>
      <c r="AK219" s="169"/>
      <c r="AL219" s="169"/>
      <c r="AM219" s="169"/>
      <c r="AN219" s="169"/>
      <c r="AO219" s="169"/>
      <c r="AP219" s="169"/>
      <c r="AQ219" s="169"/>
      <c r="AR219" s="169"/>
      <c r="AS219" s="169"/>
      <c r="AT219" s="169"/>
      <c r="AU219" s="169"/>
      <c r="AV219" s="169"/>
      <c r="AW219" s="169"/>
      <c r="AX219" s="169"/>
      <c r="AY219" s="169"/>
      <c r="AZ219" s="169"/>
      <c r="BA219" s="169"/>
      <c r="BB219" s="169"/>
      <c r="BC219" s="169"/>
      <c r="BD219" s="169"/>
      <c r="BE219" s="169"/>
      <c r="BF219" s="169"/>
      <c r="BG219" s="169"/>
      <c r="BH219" s="169"/>
      <c r="BI219" s="169"/>
      <c r="BJ219" s="169"/>
      <c r="BK219" s="169"/>
      <c r="BL219" s="169"/>
    </row>
    <row r="220" spans="1:64" s="257" customFormat="1" ht="15.75" customHeight="1" x14ac:dyDescent="0.2">
      <c r="A220" s="182"/>
      <c r="B220" s="259" t="s">
        <v>28</v>
      </c>
      <c r="C220" s="184" t="s">
        <v>124</v>
      </c>
      <c r="D220" s="184" t="s">
        <v>126</v>
      </c>
      <c r="E220" s="185" t="s">
        <v>60</v>
      </c>
      <c r="F220" s="187" t="s">
        <v>60</v>
      </c>
      <c r="G220" s="186">
        <f>SUM(G222)</f>
        <v>67992.88</v>
      </c>
      <c r="H220" s="169"/>
      <c r="I220" s="169"/>
      <c r="J220" s="169"/>
      <c r="K220" s="169"/>
      <c r="L220" s="169"/>
      <c r="M220" s="169"/>
      <c r="N220" s="169"/>
      <c r="O220" s="169"/>
      <c r="P220" s="169"/>
      <c r="Q220" s="169"/>
      <c r="R220" s="169"/>
      <c r="S220" s="169"/>
      <c r="T220" s="169"/>
      <c r="U220" s="169"/>
      <c r="V220" s="169"/>
      <c r="W220" s="169"/>
      <c r="X220" s="169"/>
      <c r="Y220" s="169"/>
      <c r="Z220" s="169"/>
      <c r="AA220" s="169"/>
      <c r="AB220" s="169"/>
      <c r="AC220" s="169"/>
      <c r="AD220" s="169"/>
      <c r="AE220" s="169"/>
      <c r="AF220" s="169"/>
      <c r="AG220" s="169"/>
      <c r="AH220" s="169"/>
      <c r="AI220" s="169"/>
      <c r="AJ220" s="169"/>
      <c r="AK220" s="169"/>
      <c r="AL220" s="169"/>
      <c r="AM220" s="169"/>
      <c r="AN220" s="169"/>
      <c r="AO220" s="169"/>
      <c r="AP220" s="169"/>
      <c r="AQ220" s="169"/>
      <c r="AR220" s="169"/>
      <c r="AS220" s="169"/>
      <c r="AT220" s="169"/>
      <c r="AU220" s="169"/>
      <c r="AV220" s="169"/>
      <c r="AW220" s="169"/>
      <c r="AX220" s="169"/>
      <c r="AY220" s="169"/>
      <c r="AZ220" s="169"/>
      <c r="BA220" s="169"/>
      <c r="BB220" s="169"/>
      <c r="BC220" s="169"/>
      <c r="BD220" s="169"/>
      <c r="BE220" s="169"/>
      <c r="BF220" s="169"/>
      <c r="BG220" s="169"/>
      <c r="BH220" s="169"/>
      <c r="BI220" s="169"/>
      <c r="BJ220" s="169"/>
      <c r="BK220" s="169"/>
      <c r="BL220" s="169"/>
    </row>
    <row r="221" spans="1:64" s="257" customFormat="1" ht="6" customHeight="1" x14ac:dyDescent="0.2">
      <c r="A221" s="182"/>
      <c r="B221" s="183"/>
      <c r="C221" s="201"/>
      <c r="D221" s="184"/>
      <c r="E221" s="184"/>
      <c r="F221" s="194"/>
      <c r="G221" s="195"/>
      <c r="H221" s="169"/>
      <c r="I221" s="169"/>
      <c r="J221" s="169"/>
      <c r="K221" s="169"/>
      <c r="L221" s="169"/>
      <c r="M221" s="169"/>
      <c r="N221" s="169"/>
      <c r="O221" s="169"/>
      <c r="P221" s="169"/>
      <c r="Q221" s="169"/>
      <c r="R221" s="169"/>
      <c r="S221" s="169"/>
      <c r="T221" s="169"/>
      <c r="U221" s="169"/>
      <c r="V221" s="169"/>
      <c r="W221" s="169"/>
      <c r="X221" s="169"/>
      <c r="Y221" s="169"/>
      <c r="Z221" s="169"/>
      <c r="AA221" s="169"/>
      <c r="AB221" s="169"/>
      <c r="AC221" s="169"/>
      <c r="AD221" s="169"/>
      <c r="AE221" s="169"/>
      <c r="AF221" s="169"/>
      <c r="AG221" s="169"/>
      <c r="AH221" s="169"/>
      <c r="AI221" s="169"/>
      <c r="AJ221" s="169"/>
      <c r="AK221" s="169"/>
      <c r="AL221" s="169"/>
      <c r="AM221" s="169"/>
      <c r="AN221" s="169"/>
      <c r="AO221" s="169"/>
      <c r="AP221" s="169"/>
      <c r="AQ221" s="169"/>
      <c r="AR221" s="169"/>
      <c r="AS221" s="169"/>
      <c r="AT221" s="169"/>
      <c r="AU221" s="169"/>
      <c r="AV221" s="169"/>
      <c r="AW221" s="169"/>
      <c r="AX221" s="169"/>
      <c r="AY221" s="169"/>
      <c r="AZ221" s="169"/>
      <c r="BA221" s="169"/>
      <c r="BB221" s="169"/>
      <c r="BC221" s="169"/>
      <c r="BD221" s="169"/>
      <c r="BE221" s="169"/>
      <c r="BF221" s="169"/>
      <c r="BG221" s="169"/>
      <c r="BH221" s="169"/>
      <c r="BI221" s="169"/>
      <c r="BJ221" s="169"/>
      <c r="BK221" s="169"/>
      <c r="BL221" s="169"/>
    </row>
    <row r="222" spans="1:64" s="257" customFormat="1" ht="15.75" customHeight="1" x14ac:dyDescent="0.2">
      <c r="A222" s="182"/>
      <c r="B222" s="183"/>
      <c r="C222" s="201"/>
      <c r="D222" s="184"/>
      <c r="E222" s="184"/>
      <c r="F222" s="194"/>
      <c r="G222" s="258">
        <f>SUM(G223:G225)</f>
        <v>67992.88</v>
      </c>
      <c r="H222" s="169"/>
      <c r="I222" s="169"/>
      <c r="J222" s="169"/>
      <c r="K222" s="169"/>
      <c r="L222" s="169"/>
      <c r="M222" s="169"/>
      <c r="N222" s="169"/>
      <c r="O222" s="169"/>
      <c r="P222" s="169"/>
      <c r="Q222" s="169"/>
      <c r="R222" s="169"/>
      <c r="S222" s="169"/>
      <c r="T222" s="169"/>
      <c r="U222" s="169"/>
      <c r="V222" s="169"/>
      <c r="W222" s="169"/>
      <c r="X222" s="169"/>
      <c r="Y222" s="169"/>
      <c r="Z222" s="169"/>
      <c r="AA222" s="169"/>
      <c r="AB222" s="169"/>
      <c r="AC222" s="169"/>
      <c r="AD222" s="169"/>
      <c r="AE222" s="169"/>
      <c r="AF222" s="169"/>
      <c r="AG222" s="169"/>
      <c r="AH222" s="169"/>
      <c r="AI222" s="169"/>
      <c r="AJ222" s="169"/>
      <c r="AK222" s="169"/>
      <c r="AL222" s="169"/>
      <c r="AM222" s="169"/>
      <c r="AN222" s="169"/>
      <c r="AO222" s="169"/>
      <c r="AP222" s="169"/>
      <c r="AQ222" s="169"/>
      <c r="AR222" s="169"/>
      <c r="AS222" s="169"/>
      <c r="AT222" s="169"/>
      <c r="AU222" s="169"/>
      <c r="AV222" s="169"/>
      <c r="AW222" s="169"/>
      <c r="AX222" s="169"/>
      <c r="AY222" s="169"/>
      <c r="AZ222" s="169"/>
      <c r="BA222" s="169"/>
      <c r="BB222" s="169"/>
      <c r="BC222" s="169"/>
      <c r="BD222" s="169"/>
      <c r="BE222" s="169"/>
      <c r="BF222" s="169"/>
      <c r="BG222" s="169"/>
      <c r="BH222" s="169"/>
      <c r="BI222" s="169"/>
      <c r="BJ222" s="169"/>
      <c r="BK222" s="169"/>
      <c r="BL222" s="169"/>
    </row>
    <row r="223" spans="1:64" s="257" customFormat="1" ht="15.75" customHeight="1" x14ac:dyDescent="0.2">
      <c r="A223" s="182"/>
      <c r="B223" s="183"/>
      <c r="C223" s="201"/>
      <c r="D223" s="184"/>
      <c r="E223" s="184" t="s">
        <v>108</v>
      </c>
      <c r="F223" s="194" t="s">
        <v>60</v>
      </c>
      <c r="G223" s="195">
        <f>6086+7919+8742.35+7388+7898+7643-1002+7643+6634+141.53</f>
        <v>59092.88</v>
      </c>
      <c r="H223" s="169"/>
      <c r="I223" s="169"/>
      <c r="J223" s="169"/>
      <c r="K223" s="169"/>
      <c r="L223" s="169"/>
      <c r="M223" s="169"/>
      <c r="N223" s="169"/>
      <c r="O223" s="169"/>
      <c r="P223" s="169"/>
      <c r="Q223" s="169"/>
      <c r="R223" s="169"/>
      <c r="S223" s="169"/>
      <c r="T223" s="169"/>
      <c r="U223" s="169"/>
      <c r="V223" s="169"/>
      <c r="W223" s="169"/>
      <c r="X223" s="169"/>
      <c r="Y223" s="169"/>
      <c r="Z223" s="169"/>
      <c r="AA223" s="169"/>
      <c r="AB223" s="169"/>
      <c r="AC223" s="169"/>
      <c r="AD223" s="169"/>
      <c r="AE223" s="169"/>
      <c r="AF223" s="169"/>
      <c r="AG223" s="169"/>
      <c r="AH223" s="169"/>
      <c r="AI223" s="169"/>
      <c r="AJ223" s="169"/>
      <c r="AK223" s="169"/>
      <c r="AL223" s="169"/>
      <c r="AM223" s="169"/>
      <c r="AN223" s="169"/>
      <c r="AO223" s="169"/>
      <c r="AP223" s="169"/>
      <c r="AQ223" s="169"/>
      <c r="AR223" s="169"/>
      <c r="AS223" s="169"/>
      <c r="AT223" s="169"/>
      <c r="AU223" s="169"/>
      <c r="AV223" s="169"/>
      <c r="AW223" s="169"/>
      <c r="AX223" s="169"/>
      <c r="AY223" s="169"/>
      <c r="AZ223" s="169"/>
      <c r="BA223" s="169"/>
      <c r="BB223" s="169"/>
      <c r="BC223" s="169"/>
      <c r="BD223" s="169"/>
      <c r="BE223" s="169"/>
      <c r="BF223" s="169"/>
      <c r="BG223" s="169"/>
      <c r="BH223" s="169"/>
      <c r="BI223" s="169"/>
      <c r="BJ223" s="169"/>
      <c r="BK223" s="169"/>
      <c r="BL223" s="169"/>
    </row>
    <row r="224" spans="1:64" s="257" customFormat="1" ht="15.75" customHeight="1" x14ac:dyDescent="0.2">
      <c r="A224" s="182"/>
      <c r="B224" s="183"/>
      <c r="C224" s="201"/>
      <c r="D224" s="184"/>
      <c r="E224" s="184" t="s">
        <v>95</v>
      </c>
      <c r="F224" s="194" t="s">
        <v>60</v>
      </c>
      <c r="G224" s="195">
        <f>400</f>
        <v>400</v>
      </c>
      <c r="H224" s="169"/>
      <c r="I224" s="169"/>
      <c r="J224" s="169"/>
      <c r="K224" s="169"/>
      <c r="L224" s="169"/>
      <c r="M224" s="169"/>
      <c r="N224" s="169"/>
      <c r="O224" s="169"/>
      <c r="P224" s="169"/>
      <c r="Q224" s="169"/>
      <c r="R224" s="169"/>
      <c r="S224" s="169"/>
      <c r="T224" s="169"/>
      <c r="U224" s="169"/>
      <c r="V224" s="169"/>
      <c r="W224" s="169"/>
      <c r="X224" s="169"/>
      <c r="Y224" s="169"/>
      <c r="Z224" s="169"/>
      <c r="AA224" s="169"/>
      <c r="AB224" s="169"/>
      <c r="AC224" s="169"/>
      <c r="AD224" s="169"/>
      <c r="AE224" s="169"/>
      <c r="AF224" s="169"/>
      <c r="AG224" s="169"/>
      <c r="AH224" s="169"/>
      <c r="AI224" s="169"/>
      <c r="AJ224" s="169"/>
      <c r="AK224" s="169"/>
      <c r="AL224" s="169"/>
      <c r="AM224" s="169"/>
      <c r="AN224" s="169"/>
      <c r="AO224" s="169"/>
      <c r="AP224" s="169"/>
      <c r="AQ224" s="169"/>
      <c r="AR224" s="169"/>
      <c r="AS224" s="169"/>
      <c r="AT224" s="169"/>
      <c r="AU224" s="169"/>
      <c r="AV224" s="169"/>
      <c r="AW224" s="169"/>
      <c r="AX224" s="169"/>
      <c r="AY224" s="169"/>
      <c r="AZ224" s="169"/>
      <c r="BA224" s="169"/>
      <c r="BB224" s="169"/>
      <c r="BC224" s="169"/>
      <c r="BD224" s="169"/>
      <c r="BE224" s="169"/>
      <c r="BF224" s="169"/>
      <c r="BG224" s="169"/>
      <c r="BH224" s="169"/>
      <c r="BI224" s="169"/>
      <c r="BJ224" s="169"/>
      <c r="BK224" s="169"/>
      <c r="BL224" s="169"/>
    </row>
    <row r="225" spans="1:64" s="257" customFormat="1" ht="15.75" customHeight="1" x14ac:dyDescent="0.2">
      <c r="A225" s="182"/>
      <c r="B225" s="183"/>
      <c r="C225" s="201"/>
      <c r="D225" s="184"/>
      <c r="E225" s="184" t="s">
        <v>82</v>
      </c>
      <c r="F225" s="194" t="s">
        <v>60</v>
      </c>
      <c r="G225" s="195">
        <f>8500</f>
        <v>8500</v>
      </c>
      <c r="H225" s="169"/>
      <c r="I225" s="169"/>
      <c r="J225" s="169"/>
      <c r="K225" s="169"/>
      <c r="L225" s="169"/>
      <c r="M225" s="169"/>
      <c r="N225" s="169"/>
      <c r="O225" s="169"/>
      <c r="P225" s="169"/>
      <c r="Q225" s="169"/>
      <c r="R225" s="169"/>
      <c r="S225" s="169"/>
      <c r="T225" s="169"/>
      <c r="U225" s="169"/>
      <c r="V225" s="169"/>
      <c r="W225" s="169"/>
      <c r="X225" s="169"/>
      <c r="Y225" s="169"/>
      <c r="Z225" s="169"/>
      <c r="AA225" s="169"/>
      <c r="AB225" s="169"/>
      <c r="AC225" s="169"/>
      <c r="AD225" s="169"/>
      <c r="AE225" s="169"/>
      <c r="AF225" s="169"/>
      <c r="AG225" s="169"/>
      <c r="AH225" s="169"/>
      <c r="AI225" s="169"/>
      <c r="AJ225" s="169"/>
      <c r="AK225" s="169"/>
      <c r="AL225" s="169"/>
      <c r="AM225" s="169"/>
      <c r="AN225" s="169"/>
      <c r="AO225" s="169"/>
      <c r="AP225" s="169"/>
      <c r="AQ225" s="169"/>
      <c r="AR225" s="169"/>
      <c r="AS225" s="169"/>
      <c r="AT225" s="169"/>
      <c r="AU225" s="169"/>
      <c r="AV225" s="169"/>
      <c r="AW225" s="169"/>
      <c r="AX225" s="169"/>
      <c r="AY225" s="169"/>
      <c r="AZ225" s="169"/>
      <c r="BA225" s="169"/>
      <c r="BB225" s="169"/>
      <c r="BC225" s="169"/>
      <c r="BD225" s="169"/>
      <c r="BE225" s="169"/>
      <c r="BF225" s="169"/>
      <c r="BG225" s="169"/>
      <c r="BH225" s="169"/>
      <c r="BI225" s="169"/>
      <c r="BJ225" s="169"/>
      <c r="BK225" s="169"/>
      <c r="BL225" s="169"/>
    </row>
    <row r="226" spans="1:64" s="257" customFormat="1" ht="5.25" customHeight="1" x14ac:dyDescent="0.2">
      <c r="A226" s="196"/>
      <c r="B226" s="197"/>
      <c r="C226" s="198"/>
      <c r="D226" s="185"/>
      <c r="E226" s="185"/>
      <c r="F226" s="187"/>
      <c r="G226" s="199"/>
      <c r="H226" s="169"/>
      <c r="I226" s="169"/>
      <c r="J226" s="169"/>
      <c r="K226" s="169"/>
      <c r="L226" s="169"/>
      <c r="M226" s="169"/>
      <c r="N226" s="169"/>
      <c r="O226" s="169"/>
      <c r="P226" s="169"/>
      <c r="Q226" s="169"/>
      <c r="R226" s="169"/>
      <c r="S226" s="169"/>
      <c r="T226" s="169"/>
      <c r="U226" s="169"/>
      <c r="V226" s="169"/>
      <c r="W226" s="169"/>
      <c r="X226" s="169"/>
      <c r="Y226" s="169"/>
      <c r="Z226" s="169"/>
      <c r="AA226" s="169"/>
      <c r="AB226" s="169"/>
      <c r="AC226" s="169"/>
      <c r="AD226" s="169"/>
      <c r="AE226" s="169"/>
      <c r="AF226" s="169"/>
      <c r="AG226" s="169"/>
      <c r="AH226" s="169"/>
      <c r="AI226" s="169"/>
      <c r="AJ226" s="169"/>
      <c r="AK226" s="169"/>
      <c r="AL226" s="169"/>
      <c r="AM226" s="169"/>
      <c r="AN226" s="169"/>
      <c r="AO226" s="169"/>
      <c r="AP226" s="169"/>
      <c r="AQ226" s="169"/>
      <c r="AR226" s="169"/>
      <c r="AS226" s="169"/>
      <c r="AT226" s="169"/>
      <c r="AU226" s="169"/>
      <c r="AV226" s="169"/>
      <c r="AW226" s="169"/>
      <c r="AX226" s="169"/>
      <c r="AY226" s="169"/>
      <c r="AZ226" s="169"/>
      <c r="BA226" s="169"/>
      <c r="BB226" s="169"/>
      <c r="BC226" s="169"/>
      <c r="BD226" s="169"/>
      <c r="BE226" s="169"/>
      <c r="BF226" s="169"/>
      <c r="BG226" s="169"/>
      <c r="BH226" s="169"/>
      <c r="BI226" s="169"/>
      <c r="BJ226" s="169"/>
      <c r="BK226" s="169"/>
      <c r="BL226" s="169"/>
    </row>
    <row r="227" spans="1:64" s="257" customFormat="1" ht="15.75" customHeight="1" x14ac:dyDescent="0.2">
      <c r="A227" s="182"/>
      <c r="B227" s="183"/>
      <c r="C227" s="184"/>
      <c r="D227" s="184"/>
      <c r="E227" s="185" t="s">
        <v>70</v>
      </c>
      <c r="F227" s="186">
        <f>85.52+10.46+270.69+254.55+109.7+194.71+62.69+139.62+170.91+386.57+15.67+386.57+203.73+75.96</f>
        <v>2367.3500000000004</v>
      </c>
      <c r="G227" s="187" t="s">
        <v>60</v>
      </c>
      <c r="H227" s="169"/>
      <c r="I227" s="169"/>
      <c r="J227" s="169"/>
      <c r="K227" s="169"/>
      <c r="L227" s="169"/>
      <c r="M227" s="169"/>
      <c r="N227" s="169"/>
      <c r="O227" s="169"/>
      <c r="P227" s="169"/>
      <c r="Q227" s="169"/>
      <c r="R227" s="169"/>
      <c r="S227" s="169"/>
      <c r="T227" s="169"/>
      <c r="U227" s="169"/>
      <c r="V227" s="169"/>
      <c r="W227" s="169"/>
      <c r="X227" s="169"/>
      <c r="Y227" s="169"/>
      <c r="Z227" s="169"/>
      <c r="AA227" s="169"/>
      <c r="AB227" s="169"/>
      <c r="AC227" s="169"/>
      <c r="AD227" s="169"/>
      <c r="AE227" s="169"/>
      <c r="AF227" s="169"/>
      <c r="AG227" s="169"/>
      <c r="AH227" s="169"/>
      <c r="AI227" s="169"/>
      <c r="AJ227" s="169"/>
      <c r="AK227" s="169"/>
      <c r="AL227" s="169"/>
      <c r="AM227" s="169"/>
      <c r="AN227" s="169"/>
      <c r="AO227" s="169"/>
      <c r="AP227" s="169"/>
      <c r="AQ227" s="169"/>
      <c r="AR227" s="169"/>
      <c r="AS227" s="169"/>
      <c r="AT227" s="169"/>
      <c r="AU227" s="169"/>
      <c r="AV227" s="169"/>
      <c r="AW227" s="169"/>
      <c r="AX227" s="169"/>
      <c r="AY227" s="169"/>
      <c r="AZ227" s="169"/>
      <c r="BA227" s="169"/>
      <c r="BB227" s="169"/>
      <c r="BC227" s="169"/>
      <c r="BD227" s="169"/>
      <c r="BE227" s="169"/>
      <c r="BF227" s="169"/>
      <c r="BG227" s="169"/>
      <c r="BH227" s="169"/>
      <c r="BI227" s="169"/>
      <c r="BJ227" s="169"/>
      <c r="BK227" s="169"/>
      <c r="BL227" s="169"/>
    </row>
    <row r="228" spans="1:64" s="257" customFormat="1" ht="60" customHeight="1" x14ac:dyDescent="0.2">
      <c r="A228" s="188" t="s">
        <v>127</v>
      </c>
      <c r="B228" s="200" t="s">
        <v>128</v>
      </c>
      <c r="C228" s="184" t="s">
        <v>129</v>
      </c>
      <c r="D228" s="184" t="s">
        <v>130</v>
      </c>
      <c r="E228" s="190" t="s">
        <v>60</v>
      </c>
      <c r="F228" s="191" t="s">
        <v>60</v>
      </c>
      <c r="G228" s="207">
        <f>SUM(G230)</f>
        <v>2271.3700000000003</v>
      </c>
      <c r="H228" s="169"/>
      <c r="I228" s="169"/>
      <c r="J228" s="169"/>
      <c r="K228" s="169"/>
      <c r="L228" s="169"/>
      <c r="M228" s="169"/>
      <c r="N228" s="169"/>
      <c r="O228" s="169"/>
      <c r="P228" s="169"/>
      <c r="Q228" s="169"/>
      <c r="R228" s="169"/>
      <c r="S228" s="169"/>
      <c r="T228" s="169"/>
      <c r="U228" s="169"/>
      <c r="V228" s="169"/>
      <c r="W228" s="169"/>
      <c r="X228" s="169"/>
      <c r="Y228" s="169"/>
      <c r="Z228" s="169"/>
      <c r="AA228" s="169"/>
      <c r="AB228" s="169"/>
      <c r="AC228" s="169"/>
      <c r="AD228" s="169"/>
      <c r="AE228" s="169"/>
      <c r="AF228" s="169"/>
      <c r="AG228" s="169"/>
      <c r="AH228" s="169"/>
      <c r="AI228" s="169"/>
      <c r="AJ228" s="169"/>
      <c r="AK228" s="169"/>
      <c r="AL228" s="169"/>
      <c r="AM228" s="169"/>
      <c r="AN228" s="169"/>
      <c r="AO228" s="169"/>
      <c r="AP228" s="169"/>
      <c r="AQ228" s="169"/>
      <c r="AR228" s="169"/>
      <c r="AS228" s="169"/>
      <c r="AT228" s="169"/>
      <c r="AU228" s="169"/>
      <c r="AV228" s="169"/>
      <c r="AW228" s="169"/>
      <c r="AX228" s="169"/>
      <c r="AY228" s="169"/>
      <c r="AZ228" s="169"/>
      <c r="BA228" s="169"/>
      <c r="BB228" s="169"/>
      <c r="BC228" s="169"/>
      <c r="BD228" s="169"/>
      <c r="BE228" s="169"/>
      <c r="BF228" s="169"/>
      <c r="BG228" s="169"/>
      <c r="BH228" s="169"/>
      <c r="BI228" s="169"/>
      <c r="BJ228" s="169"/>
      <c r="BK228" s="169"/>
      <c r="BL228" s="169"/>
    </row>
    <row r="229" spans="1:64" s="257" customFormat="1" ht="5.25" customHeight="1" x14ac:dyDescent="0.2">
      <c r="A229" s="188"/>
      <c r="B229" s="193"/>
      <c r="C229" s="184"/>
      <c r="D229" s="184"/>
      <c r="E229" s="184"/>
      <c r="F229" s="194"/>
      <c r="G229" s="258"/>
      <c r="H229" s="169"/>
      <c r="I229" s="169"/>
      <c r="J229" s="169"/>
      <c r="K229" s="169"/>
      <c r="L229" s="169"/>
      <c r="M229" s="169"/>
      <c r="N229" s="169"/>
      <c r="O229" s="169"/>
      <c r="P229" s="169"/>
      <c r="Q229" s="169"/>
      <c r="R229" s="169"/>
      <c r="S229" s="169"/>
      <c r="T229" s="169"/>
      <c r="U229" s="169"/>
      <c r="V229" s="169"/>
      <c r="W229" s="169"/>
      <c r="X229" s="169"/>
      <c r="Y229" s="169"/>
      <c r="Z229" s="169"/>
      <c r="AA229" s="169"/>
      <c r="AB229" s="169"/>
      <c r="AC229" s="169"/>
      <c r="AD229" s="169"/>
      <c r="AE229" s="169"/>
      <c r="AF229" s="169"/>
      <c r="AG229" s="169"/>
      <c r="AH229" s="169"/>
      <c r="AI229" s="169"/>
      <c r="AJ229" s="169"/>
      <c r="AK229" s="169"/>
      <c r="AL229" s="169"/>
      <c r="AM229" s="169"/>
      <c r="AN229" s="169"/>
      <c r="AO229" s="169"/>
      <c r="AP229" s="169"/>
      <c r="AQ229" s="169"/>
      <c r="AR229" s="169"/>
      <c r="AS229" s="169"/>
      <c r="AT229" s="169"/>
      <c r="AU229" s="169"/>
      <c r="AV229" s="169"/>
      <c r="AW229" s="169"/>
      <c r="AX229" s="169"/>
      <c r="AY229" s="169"/>
      <c r="AZ229" s="169"/>
      <c r="BA229" s="169"/>
      <c r="BB229" s="169"/>
      <c r="BC229" s="169"/>
      <c r="BD229" s="169"/>
      <c r="BE229" s="169"/>
      <c r="BF229" s="169"/>
      <c r="BG229" s="169"/>
      <c r="BH229" s="169"/>
      <c r="BI229" s="169"/>
      <c r="BJ229" s="169"/>
      <c r="BK229" s="169"/>
      <c r="BL229" s="169"/>
    </row>
    <row r="230" spans="1:64" s="257" customFormat="1" ht="15.75" customHeight="1" x14ac:dyDescent="0.2">
      <c r="A230" s="188"/>
      <c r="B230" s="259" t="s">
        <v>131</v>
      </c>
      <c r="C230" s="184"/>
      <c r="D230" s="184"/>
      <c r="E230" s="184"/>
      <c r="F230" s="194"/>
      <c r="G230" s="258">
        <f>SUM(G231:G232)</f>
        <v>2271.3700000000003</v>
      </c>
      <c r="H230" s="169"/>
      <c r="I230" s="169"/>
      <c r="J230" s="169"/>
      <c r="K230" s="169"/>
      <c r="L230" s="169"/>
      <c r="M230" s="169"/>
      <c r="N230" s="169"/>
      <c r="O230" s="169"/>
      <c r="P230" s="169"/>
      <c r="Q230" s="169"/>
      <c r="R230" s="169"/>
      <c r="S230" s="169"/>
      <c r="T230" s="169"/>
      <c r="U230" s="169"/>
      <c r="V230" s="169"/>
      <c r="W230" s="169"/>
      <c r="X230" s="169"/>
      <c r="Y230" s="169"/>
      <c r="Z230" s="169"/>
      <c r="AA230" s="169"/>
      <c r="AB230" s="169"/>
      <c r="AC230" s="169"/>
      <c r="AD230" s="169"/>
      <c r="AE230" s="169"/>
      <c r="AF230" s="169"/>
      <c r="AG230" s="169"/>
      <c r="AH230" s="169"/>
      <c r="AI230" s="169"/>
      <c r="AJ230" s="169"/>
      <c r="AK230" s="169"/>
      <c r="AL230" s="169"/>
      <c r="AM230" s="169"/>
      <c r="AN230" s="169"/>
      <c r="AO230" s="169"/>
      <c r="AP230" s="169"/>
      <c r="AQ230" s="169"/>
      <c r="AR230" s="169"/>
      <c r="AS230" s="169"/>
      <c r="AT230" s="169"/>
      <c r="AU230" s="169"/>
      <c r="AV230" s="169"/>
      <c r="AW230" s="169"/>
      <c r="AX230" s="169"/>
      <c r="AY230" s="169"/>
      <c r="AZ230" s="169"/>
      <c r="BA230" s="169"/>
      <c r="BB230" s="169"/>
      <c r="BC230" s="169"/>
      <c r="BD230" s="169"/>
      <c r="BE230" s="169"/>
      <c r="BF230" s="169"/>
      <c r="BG230" s="169"/>
      <c r="BH230" s="169"/>
      <c r="BI230" s="169"/>
      <c r="BJ230" s="169"/>
      <c r="BK230" s="169"/>
      <c r="BL230" s="169"/>
    </row>
    <row r="231" spans="1:64" s="257" customFormat="1" ht="15.75" customHeight="1" x14ac:dyDescent="0.2">
      <c r="A231" s="188"/>
      <c r="B231" s="259"/>
      <c r="C231" s="201"/>
      <c r="D231" s="184"/>
      <c r="E231" s="184" t="s">
        <v>80</v>
      </c>
      <c r="F231" s="194" t="s">
        <v>60</v>
      </c>
      <c r="G231" s="195">
        <f>226.25+304.45+215.62+116.95+143.16+336.94+494.47+63.63</f>
        <v>1901.4700000000003</v>
      </c>
      <c r="H231" s="169"/>
      <c r="I231" s="169"/>
      <c r="J231" s="169"/>
      <c r="K231" s="169"/>
      <c r="L231" s="169"/>
      <c r="M231" s="169"/>
      <c r="N231" s="169"/>
      <c r="O231" s="169"/>
      <c r="P231" s="169"/>
      <c r="Q231" s="169"/>
      <c r="R231" s="169"/>
      <c r="S231" s="169"/>
      <c r="T231" s="169"/>
      <c r="U231" s="169"/>
      <c r="V231" s="169"/>
      <c r="W231" s="169"/>
      <c r="X231" s="169"/>
      <c r="Y231" s="169"/>
      <c r="Z231" s="169"/>
      <c r="AA231" s="169"/>
      <c r="AB231" s="169"/>
      <c r="AC231" s="169"/>
      <c r="AD231" s="169"/>
      <c r="AE231" s="169"/>
      <c r="AF231" s="169"/>
      <c r="AG231" s="169"/>
      <c r="AH231" s="169"/>
      <c r="AI231" s="169"/>
      <c r="AJ231" s="169"/>
      <c r="AK231" s="169"/>
      <c r="AL231" s="169"/>
      <c r="AM231" s="169"/>
      <c r="AN231" s="169"/>
      <c r="AO231" s="169"/>
      <c r="AP231" s="169"/>
      <c r="AQ231" s="169"/>
      <c r="AR231" s="169"/>
      <c r="AS231" s="169"/>
      <c r="AT231" s="169"/>
      <c r="AU231" s="169"/>
      <c r="AV231" s="169"/>
      <c r="AW231" s="169"/>
      <c r="AX231" s="169"/>
      <c r="AY231" s="169"/>
      <c r="AZ231" s="169"/>
      <c r="BA231" s="169"/>
      <c r="BB231" s="169"/>
      <c r="BC231" s="169"/>
      <c r="BD231" s="169"/>
      <c r="BE231" s="169"/>
      <c r="BF231" s="169"/>
      <c r="BG231" s="169"/>
      <c r="BH231" s="169"/>
      <c r="BI231" s="169"/>
      <c r="BJ231" s="169"/>
      <c r="BK231" s="169"/>
      <c r="BL231" s="169"/>
    </row>
    <row r="232" spans="1:64" s="257" customFormat="1" ht="15.75" customHeight="1" x14ac:dyDescent="0.2">
      <c r="A232" s="188"/>
      <c r="B232" s="259"/>
      <c r="C232" s="201"/>
      <c r="D232" s="184"/>
      <c r="E232" s="184" t="s">
        <v>81</v>
      </c>
      <c r="F232" s="194" t="s">
        <v>60</v>
      </c>
      <c r="G232" s="195">
        <f>44.44+59.8+41.78+22.67+27.75+65.3+95.83+12.33</f>
        <v>369.9</v>
      </c>
      <c r="H232" s="169"/>
      <c r="I232" s="169"/>
      <c r="J232" s="169"/>
      <c r="K232" s="169"/>
      <c r="L232" s="169"/>
      <c r="M232" s="169"/>
      <c r="N232" s="169"/>
      <c r="O232" s="169"/>
      <c r="P232" s="169"/>
      <c r="Q232" s="169"/>
      <c r="R232" s="169"/>
      <c r="S232" s="169"/>
      <c r="T232" s="169"/>
      <c r="U232" s="169"/>
      <c r="V232" s="169"/>
      <c r="W232" s="169"/>
      <c r="X232" s="169"/>
      <c r="Y232" s="169"/>
      <c r="Z232" s="169"/>
      <c r="AA232" s="169"/>
      <c r="AB232" s="169"/>
      <c r="AC232" s="169"/>
      <c r="AD232" s="169"/>
      <c r="AE232" s="169"/>
      <c r="AF232" s="169"/>
      <c r="AG232" s="169"/>
      <c r="AH232" s="169"/>
      <c r="AI232" s="169"/>
      <c r="AJ232" s="169"/>
      <c r="AK232" s="169"/>
      <c r="AL232" s="169"/>
      <c r="AM232" s="169"/>
      <c r="AN232" s="169"/>
      <c r="AO232" s="169"/>
      <c r="AP232" s="169"/>
      <c r="AQ232" s="169"/>
      <c r="AR232" s="169"/>
      <c r="AS232" s="169"/>
      <c r="AT232" s="169"/>
      <c r="AU232" s="169"/>
      <c r="AV232" s="169"/>
      <c r="AW232" s="169"/>
      <c r="AX232" s="169"/>
      <c r="AY232" s="169"/>
      <c r="AZ232" s="169"/>
      <c r="BA232" s="169"/>
      <c r="BB232" s="169"/>
      <c r="BC232" s="169"/>
      <c r="BD232" s="169"/>
      <c r="BE232" s="169"/>
      <c r="BF232" s="169"/>
      <c r="BG232" s="169"/>
      <c r="BH232" s="169"/>
      <c r="BI232" s="169"/>
      <c r="BJ232" s="169"/>
      <c r="BK232" s="169"/>
      <c r="BL232" s="169"/>
    </row>
    <row r="233" spans="1:64" s="257" customFormat="1" ht="6" customHeight="1" x14ac:dyDescent="0.2">
      <c r="A233" s="208"/>
      <c r="B233" s="261"/>
      <c r="C233" s="198"/>
      <c r="D233" s="185"/>
      <c r="E233" s="185"/>
      <c r="F233" s="187"/>
      <c r="G233" s="199"/>
      <c r="H233" s="169"/>
      <c r="I233" s="169"/>
      <c r="J233" s="169"/>
      <c r="K233" s="169"/>
      <c r="L233" s="169"/>
      <c r="M233" s="169"/>
      <c r="N233" s="169"/>
      <c r="O233" s="169"/>
      <c r="P233" s="169"/>
      <c r="Q233" s="169"/>
      <c r="R233" s="169"/>
      <c r="S233" s="169"/>
      <c r="T233" s="169"/>
      <c r="U233" s="169"/>
      <c r="V233" s="169"/>
      <c r="W233" s="169"/>
      <c r="X233" s="169"/>
      <c r="Y233" s="169"/>
      <c r="Z233" s="169"/>
      <c r="AA233" s="169"/>
      <c r="AB233" s="169"/>
      <c r="AC233" s="169"/>
      <c r="AD233" s="169"/>
      <c r="AE233" s="169"/>
      <c r="AF233" s="169"/>
      <c r="AG233" s="169"/>
      <c r="AH233" s="169"/>
      <c r="AI233" s="169"/>
      <c r="AJ233" s="169"/>
      <c r="AK233" s="169"/>
      <c r="AL233" s="169"/>
      <c r="AM233" s="169"/>
      <c r="AN233" s="169"/>
      <c r="AO233" s="169"/>
      <c r="AP233" s="169"/>
      <c r="AQ233" s="169"/>
      <c r="AR233" s="169"/>
      <c r="AS233" s="169"/>
      <c r="AT233" s="169"/>
      <c r="AU233" s="169"/>
      <c r="AV233" s="169"/>
      <c r="AW233" s="169"/>
      <c r="AX233" s="169"/>
      <c r="AY233" s="169"/>
      <c r="AZ233" s="169"/>
      <c r="BA233" s="169"/>
      <c r="BB233" s="169"/>
      <c r="BC233" s="169"/>
      <c r="BD233" s="169"/>
      <c r="BE233" s="169"/>
      <c r="BF233" s="169"/>
      <c r="BG233" s="169"/>
      <c r="BH233" s="169"/>
      <c r="BI233" s="169"/>
      <c r="BJ233" s="169"/>
      <c r="BK233" s="169"/>
      <c r="BL233" s="169"/>
    </row>
    <row r="234" spans="1:64" s="257" customFormat="1" ht="15.75" customHeight="1" x14ac:dyDescent="0.2">
      <c r="A234" s="182"/>
      <c r="B234" s="183"/>
      <c r="C234" s="184"/>
      <c r="D234" s="184"/>
      <c r="E234" s="185" t="s">
        <v>70</v>
      </c>
      <c r="F234" s="186">
        <f>10000+10000</f>
        <v>20000</v>
      </c>
      <c r="G234" s="187" t="s">
        <v>60</v>
      </c>
      <c r="H234" s="169"/>
      <c r="I234" s="169"/>
      <c r="J234" s="169"/>
      <c r="K234" s="169"/>
      <c r="L234" s="169"/>
      <c r="M234" s="169"/>
      <c r="N234" s="169"/>
      <c r="O234" s="169"/>
      <c r="P234" s="169"/>
      <c r="Q234" s="169"/>
      <c r="R234" s="169"/>
      <c r="S234" s="169"/>
      <c r="T234" s="169"/>
      <c r="U234" s="169"/>
      <c r="V234" s="169"/>
      <c r="W234" s="169"/>
      <c r="X234" s="169"/>
      <c r="Y234" s="169"/>
      <c r="Z234" s="169"/>
      <c r="AA234" s="169"/>
      <c r="AB234" s="169"/>
      <c r="AC234" s="169"/>
      <c r="AD234" s="169"/>
      <c r="AE234" s="169"/>
      <c r="AF234" s="169"/>
      <c r="AG234" s="169"/>
      <c r="AH234" s="169"/>
      <c r="AI234" s="169"/>
      <c r="AJ234" s="169"/>
      <c r="AK234" s="169"/>
      <c r="AL234" s="169"/>
      <c r="AM234" s="169"/>
      <c r="AN234" s="169"/>
      <c r="AO234" s="169"/>
      <c r="AP234" s="169"/>
      <c r="AQ234" s="169"/>
      <c r="AR234" s="169"/>
      <c r="AS234" s="169"/>
      <c r="AT234" s="169"/>
      <c r="AU234" s="169"/>
      <c r="AV234" s="169"/>
      <c r="AW234" s="169"/>
      <c r="AX234" s="169"/>
      <c r="AY234" s="169"/>
      <c r="AZ234" s="169"/>
      <c r="BA234" s="169"/>
      <c r="BB234" s="169"/>
      <c r="BC234" s="169"/>
      <c r="BD234" s="169"/>
      <c r="BE234" s="169"/>
      <c r="BF234" s="169"/>
      <c r="BG234" s="169"/>
      <c r="BH234" s="169"/>
      <c r="BI234" s="169"/>
      <c r="BJ234" s="169"/>
      <c r="BK234" s="169"/>
      <c r="BL234" s="169"/>
    </row>
    <row r="235" spans="1:64" s="257" customFormat="1" ht="15.75" customHeight="1" x14ac:dyDescent="0.2">
      <c r="A235" s="188" t="s">
        <v>132</v>
      </c>
      <c r="B235" s="200" t="s">
        <v>133</v>
      </c>
      <c r="C235" s="184" t="s">
        <v>124</v>
      </c>
      <c r="D235" s="184" t="s">
        <v>134</v>
      </c>
      <c r="E235" s="190" t="s">
        <v>60</v>
      </c>
      <c r="F235" s="191" t="s">
        <v>60</v>
      </c>
      <c r="G235" s="192">
        <f>SUM(G237)</f>
        <v>20000</v>
      </c>
      <c r="H235" s="169"/>
      <c r="I235" s="169"/>
      <c r="J235" s="169"/>
      <c r="K235" s="169"/>
      <c r="L235" s="169"/>
      <c r="M235" s="169"/>
      <c r="N235" s="169"/>
      <c r="O235" s="169"/>
      <c r="P235" s="169"/>
      <c r="Q235" s="169"/>
      <c r="R235" s="169"/>
      <c r="S235" s="169"/>
      <c r="T235" s="169"/>
      <c r="U235" s="169"/>
      <c r="V235" s="169"/>
      <c r="W235" s="169"/>
      <c r="X235" s="169"/>
      <c r="Y235" s="169"/>
      <c r="Z235" s="169"/>
      <c r="AA235" s="169"/>
      <c r="AB235" s="169"/>
      <c r="AC235" s="169"/>
      <c r="AD235" s="169"/>
      <c r="AE235" s="169"/>
      <c r="AF235" s="169"/>
      <c r="AG235" s="169"/>
      <c r="AH235" s="169"/>
      <c r="AI235" s="169"/>
      <c r="AJ235" s="169"/>
      <c r="AK235" s="169"/>
      <c r="AL235" s="169"/>
      <c r="AM235" s="169"/>
      <c r="AN235" s="169"/>
      <c r="AO235" s="169"/>
      <c r="AP235" s="169"/>
      <c r="AQ235" s="169"/>
      <c r="AR235" s="169"/>
      <c r="AS235" s="169"/>
      <c r="AT235" s="169"/>
      <c r="AU235" s="169"/>
      <c r="AV235" s="169"/>
      <c r="AW235" s="169"/>
      <c r="AX235" s="169"/>
      <c r="AY235" s="169"/>
      <c r="AZ235" s="169"/>
      <c r="BA235" s="169"/>
      <c r="BB235" s="169"/>
      <c r="BC235" s="169"/>
      <c r="BD235" s="169"/>
      <c r="BE235" s="169"/>
      <c r="BF235" s="169"/>
      <c r="BG235" s="169"/>
      <c r="BH235" s="169"/>
      <c r="BI235" s="169"/>
      <c r="BJ235" s="169"/>
      <c r="BK235" s="169"/>
      <c r="BL235" s="169"/>
    </row>
    <row r="236" spans="1:64" s="257" customFormat="1" ht="3.75" customHeight="1" x14ac:dyDescent="0.2">
      <c r="A236" s="182"/>
      <c r="B236" s="193"/>
      <c r="C236" s="184"/>
      <c r="D236" s="184"/>
      <c r="E236" s="184"/>
      <c r="F236" s="194"/>
      <c r="G236" s="258"/>
      <c r="H236" s="169"/>
      <c r="I236" s="169"/>
      <c r="J236" s="169"/>
      <c r="K236" s="169"/>
      <c r="L236" s="169"/>
      <c r="M236" s="169"/>
      <c r="N236" s="169"/>
      <c r="O236" s="169"/>
      <c r="P236" s="169"/>
      <c r="Q236" s="169"/>
      <c r="R236" s="169"/>
      <c r="S236" s="169"/>
      <c r="T236" s="169"/>
      <c r="U236" s="169"/>
      <c r="V236" s="169"/>
      <c r="W236" s="169"/>
      <c r="X236" s="169"/>
      <c r="Y236" s="169"/>
      <c r="Z236" s="169"/>
      <c r="AA236" s="169"/>
      <c r="AB236" s="169"/>
      <c r="AC236" s="169"/>
      <c r="AD236" s="169"/>
      <c r="AE236" s="169"/>
      <c r="AF236" s="169"/>
      <c r="AG236" s="169"/>
      <c r="AH236" s="169"/>
      <c r="AI236" s="169"/>
      <c r="AJ236" s="169"/>
      <c r="AK236" s="169"/>
      <c r="AL236" s="169"/>
      <c r="AM236" s="169"/>
      <c r="AN236" s="169"/>
      <c r="AO236" s="169"/>
      <c r="AP236" s="169"/>
      <c r="AQ236" s="169"/>
      <c r="AR236" s="169"/>
      <c r="AS236" s="169"/>
      <c r="AT236" s="169"/>
      <c r="AU236" s="169"/>
      <c r="AV236" s="169"/>
      <c r="AW236" s="169"/>
      <c r="AX236" s="169"/>
      <c r="AY236" s="169"/>
      <c r="AZ236" s="169"/>
      <c r="BA236" s="169"/>
      <c r="BB236" s="169"/>
      <c r="BC236" s="169"/>
      <c r="BD236" s="169"/>
      <c r="BE236" s="169"/>
      <c r="BF236" s="169"/>
      <c r="BG236" s="169"/>
      <c r="BH236" s="169"/>
      <c r="BI236" s="169"/>
      <c r="BJ236" s="169"/>
      <c r="BK236" s="169"/>
      <c r="BL236" s="169"/>
    </row>
    <row r="237" spans="1:64" s="257" customFormat="1" ht="25.5" customHeight="1" x14ac:dyDescent="0.2">
      <c r="A237" s="182"/>
      <c r="B237" s="260" t="s">
        <v>23</v>
      </c>
      <c r="C237" s="184"/>
      <c r="D237" s="184"/>
      <c r="E237" s="184"/>
      <c r="F237" s="194"/>
      <c r="G237" s="258">
        <f>SUM(G238:G238)</f>
        <v>20000</v>
      </c>
      <c r="H237" s="169"/>
      <c r="I237" s="169"/>
      <c r="J237" s="169"/>
      <c r="K237" s="169"/>
      <c r="L237" s="169"/>
      <c r="M237" s="169"/>
      <c r="N237" s="169"/>
      <c r="O237" s="169"/>
      <c r="P237" s="169"/>
      <c r="Q237" s="169"/>
      <c r="R237" s="169"/>
      <c r="S237" s="169"/>
      <c r="T237" s="169"/>
      <c r="U237" s="169"/>
      <c r="V237" s="169"/>
      <c r="W237" s="169"/>
      <c r="X237" s="169"/>
      <c r="Y237" s="169"/>
      <c r="Z237" s="169"/>
      <c r="AA237" s="169"/>
      <c r="AB237" s="169"/>
      <c r="AC237" s="169"/>
      <c r="AD237" s="169"/>
      <c r="AE237" s="169"/>
      <c r="AF237" s="169"/>
      <c r="AG237" s="169"/>
      <c r="AH237" s="169"/>
      <c r="AI237" s="169"/>
      <c r="AJ237" s="169"/>
      <c r="AK237" s="169"/>
      <c r="AL237" s="169"/>
      <c r="AM237" s="169"/>
      <c r="AN237" s="169"/>
      <c r="AO237" s="169"/>
      <c r="AP237" s="169"/>
      <c r="AQ237" s="169"/>
      <c r="AR237" s="169"/>
      <c r="AS237" s="169"/>
      <c r="AT237" s="169"/>
      <c r="AU237" s="169"/>
      <c r="AV237" s="169"/>
      <c r="AW237" s="169"/>
      <c r="AX237" s="169"/>
      <c r="AY237" s="169"/>
      <c r="AZ237" s="169"/>
      <c r="BA237" s="169"/>
      <c r="BB237" s="169"/>
      <c r="BC237" s="169"/>
      <c r="BD237" s="169"/>
      <c r="BE237" s="169"/>
      <c r="BF237" s="169"/>
      <c r="BG237" s="169"/>
      <c r="BH237" s="169"/>
      <c r="BI237" s="169"/>
      <c r="BJ237" s="169"/>
      <c r="BK237" s="169"/>
      <c r="BL237" s="169"/>
    </row>
    <row r="238" spans="1:64" s="257" customFormat="1" ht="15.75" customHeight="1" x14ac:dyDescent="0.2">
      <c r="A238" s="182"/>
      <c r="B238" s="183"/>
      <c r="C238" s="201"/>
      <c r="D238" s="184"/>
      <c r="E238" s="184" t="s">
        <v>75</v>
      </c>
      <c r="F238" s="194" t="s">
        <v>60</v>
      </c>
      <c r="G238" s="195">
        <f>10000+10000</f>
        <v>20000</v>
      </c>
      <c r="H238" s="169"/>
      <c r="I238" s="169"/>
      <c r="J238" s="169"/>
      <c r="K238" s="169"/>
      <c r="L238" s="169"/>
      <c r="M238" s="169"/>
      <c r="N238" s="169"/>
      <c r="O238" s="169"/>
      <c r="P238" s="169"/>
      <c r="Q238" s="169"/>
      <c r="R238" s="169"/>
      <c r="S238" s="169"/>
      <c r="T238" s="169"/>
      <c r="U238" s="169"/>
      <c r="V238" s="169"/>
      <c r="W238" s="169"/>
      <c r="X238" s="169"/>
      <c r="Y238" s="169"/>
      <c r="Z238" s="169"/>
      <c r="AA238" s="169"/>
      <c r="AB238" s="169"/>
      <c r="AC238" s="169"/>
      <c r="AD238" s="169"/>
      <c r="AE238" s="169"/>
      <c r="AF238" s="169"/>
      <c r="AG238" s="169"/>
      <c r="AH238" s="169"/>
      <c r="AI238" s="169"/>
      <c r="AJ238" s="169"/>
      <c r="AK238" s="169"/>
      <c r="AL238" s="169"/>
      <c r="AM238" s="169"/>
      <c r="AN238" s="169"/>
      <c r="AO238" s="169"/>
      <c r="AP238" s="169"/>
      <c r="AQ238" s="169"/>
      <c r="AR238" s="169"/>
      <c r="AS238" s="169"/>
      <c r="AT238" s="169"/>
      <c r="AU238" s="169"/>
      <c r="AV238" s="169"/>
      <c r="AW238" s="169"/>
      <c r="AX238" s="169"/>
      <c r="AY238" s="169"/>
      <c r="AZ238" s="169"/>
      <c r="BA238" s="169"/>
      <c r="BB238" s="169"/>
      <c r="BC238" s="169"/>
      <c r="BD238" s="169"/>
      <c r="BE238" s="169"/>
      <c r="BF238" s="169"/>
      <c r="BG238" s="169"/>
      <c r="BH238" s="169"/>
      <c r="BI238" s="169"/>
      <c r="BJ238" s="169"/>
      <c r="BK238" s="169"/>
      <c r="BL238" s="169"/>
    </row>
    <row r="239" spans="1:64" s="257" customFormat="1" ht="6" customHeight="1" x14ac:dyDescent="0.2">
      <c r="A239" s="196"/>
      <c r="B239" s="197"/>
      <c r="C239" s="198"/>
      <c r="D239" s="185"/>
      <c r="E239" s="185"/>
      <c r="F239" s="187"/>
      <c r="G239" s="199"/>
      <c r="H239" s="169"/>
      <c r="I239" s="169"/>
      <c r="J239" s="169"/>
      <c r="K239" s="169"/>
      <c r="L239" s="169"/>
      <c r="M239" s="169"/>
      <c r="N239" s="169"/>
      <c r="O239" s="169"/>
      <c r="P239" s="169"/>
      <c r="Q239" s="169"/>
      <c r="R239" s="169"/>
      <c r="S239" s="169"/>
      <c r="T239" s="169"/>
      <c r="U239" s="169"/>
      <c r="V239" s="169"/>
      <c r="W239" s="169"/>
      <c r="X239" s="169"/>
      <c r="Y239" s="169"/>
      <c r="Z239" s="169"/>
      <c r="AA239" s="169"/>
      <c r="AB239" s="169"/>
      <c r="AC239" s="169"/>
      <c r="AD239" s="169"/>
      <c r="AE239" s="169"/>
      <c r="AF239" s="169"/>
      <c r="AG239" s="169"/>
      <c r="AH239" s="169"/>
      <c r="AI239" s="169"/>
      <c r="AJ239" s="169"/>
      <c r="AK239" s="169"/>
      <c r="AL239" s="169"/>
      <c r="AM239" s="169"/>
      <c r="AN239" s="169"/>
      <c r="AO239" s="169"/>
      <c r="AP239" s="169"/>
      <c r="AQ239" s="169"/>
      <c r="AR239" s="169"/>
      <c r="AS239" s="169"/>
      <c r="AT239" s="169"/>
      <c r="AU239" s="169"/>
      <c r="AV239" s="169"/>
      <c r="AW239" s="169"/>
      <c r="AX239" s="169"/>
      <c r="AY239" s="169"/>
      <c r="AZ239" s="169"/>
      <c r="BA239" s="169"/>
      <c r="BB239" s="169"/>
      <c r="BC239" s="169"/>
      <c r="BD239" s="169"/>
      <c r="BE239" s="169"/>
      <c r="BF239" s="169"/>
      <c r="BG239" s="169"/>
      <c r="BH239" s="169"/>
      <c r="BI239" s="169"/>
      <c r="BJ239" s="169"/>
      <c r="BK239" s="169"/>
      <c r="BL239" s="169"/>
    </row>
    <row r="240" spans="1:64" s="178" customFormat="1" ht="20.25" customHeight="1" x14ac:dyDescent="0.2">
      <c r="A240" s="263"/>
      <c r="B240" s="264" t="s">
        <v>135</v>
      </c>
      <c r="C240" s="265"/>
      <c r="D240" s="266"/>
      <c r="E240" s="267"/>
      <c r="F240" s="267">
        <f>SUM(F12,F18,F27,F35,F43,F53,F61,F67,F76,F227,F234)</f>
        <v>5046247.34</v>
      </c>
      <c r="G240" s="267">
        <f>SUM(G13,G19,G28,G36,G44,G54,G62,G68,G79,G228,G235)</f>
        <v>5481665.7299999995</v>
      </c>
      <c r="H240" s="177"/>
      <c r="I240" s="177"/>
      <c r="J240" s="177"/>
      <c r="K240" s="177"/>
      <c r="L240" s="177"/>
      <c r="M240" s="177"/>
      <c r="N240" s="177"/>
      <c r="O240" s="177"/>
      <c r="P240" s="177"/>
      <c r="Q240" s="177"/>
      <c r="R240" s="177"/>
      <c r="S240" s="177"/>
      <c r="T240" s="177"/>
      <c r="U240" s="177"/>
      <c r="V240" s="177"/>
      <c r="W240" s="177"/>
      <c r="X240" s="177"/>
      <c r="Y240" s="177"/>
      <c r="Z240" s="177"/>
      <c r="AA240" s="177"/>
      <c r="AB240" s="177"/>
      <c r="AC240" s="177"/>
      <c r="AD240" s="177"/>
      <c r="AE240" s="177"/>
      <c r="AF240" s="177"/>
      <c r="AG240" s="177"/>
      <c r="AH240" s="177"/>
      <c r="AI240" s="177"/>
      <c r="AJ240" s="177"/>
      <c r="AK240" s="177"/>
      <c r="AL240" s="177"/>
      <c r="AM240" s="177"/>
      <c r="AN240" s="177"/>
      <c r="AO240" s="177"/>
      <c r="AP240" s="177"/>
      <c r="AQ240" s="177"/>
      <c r="AR240" s="177"/>
      <c r="AS240" s="177"/>
      <c r="AT240" s="177"/>
      <c r="AU240" s="177"/>
      <c r="AV240" s="177"/>
      <c r="AW240" s="177"/>
      <c r="AX240" s="177"/>
      <c r="AY240" s="177"/>
      <c r="AZ240" s="177"/>
      <c r="BA240" s="177"/>
      <c r="BB240" s="177"/>
      <c r="BC240" s="177"/>
      <c r="BD240" s="177"/>
      <c r="BE240" s="177"/>
      <c r="BF240" s="177"/>
      <c r="BG240" s="177"/>
      <c r="BH240" s="177"/>
      <c r="BI240" s="177"/>
      <c r="BJ240" s="177"/>
      <c r="BK240" s="177"/>
      <c r="BL240" s="177"/>
    </row>
    <row r="242" spans="1:16127" s="210" customFormat="1" x14ac:dyDescent="0.25">
      <c r="A242" s="268"/>
      <c r="B242" s="237"/>
      <c r="C242" s="237"/>
      <c r="D242" s="237"/>
      <c r="E242" s="237"/>
      <c r="F242" s="209"/>
      <c r="G242" s="209"/>
      <c r="BQ242" s="237"/>
      <c r="BR242" s="237"/>
      <c r="BS242" s="237"/>
      <c r="BT242" s="237"/>
      <c r="BU242" s="237"/>
      <c r="BV242" s="237"/>
      <c r="BW242" s="237"/>
      <c r="BX242" s="237"/>
      <c r="BY242" s="237"/>
      <c r="BZ242" s="237"/>
      <c r="CA242" s="237"/>
      <c r="CB242" s="237"/>
      <c r="CC242" s="237"/>
      <c r="CD242" s="237"/>
      <c r="CE242" s="237"/>
      <c r="CF242" s="237"/>
      <c r="CG242" s="237"/>
      <c r="CH242" s="237"/>
      <c r="CI242" s="237"/>
      <c r="CJ242" s="237"/>
      <c r="CK242" s="237"/>
      <c r="CL242" s="237"/>
      <c r="CM242" s="237"/>
      <c r="CN242" s="237"/>
      <c r="CO242" s="237"/>
      <c r="CP242" s="237"/>
      <c r="CQ242" s="237"/>
      <c r="CR242" s="237"/>
      <c r="CS242" s="237"/>
      <c r="CT242" s="237"/>
      <c r="CU242" s="237"/>
      <c r="CV242" s="237"/>
      <c r="CW242" s="237"/>
      <c r="CX242" s="237"/>
      <c r="CY242" s="237"/>
      <c r="CZ242" s="237"/>
      <c r="DA242" s="237"/>
      <c r="DB242" s="237"/>
      <c r="DC242" s="237"/>
      <c r="DD242" s="237"/>
      <c r="DE242" s="237"/>
      <c r="DF242" s="237"/>
      <c r="DG242" s="237"/>
      <c r="DH242" s="237"/>
      <c r="DI242" s="237"/>
      <c r="DJ242" s="237"/>
      <c r="DK242" s="237"/>
      <c r="DL242" s="237"/>
      <c r="DM242" s="237"/>
      <c r="DN242" s="237"/>
      <c r="DO242" s="237"/>
      <c r="DP242" s="237"/>
      <c r="DQ242" s="237"/>
      <c r="DR242" s="237"/>
      <c r="DS242" s="237"/>
      <c r="DT242" s="237"/>
      <c r="DU242" s="237"/>
      <c r="DV242" s="237"/>
      <c r="DW242" s="237"/>
      <c r="DX242" s="237"/>
      <c r="DY242" s="237"/>
      <c r="DZ242" s="237"/>
      <c r="EA242" s="237"/>
      <c r="EB242" s="237"/>
      <c r="EC242" s="237"/>
      <c r="ED242" s="237"/>
      <c r="EE242" s="237"/>
      <c r="EF242" s="237"/>
      <c r="EG242" s="237"/>
      <c r="EH242" s="237"/>
      <c r="EI242" s="237"/>
      <c r="EJ242" s="237"/>
      <c r="EK242" s="237"/>
      <c r="EL242" s="237"/>
      <c r="EM242" s="237"/>
      <c r="EN242" s="237"/>
      <c r="EO242" s="237"/>
      <c r="EP242" s="237"/>
      <c r="EQ242" s="237"/>
      <c r="ER242" s="237"/>
      <c r="ES242" s="237"/>
      <c r="ET242" s="237"/>
      <c r="EU242" s="237"/>
      <c r="EV242" s="237"/>
      <c r="EW242" s="237"/>
      <c r="EX242" s="237"/>
      <c r="EY242" s="237"/>
      <c r="EZ242" s="237"/>
      <c r="FA242" s="237"/>
      <c r="FB242" s="237"/>
      <c r="FC242" s="237"/>
      <c r="FD242" s="237"/>
      <c r="FE242" s="237"/>
      <c r="FF242" s="237"/>
      <c r="FG242" s="237"/>
      <c r="FH242" s="237"/>
      <c r="FI242" s="237"/>
      <c r="FJ242" s="237"/>
      <c r="FK242" s="237"/>
      <c r="FL242" s="237"/>
      <c r="FM242" s="237"/>
      <c r="FN242" s="237"/>
      <c r="FO242" s="237"/>
      <c r="FP242" s="237"/>
      <c r="FQ242" s="237"/>
      <c r="FR242" s="237"/>
      <c r="FS242" s="237"/>
      <c r="FT242" s="237"/>
      <c r="FU242" s="237"/>
      <c r="FV242" s="237"/>
      <c r="FW242" s="237"/>
      <c r="FX242" s="237"/>
      <c r="FY242" s="237"/>
      <c r="FZ242" s="237"/>
      <c r="GA242" s="237"/>
      <c r="GB242" s="237"/>
      <c r="GC242" s="237"/>
      <c r="GD242" s="237"/>
      <c r="GE242" s="237"/>
      <c r="GF242" s="237"/>
      <c r="GG242" s="237"/>
      <c r="GH242" s="237"/>
      <c r="GI242" s="237"/>
      <c r="GJ242" s="237"/>
      <c r="GK242" s="237"/>
      <c r="GL242" s="237"/>
      <c r="GM242" s="237"/>
      <c r="GN242" s="237"/>
      <c r="GO242" s="237"/>
      <c r="GP242" s="237"/>
      <c r="GQ242" s="237"/>
      <c r="GR242" s="237"/>
      <c r="GS242" s="237"/>
      <c r="GT242" s="237"/>
      <c r="GU242" s="237"/>
      <c r="GV242" s="237"/>
      <c r="GW242" s="237"/>
      <c r="GX242" s="237"/>
      <c r="GY242" s="237"/>
      <c r="GZ242" s="237"/>
      <c r="HA242" s="237"/>
      <c r="HB242" s="237"/>
      <c r="HC242" s="237"/>
      <c r="HD242" s="237"/>
      <c r="HE242" s="237"/>
      <c r="HF242" s="237"/>
      <c r="HG242" s="237"/>
      <c r="HH242" s="237"/>
      <c r="HI242" s="237"/>
      <c r="HJ242" s="237"/>
      <c r="HK242" s="237"/>
      <c r="HL242" s="237"/>
      <c r="HM242" s="237"/>
      <c r="HN242" s="237"/>
      <c r="HO242" s="237"/>
      <c r="HP242" s="237"/>
      <c r="HQ242" s="237"/>
      <c r="HR242" s="237"/>
      <c r="HS242" s="237"/>
      <c r="HT242" s="237"/>
      <c r="HU242" s="237"/>
      <c r="HV242" s="237"/>
      <c r="HW242" s="237"/>
      <c r="HX242" s="237"/>
      <c r="HY242" s="237"/>
      <c r="HZ242" s="237"/>
      <c r="IA242" s="237"/>
      <c r="IB242" s="237"/>
      <c r="IC242" s="237"/>
      <c r="ID242" s="237"/>
      <c r="IE242" s="237"/>
      <c r="IF242" s="237"/>
      <c r="IG242" s="237"/>
      <c r="IH242" s="237"/>
      <c r="II242" s="237"/>
      <c r="IJ242" s="237"/>
      <c r="IK242" s="237"/>
      <c r="IL242" s="237"/>
      <c r="IM242" s="237"/>
      <c r="IN242" s="237"/>
      <c r="IO242" s="237"/>
      <c r="IP242" s="237"/>
      <c r="IQ242" s="237"/>
      <c r="IR242" s="237"/>
      <c r="IS242" s="237"/>
      <c r="IT242" s="237"/>
      <c r="IU242" s="237"/>
      <c r="IV242" s="237"/>
      <c r="IW242" s="237"/>
      <c r="IX242" s="237"/>
      <c r="IY242" s="237"/>
      <c r="IZ242" s="237"/>
      <c r="JA242" s="237"/>
      <c r="JB242" s="237"/>
      <c r="JC242" s="237"/>
      <c r="JD242" s="237"/>
      <c r="JE242" s="237"/>
      <c r="JF242" s="237"/>
      <c r="JG242" s="237"/>
      <c r="JH242" s="237"/>
      <c r="JI242" s="237"/>
      <c r="JJ242" s="237"/>
      <c r="JK242" s="237"/>
      <c r="JL242" s="237"/>
      <c r="JM242" s="237"/>
      <c r="JN242" s="237"/>
      <c r="JO242" s="237"/>
      <c r="JP242" s="237"/>
      <c r="JQ242" s="237"/>
      <c r="JR242" s="237"/>
      <c r="JS242" s="237"/>
      <c r="JT242" s="237"/>
      <c r="JU242" s="237"/>
      <c r="JV242" s="237"/>
      <c r="JW242" s="237"/>
      <c r="JX242" s="237"/>
      <c r="JY242" s="237"/>
      <c r="JZ242" s="237"/>
      <c r="KA242" s="237"/>
      <c r="KB242" s="237"/>
      <c r="KC242" s="237"/>
      <c r="KD242" s="237"/>
      <c r="KE242" s="237"/>
      <c r="KF242" s="237"/>
      <c r="KG242" s="237"/>
      <c r="KH242" s="237"/>
      <c r="KI242" s="237"/>
      <c r="KJ242" s="237"/>
      <c r="KK242" s="237"/>
      <c r="KL242" s="237"/>
      <c r="KM242" s="237"/>
      <c r="KN242" s="237"/>
      <c r="KO242" s="237"/>
      <c r="KP242" s="237"/>
      <c r="KQ242" s="237"/>
      <c r="KR242" s="237"/>
      <c r="KS242" s="237"/>
      <c r="KT242" s="237"/>
      <c r="KU242" s="237"/>
      <c r="KV242" s="237"/>
      <c r="KW242" s="237"/>
      <c r="KX242" s="237"/>
      <c r="KY242" s="237"/>
      <c r="KZ242" s="237"/>
      <c r="LA242" s="237"/>
      <c r="LB242" s="237"/>
      <c r="LC242" s="237"/>
      <c r="LD242" s="237"/>
      <c r="LE242" s="237"/>
      <c r="LF242" s="237"/>
      <c r="LG242" s="237"/>
      <c r="LH242" s="237"/>
      <c r="LI242" s="237"/>
      <c r="LJ242" s="237"/>
      <c r="LK242" s="237"/>
      <c r="LL242" s="237"/>
      <c r="LM242" s="237"/>
      <c r="LN242" s="237"/>
      <c r="LO242" s="237"/>
      <c r="LP242" s="237"/>
      <c r="LQ242" s="237"/>
      <c r="LR242" s="237"/>
      <c r="LS242" s="237"/>
      <c r="LT242" s="237"/>
      <c r="LU242" s="237"/>
      <c r="LV242" s="237"/>
      <c r="LW242" s="237"/>
      <c r="LX242" s="237"/>
      <c r="LY242" s="237"/>
      <c r="LZ242" s="237"/>
      <c r="MA242" s="237"/>
      <c r="MB242" s="237"/>
      <c r="MC242" s="237"/>
      <c r="MD242" s="237"/>
      <c r="ME242" s="237"/>
      <c r="MF242" s="237"/>
      <c r="MG242" s="237"/>
      <c r="MH242" s="237"/>
      <c r="MI242" s="237"/>
      <c r="MJ242" s="237"/>
      <c r="MK242" s="237"/>
      <c r="ML242" s="237"/>
      <c r="MM242" s="237"/>
      <c r="MN242" s="237"/>
      <c r="MO242" s="237"/>
      <c r="MP242" s="237"/>
      <c r="MQ242" s="237"/>
      <c r="MR242" s="237"/>
      <c r="MS242" s="237"/>
      <c r="MT242" s="237"/>
      <c r="MU242" s="237"/>
      <c r="MV242" s="237"/>
      <c r="MW242" s="237"/>
      <c r="MX242" s="237"/>
      <c r="MY242" s="237"/>
      <c r="MZ242" s="237"/>
      <c r="NA242" s="237"/>
      <c r="NB242" s="237"/>
      <c r="NC242" s="237"/>
      <c r="ND242" s="237"/>
      <c r="NE242" s="237"/>
      <c r="NF242" s="237"/>
      <c r="NG242" s="237"/>
      <c r="NH242" s="237"/>
      <c r="NI242" s="237"/>
      <c r="NJ242" s="237"/>
      <c r="NK242" s="237"/>
      <c r="NL242" s="237"/>
      <c r="NM242" s="237"/>
      <c r="NN242" s="237"/>
      <c r="NO242" s="237"/>
      <c r="NP242" s="237"/>
      <c r="NQ242" s="237"/>
      <c r="NR242" s="237"/>
      <c r="NS242" s="237"/>
      <c r="NT242" s="237"/>
      <c r="NU242" s="237"/>
      <c r="NV242" s="237"/>
      <c r="NW242" s="237"/>
      <c r="NX242" s="237"/>
      <c r="NY242" s="237"/>
      <c r="NZ242" s="237"/>
      <c r="OA242" s="237"/>
      <c r="OB242" s="237"/>
      <c r="OC242" s="237"/>
      <c r="OD242" s="237"/>
      <c r="OE242" s="237"/>
      <c r="OF242" s="237"/>
      <c r="OG242" s="237"/>
      <c r="OH242" s="237"/>
      <c r="OI242" s="237"/>
      <c r="OJ242" s="237"/>
      <c r="OK242" s="237"/>
      <c r="OL242" s="237"/>
      <c r="OM242" s="237"/>
      <c r="ON242" s="237"/>
      <c r="OO242" s="237"/>
      <c r="OP242" s="237"/>
      <c r="OQ242" s="237"/>
      <c r="OR242" s="237"/>
      <c r="OS242" s="237"/>
      <c r="OT242" s="237"/>
      <c r="OU242" s="237"/>
      <c r="OV242" s="237"/>
      <c r="OW242" s="237"/>
      <c r="OX242" s="237"/>
      <c r="OY242" s="237"/>
      <c r="OZ242" s="237"/>
      <c r="PA242" s="237"/>
      <c r="PB242" s="237"/>
      <c r="PC242" s="237"/>
      <c r="PD242" s="237"/>
      <c r="PE242" s="237"/>
      <c r="PF242" s="237"/>
      <c r="PG242" s="237"/>
      <c r="PH242" s="237"/>
      <c r="PI242" s="237"/>
      <c r="PJ242" s="237"/>
      <c r="PK242" s="237"/>
      <c r="PL242" s="237"/>
      <c r="PM242" s="237"/>
      <c r="PN242" s="237"/>
      <c r="PO242" s="237"/>
      <c r="PP242" s="237"/>
      <c r="PQ242" s="237"/>
      <c r="PR242" s="237"/>
      <c r="PS242" s="237"/>
      <c r="PT242" s="237"/>
      <c r="PU242" s="237"/>
      <c r="PV242" s="237"/>
      <c r="PW242" s="237"/>
      <c r="PX242" s="237"/>
      <c r="PY242" s="237"/>
      <c r="PZ242" s="237"/>
      <c r="QA242" s="237"/>
      <c r="QB242" s="237"/>
      <c r="QC242" s="237"/>
      <c r="QD242" s="237"/>
      <c r="QE242" s="237"/>
      <c r="QF242" s="237"/>
      <c r="QG242" s="237"/>
      <c r="QH242" s="237"/>
      <c r="QI242" s="237"/>
      <c r="QJ242" s="237"/>
      <c r="QK242" s="237"/>
      <c r="QL242" s="237"/>
      <c r="QM242" s="237"/>
      <c r="QN242" s="237"/>
      <c r="QO242" s="237"/>
      <c r="QP242" s="237"/>
      <c r="QQ242" s="237"/>
      <c r="QR242" s="237"/>
      <c r="QS242" s="237"/>
      <c r="QT242" s="237"/>
      <c r="QU242" s="237"/>
      <c r="QV242" s="237"/>
      <c r="QW242" s="237"/>
      <c r="QX242" s="237"/>
      <c r="QY242" s="237"/>
      <c r="QZ242" s="237"/>
      <c r="RA242" s="237"/>
      <c r="RB242" s="237"/>
      <c r="RC242" s="237"/>
      <c r="RD242" s="237"/>
      <c r="RE242" s="237"/>
      <c r="RF242" s="237"/>
      <c r="RG242" s="237"/>
      <c r="RH242" s="237"/>
      <c r="RI242" s="237"/>
      <c r="RJ242" s="237"/>
      <c r="RK242" s="237"/>
      <c r="RL242" s="237"/>
      <c r="RM242" s="237"/>
      <c r="RN242" s="237"/>
      <c r="RO242" s="237"/>
      <c r="RP242" s="237"/>
      <c r="RQ242" s="237"/>
      <c r="RR242" s="237"/>
      <c r="RS242" s="237"/>
      <c r="RT242" s="237"/>
      <c r="RU242" s="237"/>
      <c r="RV242" s="237"/>
      <c r="RW242" s="237"/>
      <c r="RX242" s="237"/>
      <c r="RY242" s="237"/>
      <c r="RZ242" s="237"/>
      <c r="SA242" s="237"/>
      <c r="SB242" s="237"/>
      <c r="SC242" s="237"/>
      <c r="SD242" s="237"/>
      <c r="SE242" s="237"/>
      <c r="SF242" s="237"/>
      <c r="SG242" s="237"/>
      <c r="SH242" s="237"/>
      <c r="SI242" s="237"/>
      <c r="SJ242" s="237"/>
      <c r="SK242" s="237"/>
      <c r="SL242" s="237"/>
      <c r="SM242" s="237"/>
      <c r="SN242" s="237"/>
      <c r="SO242" s="237"/>
      <c r="SP242" s="237"/>
      <c r="SQ242" s="237"/>
      <c r="SR242" s="237"/>
      <c r="SS242" s="237"/>
      <c r="ST242" s="237"/>
      <c r="SU242" s="237"/>
      <c r="SV242" s="237"/>
      <c r="SW242" s="237"/>
      <c r="SX242" s="237"/>
      <c r="SY242" s="237"/>
      <c r="SZ242" s="237"/>
      <c r="TA242" s="237"/>
      <c r="TB242" s="237"/>
      <c r="TC242" s="237"/>
      <c r="TD242" s="237"/>
      <c r="TE242" s="237"/>
      <c r="TF242" s="237"/>
      <c r="TG242" s="237"/>
      <c r="TH242" s="237"/>
      <c r="TI242" s="237"/>
      <c r="TJ242" s="237"/>
      <c r="TK242" s="237"/>
      <c r="TL242" s="237"/>
      <c r="TM242" s="237"/>
      <c r="TN242" s="237"/>
      <c r="TO242" s="237"/>
      <c r="TP242" s="237"/>
      <c r="TQ242" s="237"/>
      <c r="TR242" s="237"/>
      <c r="TS242" s="237"/>
      <c r="TT242" s="237"/>
      <c r="TU242" s="237"/>
      <c r="TV242" s="237"/>
      <c r="TW242" s="237"/>
      <c r="TX242" s="237"/>
      <c r="TY242" s="237"/>
      <c r="TZ242" s="237"/>
      <c r="UA242" s="237"/>
      <c r="UB242" s="237"/>
      <c r="UC242" s="237"/>
      <c r="UD242" s="237"/>
      <c r="UE242" s="237"/>
      <c r="UF242" s="237"/>
      <c r="UG242" s="237"/>
      <c r="UH242" s="237"/>
      <c r="UI242" s="237"/>
      <c r="UJ242" s="237"/>
      <c r="UK242" s="237"/>
      <c r="UL242" s="237"/>
      <c r="UM242" s="237"/>
      <c r="UN242" s="237"/>
      <c r="UO242" s="237"/>
      <c r="UP242" s="237"/>
      <c r="UQ242" s="237"/>
      <c r="UR242" s="237"/>
      <c r="US242" s="237"/>
      <c r="UT242" s="237"/>
      <c r="UU242" s="237"/>
      <c r="UV242" s="237"/>
      <c r="UW242" s="237"/>
      <c r="UX242" s="237"/>
      <c r="UY242" s="237"/>
      <c r="UZ242" s="237"/>
      <c r="VA242" s="237"/>
      <c r="VB242" s="237"/>
      <c r="VC242" s="237"/>
      <c r="VD242" s="237"/>
      <c r="VE242" s="237"/>
      <c r="VF242" s="237"/>
      <c r="VG242" s="237"/>
      <c r="VH242" s="237"/>
      <c r="VI242" s="237"/>
      <c r="VJ242" s="237"/>
      <c r="VK242" s="237"/>
      <c r="VL242" s="237"/>
      <c r="VM242" s="237"/>
      <c r="VN242" s="237"/>
      <c r="VO242" s="237"/>
      <c r="VP242" s="237"/>
      <c r="VQ242" s="237"/>
      <c r="VR242" s="237"/>
      <c r="VS242" s="237"/>
      <c r="VT242" s="237"/>
      <c r="VU242" s="237"/>
      <c r="VV242" s="237"/>
      <c r="VW242" s="237"/>
      <c r="VX242" s="237"/>
      <c r="VY242" s="237"/>
      <c r="VZ242" s="237"/>
      <c r="WA242" s="237"/>
      <c r="WB242" s="237"/>
      <c r="WC242" s="237"/>
      <c r="WD242" s="237"/>
      <c r="WE242" s="237"/>
      <c r="WF242" s="237"/>
      <c r="WG242" s="237"/>
      <c r="WH242" s="237"/>
      <c r="WI242" s="237"/>
      <c r="WJ242" s="237"/>
      <c r="WK242" s="237"/>
      <c r="WL242" s="237"/>
      <c r="WM242" s="237"/>
      <c r="WN242" s="237"/>
      <c r="WO242" s="237"/>
      <c r="WP242" s="237"/>
      <c r="WQ242" s="237"/>
      <c r="WR242" s="237"/>
      <c r="WS242" s="237"/>
      <c r="WT242" s="237"/>
      <c r="WU242" s="237"/>
      <c r="WV242" s="237"/>
      <c r="WW242" s="237"/>
      <c r="WX242" s="237"/>
      <c r="WY242" s="237"/>
      <c r="WZ242" s="237"/>
      <c r="XA242" s="237"/>
      <c r="XB242" s="237"/>
      <c r="XC242" s="237"/>
      <c r="XD242" s="237"/>
      <c r="XE242" s="237"/>
      <c r="XF242" s="237"/>
      <c r="XG242" s="237"/>
      <c r="XH242" s="237"/>
      <c r="XI242" s="237"/>
      <c r="XJ242" s="237"/>
      <c r="XK242" s="237"/>
      <c r="XL242" s="237"/>
      <c r="XM242" s="237"/>
      <c r="XN242" s="237"/>
      <c r="XO242" s="237"/>
      <c r="XP242" s="237"/>
      <c r="XQ242" s="237"/>
      <c r="XR242" s="237"/>
      <c r="XS242" s="237"/>
      <c r="XT242" s="237"/>
      <c r="XU242" s="237"/>
      <c r="XV242" s="237"/>
      <c r="XW242" s="237"/>
      <c r="XX242" s="237"/>
      <c r="XY242" s="237"/>
      <c r="XZ242" s="237"/>
      <c r="YA242" s="237"/>
      <c r="YB242" s="237"/>
      <c r="YC242" s="237"/>
      <c r="YD242" s="237"/>
      <c r="YE242" s="237"/>
      <c r="YF242" s="237"/>
      <c r="YG242" s="237"/>
      <c r="YH242" s="237"/>
      <c r="YI242" s="237"/>
      <c r="YJ242" s="237"/>
      <c r="YK242" s="237"/>
      <c r="YL242" s="237"/>
      <c r="YM242" s="237"/>
      <c r="YN242" s="237"/>
      <c r="YO242" s="237"/>
      <c r="YP242" s="237"/>
      <c r="YQ242" s="237"/>
      <c r="YR242" s="237"/>
      <c r="YS242" s="237"/>
      <c r="YT242" s="237"/>
      <c r="YU242" s="237"/>
      <c r="YV242" s="237"/>
      <c r="YW242" s="237"/>
      <c r="YX242" s="237"/>
      <c r="YY242" s="237"/>
      <c r="YZ242" s="237"/>
      <c r="ZA242" s="237"/>
      <c r="ZB242" s="237"/>
      <c r="ZC242" s="237"/>
      <c r="ZD242" s="237"/>
      <c r="ZE242" s="237"/>
      <c r="ZF242" s="237"/>
      <c r="ZG242" s="237"/>
      <c r="ZH242" s="237"/>
      <c r="ZI242" s="237"/>
      <c r="ZJ242" s="237"/>
      <c r="ZK242" s="237"/>
      <c r="ZL242" s="237"/>
      <c r="ZM242" s="237"/>
      <c r="ZN242" s="237"/>
      <c r="ZO242" s="237"/>
      <c r="ZP242" s="237"/>
      <c r="ZQ242" s="237"/>
      <c r="ZR242" s="237"/>
      <c r="ZS242" s="237"/>
      <c r="ZT242" s="237"/>
      <c r="ZU242" s="237"/>
      <c r="ZV242" s="237"/>
      <c r="ZW242" s="237"/>
      <c r="ZX242" s="237"/>
      <c r="ZY242" s="237"/>
      <c r="ZZ242" s="237"/>
      <c r="AAA242" s="237"/>
      <c r="AAB242" s="237"/>
      <c r="AAC242" s="237"/>
      <c r="AAD242" s="237"/>
      <c r="AAE242" s="237"/>
      <c r="AAF242" s="237"/>
      <c r="AAG242" s="237"/>
      <c r="AAH242" s="237"/>
      <c r="AAI242" s="237"/>
      <c r="AAJ242" s="237"/>
      <c r="AAK242" s="237"/>
      <c r="AAL242" s="237"/>
      <c r="AAM242" s="237"/>
      <c r="AAN242" s="237"/>
      <c r="AAO242" s="237"/>
      <c r="AAP242" s="237"/>
      <c r="AAQ242" s="237"/>
      <c r="AAR242" s="237"/>
      <c r="AAS242" s="237"/>
      <c r="AAT242" s="237"/>
      <c r="AAU242" s="237"/>
      <c r="AAV242" s="237"/>
      <c r="AAW242" s="237"/>
      <c r="AAX242" s="237"/>
      <c r="AAY242" s="237"/>
      <c r="AAZ242" s="237"/>
      <c r="ABA242" s="237"/>
      <c r="ABB242" s="237"/>
      <c r="ABC242" s="237"/>
      <c r="ABD242" s="237"/>
      <c r="ABE242" s="237"/>
      <c r="ABF242" s="237"/>
      <c r="ABG242" s="237"/>
      <c r="ABH242" s="237"/>
      <c r="ABI242" s="237"/>
      <c r="ABJ242" s="237"/>
      <c r="ABK242" s="237"/>
      <c r="ABL242" s="237"/>
      <c r="ABM242" s="237"/>
      <c r="ABN242" s="237"/>
      <c r="ABO242" s="237"/>
      <c r="ABP242" s="237"/>
      <c r="ABQ242" s="237"/>
      <c r="ABR242" s="237"/>
      <c r="ABS242" s="237"/>
      <c r="ABT242" s="237"/>
      <c r="ABU242" s="237"/>
      <c r="ABV242" s="237"/>
      <c r="ABW242" s="237"/>
      <c r="ABX242" s="237"/>
      <c r="ABY242" s="237"/>
      <c r="ABZ242" s="237"/>
      <c r="ACA242" s="237"/>
      <c r="ACB242" s="237"/>
      <c r="ACC242" s="237"/>
      <c r="ACD242" s="237"/>
      <c r="ACE242" s="237"/>
      <c r="ACF242" s="237"/>
      <c r="ACG242" s="237"/>
      <c r="ACH242" s="237"/>
      <c r="ACI242" s="237"/>
      <c r="ACJ242" s="237"/>
      <c r="ACK242" s="237"/>
      <c r="ACL242" s="237"/>
      <c r="ACM242" s="237"/>
      <c r="ACN242" s="237"/>
      <c r="ACO242" s="237"/>
      <c r="ACP242" s="237"/>
      <c r="ACQ242" s="237"/>
      <c r="ACR242" s="237"/>
      <c r="ACS242" s="237"/>
      <c r="ACT242" s="237"/>
      <c r="ACU242" s="237"/>
      <c r="ACV242" s="237"/>
      <c r="ACW242" s="237"/>
      <c r="ACX242" s="237"/>
      <c r="ACY242" s="237"/>
      <c r="ACZ242" s="237"/>
      <c r="ADA242" s="237"/>
      <c r="ADB242" s="237"/>
      <c r="ADC242" s="237"/>
      <c r="ADD242" s="237"/>
      <c r="ADE242" s="237"/>
      <c r="ADF242" s="237"/>
      <c r="ADG242" s="237"/>
      <c r="ADH242" s="237"/>
      <c r="ADI242" s="237"/>
      <c r="ADJ242" s="237"/>
      <c r="ADK242" s="237"/>
      <c r="ADL242" s="237"/>
      <c r="ADM242" s="237"/>
      <c r="ADN242" s="237"/>
      <c r="ADO242" s="237"/>
      <c r="ADP242" s="237"/>
      <c r="ADQ242" s="237"/>
      <c r="ADR242" s="237"/>
      <c r="ADS242" s="237"/>
      <c r="ADT242" s="237"/>
      <c r="ADU242" s="237"/>
      <c r="ADV242" s="237"/>
      <c r="ADW242" s="237"/>
      <c r="ADX242" s="237"/>
      <c r="ADY242" s="237"/>
      <c r="ADZ242" s="237"/>
      <c r="AEA242" s="237"/>
      <c r="AEB242" s="237"/>
      <c r="AEC242" s="237"/>
      <c r="AED242" s="237"/>
      <c r="AEE242" s="237"/>
      <c r="AEF242" s="237"/>
      <c r="AEG242" s="237"/>
      <c r="AEH242" s="237"/>
      <c r="AEI242" s="237"/>
      <c r="AEJ242" s="237"/>
      <c r="AEK242" s="237"/>
      <c r="AEL242" s="237"/>
      <c r="AEM242" s="237"/>
      <c r="AEN242" s="237"/>
      <c r="AEO242" s="237"/>
      <c r="AEP242" s="237"/>
      <c r="AEQ242" s="237"/>
      <c r="AER242" s="237"/>
      <c r="AES242" s="237"/>
      <c r="AET242" s="237"/>
      <c r="AEU242" s="237"/>
      <c r="AEV242" s="237"/>
      <c r="AEW242" s="237"/>
      <c r="AEX242" s="237"/>
      <c r="AEY242" s="237"/>
      <c r="AEZ242" s="237"/>
      <c r="AFA242" s="237"/>
      <c r="AFB242" s="237"/>
      <c r="AFC242" s="237"/>
      <c r="AFD242" s="237"/>
      <c r="AFE242" s="237"/>
      <c r="AFF242" s="237"/>
      <c r="AFG242" s="237"/>
      <c r="AFH242" s="237"/>
      <c r="AFI242" s="237"/>
      <c r="AFJ242" s="237"/>
      <c r="AFK242" s="237"/>
      <c r="AFL242" s="237"/>
      <c r="AFM242" s="237"/>
      <c r="AFN242" s="237"/>
      <c r="AFO242" s="237"/>
      <c r="AFP242" s="237"/>
      <c r="AFQ242" s="237"/>
      <c r="AFR242" s="237"/>
      <c r="AFS242" s="237"/>
      <c r="AFT242" s="237"/>
      <c r="AFU242" s="237"/>
      <c r="AFV242" s="237"/>
      <c r="AFW242" s="237"/>
      <c r="AFX242" s="237"/>
      <c r="AFY242" s="237"/>
      <c r="AFZ242" s="237"/>
      <c r="AGA242" s="237"/>
      <c r="AGB242" s="237"/>
      <c r="AGC242" s="237"/>
      <c r="AGD242" s="237"/>
      <c r="AGE242" s="237"/>
      <c r="AGF242" s="237"/>
      <c r="AGG242" s="237"/>
      <c r="AGH242" s="237"/>
      <c r="AGI242" s="237"/>
      <c r="AGJ242" s="237"/>
      <c r="AGK242" s="237"/>
      <c r="AGL242" s="237"/>
      <c r="AGM242" s="237"/>
      <c r="AGN242" s="237"/>
      <c r="AGO242" s="237"/>
      <c r="AGP242" s="237"/>
      <c r="AGQ242" s="237"/>
      <c r="AGR242" s="237"/>
      <c r="AGS242" s="237"/>
      <c r="AGT242" s="237"/>
      <c r="AGU242" s="237"/>
      <c r="AGV242" s="237"/>
      <c r="AGW242" s="237"/>
      <c r="AGX242" s="237"/>
      <c r="AGY242" s="237"/>
      <c r="AGZ242" s="237"/>
      <c r="AHA242" s="237"/>
      <c r="AHB242" s="237"/>
      <c r="AHC242" s="237"/>
      <c r="AHD242" s="237"/>
      <c r="AHE242" s="237"/>
      <c r="AHF242" s="237"/>
      <c r="AHG242" s="237"/>
      <c r="AHH242" s="237"/>
      <c r="AHI242" s="237"/>
      <c r="AHJ242" s="237"/>
      <c r="AHK242" s="237"/>
      <c r="AHL242" s="237"/>
      <c r="AHM242" s="237"/>
      <c r="AHN242" s="237"/>
      <c r="AHO242" s="237"/>
      <c r="AHP242" s="237"/>
      <c r="AHQ242" s="237"/>
      <c r="AHR242" s="237"/>
      <c r="AHS242" s="237"/>
      <c r="AHT242" s="237"/>
      <c r="AHU242" s="237"/>
      <c r="AHV242" s="237"/>
      <c r="AHW242" s="237"/>
      <c r="AHX242" s="237"/>
      <c r="AHY242" s="237"/>
      <c r="AHZ242" s="237"/>
      <c r="AIA242" s="237"/>
      <c r="AIB242" s="237"/>
      <c r="AIC242" s="237"/>
      <c r="AID242" s="237"/>
      <c r="AIE242" s="237"/>
      <c r="AIF242" s="237"/>
      <c r="AIG242" s="237"/>
      <c r="AIH242" s="237"/>
      <c r="AII242" s="237"/>
      <c r="AIJ242" s="237"/>
      <c r="AIK242" s="237"/>
      <c r="AIL242" s="237"/>
      <c r="AIM242" s="237"/>
      <c r="AIN242" s="237"/>
      <c r="AIO242" s="237"/>
      <c r="AIP242" s="237"/>
      <c r="AIQ242" s="237"/>
      <c r="AIR242" s="237"/>
      <c r="AIS242" s="237"/>
      <c r="AIT242" s="237"/>
      <c r="AIU242" s="237"/>
      <c r="AIV242" s="237"/>
      <c r="AIW242" s="237"/>
      <c r="AIX242" s="237"/>
      <c r="AIY242" s="237"/>
      <c r="AIZ242" s="237"/>
      <c r="AJA242" s="237"/>
      <c r="AJB242" s="237"/>
      <c r="AJC242" s="237"/>
      <c r="AJD242" s="237"/>
      <c r="AJE242" s="237"/>
      <c r="AJF242" s="237"/>
      <c r="AJG242" s="237"/>
      <c r="AJH242" s="237"/>
      <c r="AJI242" s="237"/>
      <c r="AJJ242" s="237"/>
      <c r="AJK242" s="237"/>
      <c r="AJL242" s="237"/>
      <c r="AJM242" s="237"/>
      <c r="AJN242" s="237"/>
      <c r="AJO242" s="237"/>
      <c r="AJP242" s="237"/>
      <c r="AJQ242" s="237"/>
      <c r="AJR242" s="237"/>
      <c r="AJS242" s="237"/>
      <c r="AJT242" s="237"/>
      <c r="AJU242" s="237"/>
      <c r="AJV242" s="237"/>
      <c r="AJW242" s="237"/>
      <c r="AJX242" s="237"/>
      <c r="AJY242" s="237"/>
      <c r="AJZ242" s="237"/>
      <c r="AKA242" s="237"/>
      <c r="AKB242" s="237"/>
      <c r="AKC242" s="237"/>
      <c r="AKD242" s="237"/>
      <c r="AKE242" s="237"/>
      <c r="AKF242" s="237"/>
      <c r="AKG242" s="237"/>
      <c r="AKH242" s="237"/>
      <c r="AKI242" s="237"/>
      <c r="AKJ242" s="237"/>
      <c r="AKK242" s="237"/>
      <c r="AKL242" s="237"/>
      <c r="AKM242" s="237"/>
      <c r="AKN242" s="237"/>
      <c r="AKO242" s="237"/>
      <c r="AKP242" s="237"/>
      <c r="AKQ242" s="237"/>
      <c r="AKR242" s="237"/>
      <c r="AKS242" s="237"/>
      <c r="AKT242" s="237"/>
      <c r="AKU242" s="237"/>
      <c r="AKV242" s="237"/>
      <c r="AKW242" s="237"/>
      <c r="AKX242" s="237"/>
      <c r="AKY242" s="237"/>
      <c r="AKZ242" s="237"/>
      <c r="ALA242" s="237"/>
      <c r="ALB242" s="237"/>
      <c r="ALC242" s="237"/>
      <c r="ALD242" s="237"/>
      <c r="ALE242" s="237"/>
      <c r="ALF242" s="237"/>
      <c r="ALG242" s="237"/>
      <c r="ALH242" s="237"/>
      <c r="ALI242" s="237"/>
      <c r="ALJ242" s="237"/>
      <c r="ALK242" s="237"/>
      <c r="ALL242" s="237"/>
      <c r="ALM242" s="237"/>
      <c r="ALN242" s="237"/>
      <c r="ALO242" s="237"/>
      <c r="ALP242" s="237"/>
      <c r="ALQ242" s="237"/>
      <c r="ALR242" s="237"/>
      <c r="ALS242" s="237"/>
      <c r="ALT242" s="237"/>
      <c r="ALU242" s="237"/>
      <c r="ALV242" s="237"/>
      <c r="ALW242" s="237"/>
      <c r="ALX242" s="237"/>
      <c r="ALY242" s="237"/>
      <c r="ALZ242" s="237"/>
      <c r="AMA242" s="237"/>
      <c r="AMB242" s="237"/>
      <c r="AMC242" s="237"/>
      <c r="AMD242" s="237"/>
      <c r="AME242" s="237"/>
      <c r="AMF242" s="237"/>
      <c r="AMG242" s="237"/>
      <c r="AMH242" s="237"/>
      <c r="AMI242" s="237"/>
      <c r="AMJ242" s="237"/>
      <c r="AMK242" s="237"/>
      <c r="AML242" s="237"/>
      <c r="AMM242" s="237"/>
      <c r="AMN242" s="237"/>
      <c r="AMO242" s="237"/>
      <c r="AMP242" s="237"/>
      <c r="AMQ242" s="237"/>
      <c r="AMR242" s="237"/>
      <c r="AMS242" s="237"/>
      <c r="AMT242" s="237"/>
      <c r="AMU242" s="237"/>
      <c r="AMV242" s="237"/>
      <c r="AMW242" s="237"/>
      <c r="AMX242" s="237"/>
      <c r="AMY242" s="237"/>
      <c r="AMZ242" s="237"/>
      <c r="ANA242" s="237"/>
      <c r="ANB242" s="237"/>
      <c r="ANC242" s="237"/>
      <c r="AND242" s="237"/>
      <c r="ANE242" s="237"/>
      <c r="ANF242" s="237"/>
      <c r="ANG242" s="237"/>
      <c r="ANH242" s="237"/>
      <c r="ANI242" s="237"/>
      <c r="ANJ242" s="237"/>
      <c r="ANK242" s="237"/>
      <c r="ANL242" s="237"/>
      <c r="ANM242" s="237"/>
      <c r="ANN242" s="237"/>
      <c r="ANO242" s="237"/>
      <c r="ANP242" s="237"/>
      <c r="ANQ242" s="237"/>
      <c r="ANR242" s="237"/>
      <c r="ANS242" s="237"/>
      <c r="ANT242" s="237"/>
      <c r="ANU242" s="237"/>
      <c r="ANV242" s="237"/>
      <c r="ANW242" s="237"/>
      <c r="ANX242" s="237"/>
      <c r="ANY242" s="237"/>
      <c r="ANZ242" s="237"/>
      <c r="AOA242" s="237"/>
      <c r="AOB242" s="237"/>
      <c r="AOC242" s="237"/>
      <c r="AOD242" s="237"/>
      <c r="AOE242" s="237"/>
      <c r="AOF242" s="237"/>
      <c r="AOG242" s="237"/>
      <c r="AOH242" s="237"/>
      <c r="AOI242" s="237"/>
      <c r="AOJ242" s="237"/>
      <c r="AOK242" s="237"/>
      <c r="AOL242" s="237"/>
      <c r="AOM242" s="237"/>
      <c r="AON242" s="237"/>
      <c r="AOO242" s="237"/>
      <c r="AOP242" s="237"/>
      <c r="AOQ242" s="237"/>
      <c r="AOR242" s="237"/>
      <c r="AOS242" s="237"/>
      <c r="AOT242" s="237"/>
      <c r="AOU242" s="237"/>
      <c r="AOV242" s="237"/>
      <c r="AOW242" s="237"/>
      <c r="AOX242" s="237"/>
      <c r="AOY242" s="237"/>
      <c r="AOZ242" s="237"/>
      <c r="APA242" s="237"/>
      <c r="APB242" s="237"/>
      <c r="APC242" s="237"/>
      <c r="APD242" s="237"/>
      <c r="APE242" s="237"/>
      <c r="APF242" s="237"/>
      <c r="APG242" s="237"/>
      <c r="APH242" s="237"/>
      <c r="API242" s="237"/>
      <c r="APJ242" s="237"/>
      <c r="APK242" s="237"/>
      <c r="APL242" s="237"/>
      <c r="APM242" s="237"/>
      <c r="APN242" s="237"/>
      <c r="APO242" s="237"/>
      <c r="APP242" s="237"/>
      <c r="APQ242" s="237"/>
      <c r="APR242" s="237"/>
      <c r="APS242" s="237"/>
      <c r="APT242" s="237"/>
      <c r="APU242" s="237"/>
      <c r="APV242" s="237"/>
      <c r="APW242" s="237"/>
      <c r="APX242" s="237"/>
      <c r="APY242" s="237"/>
      <c r="APZ242" s="237"/>
      <c r="AQA242" s="237"/>
      <c r="AQB242" s="237"/>
      <c r="AQC242" s="237"/>
      <c r="AQD242" s="237"/>
      <c r="AQE242" s="237"/>
      <c r="AQF242" s="237"/>
      <c r="AQG242" s="237"/>
      <c r="AQH242" s="237"/>
      <c r="AQI242" s="237"/>
      <c r="AQJ242" s="237"/>
      <c r="AQK242" s="237"/>
      <c r="AQL242" s="237"/>
      <c r="AQM242" s="237"/>
      <c r="AQN242" s="237"/>
      <c r="AQO242" s="237"/>
      <c r="AQP242" s="237"/>
      <c r="AQQ242" s="237"/>
      <c r="AQR242" s="237"/>
      <c r="AQS242" s="237"/>
      <c r="AQT242" s="237"/>
      <c r="AQU242" s="237"/>
      <c r="AQV242" s="237"/>
      <c r="AQW242" s="237"/>
      <c r="AQX242" s="237"/>
      <c r="AQY242" s="237"/>
      <c r="AQZ242" s="237"/>
      <c r="ARA242" s="237"/>
      <c r="ARB242" s="237"/>
      <c r="ARC242" s="237"/>
      <c r="ARD242" s="237"/>
      <c r="ARE242" s="237"/>
      <c r="ARF242" s="237"/>
      <c r="ARG242" s="237"/>
      <c r="ARH242" s="237"/>
      <c r="ARI242" s="237"/>
      <c r="ARJ242" s="237"/>
      <c r="ARK242" s="237"/>
      <c r="ARL242" s="237"/>
      <c r="ARM242" s="237"/>
      <c r="ARN242" s="237"/>
      <c r="ARO242" s="237"/>
      <c r="ARP242" s="237"/>
      <c r="ARQ242" s="237"/>
      <c r="ARR242" s="237"/>
      <c r="ARS242" s="237"/>
      <c r="ART242" s="237"/>
      <c r="ARU242" s="237"/>
      <c r="ARV242" s="237"/>
      <c r="ARW242" s="237"/>
      <c r="ARX242" s="237"/>
      <c r="ARY242" s="237"/>
      <c r="ARZ242" s="237"/>
      <c r="ASA242" s="237"/>
      <c r="ASB242" s="237"/>
      <c r="ASC242" s="237"/>
      <c r="ASD242" s="237"/>
      <c r="ASE242" s="237"/>
      <c r="ASF242" s="237"/>
      <c r="ASG242" s="237"/>
      <c r="ASH242" s="237"/>
      <c r="ASI242" s="237"/>
      <c r="ASJ242" s="237"/>
      <c r="ASK242" s="237"/>
      <c r="ASL242" s="237"/>
      <c r="ASM242" s="237"/>
      <c r="ASN242" s="237"/>
      <c r="ASO242" s="237"/>
      <c r="ASP242" s="237"/>
      <c r="ASQ242" s="237"/>
      <c r="ASR242" s="237"/>
      <c r="ASS242" s="237"/>
      <c r="AST242" s="237"/>
      <c r="ASU242" s="237"/>
      <c r="ASV242" s="237"/>
      <c r="ASW242" s="237"/>
      <c r="ASX242" s="237"/>
      <c r="ASY242" s="237"/>
      <c r="ASZ242" s="237"/>
      <c r="ATA242" s="237"/>
      <c r="ATB242" s="237"/>
      <c r="ATC242" s="237"/>
      <c r="ATD242" s="237"/>
      <c r="ATE242" s="237"/>
      <c r="ATF242" s="237"/>
      <c r="ATG242" s="237"/>
      <c r="ATH242" s="237"/>
      <c r="ATI242" s="237"/>
      <c r="ATJ242" s="237"/>
      <c r="ATK242" s="237"/>
      <c r="ATL242" s="237"/>
      <c r="ATM242" s="237"/>
      <c r="ATN242" s="237"/>
      <c r="ATO242" s="237"/>
      <c r="ATP242" s="237"/>
      <c r="ATQ242" s="237"/>
      <c r="ATR242" s="237"/>
      <c r="ATS242" s="237"/>
      <c r="ATT242" s="237"/>
      <c r="ATU242" s="237"/>
      <c r="ATV242" s="237"/>
      <c r="ATW242" s="237"/>
      <c r="ATX242" s="237"/>
      <c r="ATY242" s="237"/>
      <c r="ATZ242" s="237"/>
      <c r="AUA242" s="237"/>
      <c r="AUB242" s="237"/>
      <c r="AUC242" s="237"/>
      <c r="AUD242" s="237"/>
      <c r="AUE242" s="237"/>
      <c r="AUF242" s="237"/>
      <c r="AUG242" s="237"/>
      <c r="AUH242" s="237"/>
      <c r="AUI242" s="237"/>
      <c r="AUJ242" s="237"/>
      <c r="AUK242" s="237"/>
      <c r="AUL242" s="237"/>
      <c r="AUM242" s="237"/>
      <c r="AUN242" s="237"/>
      <c r="AUO242" s="237"/>
      <c r="AUP242" s="237"/>
      <c r="AUQ242" s="237"/>
      <c r="AUR242" s="237"/>
      <c r="AUS242" s="237"/>
      <c r="AUT242" s="237"/>
      <c r="AUU242" s="237"/>
      <c r="AUV242" s="237"/>
      <c r="AUW242" s="237"/>
      <c r="AUX242" s="237"/>
      <c r="AUY242" s="237"/>
      <c r="AUZ242" s="237"/>
      <c r="AVA242" s="237"/>
      <c r="AVB242" s="237"/>
      <c r="AVC242" s="237"/>
      <c r="AVD242" s="237"/>
      <c r="AVE242" s="237"/>
      <c r="AVF242" s="237"/>
      <c r="AVG242" s="237"/>
      <c r="AVH242" s="237"/>
      <c r="AVI242" s="237"/>
      <c r="AVJ242" s="237"/>
      <c r="AVK242" s="237"/>
      <c r="AVL242" s="237"/>
      <c r="AVM242" s="237"/>
      <c r="AVN242" s="237"/>
      <c r="AVO242" s="237"/>
      <c r="AVP242" s="237"/>
      <c r="AVQ242" s="237"/>
      <c r="AVR242" s="237"/>
      <c r="AVS242" s="237"/>
      <c r="AVT242" s="237"/>
      <c r="AVU242" s="237"/>
      <c r="AVV242" s="237"/>
      <c r="AVW242" s="237"/>
      <c r="AVX242" s="237"/>
      <c r="AVY242" s="237"/>
      <c r="AVZ242" s="237"/>
      <c r="AWA242" s="237"/>
      <c r="AWB242" s="237"/>
      <c r="AWC242" s="237"/>
      <c r="AWD242" s="237"/>
      <c r="AWE242" s="237"/>
      <c r="AWF242" s="237"/>
      <c r="AWG242" s="237"/>
      <c r="AWH242" s="237"/>
      <c r="AWI242" s="237"/>
      <c r="AWJ242" s="237"/>
      <c r="AWK242" s="237"/>
      <c r="AWL242" s="237"/>
      <c r="AWM242" s="237"/>
      <c r="AWN242" s="237"/>
      <c r="AWO242" s="237"/>
      <c r="AWP242" s="237"/>
      <c r="AWQ242" s="237"/>
      <c r="AWR242" s="237"/>
      <c r="AWS242" s="237"/>
      <c r="AWT242" s="237"/>
      <c r="AWU242" s="237"/>
      <c r="AWV242" s="237"/>
      <c r="AWW242" s="237"/>
      <c r="AWX242" s="237"/>
      <c r="AWY242" s="237"/>
      <c r="AWZ242" s="237"/>
      <c r="AXA242" s="237"/>
      <c r="AXB242" s="237"/>
      <c r="AXC242" s="237"/>
      <c r="AXD242" s="237"/>
      <c r="AXE242" s="237"/>
      <c r="AXF242" s="237"/>
      <c r="AXG242" s="237"/>
      <c r="AXH242" s="237"/>
      <c r="AXI242" s="237"/>
      <c r="AXJ242" s="237"/>
      <c r="AXK242" s="237"/>
      <c r="AXL242" s="237"/>
      <c r="AXM242" s="237"/>
      <c r="AXN242" s="237"/>
      <c r="AXO242" s="237"/>
      <c r="AXP242" s="237"/>
      <c r="AXQ242" s="237"/>
      <c r="AXR242" s="237"/>
      <c r="AXS242" s="237"/>
      <c r="AXT242" s="237"/>
      <c r="AXU242" s="237"/>
      <c r="AXV242" s="237"/>
      <c r="AXW242" s="237"/>
      <c r="AXX242" s="237"/>
      <c r="AXY242" s="237"/>
      <c r="AXZ242" s="237"/>
      <c r="AYA242" s="237"/>
      <c r="AYB242" s="237"/>
      <c r="AYC242" s="237"/>
      <c r="AYD242" s="237"/>
      <c r="AYE242" s="237"/>
      <c r="AYF242" s="237"/>
      <c r="AYG242" s="237"/>
      <c r="AYH242" s="237"/>
      <c r="AYI242" s="237"/>
      <c r="AYJ242" s="237"/>
      <c r="AYK242" s="237"/>
      <c r="AYL242" s="237"/>
      <c r="AYM242" s="237"/>
      <c r="AYN242" s="237"/>
      <c r="AYO242" s="237"/>
      <c r="AYP242" s="237"/>
      <c r="AYQ242" s="237"/>
      <c r="AYR242" s="237"/>
      <c r="AYS242" s="237"/>
      <c r="AYT242" s="237"/>
      <c r="AYU242" s="237"/>
      <c r="AYV242" s="237"/>
      <c r="AYW242" s="237"/>
      <c r="AYX242" s="237"/>
      <c r="AYY242" s="237"/>
      <c r="AYZ242" s="237"/>
      <c r="AZA242" s="237"/>
      <c r="AZB242" s="237"/>
      <c r="AZC242" s="237"/>
      <c r="AZD242" s="237"/>
      <c r="AZE242" s="237"/>
      <c r="AZF242" s="237"/>
      <c r="AZG242" s="237"/>
      <c r="AZH242" s="237"/>
      <c r="AZI242" s="237"/>
      <c r="AZJ242" s="237"/>
      <c r="AZK242" s="237"/>
      <c r="AZL242" s="237"/>
      <c r="AZM242" s="237"/>
      <c r="AZN242" s="237"/>
      <c r="AZO242" s="237"/>
      <c r="AZP242" s="237"/>
      <c r="AZQ242" s="237"/>
      <c r="AZR242" s="237"/>
      <c r="AZS242" s="237"/>
      <c r="AZT242" s="237"/>
      <c r="AZU242" s="237"/>
      <c r="AZV242" s="237"/>
      <c r="AZW242" s="237"/>
      <c r="AZX242" s="237"/>
      <c r="AZY242" s="237"/>
      <c r="AZZ242" s="237"/>
      <c r="BAA242" s="237"/>
      <c r="BAB242" s="237"/>
      <c r="BAC242" s="237"/>
      <c r="BAD242" s="237"/>
      <c r="BAE242" s="237"/>
      <c r="BAF242" s="237"/>
      <c r="BAG242" s="237"/>
      <c r="BAH242" s="237"/>
      <c r="BAI242" s="237"/>
      <c r="BAJ242" s="237"/>
      <c r="BAK242" s="237"/>
      <c r="BAL242" s="237"/>
      <c r="BAM242" s="237"/>
      <c r="BAN242" s="237"/>
      <c r="BAO242" s="237"/>
      <c r="BAP242" s="237"/>
      <c r="BAQ242" s="237"/>
      <c r="BAR242" s="237"/>
      <c r="BAS242" s="237"/>
      <c r="BAT242" s="237"/>
      <c r="BAU242" s="237"/>
      <c r="BAV242" s="237"/>
      <c r="BAW242" s="237"/>
      <c r="BAX242" s="237"/>
      <c r="BAY242" s="237"/>
      <c r="BAZ242" s="237"/>
      <c r="BBA242" s="237"/>
      <c r="BBB242" s="237"/>
      <c r="BBC242" s="237"/>
      <c r="BBD242" s="237"/>
      <c r="BBE242" s="237"/>
      <c r="BBF242" s="237"/>
      <c r="BBG242" s="237"/>
      <c r="BBH242" s="237"/>
      <c r="BBI242" s="237"/>
      <c r="BBJ242" s="237"/>
      <c r="BBK242" s="237"/>
      <c r="BBL242" s="237"/>
      <c r="BBM242" s="237"/>
      <c r="BBN242" s="237"/>
      <c r="BBO242" s="237"/>
      <c r="BBP242" s="237"/>
      <c r="BBQ242" s="237"/>
      <c r="BBR242" s="237"/>
      <c r="BBS242" s="237"/>
      <c r="BBT242" s="237"/>
      <c r="BBU242" s="237"/>
      <c r="BBV242" s="237"/>
      <c r="BBW242" s="237"/>
      <c r="BBX242" s="237"/>
      <c r="BBY242" s="237"/>
      <c r="BBZ242" s="237"/>
      <c r="BCA242" s="237"/>
      <c r="BCB242" s="237"/>
      <c r="BCC242" s="237"/>
      <c r="BCD242" s="237"/>
      <c r="BCE242" s="237"/>
      <c r="BCF242" s="237"/>
      <c r="BCG242" s="237"/>
      <c r="BCH242" s="237"/>
      <c r="BCI242" s="237"/>
      <c r="BCJ242" s="237"/>
      <c r="BCK242" s="237"/>
      <c r="BCL242" s="237"/>
      <c r="BCM242" s="237"/>
      <c r="BCN242" s="237"/>
      <c r="BCO242" s="237"/>
      <c r="BCP242" s="237"/>
      <c r="BCQ242" s="237"/>
      <c r="BCR242" s="237"/>
      <c r="BCS242" s="237"/>
      <c r="BCT242" s="237"/>
      <c r="BCU242" s="237"/>
      <c r="BCV242" s="237"/>
      <c r="BCW242" s="237"/>
      <c r="BCX242" s="237"/>
      <c r="BCY242" s="237"/>
      <c r="BCZ242" s="237"/>
      <c r="BDA242" s="237"/>
      <c r="BDB242" s="237"/>
      <c r="BDC242" s="237"/>
      <c r="BDD242" s="237"/>
      <c r="BDE242" s="237"/>
      <c r="BDF242" s="237"/>
      <c r="BDG242" s="237"/>
      <c r="BDH242" s="237"/>
      <c r="BDI242" s="237"/>
      <c r="BDJ242" s="237"/>
      <c r="BDK242" s="237"/>
      <c r="BDL242" s="237"/>
      <c r="BDM242" s="237"/>
      <c r="BDN242" s="237"/>
      <c r="BDO242" s="237"/>
      <c r="BDP242" s="237"/>
      <c r="BDQ242" s="237"/>
      <c r="BDR242" s="237"/>
      <c r="BDS242" s="237"/>
      <c r="BDT242" s="237"/>
      <c r="BDU242" s="237"/>
      <c r="BDV242" s="237"/>
      <c r="BDW242" s="237"/>
      <c r="BDX242" s="237"/>
      <c r="BDY242" s="237"/>
      <c r="BDZ242" s="237"/>
      <c r="BEA242" s="237"/>
      <c r="BEB242" s="237"/>
      <c r="BEC242" s="237"/>
      <c r="BED242" s="237"/>
      <c r="BEE242" s="237"/>
      <c r="BEF242" s="237"/>
      <c r="BEG242" s="237"/>
      <c r="BEH242" s="237"/>
      <c r="BEI242" s="237"/>
      <c r="BEJ242" s="237"/>
      <c r="BEK242" s="237"/>
      <c r="BEL242" s="237"/>
      <c r="BEM242" s="237"/>
      <c r="BEN242" s="237"/>
      <c r="BEO242" s="237"/>
      <c r="BEP242" s="237"/>
      <c r="BEQ242" s="237"/>
      <c r="BER242" s="237"/>
      <c r="BES242" s="237"/>
      <c r="BET242" s="237"/>
      <c r="BEU242" s="237"/>
      <c r="BEV242" s="237"/>
      <c r="BEW242" s="237"/>
      <c r="BEX242" s="237"/>
      <c r="BEY242" s="237"/>
      <c r="BEZ242" s="237"/>
      <c r="BFA242" s="237"/>
      <c r="BFB242" s="237"/>
      <c r="BFC242" s="237"/>
      <c r="BFD242" s="237"/>
      <c r="BFE242" s="237"/>
      <c r="BFF242" s="237"/>
      <c r="BFG242" s="237"/>
      <c r="BFH242" s="237"/>
      <c r="BFI242" s="237"/>
      <c r="BFJ242" s="237"/>
      <c r="BFK242" s="237"/>
      <c r="BFL242" s="237"/>
      <c r="BFM242" s="237"/>
      <c r="BFN242" s="237"/>
      <c r="BFO242" s="237"/>
      <c r="BFP242" s="237"/>
      <c r="BFQ242" s="237"/>
      <c r="BFR242" s="237"/>
      <c r="BFS242" s="237"/>
      <c r="BFT242" s="237"/>
      <c r="BFU242" s="237"/>
      <c r="BFV242" s="237"/>
      <c r="BFW242" s="237"/>
      <c r="BFX242" s="237"/>
      <c r="BFY242" s="237"/>
      <c r="BFZ242" s="237"/>
      <c r="BGA242" s="237"/>
      <c r="BGB242" s="237"/>
      <c r="BGC242" s="237"/>
      <c r="BGD242" s="237"/>
      <c r="BGE242" s="237"/>
      <c r="BGF242" s="237"/>
      <c r="BGG242" s="237"/>
      <c r="BGH242" s="237"/>
      <c r="BGI242" s="237"/>
      <c r="BGJ242" s="237"/>
      <c r="BGK242" s="237"/>
      <c r="BGL242" s="237"/>
      <c r="BGM242" s="237"/>
      <c r="BGN242" s="237"/>
      <c r="BGO242" s="237"/>
      <c r="BGP242" s="237"/>
      <c r="BGQ242" s="237"/>
      <c r="BGR242" s="237"/>
      <c r="BGS242" s="237"/>
      <c r="BGT242" s="237"/>
      <c r="BGU242" s="237"/>
      <c r="BGV242" s="237"/>
      <c r="BGW242" s="237"/>
      <c r="BGX242" s="237"/>
      <c r="BGY242" s="237"/>
      <c r="BGZ242" s="237"/>
      <c r="BHA242" s="237"/>
      <c r="BHB242" s="237"/>
      <c r="BHC242" s="237"/>
      <c r="BHD242" s="237"/>
      <c r="BHE242" s="237"/>
      <c r="BHF242" s="237"/>
      <c r="BHG242" s="237"/>
      <c r="BHH242" s="237"/>
      <c r="BHI242" s="237"/>
      <c r="BHJ242" s="237"/>
      <c r="BHK242" s="237"/>
      <c r="BHL242" s="237"/>
      <c r="BHM242" s="237"/>
      <c r="BHN242" s="237"/>
      <c r="BHO242" s="237"/>
      <c r="BHP242" s="237"/>
      <c r="BHQ242" s="237"/>
      <c r="BHR242" s="237"/>
      <c r="BHS242" s="237"/>
      <c r="BHT242" s="237"/>
      <c r="BHU242" s="237"/>
      <c r="BHV242" s="237"/>
      <c r="BHW242" s="237"/>
      <c r="BHX242" s="237"/>
      <c r="BHY242" s="237"/>
      <c r="BHZ242" s="237"/>
      <c r="BIA242" s="237"/>
      <c r="BIB242" s="237"/>
      <c r="BIC242" s="237"/>
      <c r="BID242" s="237"/>
      <c r="BIE242" s="237"/>
      <c r="BIF242" s="237"/>
      <c r="BIG242" s="237"/>
      <c r="BIH242" s="237"/>
      <c r="BII242" s="237"/>
      <c r="BIJ242" s="237"/>
      <c r="BIK242" s="237"/>
      <c r="BIL242" s="237"/>
      <c r="BIM242" s="237"/>
      <c r="BIN242" s="237"/>
      <c r="BIO242" s="237"/>
      <c r="BIP242" s="237"/>
      <c r="BIQ242" s="237"/>
      <c r="BIR242" s="237"/>
      <c r="BIS242" s="237"/>
      <c r="BIT242" s="237"/>
      <c r="BIU242" s="237"/>
      <c r="BIV242" s="237"/>
      <c r="BIW242" s="237"/>
      <c r="BIX242" s="237"/>
      <c r="BIY242" s="237"/>
      <c r="BIZ242" s="237"/>
      <c r="BJA242" s="237"/>
      <c r="BJB242" s="237"/>
      <c r="BJC242" s="237"/>
      <c r="BJD242" s="237"/>
      <c r="BJE242" s="237"/>
      <c r="BJF242" s="237"/>
      <c r="BJG242" s="237"/>
      <c r="BJH242" s="237"/>
      <c r="BJI242" s="237"/>
      <c r="BJJ242" s="237"/>
      <c r="BJK242" s="237"/>
      <c r="BJL242" s="237"/>
      <c r="BJM242" s="237"/>
      <c r="BJN242" s="237"/>
      <c r="BJO242" s="237"/>
      <c r="BJP242" s="237"/>
      <c r="BJQ242" s="237"/>
      <c r="BJR242" s="237"/>
      <c r="BJS242" s="237"/>
      <c r="BJT242" s="237"/>
      <c r="BJU242" s="237"/>
      <c r="BJV242" s="237"/>
      <c r="BJW242" s="237"/>
      <c r="BJX242" s="237"/>
      <c r="BJY242" s="237"/>
      <c r="BJZ242" s="237"/>
      <c r="BKA242" s="237"/>
      <c r="BKB242" s="237"/>
      <c r="BKC242" s="237"/>
      <c r="BKD242" s="237"/>
      <c r="BKE242" s="237"/>
      <c r="BKF242" s="237"/>
      <c r="BKG242" s="237"/>
      <c r="BKH242" s="237"/>
      <c r="BKI242" s="237"/>
      <c r="BKJ242" s="237"/>
      <c r="BKK242" s="237"/>
      <c r="BKL242" s="237"/>
      <c r="BKM242" s="237"/>
      <c r="BKN242" s="237"/>
      <c r="BKO242" s="237"/>
      <c r="BKP242" s="237"/>
      <c r="BKQ242" s="237"/>
      <c r="BKR242" s="237"/>
      <c r="BKS242" s="237"/>
      <c r="BKT242" s="237"/>
      <c r="BKU242" s="237"/>
      <c r="BKV242" s="237"/>
      <c r="BKW242" s="237"/>
      <c r="BKX242" s="237"/>
      <c r="BKY242" s="237"/>
      <c r="BKZ242" s="237"/>
      <c r="BLA242" s="237"/>
      <c r="BLB242" s="237"/>
      <c r="BLC242" s="237"/>
      <c r="BLD242" s="237"/>
      <c r="BLE242" s="237"/>
      <c r="BLF242" s="237"/>
      <c r="BLG242" s="237"/>
      <c r="BLH242" s="237"/>
      <c r="BLI242" s="237"/>
      <c r="BLJ242" s="237"/>
      <c r="BLK242" s="237"/>
      <c r="BLL242" s="237"/>
      <c r="BLM242" s="237"/>
      <c r="BLN242" s="237"/>
      <c r="BLO242" s="237"/>
      <c r="BLP242" s="237"/>
      <c r="BLQ242" s="237"/>
      <c r="BLR242" s="237"/>
      <c r="BLS242" s="237"/>
      <c r="BLT242" s="237"/>
      <c r="BLU242" s="237"/>
      <c r="BLV242" s="237"/>
      <c r="BLW242" s="237"/>
      <c r="BLX242" s="237"/>
      <c r="BLY242" s="237"/>
      <c r="BLZ242" s="237"/>
      <c r="BMA242" s="237"/>
      <c r="BMB242" s="237"/>
      <c r="BMC242" s="237"/>
      <c r="BMD242" s="237"/>
      <c r="BME242" s="237"/>
      <c r="BMF242" s="237"/>
      <c r="BMG242" s="237"/>
      <c r="BMH242" s="237"/>
      <c r="BMI242" s="237"/>
      <c r="BMJ242" s="237"/>
      <c r="BMK242" s="237"/>
      <c r="BML242" s="237"/>
      <c r="BMM242" s="237"/>
      <c r="BMN242" s="237"/>
      <c r="BMO242" s="237"/>
      <c r="BMP242" s="237"/>
      <c r="BMQ242" s="237"/>
      <c r="BMR242" s="237"/>
      <c r="BMS242" s="237"/>
      <c r="BMT242" s="237"/>
      <c r="BMU242" s="237"/>
      <c r="BMV242" s="237"/>
      <c r="BMW242" s="237"/>
      <c r="BMX242" s="237"/>
      <c r="BMY242" s="237"/>
      <c r="BMZ242" s="237"/>
      <c r="BNA242" s="237"/>
      <c r="BNB242" s="237"/>
      <c r="BNC242" s="237"/>
      <c r="BND242" s="237"/>
      <c r="BNE242" s="237"/>
      <c r="BNF242" s="237"/>
      <c r="BNG242" s="237"/>
      <c r="BNH242" s="237"/>
      <c r="BNI242" s="237"/>
      <c r="BNJ242" s="237"/>
      <c r="BNK242" s="237"/>
      <c r="BNL242" s="237"/>
      <c r="BNM242" s="237"/>
      <c r="BNN242" s="237"/>
      <c r="BNO242" s="237"/>
      <c r="BNP242" s="237"/>
      <c r="BNQ242" s="237"/>
      <c r="BNR242" s="237"/>
      <c r="BNS242" s="237"/>
      <c r="BNT242" s="237"/>
      <c r="BNU242" s="237"/>
      <c r="BNV242" s="237"/>
      <c r="BNW242" s="237"/>
      <c r="BNX242" s="237"/>
      <c r="BNY242" s="237"/>
      <c r="BNZ242" s="237"/>
      <c r="BOA242" s="237"/>
      <c r="BOB242" s="237"/>
      <c r="BOC242" s="237"/>
      <c r="BOD242" s="237"/>
      <c r="BOE242" s="237"/>
      <c r="BOF242" s="237"/>
      <c r="BOG242" s="237"/>
      <c r="BOH242" s="237"/>
      <c r="BOI242" s="237"/>
      <c r="BOJ242" s="237"/>
      <c r="BOK242" s="237"/>
      <c r="BOL242" s="237"/>
      <c r="BOM242" s="237"/>
      <c r="BON242" s="237"/>
      <c r="BOO242" s="237"/>
      <c r="BOP242" s="237"/>
      <c r="BOQ242" s="237"/>
      <c r="BOR242" s="237"/>
      <c r="BOS242" s="237"/>
      <c r="BOT242" s="237"/>
      <c r="BOU242" s="237"/>
      <c r="BOV242" s="237"/>
      <c r="BOW242" s="237"/>
      <c r="BOX242" s="237"/>
      <c r="BOY242" s="237"/>
      <c r="BOZ242" s="237"/>
      <c r="BPA242" s="237"/>
      <c r="BPB242" s="237"/>
      <c r="BPC242" s="237"/>
      <c r="BPD242" s="237"/>
      <c r="BPE242" s="237"/>
      <c r="BPF242" s="237"/>
      <c r="BPG242" s="237"/>
      <c r="BPH242" s="237"/>
      <c r="BPI242" s="237"/>
      <c r="BPJ242" s="237"/>
      <c r="BPK242" s="237"/>
      <c r="BPL242" s="237"/>
      <c r="BPM242" s="237"/>
      <c r="BPN242" s="237"/>
      <c r="BPO242" s="237"/>
      <c r="BPP242" s="237"/>
      <c r="BPQ242" s="237"/>
      <c r="BPR242" s="237"/>
      <c r="BPS242" s="237"/>
      <c r="BPT242" s="237"/>
      <c r="BPU242" s="237"/>
      <c r="BPV242" s="237"/>
      <c r="BPW242" s="237"/>
      <c r="BPX242" s="237"/>
      <c r="BPY242" s="237"/>
      <c r="BPZ242" s="237"/>
      <c r="BQA242" s="237"/>
      <c r="BQB242" s="237"/>
      <c r="BQC242" s="237"/>
      <c r="BQD242" s="237"/>
      <c r="BQE242" s="237"/>
      <c r="BQF242" s="237"/>
      <c r="BQG242" s="237"/>
      <c r="BQH242" s="237"/>
      <c r="BQI242" s="237"/>
      <c r="BQJ242" s="237"/>
      <c r="BQK242" s="237"/>
      <c r="BQL242" s="237"/>
      <c r="BQM242" s="237"/>
      <c r="BQN242" s="237"/>
      <c r="BQO242" s="237"/>
      <c r="BQP242" s="237"/>
      <c r="BQQ242" s="237"/>
      <c r="BQR242" s="237"/>
      <c r="BQS242" s="237"/>
      <c r="BQT242" s="237"/>
      <c r="BQU242" s="237"/>
      <c r="BQV242" s="237"/>
      <c r="BQW242" s="237"/>
      <c r="BQX242" s="237"/>
      <c r="BQY242" s="237"/>
      <c r="BQZ242" s="237"/>
      <c r="BRA242" s="237"/>
      <c r="BRB242" s="237"/>
      <c r="BRC242" s="237"/>
      <c r="BRD242" s="237"/>
      <c r="BRE242" s="237"/>
      <c r="BRF242" s="237"/>
      <c r="BRG242" s="237"/>
      <c r="BRH242" s="237"/>
      <c r="BRI242" s="237"/>
      <c r="BRJ242" s="237"/>
      <c r="BRK242" s="237"/>
      <c r="BRL242" s="237"/>
      <c r="BRM242" s="237"/>
      <c r="BRN242" s="237"/>
      <c r="BRO242" s="237"/>
      <c r="BRP242" s="237"/>
      <c r="BRQ242" s="237"/>
      <c r="BRR242" s="237"/>
      <c r="BRS242" s="237"/>
      <c r="BRT242" s="237"/>
      <c r="BRU242" s="237"/>
      <c r="BRV242" s="237"/>
      <c r="BRW242" s="237"/>
      <c r="BRX242" s="237"/>
      <c r="BRY242" s="237"/>
      <c r="BRZ242" s="237"/>
      <c r="BSA242" s="237"/>
      <c r="BSB242" s="237"/>
      <c r="BSC242" s="237"/>
      <c r="BSD242" s="237"/>
      <c r="BSE242" s="237"/>
      <c r="BSF242" s="237"/>
      <c r="BSG242" s="237"/>
      <c r="BSH242" s="237"/>
      <c r="BSI242" s="237"/>
      <c r="BSJ242" s="237"/>
      <c r="BSK242" s="237"/>
      <c r="BSL242" s="237"/>
      <c r="BSM242" s="237"/>
      <c r="BSN242" s="237"/>
      <c r="BSO242" s="237"/>
      <c r="BSP242" s="237"/>
      <c r="BSQ242" s="237"/>
      <c r="BSR242" s="237"/>
      <c r="BSS242" s="237"/>
      <c r="BST242" s="237"/>
      <c r="BSU242" s="237"/>
      <c r="BSV242" s="237"/>
      <c r="BSW242" s="237"/>
      <c r="BSX242" s="237"/>
      <c r="BSY242" s="237"/>
      <c r="BSZ242" s="237"/>
      <c r="BTA242" s="237"/>
      <c r="BTB242" s="237"/>
      <c r="BTC242" s="237"/>
      <c r="BTD242" s="237"/>
      <c r="BTE242" s="237"/>
      <c r="BTF242" s="237"/>
      <c r="BTG242" s="237"/>
      <c r="BTH242" s="237"/>
      <c r="BTI242" s="237"/>
      <c r="BTJ242" s="237"/>
      <c r="BTK242" s="237"/>
      <c r="BTL242" s="237"/>
      <c r="BTM242" s="237"/>
      <c r="BTN242" s="237"/>
      <c r="BTO242" s="237"/>
      <c r="BTP242" s="237"/>
      <c r="BTQ242" s="237"/>
      <c r="BTR242" s="237"/>
      <c r="BTS242" s="237"/>
      <c r="BTT242" s="237"/>
      <c r="BTU242" s="237"/>
      <c r="BTV242" s="237"/>
      <c r="BTW242" s="237"/>
      <c r="BTX242" s="237"/>
      <c r="BTY242" s="237"/>
      <c r="BTZ242" s="237"/>
      <c r="BUA242" s="237"/>
      <c r="BUB242" s="237"/>
      <c r="BUC242" s="237"/>
      <c r="BUD242" s="237"/>
      <c r="BUE242" s="237"/>
      <c r="BUF242" s="237"/>
      <c r="BUG242" s="237"/>
      <c r="BUH242" s="237"/>
      <c r="BUI242" s="237"/>
      <c r="BUJ242" s="237"/>
      <c r="BUK242" s="237"/>
      <c r="BUL242" s="237"/>
      <c r="BUM242" s="237"/>
      <c r="BUN242" s="237"/>
      <c r="BUO242" s="237"/>
      <c r="BUP242" s="237"/>
      <c r="BUQ242" s="237"/>
      <c r="BUR242" s="237"/>
      <c r="BUS242" s="237"/>
      <c r="BUT242" s="237"/>
      <c r="BUU242" s="237"/>
      <c r="BUV242" s="237"/>
      <c r="BUW242" s="237"/>
      <c r="BUX242" s="237"/>
      <c r="BUY242" s="237"/>
      <c r="BUZ242" s="237"/>
      <c r="BVA242" s="237"/>
      <c r="BVB242" s="237"/>
      <c r="BVC242" s="237"/>
      <c r="BVD242" s="237"/>
      <c r="BVE242" s="237"/>
      <c r="BVF242" s="237"/>
      <c r="BVG242" s="237"/>
      <c r="BVH242" s="237"/>
      <c r="BVI242" s="237"/>
      <c r="BVJ242" s="237"/>
      <c r="BVK242" s="237"/>
      <c r="BVL242" s="237"/>
      <c r="BVM242" s="237"/>
      <c r="BVN242" s="237"/>
      <c r="BVO242" s="237"/>
      <c r="BVP242" s="237"/>
      <c r="BVQ242" s="237"/>
      <c r="BVR242" s="237"/>
      <c r="BVS242" s="237"/>
      <c r="BVT242" s="237"/>
      <c r="BVU242" s="237"/>
      <c r="BVV242" s="237"/>
      <c r="BVW242" s="237"/>
      <c r="BVX242" s="237"/>
      <c r="BVY242" s="237"/>
      <c r="BVZ242" s="237"/>
      <c r="BWA242" s="237"/>
      <c r="BWB242" s="237"/>
      <c r="BWC242" s="237"/>
      <c r="BWD242" s="237"/>
      <c r="BWE242" s="237"/>
      <c r="BWF242" s="237"/>
      <c r="BWG242" s="237"/>
      <c r="BWH242" s="237"/>
      <c r="BWI242" s="237"/>
      <c r="BWJ242" s="237"/>
      <c r="BWK242" s="237"/>
      <c r="BWL242" s="237"/>
      <c r="BWM242" s="237"/>
      <c r="BWN242" s="237"/>
      <c r="BWO242" s="237"/>
      <c r="BWP242" s="237"/>
      <c r="BWQ242" s="237"/>
      <c r="BWR242" s="237"/>
      <c r="BWS242" s="237"/>
      <c r="BWT242" s="237"/>
      <c r="BWU242" s="237"/>
      <c r="BWV242" s="237"/>
      <c r="BWW242" s="237"/>
      <c r="BWX242" s="237"/>
      <c r="BWY242" s="237"/>
      <c r="BWZ242" s="237"/>
      <c r="BXA242" s="237"/>
      <c r="BXB242" s="237"/>
      <c r="BXC242" s="237"/>
      <c r="BXD242" s="237"/>
      <c r="BXE242" s="237"/>
      <c r="BXF242" s="237"/>
      <c r="BXG242" s="237"/>
      <c r="BXH242" s="237"/>
      <c r="BXI242" s="237"/>
      <c r="BXJ242" s="237"/>
      <c r="BXK242" s="237"/>
      <c r="BXL242" s="237"/>
      <c r="BXM242" s="237"/>
      <c r="BXN242" s="237"/>
      <c r="BXO242" s="237"/>
      <c r="BXP242" s="237"/>
      <c r="BXQ242" s="237"/>
      <c r="BXR242" s="237"/>
      <c r="BXS242" s="237"/>
      <c r="BXT242" s="237"/>
      <c r="BXU242" s="237"/>
      <c r="BXV242" s="237"/>
      <c r="BXW242" s="237"/>
      <c r="BXX242" s="237"/>
      <c r="BXY242" s="237"/>
      <c r="BXZ242" s="237"/>
      <c r="BYA242" s="237"/>
      <c r="BYB242" s="237"/>
      <c r="BYC242" s="237"/>
      <c r="BYD242" s="237"/>
      <c r="BYE242" s="237"/>
      <c r="BYF242" s="237"/>
      <c r="BYG242" s="237"/>
      <c r="BYH242" s="237"/>
      <c r="BYI242" s="237"/>
      <c r="BYJ242" s="237"/>
      <c r="BYK242" s="237"/>
      <c r="BYL242" s="237"/>
      <c r="BYM242" s="237"/>
      <c r="BYN242" s="237"/>
      <c r="BYO242" s="237"/>
      <c r="BYP242" s="237"/>
      <c r="BYQ242" s="237"/>
      <c r="BYR242" s="237"/>
      <c r="BYS242" s="237"/>
      <c r="BYT242" s="237"/>
      <c r="BYU242" s="237"/>
      <c r="BYV242" s="237"/>
      <c r="BYW242" s="237"/>
      <c r="BYX242" s="237"/>
      <c r="BYY242" s="237"/>
      <c r="BYZ242" s="237"/>
      <c r="BZA242" s="237"/>
      <c r="BZB242" s="237"/>
      <c r="BZC242" s="237"/>
      <c r="BZD242" s="237"/>
      <c r="BZE242" s="237"/>
      <c r="BZF242" s="237"/>
      <c r="BZG242" s="237"/>
      <c r="BZH242" s="237"/>
      <c r="BZI242" s="237"/>
      <c r="BZJ242" s="237"/>
      <c r="BZK242" s="237"/>
      <c r="BZL242" s="237"/>
      <c r="BZM242" s="237"/>
      <c r="BZN242" s="237"/>
      <c r="BZO242" s="237"/>
      <c r="BZP242" s="237"/>
      <c r="BZQ242" s="237"/>
      <c r="BZR242" s="237"/>
      <c r="BZS242" s="237"/>
      <c r="BZT242" s="237"/>
      <c r="BZU242" s="237"/>
      <c r="BZV242" s="237"/>
      <c r="BZW242" s="237"/>
      <c r="BZX242" s="237"/>
      <c r="BZY242" s="237"/>
      <c r="BZZ242" s="237"/>
      <c r="CAA242" s="237"/>
      <c r="CAB242" s="237"/>
      <c r="CAC242" s="237"/>
      <c r="CAD242" s="237"/>
      <c r="CAE242" s="237"/>
      <c r="CAF242" s="237"/>
      <c r="CAG242" s="237"/>
      <c r="CAH242" s="237"/>
      <c r="CAI242" s="237"/>
      <c r="CAJ242" s="237"/>
      <c r="CAK242" s="237"/>
      <c r="CAL242" s="237"/>
      <c r="CAM242" s="237"/>
      <c r="CAN242" s="237"/>
      <c r="CAO242" s="237"/>
      <c r="CAP242" s="237"/>
      <c r="CAQ242" s="237"/>
      <c r="CAR242" s="237"/>
      <c r="CAS242" s="237"/>
      <c r="CAT242" s="237"/>
      <c r="CAU242" s="237"/>
      <c r="CAV242" s="237"/>
      <c r="CAW242" s="237"/>
      <c r="CAX242" s="237"/>
      <c r="CAY242" s="237"/>
      <c r="CAZ242" s="237"/>
      <c r="CBA242" s="237"/>
      <c r="CBB242" s="237"/>
      <c r="CBC242" s="237"/>
      <c r="CBD242" s="237"/>
      <c r="CBE242" s="237"/>
      <c r="CBF242" s="237"/>
      <c r="CBG242" s="237"/>
      <c r="CBH242" s="237"/>
      <c r="CBI242" s="237"/>
      <c r="CBJ242" s="237"/>
      <c r="CBK242" s="237"/>
      <c r="CBL242" s="237"/>
      <c r="CBM242" s="237"/>
      <c r="CBN242" s="237"/>
      <c r="CBO242" s="237"/>
      <c r="CBP242" s="237"/>
      <c r="CBQ242" s="237"/>
      <c r="CBR242" s="237"/>
      <c r="CBS242" s="237"/>
      <c r="CBT242" s="237"/>
      <c r="CBU242" s="237"/>
      <c r="CBV242" s="237"/>
      <c r="CBW242" s="237"/>
      <c r="CBX242" s="237"/>
      <c r="CBY242" s="237"/>
      <c r="CBZ242" s="237"/>
      <c r="CCA242" s="237"/>
      <c r="CCB242" s="237"/>
      <c r="CCC242" s="237"/>
      <c r="CCD242" s="237"/>
      <c r="CCE242" s="237"/>
      <c r="CCF242" s="237"/>
      <c r="CCG242" s="237"/>
      <c r="CCH242" s="237"/>
      <c r="CCI242" s="237"/>
      <c r="CCJ242" s="237"/>
      <c r="CCK242" s="237"/>
      <c r="CCL242" s="237"/>
      <c r="CCM242" s="237"/>
      <c r="CCN242" s="237"/>
      <c r="CCO242" s="237"/>
      <c r="CCP242" s="237"/>
      <c r="CCQ242" s="237"/>
      <c r="CCR242" s="237"/>
      <c r="CCS242" s="237"/>
      <c r="CCT242" s="237"/>
      <c r="CCU242" s="237"/>
      <c r="CCV242" s="237"/>
      <c r="CCW242" s="237"/>
      <c r="CCX242" s="237"/>
      <c r="CCY242" s="237"/>
      <c r="CCZ242" s="237"/>
      <c r="CDA242" s="237"/>
      <c r="CDB242" s="237"/>
      <c r="CDC242" s="237"/>
      <c r="CDD242" s="237"/>
      <c r="CDE242" s="237"/>
      <c r="CDF242" s="237"/>
      <c r="CDG242" s="237"/>
      <c r="CDH242" s="237"/>
      <c r="CDI242" s="237"/>
      <c r="CDJ242" s="237"/>
      <c r="CDK242" s="237"/>
      <c r="CDL242" s="237"/>
      <c r="CDM242" s="237"/>
      <c r="CDN242" s="237"/>
      <c r="CDO242" s="237"/>
      <c r="CDP242" s="237"/>
      <c r="CDQ242" s="237"/>
      <c r="CDR242" s="237"/>
      <c r="CDS242" s="237"/>
      <c r="CDT242" s="237"/>
      <c r="CDU242" s="237"/>
      <c r="CDV242" s="237"/>
      <c r="CDW242" s="237"/>
      <c r="CDX242" s="237"/>
      <c r="CDY242" s="237"/>
      <c r="CDZ242" s="237"/>
      <c r="CEA242" s="237"/>
      <c r="CEB242" s="237"/>
      <c r="CEC242" s="237"/>
      <c r="CED242" s="237"/>
      <c r="CEE242" s="237"/>
      <c r="CEF242" s="237"/>
      <c r="CEG242" s="237"/>
      <c r="CEH242" s="237"/>
      <c r="CEI242" s="237"/>
      <c r="CEJ242" s="237"/>
      <c r="CEK242" s="237"/>
      <c r="CEL242" s="237"/>
      <c r="CEM242" s="237"/>
      <c r="CEN242" s="237"/>
      <c r="CEO242" s="237"/>
      <c r="CEP242" s="237"/>
      <c r="CEQ242" s="237"/>
      <c r="CER242" s="237"/>
      <c r="CES242" s="237"/>
      <c r="CET242" s="237"/>
      <c r="CEU242" s="237"/>
      <c r="CEV242" s="237"/>
      <c r="CEW242" s="237"/>
      <c r="CEX242" s="237"/>
      <c r="CEY242" s="237"/>
      <c r="CEZ242" s="237"/>
      <c r="CFA242" s="237"/>
      <c r="CFB242" s="237"/>
      <c r="CFC242" s="237"/>
      <c r="CFD242" s="237"/>
      <c r="CFE242" s="237"/>
      <c r="CFF242" s="237"/>
      <c r="CFG242" s="237"/>
      <c r="CFH242" s="237"/>
      <c r="CFI242" s="237"/>
      <c r="CFJ242" s="237"/>
      <c r="CFK242" s="237"/>
      <c r="CFL242" s="237"/>
      <c r="CFM242" s="237"/>
      <c r="CFN242" s="237"/>
      <c r="CFO242" s="237"/>
      <c r="CFP242" s="237"/>
      <c r="CFQ242" s="237"/>
      <c r="CFR242" s="237"/>
      <c r="CFS242" s="237"/>
      <c r="CFT242" s="237"/>
      <c r="CFU242" s="237"/>
      <c r="CFV242" s="237"/>
      <c r="CFW242" s="237"/>
      <c r="CFX242" s="237"/>
      <c r="CFY242" s="237"/>
      <c r="CFZ242" s="237"/>
      <c r="CGA242" s="237"/>
      <c r="CGB242" s="237"/>
      <c r="CGC242" s="237"/>
      <c r="CGD242" s="237"/>
      <c r="CGE242" s="237"/>
      <c r="CGF242" s="237"/>
      <c r="CGG242" s="237"/>
      <c r="CGH242" s="237"/>
      <c r="CGI242" s="237"/>
      <c r="CGJ242" s="237"/>
      <c r="CGK242" s="237"/>
      <c r="CGL242" s="237"/>
      <c r="CGM242" s="237"/>
      <c r="CGN242" s="237"/>
      <c r="CGO242" s="237"/>
      <c r="CGP242" s="237"/>
      <c r="CGQ242" s="237"/>
      <c r="CGR242" s="237"/>
      <c r="CGS242" s="237"/>
      <c r="CGT242" s="237"/>
      <c r="CGU242" s="237"/>
      <c r="CGV242" s="237"/>
      <c r="CGW242" s="237"/>
      <c r="CGX242" s="237"/>
      <c r="CGY242" s="237"/>
      <c r="CGZ242" s="237"/>
      <c r="CHA242" s="237"/>
      <c r="CHB242" s="237"/>
      <c r="CHC242" s="237"/>
      <c r="CHD242" s="237"/>
      <c r="CHE242" s="237"/>
      <c r="CHF242" s="237"/>
      <c r="CHG242" s="237"/>
      <c r="CHH242" s="237"/>
      <c r="CHI242" s="237"/>
      <c r="CHJ242" s="237"/>
      <c r="CHK242" s="237"/>
      <c r="CHL242" s="237"/>
      <c r="CHM242" s="237"/>
      <c r="CHN242" s="237"/>
      <c r="CHO242" s="237"/>
      <c r="CHP242" s="237"/>
      <c r="CHQ242" s="237"/>
      <c r="CHR242" s="237"/>
      <c r="CHS242" s="237"/>
      <c r="CHT242" s="237"/>
      <c r="CHU242" s="237"/>
      <c r="CHV242" s="237"/>
      <c r="CHW242" s="237"/>
      <c r="CHX242" s="237"/>
      <c r="CHY242" s="237"/>
      <c r="CHZ242" s="237"/>
      <c r="CIA242" s="237"/>
      <c r="CIB242" s="237"/>
      <c r="CIC242" s="237"/>
      <c r="CID242" s="237"/>
      <c r="CIE242" s="237"/>
      <c r="CIF242" s="237"/>
      <c r="CIG242" s="237"/>
      <c r="CIH242" s="237"/>
      <c r="CII242" s="237"/>
      <c r="CIJ242" s="237"/>
      <c r="CIK242" s="237"/>
      <c r="CIL242" s="237"/>
      <c r="CIM242" s="237"/>
      <c r="CIN242" s="237"/>
      <c r="CIO242" s="237"/>
      <c r="CIP242" s="237"/>
      <c r="CIQ242" s="237"/>
      <c r="CIR242" s="237"/>
      <c r="CIS242" s="237"/>
      <c r="CIT242" s="237"/>
      <c r="CIU242" s="237"/>
      <c r="CIV242" s="237"/>
      <c r="CIW242" s="237"/>
      <c r="CIX242" s="237"/>
      <c r="CIY242" s="237"/>
      <c r="CIZ242" s="237"/>
      <c r="CJA242" s="237"/>
      <c r="CJB242" s="237"/>
      <c r="CJC242" s="237"/>
      <c r="CJD242" s="237"/>
      <c r="CJE242" s="237"/>
      <c r="CJF242" s="237"/>
      <c r="CJG242" s="237"/>
      <c r="CJH242" s="237"/>
      <c r="CJI242" s="237"/>
      <c r="CJJ242" s="237"/>
      <c r="CJK242" s="237"/>
      <c r="CJL242" s="237"/>
      <c r="CJM242" s="237"/>
      <c r="CJN242" s="237"/>
      <c r="CJO242" s="237"/>
      <c r="CJP242" s="237"/>
      <c r="CJQ242" s="237"/>
      <c r="CJR242" s="237"/>
      <c r="CJS242" s="237"/>
      <c r="CJT242" s="237"/>
      <c r="CJU242" s="237"/>
      <c r="CJV242" s="237"/>
      <c r="CJW242" s="237"/>
      <c r="CJX242" s="237"/>
      <c r="CJY242" s="237"/>
      <c r="CJZ242" s="237"/>
      <c r="CKA242" s="237"/>
      <c r="CKB242" s="237"/>
      <c r="CKC242" s="237"/>
      <c r="CKD242" s="237"/>
      <c r="CKE242" s="237"/>
      <c r="CKF242" s="237"/>
      <c r="CKG242" s="237"/>
      <c r="CKH242" s="237"/>
      <c r="CKI242" s="237"/>
      <c r="CKJ242" s="237"/>
      <c r="CKK242" s="237"/>
      <c r="CKL242" s="237"/>
      <c r="CKM242" s="237"/>
      <c r="CKN242" s="237"/>
      <c r="CKO242" s="237"/>
      <c r="CKP242" s="237"/>
      <c r="CKQ242" s="237"/>
      <c r="CKR242" s="237"/>
      <c r="CKS242" s="237"/>
      <c r="CKT242" s="237"/>
      <c r="CKU242" s="237"/>
      <c r="CKV242" s="237"/>
      <c r="CKW242" s="237"/>
      <c r="CKX242" s="237"/>
      <c r="CKY242" s="237"/>
      <c r="CKZ242" s="237"/>
      <c r="CLA242" s="237"/>
      <c r="CLB242" s="237"/>
      <c r="CLC242" s="237"/>
      <c r="CLD242" s="237"/>
      <c r="CLE242" s="237"/>
      <c r="CLF242" s="237"/>
      <c r="CLG242" s="237"/>
      <c r="CLH242" s="237"/>
      <c r="CLI242" s="237"/>
      <c r="CLJ242" s="237"/>
      <c r="CLK242" s="237"/>
      <c r="CLL242" s="237"/>
      <c r="CLM242" s="237"/>
      <c r="CLN242" s="237"/>
      <c r="CLO242" s="237"/>
      <c r="CLP242" s="237"/>
      <c r="CLQ242" s="237"/>
      <c r="CLR242" s="237"/>
      <c r="CLS242" s="237"/>
      <c r="CLT242" s="237"/>
      <c r="CLU242" s="237"/>
      <c r="CLV242" s="237"/>
      <c r="CLW242" s="237"/>
      <c r="CLX242" s="237"/>
      <c r="CLY242" s="237"/>
      <c r="CLZ242" s="237"/>
      <c r="CMA242" s="237"/>
      <c r="CMB242" s="237"/>
      <c r="CMC242" s="237"/>
      <c r="CMD242" s="237"/>
      <c r="CME242" s="237"/>
      <c r="CMF242" s="237"/>
      <c r="CMG242" s="237"/>
      <c r="CMH242" s="237"/>
      <c r="CMI242" s="237"/>
      <c r="CMJ242" s="237"/>
      <c r="CMK242" s="237"/>
      <c r="CML242" s="237"/>
      <c r="CMM242" s="237"/>
      <c r="CMN242" s="237"/>
      <c r="CMO242" s="237"/>
      <c r="CMP242" s="237"/>
      <c r="CMQ242" s="237"/>
      <c r="CMR242" s="237"/>
      <c r="CMS242" s="237"/>
      <c r="CMT242" s="237"/>
      <c r="CMU242" s="237"/>
      <c r="CMV242" s="237"/>
      <c r="CMW242" s="237"/>
      <c r="CMX242" s="237"/>
      <c r="CMY242" s="237"/>
      <c r="CMZ242" s="237"/>
      <c r="CNA242" s="237"/>
      <c r="CNB242" s="237"/>
      <c r="CNC242" s="237"/>
      <c r="CND242" s="237"/>
      <c r="CNE242" s="237"/>
      <c r="CNF242" s="237"/>
      <c r="CNG242" s="237"/>
      <c r="CNH242" s="237"/>
      <c r="CNI242" s="237"/>
      <c r="CNJ242" s="237"/>
      <c r="CNK242" s="237"/>
      <c r="CNL242" s="237"/>
      <c r="CNM242" s="237"/>
      <c r="CNN242" s="237"/>
      <c r="CNO242" s="237"/>
      <c r="CNP242" s="237"/>
      <c r="CNQ242" s="237"/>
      <c r="CNR242" s="237"/>
      <c r="CNS242" s="237"/>
      <c r="CNT242" s="237"/>
      <c r="CNU242" s="237"/>
      <c r="CNV242" s="237"/>
      <c r="CNW242" s="237"/>
      <c r="CNX242" s="237"/>
      <c r="CNY242" s="237"/>
      <c r="CNZ242" s="237"/>
      <c r="COA242" s="237"/>
      <c r="COB242" s="237"/>
      <c r="COC242" s="237"/>
      <c r="COD242" s="237"/>
      <c r="COE242" s="237"/>
      <c r="COF242" s="237"/>
      <c r="COG242" s="237"/>
      <c r="COH242" s="237"/>
      <c r="COI242" s="237"/>
      <c r="COJ242" s="237"/>
      <c r="COK242" s="237"/>
      <c r="COL242" s="237"/>
      <c r="COM242" s="237"/>
      <c r="CON242" s="237"/>
      <c r="COO242" s="237"/>
      <c r="COP242" s="237"/>
      <c r="COQ242" s="237"/>
      <c r="COR242" s="237"/>
      <c r="COS242" s="237"/>
      <c r="COT242" s="237"/>
      <c r="COU242" s="237"/>
      <c r="COV242" s="237"/>
      <c r="COW242" s="237"/>
      <c r="COX242" s="237"/>
      <c r="COY242" s="237"/>
      <c r="COZ242" s="237"/>
      <c r="CPA242" s="237"/>
      <c r="CPB242" s="237"/>
      <c r="CPC242" s="237"/>
      <c r="CPD242" s="237"/>
      <c r="CPE242" s="237"/>
      <c r="CPF242" s="237"/>
      <c r="CPG242" s="237"/>
      <c r="CPH242" s="237"/>
      <c r="CPI242" s="237"/>
      <c r="CPJ242" s="237"/>
      <c r="CPK242" s="237"/>
      <c r="CPL242" s="237"/>
      <c r="CPM242" s="237"/>
      <c r="CPN242" s="237"/>
      <c r="CPO242" s="237"/>
      <c r="CPP242" s="237"/>
      <c r="CPQ242" s="237"/>
      <c r="CPR242" s="237"/>
      <c r="CPS242" s="237"/>
      <c r="CPT242" s="237"/>
      <c r="CPU242" s="237"/>
      <c r="CPV242" s="237"/>
      <c r="CPW242" s="237"/>
      <c r="CPX242" s="237"/>
      <c r="CPY242" s="237"/>
      <c r="CPZ242" s="237"/>
      <c r="CQA242" s="237"/>
      <c r="CQB242" s="237"/>
      <c r="CQC242" s="237"/>
      <c r="CQD242" s="237"/>
      <c r="CQE242" s="237"/>
      <c r="CQF242" s="237"/>
      <c r="CQG242" s="237"/>
      <c r="CQH242" s="237"/>
      <c r="CQI242" s="237"/>
      <c r="CQJ242" s="237"/>
      <c r="CQK242" s="237"/>
      <c r="CQL242" s="237"/>
      <c r="CQM242" s="237"/>
      <c r="CQN242" s="237"/>
      <c r="CQO242" s="237"/>
      <c r="CQP242" s="237"/>
      <c r="CQQ242" s="237"/>
      <c r="CQR242" s="237"/>
      <c r="CQS242" s="237"/>
      <c r="CQT242" s="237"/>
      <c r="CQU242" s="237"/>
      <c r="CQV242" s="237"/>
      <c r="CQW242" s="237"/>
      <c r="CQX242" s="237"/>
      <c r="CQY242" s="237"/>
      <c r="CQZ242" s="237"/>
      <c r="CRA242" s="237"/>
      <c r="CRB242" s="237"/>
      <c r="CRC242" s="237"/>
      <c r="CRD242" s="237"/>
      <c r="CRE242" s="237"/>
      <c r="CRF242" s="237"/>
      <c r="CRG242" s="237"/>
      <c r="CRH242" s="237"/>
      <c r="CRI242" s="237"/>
      <c r="CRJ242" s="237"/>
      <c r="CRK242" s="237"/>
      <c r="CRL242" s="237"/>
      <c r="CRM242" s="237"/>
      <c r="CRN242" s="237"/>
      <c r="CRO242" s="237"/>
      <c r="CRP242" s="237"/>
      <c r="CRQ242" s="237"/>
      <c r="CRR242" s="237"/>
      <c r="CRS242" s="237"/>
      <c r="CRT242" s="237"/>
      <c r="CRU242" s="237"/>
      <c r="CRV242" s="237"/>
      <c r="CRW242" s="237"/>
      <c r="CRX242" s="237"/>
      <c r="CRY242" s="237"/>
      <c r="CRZ242" s="237"/>
      <c r="CSA242" s="237"/>
      <c r="CSB242" s="237"/>
      <c r="CSC242" s="237"/>
      <c r="CSD242" s="237"/>
      <c r="CSE242" s="237"/>
      <c r="CSF242" s="237"/>
      <c r="CSG242" s="237"/>
      <c r="CSH242" s="237"/>
      <c r="CSI242" s="237"/>
      <c r="CSJ242" s="237"/>
      <c r="CSK242" s="237"/>
      <c r="CSL242" s="237"/>
      <c r="CSM242" s="237"/>
      <c r="CSN242" s="237"/>
      <c r="CSO242" s="237"/>
      <c r="CSP242" s="237"/>
      <c r="CSQ242" s="237"/>
      <c r="CSR242" s="237"/>
      <c r="CSS242" s="237"/>
      <c r="CST242" s="237"/>
      <c r="CSU242" s="237"/>
      <c r="CSV242" s="237"/>
      <c r="CSW242" s="237"/>
      <c r="CSX242" s="237"/>
      <c r="CSY242" s="237"/>
      <c r="CSZ242" s="237"/>
      <c r="CTA242" s="237"/>
      <c r="CTB242" s="237"/>
      <c r="CTC242" s="237"/>
      <c r="CTD242" s="237"/>
      <c r="CTE242" s="237"/>
      <c r="CTF242" s="237"/>
      <c r="CTG242" s="237"/>
      <c r="CTH242" s="237"/>
      <c r="CTI242" s="237"/>
      <c r="CTJ242" s="237"/>
      <c r="CTK242" s="237"/>
      <c r="CTL242" s="237"/>
      <c r="CTM242" s="237"/>
      <c r="CTN242" s="237"/>
      <c r="CTO242" s="237"/>
      <c r="CTP242" s="237"/>
      <c r="CTQ242" s="237"/>
      <c r="CTR242" s="237"/>
      <c r="CTS242" s="237"/>
      <c r="CTT242" s="237"/>
      <c r="CTU242" s="237"/>
      <c r="CTV242" s="237"/>
      <c r="CTW242" s="237"/>
      <c r="CTX242" s="237"/>
      <c r="CTY242" s="237"/>
      <c r="CTZ242" s="237"/>
      <c r="CUA242" s="237"/>
      <c r="CUB242" s="237"/>
      <c r="CUC242" s="237"/>
      <c r="CUD242" s="237"/>
      <c r="CUE242" s="237"/>
      <c r="CUF242" s="237"/>
      <c r="CUG242" s="237"/>
      <c r="CUH242" s="237"/>
      <c r="CUI242" s="237"/>
      <c r="CUJ242" s="237"/>
      <c r="CUK242" s="237"/>
      <c r="CUL242" s="237"/>
      <c r="CUM242" s="237"/>
      <c r="CUN242" s="237"/>
      <c r="CUO242" s="237"/>
      <c r="CUP242" s="237"/>
      <c r="CUQ242" s="237"/>
      <c r="CUR242" s="237"/>
      <c r="CUS242" s="237"/>
      <c r="CUT242" s="237"/>
      <c r="CUU242" s="237"/>
      <c r="CUV242" s="237"/>
      <c r="CUW242" s="237"/>
      <c r="CUX242" s="237"/>
      <c r="CUY242" s="237"/>
      <c r="CUZ242" s="237"/>
      <c r="CVA242" s="237"/>
      <c r="CVB242" s="237"/>
      <c r="CVC242" s="237"/>
      <c r="CVD242" s="237"/>
      <c r="CVE242" s="237"/>
      <c r="CVF242" s="237"/>
      <c r="CVG242" s="237"/>
      <c r="CVH242" s="237"/>
      <c r="CVI242" s="237"/>
      <c r="CVJ242" s="237"/>
      <c r="CVK242" s="237"/>
      <c r="CVL242" s="237"/>
      <c r="CVM242" s="237"/>
      <c r="CVN242" s="237"/>
      <c r="CVO242" s="237"/>
      <c r="CVP242" s="237"/>
      <c r="CVQ242" s="237"/>
      <c r="CVR242" s="237"/>
      <c r="CVS242" s="237"/>
      <c r="CVT242" s="237"/>
      <c r="CVU242" s="237"/>
      <c r="CVV242" s="237"/>
      <c r="CVW242" s="237"/>
      <c r="CVX242" s="237"/>
      <c r="CVY242" s="237"/>
      <c r="CVZ242" s="237"/>
      <c r="CWA242" s="237"/>
      <c r="CWB242" s="237"/>
      <c r="CWC242" s="237"/>
      <c r="CWD242" s="237"/>
      <c r="CWE242" s="237"/>
      <c r="CWF242" s="237"/>
      <c r="CWG242" s="237"/>
      <c r="CWH242" s="237"/>
      <c r="CWI242" s="237"/>
      <c r="CWJ242" s="237"/>
      <c r="CWK242" s="237"/>
      <c r="CWL242" s="237"/>
      <c r="CWM242" s="237"/>
      <c r="CWN242" s="237"/>
      <c r="CWO242" s="237"/>
      <c r="CWP242" s="237"/>
      <c r="CWQ242" s="237"/>
      <c r="CWR242" s="237"/>
      <c r="CWS242" s="237"/>
      <c r="CWT242" s="237"/>
      <c r="CWU242" s="237"/>
      <c r="CWV242" s="237"/>
      <c r="CWW242" s="237"/>
      <c r="CWX242" s="237"/>
      <c r="CWY242" s="237"/>
      <c r="CWZ242" s="237"/>
      <c r="CXA242" s="237"/>
      <c r="CXB242" s="237"/>
      <c r="CXC242" s="237"/>
      <c r="CXD242" s="237"/>
      <c r="CXE242" s="237"/>
      <c r="CXF242" s="237"/>
      <c r="CXG242" s="237"/>
      <c r="CXH242" s="237"/>
      <c r="CXI242" s="237"/>
      <c r="CXJ242" s="237"/>
      <c r="CXK242" s="237"/>
      <c r="CXL242" s="237"/>
      <c r="CXM242" s="237"/>
      <c r="CXN242" s="237"/>
      <c r="CXO242" s="237"/>
      <c r="CXP242" s="237"/>
      <c r="CXQ242" s="237"/>
      <c r="CXR242" s="237"/>
      <c r="CXS242" s="237"/>
      <c r="CXT242" s="237"/>
      <c r="CXU242" s="237"/>
      <c r="CXV242" s="237"/>
      <c r="CXW242" s="237"/>
      <c r="CXX242" s="237"/>
      <c r="CXY242" s="237"/>
      <c r="CXZ242" s="237"/>
      <c r="CYA242" s="237"/>
      <c r="CYB242" s="237"/>
      <c r="CYC242" s="237"/>
      <c r="CYD242" s="237"/>
      <c r="CYE242" s="237"/>
      <c r="CYF242" s="237"/>
      <c r="CYG242" s="237"/>
      <c r="CYH242" s="237"/>
      <c r="CYI242" s="237"/>
      <c r="CYJ242" s="237"/>
      <c r="CYK242" s="237"/>
      <c r="CYL242" s="237"/>
      <c r="CYM242" s="237"/>
      <c r="CYN242" s="237"/>
      <c r="CYO242" s="237"/>
      <c r="CYP242" s="237"/>
      <c r="CYQ242" s="237"/>
      <c r="CYR242" s="237"/>
      <c r="CYS242" s="237"/>
      <c r="CYT242" s="237"/>
      <c r="CYU242" s="237"/>
      <c r="CYV242" s="237"/>
      <c r="CYW242" s="237"/>
      <c r="CYX242" s="237"/>
      <c r="CYY242" s="237"/>
      <c r="CYZ242" s="237"/>
      <c r="CZA242" s="237"/>
      <c r="CZB242" s="237"/>
      <c r="CZC242" s="237"/>
      <c r="CZD242" s="237"/>
      <c r="CZE242" s="237"/>
      <c r="CZF242" s="237"/>
      <c r="CZG242" s="237"/>
      <c r="CZH242" s="237"/>
      <c r="CZI242" s="237"/>
      <c r="CZJ242" s="237"/>
      <c r="CZK242" s="237"/>
      <c r="CZL242" s="237"/>
      <c r="CZM242" s="237"/>
      <c r="CZN242" s="237"/>
      <c r="CZO242" s="237"/>
      <c r="CZP242" s="237"/>
      <c r="CZQ242" s="237"/>
      <c r="CZR242" s="237"/>
      <c r="CZS242" s="237"/>
      <c r="CZT242" s="237"/>
      <c r="CZU242" s="237"/>
      <c r="CZV242" s="237"/>
      <c r="CZW242" s="237"/>
      <c r="CZX242" s="237"/>
      <c r="CZY242" s="237"/>
      <c r="CZZ242" s="237"/>
      <c r="DAA242" s="237"/>
      <c r="DAB242" s="237"/>
      <c r="DAC242" s="237"/>
      <c r="DAD242" s="237"/>
      <c r="DAE242" s="237"/>
      <c r="DAF242" s="237"/>
      <c r="DAG242" s="237"/>
      <c r="DAH242" s="237"/>
      <c r="DAI242" s="237"/>
      <c r="DAJ242" s="237"/>
      <c r="DAK242" s="237"/>
      <c r="DAL242" s="237"/>
      <c r="DAM242" s="237"/>
      <c r="DAN242" s="237"/>
      <c r="DAO242" s="237"/>
      <c r="DAP242" s="237"/>
      <c r="DAQ242" s="237"/>
      <c r="DAR242" s="237"/>
      <c r="DAS242" s="237"/>
      <c r="DAT242" s="237"/>
      <c r="DAU242" s="237"/>
      <c r="DAV242" s="237"/>
      <c r="DAW242" s="237"/>
      <c r="DAX242" s="237"/>
      <c r="DAY242" s="237"/>
      <c r="DAZ242" s="237"/>
      <c r="DBA242" s="237"/>
      <c r="DBB242" s="237"/>
      <c r="DBC242" s="237"/>
      <c r="DBD242" s="237"/>
      <c r="DBE242" s="237"/>
      <c r="DBF242" s="237"/>
      <c r="DBG242" s="237"/>
      <c r="DBH242" s="237"/>
      <c r="DBI242" s="237"/>
      <c r="DBJ242" s="237"/>
      <c r="DBK242" s="237"/>
      <c r="DBL242" s="237"/>
      <c r="DBM242" s="237"/>
      <c r="DBN242" s="237"/>
      <c r="DBO242" s="237"/>
      <c r="DBP242" s="237"/>
      <c r="DBQ242" s="237"/>
      <c r="DBR242" s="237"/>
      <c r="DBS242" s="237"/>
      <c r="DBT242" s="237"/>
      <c r="DBU242" s="237"/>
      <c r="DBV242" s="237"/>
      <c r="DBW242" s="237"/>
      <c r="DBX242" s="237"/>
      <c r="DBY242" s="237"/>
      <c r="DBZ242" s="237"/>
      <c r="DCA242" s="237"/>
      <c r="DCB242" s="237"/>
      <c r="DCC242" s="237"/>
      <c r="DCD242" s="237"/>
      <c r="DCE242" s="237"/>
      <c r="DCF242" s="237"/>
      <c r="DCG242" s="237"/>
      <c r="DCH242" s="237"/>
      <c r="DCI242" s="237"/>
      <c r="DCJ242" s="237"/>
      <c r="DCK242" s="237"/>
      <c r="DCL242" s="237"/>
      <c r="DCM242" s="237"/>
      <c r="DCN242" s="237"/>
      <c r="DCO242" s="237"/>
      <c r="DCP242" s="237"/>
      <c r="DCQ242" s="237"/>
      <c r="DCR242" s="237"/>
      <c r="DCS242" s="237"/>
      <c r="DCT242" s="237"/>
      <c r="DCU242" s="237"/>
      <c r="DCV242" s="237"/>
      <c r="DCW242" s="237"/>
      <c r="DCX242" s="237"/>
      <c r="DCY242" s="237"/>
      <c r="DCZ242" s="237"/>
      <c r="DDA242" s="237"/>
      <c r="DDB242" s="237"/>
      <c r="DDC242" s="237"/>
      <c r="DDD242" s="237"/>
      <c r="DDE242" s="237"/>
      <c r="DDF242" s="237"/>
      <c r="DDG242" s="237"/>
      <c r="DDH242" s="237"/>
      <c r="DDI242" s="237"/>
      <c r="DDJ242" s="237"/>
      <c r="DDK242" s="237"/>
      <c r="DDL242" s="237"/>
      <c r="DDM242" s="237"/>
      <c r="DDN242" s="237"/>
      <c r="DDO242" s="237"/>
      <c r="DDP242" s="237"/>
      <c r="DDQ242" s="237"/>
      <c r="DDR242" s="237"/>
      <c r="DDS242" s="237"/>
      <c r="DDT242" s="237"/>
      <c r="DDU242" s="237"/>
      <c r="DDV242" s="237"/>
      <c r="DDW242" s="237"/>
      <c r="DDX242" s="237"/>
      <c r="DDY242" s="237"/>
      <c r="DDZ242" s="237"/>
      <c r="DEA242" s="237"/>
      <c r="DEB242" s="237"/>
      <c r="DEC242" s="237"/>
      <c r="DED242" s="237"/>
      <c r="DEE242" s="237"/>
      <c r="DEF242" s="237"/>
      <c r="DEG242" s="237"/>
      <c r="DEH242" s="237"/>
      <c r="DEI242" s="237"/>
      <c r="DEJ242" s="237"/>
      <c r="DEK242" s="237"/>
      <c r="DEL242" s="237"/>
      <c r="DEM242" s="237"/>
      <c r="DEN242" s="237"/>
      <c r="DEO242" s="237"/>
      <c r="DEP242" s="237"/>
      <c r="DEQ242" s="237"/>
      <c r="DER242" s="237"/>
      <c r="DES242" s="237"/>
      <c r="DET242" s="237"/>
      <c r="DEU242" s="237"/>
      <c r="DEV242" s="237"/>
      <c r="DEW242" s="237"/>
      <c r="DEX242" s="237"/>
      <c r="DEY242" s="237"/>
      <c r="DEZ242" s="237"/>
      <c r="DFA242" s="237"/>
      <c r="DFB242" s="237"/>
      <c r="DFC242" s="237"/>
      <c r="DFD242" s="237"/>
      <c r="DFE242" s="237"/>
      <c r="DFF242" s="237"/>
      <c r="DFG242" s="237"/>
      <c r="DFH242" s="237"/>
      <c r="DFI242" s="237"/>
      <c r="DFJ242" s="237"/>
      <c r="DFK242" s="237"/>
      <c r="DFL242" s="237"/>
      <c r="DFM242" s="237"/>
      <c r="DFN242" s="237"/>
      <c r="DFO242" s="237"/>
      <c r="DFP242" s="237"/>
      <c r="DFQ242" s="237"/>
      <c r="DFR242" s="237"/>
      <c r="DFS242" s="237"/>
      <c r="DFT242" s="237"/>
      <c r="DFU242" s="237"/>
      <c r="DFV242" s="237"/>
      <c r="DFW242" s="237"/>
      <c r="DFX242" s="237"/>
      <c r="DFY242" s="237"/>
      <c r="DFZ242" s="237"/>
      <c r="DGA242" s="237"/>
      <c r="DGB242" s="237"/>
      <c r="DGC242" s="237"/>
      <c r="DGD242" s="237"/>
      <c r="DGE242" s="237"/>
      <c r="DGF242" s="237"/>
      <c r="DGG242" s="237"/>
      <c r="DGH242" s="237"/>
      <c r="DGI242" s="237"/>
      <c r="DGJ242" s="237"/>
      <c r="DGK242" s="237"/>
      <c r="DGL242" s="237"/>
      <c r="DGM242" s="237"/>
      <c r="DGN242" s="237"/>
      <c r="DGO242" s="237"/>
      <c r="DGP242" s="237"/>
      <c r="DGQ242" s="237"/>
      <c r="DGR242" s="237"/>
      <c r="DGS242" s="237"/>
      <c r="DGT242" s="237"/>
      <c r="DGU242" s="237"/>
      <c r="DGV242" s="237"/>
      <c r="DGW242" s="237"/>
      <c r="DGX242" s="237"/>
      <c r="DGY242" s="237"/>
      <c r="DGZ242" s="237"/>
      <c r="DHA242" s="237"/>
      <c r="DHB242" s="237"/>
      <c r="DHC242" s="237"/>
      <c r="DHD242" s="237"/>
      <c r="DHE242" s="237"/>
      <c r="DHF242" s="237"/>
      <c r="DHG242" s="237"/>
      <c r="DHH242" s="237"/>
      <c r="DHI242" s="237"/>
      <c r="DHJ242" s="237"/>
      <c r="DHK242" s="237"/>
      <c r="DHL242" s="237"/>
      <c r="DHM242" s="237"/>
      <c r="DHN242" s="237"/>
      <c r="DHO242" s="237"/>
      <c r="DHP242" s="237"/>
      <c r="DHQ242" s="237"/>
      <c r="DHR242" s="237"/>
      <c r="DHS242" s="237"/>
      <c r="DHT242" s="237"/>
      <c r="DHU242" s="237"/>
      <c r="DHV242" s="237"/>
      <c r="DHW242" s="237"/>
      <c r="DHX242" s="237"/>
      <c r="DHY242" s="237"/>
      <c r="DHZ242" s="237"/>
      <c r="DIA242" s="237"/>
      <c r="DIB242" s="237"/>
      <c r="DIC242" s="237"/>
      <c r="DID242" s="237"/>
      <c r="DIE242" s="237"/>
      <c r="DIF242" s="237"/>
      <c r="DIG242" s="237"/>
      <c r="DIH242" s="237"/>
      <c r="DII242" s="237"/>
      <c r="DIJ242" s="237"/>
      <c r="DIK242" s="237"/>
      <c r="DIL242" s="237"/>
      <c r="DIM242" s="237"/>
      <c r="DIN242" s="237"/>
      <c r="DIO242" s="237"/>
      <c r="DIP242" s="237"/>
      <c r="DIQ242" s="237"/>
      <c r="DIR242" s="237"/>
      <c r="DIS242" s="237"/>
      <c r="DIT242" s="237"/>
      <c r="DIU242" s="237"/>
      <c r="DIV242" s="237"/>
      <c r="DIW242" s="237"/>
      <c r="DIX242" s="237"/>
      <c r="DIY242" s="237"/>
      <c r="DIZ242" s="237"/>
      <c r="DJA242" s="237"/>
      <c r="DJB242" s="237"/>
      <c r="DJC242" s="237"/>
      <c r="DJD242" s="237"/>
      <c r="DJE242" s="237"/>
      <c r="DJF242" s="237"/>
      <c r="DJG242" s="237"/>
      <c r="DJH242" s="237"/>
      <c r="DJI242" s="237"/>
      <c r="DJJ242" s="237"/>
      <c r="DJK242" s="237"/>
      <c r="DJL242" s="237"/>
      <c r="DJM242" s="237"/>
      <c r="DJN242" s="237"/>
      <c r="DJO242" s="237"/>
      <c r="DJP242" s="237"/>
      <c r="DJQ242" s="237"/>
      <c r="DJR242" s="237"/>
      <c r="DJS242" s="237"/>
      <c r="DJT242" s="237"/>
      <c r="DJU242" s="237"/>
      <c r="DJV242" s="237"/>
      <c r="DJW242" s="237"/>
      <c r="DJX242" s="237"/>
      <c r="DJY242" s="237"/>
      <c r="DJZ242" s="237"/>
      <c r="DKA242" s="237"/>
      <c r="DKB242" s="237"/>
      <c r="DKC242" s="237"/>
      <c r="DKD242" s="237"/>
      <c r="DKE242" s="237"/>
      <c r="DKF242" s="237"/>
      <c r="DKG242" s="237"/>
      <c r="DKH242" s="237"/>
      <c r="DKI242" s="237"/>
      <c r="DKJ242" s="237"/>
      <c r="DKK242" s="237"/>
      <c r="DKL242" s="237"/>
      <c r="DKM242" s="237"/>
      <c r="DKN242" s="237"/>
      <c r="DKO242" s="237"/>
      <c r="DKP242" s="237"/>
      <c r="DKQ242" s="237"/>
      <c r="DKR242" s="237"/>
      <c r="DKS242" s="237"/>
      <c r="DKT242" s="237"/>
      <c r="DKU242" s="237"/>
      <c r="DKV242" s="237"/>
      <c r="DKW242" s="237"/>
      <c r="DKX242" s="237"/>
      <c r="DKY242" s="237"/>
      <c r="DKZ242" s="237"/>
      <c r="DLA242" s="237"/>
      <c r="DLB242" s="237"/>
      <c r="DLC242" s="237"/>
      <c r="DLD242" s="237"/>
      <c r="DLE242" s="237"/>
      <c r="DLF242" s="237"/>
      <c r="DLG242" s="237"/>
      <c r="DLH242" s="237"/>
      <c r="DLI242" s="237"/>
      <c r="DLJ242" s="237"/>
      <c r="DLK242" s="237"/>
      <c r="DLL242" s="237"/>
      <c r="DLM242" s="237"/>
      <c r="DLN242" s="237"/>
      <c r="DLO242" s="237"/>
      <c r="DLP242" s="237"/>
      <c r="DLQ242" s="237"/>
      <c r="DLR242" s="237"/>
      <c r="DLS242" s="237"/>
      <c r="DLT242" s="237"/>
      <c r="DLU242" s="237"/>
      <c r="DLV242" s="237"/>
      <c r="DLW242" s="237"/>
      <c r="DLX242" s="237"/>
      <c r="DLY242" s="237"/>
      <c r="DLZ242" s="237"/>
      <c r="DMA242" s="237"/>
      <c r="DMB242" s="237"/>
      <c r="DMC242" s="237"/>
      <c r="DMD242" s="237"/>
      <c r="DME242" s="237"/>
      <c r="DMF242" s="237"/>
      <c r="DMG242" s="237"/>
      <c r="DMH242" s="237"/>
      <c r="DMI242" s="237"/>
      <c r="DMJ242" s="237"/>
      <c r="DMK242" s="237"/>
      <c r="DML242" s="237"/>
      <c r="DMM242" s="237"/>
      <c r="DMN242" s="237"/>
      <c r="DMO242" s="237"/>
      <c r="DMP242" s="237"/>
      <c r="DMQ242" s="237"/>
      <c r="DMR242" s="237"/>
      <c r="DMS242" s="237"/>
      <c r="DMT242" s="237"/>
      <c r="DMU242" s="237"/>
      <c r="DMV242" s="237"/>
      <c r="DMW242" s="237"/>
      <c r="DMX242" s="237"/>
      <c r="DMY242" s="237"/>
      <c r="DMZ242" s="237"/>
      <c r="DNA242" s="237"/>
      <c r="DNB242" s="237"/>
      <c r="DNC242" s="237"/>
      <c r="DND242" s="237"/>
      <c r="DNE242" s="237"/>
      <c r="DNF242" s="237"/>
      <c r="DNG242" s="237"/>
      <c r="DNH242" s="237"/>
      <c r="DNI242" s="237"/>
      <c r="DNJ242" s="237"/>
      <c r="DNK242" s="237"/>
      <c r="DNL242" s="237"/>
      <c r="DNM242" s="237"/>
      <c r="DNN242" s="237"/>
      <c r="DNO242" s="237"/>
      <c r="DNP242" s="237"/>
      <c r="DNQ242" s="237"/>
      <c r="DNR242" s="237"/>
      <c r="DNS242" s="237"/>
      <c r="DNT242" s="237"/>
      <c r="DNU242" s="237"/>
      <c r="DNV242" s="237"/>
      <c r="DNW242" s="237"/>
      <c r="DNX242" s="237"/>
      <c r="DNY242" s="237"/>
      <c r="DNZ242" s="237"/>
      <c r="DOA242" s="237"/>
      <c r="DOB242" s="237"/>
      <c r="DOC242" s="237"/>
      <c r="DOD242" s="237"/>
      <c r="DOE242" s="237"/>
      <c r="DOF242" s="237"/>
      <c r="DOG242" s="237"/>
      <c r="DOH242" s="237"/>
      <c r="DOI242" s="237"/>
      <c r="DOJ242" s="237"/>
      <c r="DOK242" s="237"/>
      <c r="DOL242" s="237"/>
      <c r="DOM242" s="237"/>
      <c r="DON242" s="237"/>
      <c r="DOO242" s="237"/>
      <c r="DOP242" s="237"/>
      <c r="DOQ242" s="237"/>
      <c r="DOR242" s="237"/>
      <c r="DOS242" s="237"/>
      <c r="DOT242" s="237"/>
      <c r="DOU242" s="237"/>
      <c r="DOV242" s="237"/>
      <c r="DOW242" s="237"/>
      <c r="DOX242" s="237"/>
      <c r="DOY242" s="237"/>
      <c r="DOZ242" s="237"/>
      <c r="DPA242" s="237"/>
      <c r="DPB242" s="237"/>
      <c r="DPC242" s="237"/>
      <c r="DPD242" s="237"/>
      <c r="DPE242" s="237"/>
      <c r="DPF242" s="237"/>
      <c r="DPG242" s="237"/>
      <c r="DPH242" s="237"/>
      <c r="DPI242" s="237"/>
      <c r="DPJ242" s="237"/>
      <c r="DPK242" s="237"/>
      <c r="DPL242" s="237"/>
      <c r="DPM242" s="237"/>
      <c r="DPN242" s="237"/>
      <c r="DPO242" s="237"/>
      <c r="DPP242" s="237"/>
      <c r="DPQ242" s="237"/>
      <c r="DPR242" s="237"/>
      <c r="DPS242" s="237"/>
      <c r="DPT242" s="237"/>
      <c r="DPU242" s="237"/>
      <c r="DPV242" s="237"/>
      <c r="DPW242" s="237"/>
      <c r="DPX242" s="237"/>
      <c r="DPY242" s="237"/>
      <c r="DPZ242" s="237"/>
      <c r="DQA242" s="237"/>
      <c r="DQB242" s="237"/>
      <c r="DQC242" s="237"/>
      <c r="DQD242" s="237"/>
      <c r="DQE242" s="237"/>
      <c r="DQF242" s="237"/>
      <c r="DQG242" s="237"/>
      <c r="DQH242" s="237"/>
      <c r="DQI242" s="237"/>
      <c r="DQJ242" s="237"/>
      <c r="DQK242" s="237"/>
      <c r="DQL242" s="237"/>
      <c r="DQM242" s="237"/>
      <c r="DQN242" s="237"/>
      <c r="DQO242" s="237"/>
      <c r="DQP242" s="237"/>
      <c r="DQQ242" s="237"/>
      <c r="DQR242" s="237"/>
      <c r="DQS242" s="237"/>
      <c r="DQT242" s="237"/>
      <c r="DQU242" s="237"/>
      <c r="DQV242" s="237"/>
      <c r="DQW242" s="237"/>
      <c r="DQX242" s="237"/>
      <c r="DQY242" s="237"/>
      <c r="DQZ242" s="237"/>
      <c r="DRA242" s="237"/>
      <c r="DRB242" s="237"/>
      <c r="DRC242" s="237"/>
      <c r="DRD242" s="237"/>
      <c r="DRE242" s="237"/>
      <c r="DRF242" s="237"/>
      <c r="DRG242" s="237"/>
      <c r="DRH242" s="237"/>
      <c r="DRI242" s="237"/>
      <c r="DRJ242" s="237"/>
      <c r="DRK242" s="237"/>
      <c r="DRL242" s="237"/>
      <c r="DRM242" s="237"/>
      <c r="DRN242" s="237"/>
      <c r="DRO242" s="237"/>
      <c r="DRP242" s="237"/>
      <c r="DRQ242" s="237"/>
      <c r="DRR242" s="237"/>
      <c r="DRS242" s="237"/>
      <c r="DRT242" s="237"/>
      <c r="DRU242" s="237"/>
      <c r="DRV242" s="237"/>
      <c r="DRW242" s="237"/>
      <c r="DRX242" s="237"/>
      <c r="DRY242" s="237"/>
      <c r="DRZ242" s="237"/>
      <c r="DSA242" s="237"/>
      <c r="DSB242" s="237"/>
      <c r="DSC242" s="237"/>
      <c r="DSD242" s="237"/>
      <c r="DSE242" s="237"/>
      <c r="DSF242" s="237"/>
      <c r="DSG242" s="237"/>
      <c r="DSH242" s="237"/>
      <c r="DSI242" s="237"/>
      <c r="DSJ242" s="237"/>
      <c r="DSK242" s="237"/>
      <c r="DSL242" s="237"/>
      <c r="DSM242" s="237"/>
      <c r="DSN242" s="237"/>
      <c r="DSO242" s="237"/>
      <c r="DSP242" s="237"/>
      <c r="DSQ242" s="237"/>
      <c r="DSR242" s="237"/>
      <c r="DSS242" s="237"/>
      <c r="DST242" s="237"/>
      <c r="DSU242" s="237"/>
      <c r="DSV242" s="237"/>
      <c r="DSW242" s="237"/>
      <c r="DSX242" s="237"/>
      <c r="DSY242" s="237"/>
      <c r="DSZ242" s="237"/>
      <c r="DTA242" s="237"/>
      <c r="DTB242" s="237"/>
      <c r="DTC242" s="237"/>
      <c r="DTD242" s="237"/>
      <c r="DTE242" s="237"/>
      <c r="DTF242" s="237"/>
      <c r="DTG242" s="237"/>
      <c r="DTH242" s="237"/>
      <c r="DTI242" s="237"/>
      <c r="DTJ242" s="237"/>
      <c r="DTK242" s="237"/>
      <c r="DTL242" s="237"/>
      <c r="DTM242" s="237"/>
      <c r="DTN242" s="237"/>
      <c r="DTO242" s="237"/>
      <c r="DTP242" s="237"/>
      <c r="DTQ242" s="237"/>
      <c r="DTR242" s="237"/>
      <c r="DTS242" s="237"/>
      <c r="DTT242" s="237"/>
      <c r="DTU242" s="237"/>
      <c r="DTV242" s="237"/>
      <c r="DTW242" s="237"/>
      <c r="DTX242" s="237"/>
      <c r="DTY242" s="237"/>
      <c r="DTZ242" s="237"/>
      <c r="DUA242" s="237"/>
      <c r="DUB242" s="237"/>
      <c r="DUC242" s="237"/>
      <c r="DUD242" s="237"/>
      <c r="DUE242" s="237"/>
      <c r="DUF242" s="237"/>
      <c r="DUG242" s="237"/>
      <c r="DUH242" s="237"/>
      <c r="DUI242" s="237"/>
      <c r="DUJ242" s="237"/>
      <c r="DUK242" s="237"/>
      <c r="DUL242" s="237"/>
      <c r="DUM242" s="237"/>
      <c r="DUN242" s="237"/>
      <c r="DUO242" s="237"/>
      <c r="DUP242" s="237"/>
      <c r="DUQ242" s="237"/>
      <c r="DUR242" s="237"/>
      <c r="DUS242" s="237"/>
      <c r="DUT242" s="237"/>
      <c r="DUU242" s="237"/>
      <c r="DUV242" s="237"/>
      <c r="DUW242" s="237"/>
      <c r="DUX242" s="237"/>
      <c r="DUY242" s="237"/>
      <c r="DUZ242" s="237"/>
      <c r="DVA242" s="237"/>
      <c r="DVB242" s="237"/>
      <c r="DVC242" s="237"/>
      <c r="DVD242" s="237"/>
      <c r="DVE242" s="237"/>
      <c r="DVF242" s="237"/>
      <c r="DVG242" s="237"/>
      <c r="DVH242" s="237"/>
      <c r="DVI242" s="237"/>
      <c r="DVJ242" s="237"/>
      <c r="DVK242" s="237"/>
      <c r="DVL242" s="237"/>
      <c r="DVM242" s="237"/>
      <c r="DVN242" s="237"/>
      <c r="DVO242" s="237"/>
      <c r="DVP242" s="237"/>
      <c r="DVQ242" s="237"/>
      <c r="DVR242" s="237"/>
      <c r="DVS242" s="237"/>
      <c r="DVT242" s="237"/>
      <c r="DVU242" s="237"/>
      <c r="DVV242" s="237"/>
      <c r="DVW242" s="237"/>
      <c r="DVX242" s="237"/>
      <c r="DVY242" s="237"/>
      <c r="DVZ242" s="237"/>
      <c r="DWA242" s="237"/>
      <c r="DWB242" s="237"/>
      <c r="DWC242" s="237"/>
      <c r="DWD242" s="237"/>
      <c r="DWE242" s="237"/>
      <c r="DWF242" s="237"/>
      <c r="DWG242" s="237"/>
      <c r="DWH242" s="237"/>
      <c r="DWI242" s="237"/>
      <c r="DWJ242" s="237"/>
      <c r="DWK242" s="237"/>
      <c r="DWL242" s="237"/>
      <c r="DWM242" s="237"/>
      <c r="DWN242" s="237"/>
      <c r="DWO242" s="237"/>
      <c r="DWP242" s="237"/>
      <c r="DWQ242" s="237"/>
      <c r="DWR242" s="237"/>
      <c r="DWS242" s="237"/>
      <c r="DWT242" s="237"/>
      <c r="DWU242" s="237"/>
      <c r="DWV242" s="237"/>
      <c r="DWW242" s="237"/>
      <c r="DWX242" s="237"/>
      <c r="DWY242" s="237"/>
      <c r="DWZ242" s="237"/>
      <c r="DXA242" s="237"/>
      <c r="DXB242" s="237"/>
      <c r="DXC242" s="237"/>
      <c r="DXD242" s="237"/>
      <c r="DXE242" s="237"/>
      <c r="DXF242" s="237"/>
      <c r="DXG242" s="237"/>
      <c r="DXH242" s="237"/>
      <c r="DXI242" s="237"/>
      <c r="DXJ242" s="237"/>
      <c r="DXK242" s="237"/>
      <c r="DXL242" s="237"/>
      <c r="DXM242" s="237"/>
      <c r="DXN242" s="237"/>
      <c r="DXO242" s="237"/>
      <c r="DXP242" s="237"/>
      <c r="DXQ242" s="237"/>
      <c r="DXR242" s="237"/>
      <c r="DXS242" s="237"/>
      <c r="DXT242" s="237"/>
      <c r="DXU242" s="237"/>
      <c r="DXV242" s="237"/>
      <c r="DXW242" s="237"/>
      <c r="DXX242" s="237"/>
      <c r="DXY242" s="237"/>
      <c r="DXZ242" s="237"/>
      <c r="DYA242" s="237"/>
      <c r="DYB242" s="237"/>
      <c r="DYC242" s="237"/>
      <c r="DYD242" s="237"/>
      <c r="DYE242" s="237"/>
      <c r="DYF242" s="237"/>
      <c r="DYG242" s="237"/>
      <c r="DYH242" s="237"/>
      <c r="DYI242" s="237"/>
      <c r="DYJ242" s="237"/>
      <c r="DYK242" s="237"/>
      <c r="DYL242" s="237"/>
      <c r="DYM242" s="237"/>
      <c r="DYN242" s="237"/>
      <c r="DYO242" s="237"/>
      <c r="DYP242" s="237"/>
      <c r="DYQ242" s="237"/>
      <c r="DYR242" s="237"/>
      <c r="DYS242" s="237"/>
      <c r="DYT242" s="237"/>
      <c r="DYU242" s="237"/>
      <c r="DYV242" s="237"/>
      <c r="DYW242" s="237"/>
      <c r="DYX242" s="237"/>
      <c r="DYY242" s="237"/>
      <c r="DYZ242" s="237"/>
      <c r="DZA242" s="237"/>
      <c r="DZB242" s="237"/>
      <c r="DZC242" s="237"/>
      <c r="DZD242" s="237"/>
      <c r="DZE242" s="237"/>
      <c r="DZF242" s="237"/>
      <c r="DZG242" s="237"/>
      <c r="DZH242" s="237"/>
      <c r="DZI242" s="237"/>
      <c r="DZJ242" s="237"/>
      <c r="DZK242" s="237"/>
      <c r="DZL242" s="237"/>
      <c r="DZM242" s="237"/>
      <c r="DZN242" s="237"/>
      <c r="DZO242" s="237"/>
      <c r="DZP242" s="237"/>
      <c r="DZQ242" s="237"/>
      <c r="DZR242" s="237"/>
      <c r="DZS242" s="237"/>
      <c r="DZT242" s="237"/>
      <c r="DZU242" s="237"/>
      <c r="DZV242" s="237"/>
      <c r="DZW242" s="237"/>
      <c r="DZX242" s="237"/>
      <c r="DZY242" s="237"/>
      <c r="DZZ242" s="237"/>
      <c r="EAA242" s="237"/>
      <c r="EAB242" s="237"/>
      <c r="EAC242" s="237"/>
      <c r="EAD242" s="237"/>
      <c r="EAE242" s="237"/>
      <c r="EAF242" s="237"/>
      <c r="EAG242" s="237"/>
      <c r="EAH242" s="237"/>
      <c r="EAI242" s="237"/>
      <c r="EAJ242" s="237"/>
      <c r="EAK242" s="237"/>
      <c r="EAL242" s="237"/>
      <c r="EAM242" s="237"/>
      <c r="EAN242" s="237"/>
      <c r="EAO242" s="237"/>
      <c r="EAP242" s="237"/>
      <c r="EAQ242" s="237"/>
      <c r="EAR242" s="237"/>
      <c r="EAS242" s="237"/>
      <c r="EAT242" s="237"/>
      <c r="EAU242" s="237"/>
      <c r="EAV242" s="237"/>
      <c r="EAW242" s="237"/>
      <c r="EAX242" s="237"/>
      <c r="EAY242" s="237"/>
      <c r="EAZ242" s="237"/>
      <c r="EBA242" s="237"/>
      <c r="EBB242" s="237"/>
      <c r="EBC242" s="237"/>
      <c r="EBD242" s="237"/>
      <c r="EBE242" s="237"/>
      <c r="EBF242" s="237"/>
      <c r="EBG242" s="237"/>
      <c r="EBH242" s="237"/>
      <c r="EBI242" s="237"/>
      <c r="EBJ242" s="237"/>
      <c r="EBK242" s="237"/>
      <c r="EBL242" s="237"/>
      <c r="EBM242" s="237"/>
      <c r="EBN242" s="237"/>
      <c r="EBO242" s="237"/>
      <c r="EBP242" s="237"/>
      <c r="EBQ242" s="237"/>
      <c r="EBR242" s="237"/>
      <c r="EBS242" s="237"/>
      <c r="EBT242" s="237"/>
      <c r="EBU242" s="237"/>
      <c r="EBV242" s="237"/>
      <c r="EBW242" s="237"/>
      <c r="EBX242" s="237"/>
      <c r="EBY242" s="237"/>
      <c r="EBZ242" s="237"/>
      <c r="ECA242" s="237"/>
      <c r="ECB242" s="237"/>
      <c r="ECC242" s="237"/>
      <c r="ECD242" s="237"/>
      <c r="ECE242" s="237"/>
      <c r="ECF242" s="237"/>
      <c r="ECG242" s="237"/>
      <c r="ECH242" s="237"/>
      <c r="ECI242" s="237"/>
      <c r="ECJ242" s="237"/>
      <c r="ECK242" s="237"/>
      <c r="ECL242" s="237"/>
      <c r="ECM242" s="237"/>
      <c r="ECN242" s="237"/>
      <c r="ECO242" s="237"/>
      <c r="ECP242" s="237"/>
      <c r="ECQ242" s="237"/>
      <c r="ECR242" s="237"/>
      <c r="ECS242" s="237"/>
      <c r="ECT242" s="237"/>
      <c r="ECU242" s="237"/>
      <c r="ECV242" s="237"/>
      <c r="ECW242" s="237"/>
      <c r="ECX242" s="237"/>
      <c r="ECY242" s="237"/>
      <c r="ECZ242" s="237"/>
      <c r="EDA242" s="237"/>
      <c r="EDB242" s="237"/>
      <c r="EDC242" s="237"/>
      <c r="EDD242" s="237"/>
      <c r="EDE242" s="237"/>
      <c r="EDF242" s="237"/>
      <c r="EDG242" s="237"/>
      <c r="EDH242" s="237"/>
      <c r="EDI242" s="237"/>
      <c r="EDJ242" s="237"/>
      <c r="EDK242" s="237"/>
      <c r="EDL242" s="237"/>
      <c r="EDM242" s="237"/>
      <c r="EDN242" s="237"/>
      <c r="EDO242" s="237"/>
      <c r="EDP242" s="237"/>
      <c r="EDQ242" s="237"/>
      <c r="EDR242" s="237"/>
      <c r="EDS242" s="237"/>
      <c r="EDT242" s="237"/>
      <c r="EDU242" s="237"/>
      <c r="EDV242" s="237"/>
      <c r="EDW242" s="237"/>
      <c r="EDX242" s="237"/>
      <c r="EDY242" s="237"/>
      <c r="EDZ242" s="237"/>
      <c r="EEA242" s="237"/>
      <c r="EEB242" s="237"/>
      <c r="EEC242" s="237"/>
      <c r="EED242" s="237"/>
      <c r="EEE242" s="237"/>
      <c r="EEF242" s="237"/>
      <c r="EEG242" s="237"/>
      <c r="EEH242" s="237"/>
      <c r="EEI242" s="237"/>
      <c r="EEJ242" s="237"/>
      <c r="EEK242" s="237"/>
      <c r="EEL242" s="237"/>
      <c r="EEM242" s="237"/>
      <c r="EEN242" s="237"/>
      <c r="EEO242" s="237"/>
      <c r="EEP242" s="237"/>
      <c r="EEQ242" s="237"/>
      <c r="EER242" s="237"/>
      <c r="EES242" s="237"/>
      <c r="EET242" s="237"/>
      <c r="EEU242" s="237"/>
      <c r="EEV242" s="237"/>
      <c r="EEW242" s="237"/>
      <c r="EEX242" s="237"/>
      <c r="EEY242" s="237"/>
      <c r="EEZ242" s="237"/>
      <c r="EFA242" s="237"/>
      <c r="EFB242" s="237"/>
      <c r="EFC242" s="237"/>
      <c r="EFD242" s="237"/>
      <c r="EFE242" s="237"/>
      <c r="EFF242" s="237"/>
      <c r="EFG242" s="237"/>
      <c r="EFH242" s="237"/>
      <c r="EFI242" s="237"/>
      <c r="EFJ242" s="237"/>
      <c r="EFK242" s="237"/>
      <c r="EFL242" s="237"/>
      <c r="EFM242" s="237"/>
      <c r="EFN242" s="237"/>
      <c r="EFO242" s="237"/>
      <c r="EFP242" s="237"/>
      <c r="EFQ242" s="237"/>
      <c r="EFR242" s="237"/>
      <c r="EFS242" s="237"/>
      <c r="EFT242" s="237"/>
      <c r="EFU242" s="237"/>
      <c r="EFV242" s="237"/>
      <c r="EFW242" s="237"/>
      <c r="EFX242" s="237"/>
      <c r="EFY242" s="237"/>
      <c r="EFZ242" s="237"/>
      <c r="EGA242" s="237"/>
      <c r="EGB242" s="237"/>
      <c r="EGC242" s="237"/>
      <c r="EGD242" s="237"/>
      <c r="EGE242" s="237"/>
      <c r="EGF242" s="237"/>
      <c r="EGG242" s="237"/>
      <c r="EGH242" s="237"/>
      <c r="EGI242" s="237"/>
      <c r="EGJ242" s="237"/>
      <c r="EGK242" s="237"/>
      <c r="EGL242" s="237"/>
      <c r="EGM242" s="237"/>
      <c r="EGN242" s="237"/>
      <c r="EGO242" s="237"/>
      <c r="EGP242" s="237"/>
      <c r="EGQ242" s="237"/>
      <c r="EGR242" s="237"/>
      <c r="EGS242" s="237"/>
      <c r="EGT242" s="237"/>
      <c r="EGU242" s="237"/>
      <c r="EGV242" s="237"/>
      <c r="EGW242" s="237"/>
      <c r="EGX242" s="237"/>
      <c r="EGY242" s="237"/>
      <c r="EGZ242" s="237"/>
      <c r="EHA242" s="237"/>
      <c r="EHB242" s="237"/>
      <c r="EHC242" s="237"/>
      <c r="EHD242" s="237"/>
      <c r="EHE242" s="237"/>
      <c r="EHF242" s="237"/>
      <c r="EHG242" s="237"/>
      <c r="EHH242" s="237"/>
      <c r="EHI242" s="237"/>
      <c r="EHJ242" s="237"/>
      <c r="EHK242" s="237"/>
      <c r="EHL242" s="237"/>
      <c r="EHM242" s="237"/>
      <c r="EHN242" s="237"/>
      <c r="EHO242" s="237"/>
      <c r="EHP242" s="237"/>
      <c r="EHQ242" s="237"/>
      <c r="EHR242" s="237"/>
      <c r="EHS242" s="237"/>
      <c r="EHT242" s="237"/>
      <c r="EHU242" s="237"/>
      <c r="EHV242" s="237"/>
      <c r="EHW242" s="237"/>
      <c r="EHX242" s="237"/>
      <c r="EHY242" s="237"/>
      <c r="EHZ242" s="237"/>
      <c r="EIA242" s="237"/>
      <c r="EIB242" s="237"/>
      <c r="EIC242" s="237"/>
      <c r="EID242" s="237"/>
      <c r="EIE242" s="237"/>
      <c r="EIF242" s="237"/>
      <c r="EIG242" s="237"/>
      <c r="EIH242" s="237"/>
      <c r="EII242" s="237"/>
      <c r="EIJ242" s="237"/>
      <c r="EIK242" s="237"/>
      <c r="EIL242" s="237"/>
      <c r="EIM242" s="237"/>
      <c r="EIN242" s="237"/>
      <c r="EIO242" s="237"/>
      <c r="EIP242" s="237"/>
      <c r="EIQ242" s="237"/>
      <c r="EIR242" s="237"/>
      <c r="EIS242" s="237"/>
      <c r="EIT242" s="237"/>
      <c r="EIU242" s="237"/>
      <c r="EIV242" s="237"/>
      <c r="EIW242" s="237"/>
      <c r="EIX242" s="237"/>
      <c r="EIY242" s="237"/>
      <c r="EIZ242" s="237"/>
      <c r="EJA242" s="237"/>
      <c r="EJB242" s="237"/>
      <c r="EJC242" s="237"/>
      <c r="EJD242" s="237"/>
      <c r="EJE242" s="237"/>
      <c r="EJF242" s="237"/>
      <c r="EJG242" s="237"/>
      <c r="EJH242" s="237"/>
      <c r="EJI242" s="237"/>
      <c r="EJJ242" s="237"/>
      <c r="EJK242" s="237"/>
      <c r="EJL242" s="237"/>
      <c r="EJM242" s="237"/>
      <c r="EJN242" s="237"/>
      <c r="EJO242" s="237"/>
      <c r="EJP242" s="237"/>
      <c r="EJQ242" s="237"/>
      <c r="EJR242" s="237"/>
      <c r="EJS242" s="237"/>
      <c r="EJT242" s="237"/>
      <c r="EJU242" s="237"/>
      <c r="EJV242" s="237"/>
      <c r="EJW242" s="237"/>
      <c r="EJX242" s="237"/>
      <c r="EJY242" s="237"/>
      <c r="EJZ242" s="237"/>
      <c r="EKA242" s="237"/>
      <c r="EKB242" s="237"/>
      <c r="EKC242" s="237"/>
      <c r="EKD242" s="237"/>
      <c r="EKE242" s="237"/>
      <c r="EKF242" s="237"/>
      <c r="EKG242" s="237"/>
      <c r="EKH242" s="237"/>
      <c r="EKI242" s="237"/>
      <c r="EKJ242" s="237"/>
      <c r="EKK242" s="237"/>
      <c r="EKL242" s="237"/>
      <c r="EKM242" s="237"/>
      <c r="EKN242" s="237"/>
      <c r="EKO242" s="237"/>
      <c r="EKP242" s="237"/>
      <c r="EKQ242" s="237"/>
      <c r="EKR242" s="237"/>
      <c r="EKS242" s="237"/>
      <c r="EKT242" s="237"/>
      <c r="EKU242" s="237"/>
      <c r="EKV242" s="237"/>
      <c r="EKW242" s="237"/>
      <c r="EKX242" s="237"/>
      <c r="EKY242" s="237"/>
      <c r="EKZ242" s="237"/>
      <c r="ELA242" s="237"/>
      <c r="ELB242" s="237"/>
      <c r="ELC242" s="237"/>
      <c r="ELD242" s="237"/>
      <c r="ELE242" s="237"/>
      <c r="ELF242" s="237"/>
      <c r="ELG242" s="237"/>
      <c r="ELH242" s="237"/>
      <c r="ELI242" s="237"/>
      <c r="ELJ242" s="237"/>
      <c r="ELK242" s="237"/>
      <c r="ELL242" s="237"/>
      <c r="ELM242" s="237"/>
      <c r="ELN242" s="237"/>
      <c r="ELO242" s="237"/>
      <c r="ELP242" s="237"/>
      <c r="ELQ242" s="237"/>
      <c r="ELR242" s="237"/>
      <c r="ELS242" s="237"/>
      <c r="ELT242" s="237"/>
      <c r="ELU242" s="237"/>
      <c r="ELV242" s="237"/>
      <c r="ELW242" s="237"/>
      <c r="ELX242" s="237"/>
      <c r="ELY242" s="237"/>
      <c r="ELZ242" s="237"/>
      <c r="EMA242" s="237"/>
      <c r="EMB242" s="237"/>
      <c r="EMC242" s="237"/>
      <c r="EMD242" s="237"/>
      <c r="EME242" s="237"/>
      <c r="EMF242" s="237"/>
      <c r="EMG242" s="237"/>
      <c r="EMH242" s="237"/>
      <c r="EMI242" s="237"/>
      <c r="EMJ242" s="237"/>
      <c r="EMK242" s="237"/>
      <c r="EML242" s="237"/>
      <c r="EMM242" s="237"/>
      <c r="EMN242" s="237"/>
      <c r="EMO242" s="237"/>
      <c r="EMP242" s="237"/>
      <c r="EMQ242" s="237"/>
      <c r="EMR242" s="237"/>
      <c r="EMS242" s="237"/>
      <c r="EMT242" s="237"/>
      <c r="EMU242" s="237"/>
      <c r="EMV242" s="237"/>
      <c r="EMW242" s="237"/>
      <c r="EMX242" s="237"/>
      <c r="EMY242" s="237"/>
      <c r="EMZ242" s="237"/>
      <c r="ENA242" s="237"/>
      <c r="ENB242" s="237"/>
      <c r="ENC242" s="237"/>
      <c r="END242" s="237"/>
      <c r="ENE242" s="237"/>
      <c r="ENF242" s="237"/>
      <c r="ENG242" s="237"/>
      <c r="ENH242" s="237"/>
      <c r="ENI242" s="237"/>
      <c r="ENJ242" s="237"/>
      <c r="ENK242" s="237"/>
      <c r="ENL242" s="237"/>
      <c r="ENM242" s="237"/>
      <c r="ENN242" s="237"/>
      <c r="ENO242" s="237"/>
      <c r="ENP242" s="237"/>
      <c r="ENQ242" s="237"/>
      <c r="ENR242" s="237"/>
      <c r="ENS242" s="237"/>
      <c r="ENT242" s="237"/>
      <c r="ENU242" s="237"/>
      <c r="ENV242" s="237"/>
      <c r="ENW242" s="237"/>
      <c r="ENX242" s="237"/>
      <c r="ENY242" s="237"/>
      <c r="ENZ242" s="237"/>
      <c r="EOA242" s="237"/>
      <c r="EOB242" s="237"/>
      <c r="EOC242" s="237"/>
      <c r="EOD242" s="237"/>
      <c r="EOE242" s="237"/>
      <c r="EOF242" s="237"/>
      <c r="EOG242" s="237"/>
      <c r="EOH242" s="237"/>
      <c r="EOI242" s="237"/>
      <c r="EOJ242" s="237"/>
      <c r="EOK242" s="237"/>
      <c r="EOL242" s="237"/>
      <c r="EOM242" s="237"/>
      <c r="EON242" s="237"/>
      <c r="EOO242" s="237"/>
      <c r="EOP242" s="237"/>
      <c r="EOQ242" s="237"/>
      <c r="EOR242" s="237"/>
      <c r="EOS242" s="237"/>
      <c r="EOT242" s="237"/>
      <c r="EOU242" s="237"/>
      <c r="EOV242" s="237"/>
      <c r="EOW242" s="237"/>
      <c r="EOX242" s="237"/>
      <c r="EOY242" s="237"/>
      <c r="EOZ242" s="237"/>
      <c r="EPA242" s="237"/>
      <c r="EPB242" s="237"/>
      <c r="EPC242" s="237"/>
      <c r="EPD242" s="237"/>
      <c r="EPE242" s="237"/>
      <c r="EPF242" s="237"/>
      <c r="EPG242" s="237"/>
      <c r="EPH242" s="237"/>
      <c r="EPI242" s="237"/>
      <c r="EPJ242" s="237"/>
      <c r="EPK242" s="237"/>
      <c r="EPL242" s="237"/>
      <c r="EPM242" s="237"/>
      <c r="EPN242" s="237"/>
      <c r="EPO242" s="237"/>
      <c r="EPP242" s="237"/>
      <c r="EPQ242" s="237"/>
      <c r="EPR242" s="237"/>
      <c r="EPS242" s="237"/>
      <c r="EPT242" s="237"/>
      <c r="EPU242" s="237"/>
      <c r="EPV242" s="237"/>
      <c r="EPW242" s="237"/>
      <c r="EPX242" s="237"/>
      <c r="EPY242" s="237"/>
      <c r="EPZ242" s="237"/>
      <c r="EQA242" s="237"/>
      <c r="EQB242" s="237"/>
      <c r="EQC242" s="237"/>
      <c r="EQD242" s="237"/>
      <c r="EQE242" s="237"/>
      <c r="EQF242" s="237"/>
      <c r="EQG242" s="237"/>
      <c r="EQH242" s="237"/>
      <c r="EQI242" s="237"/>
      <c r="EQJ242" s="237"/>
      <c r="EQK242" s="237"/>
      <c r="EQL242" s="237"/>
      <c r="EQM242" s="237"/>
      <c r="EQN242" s="237"/>
      <c r="EQO242" s="237"/>
      <c r="EQP242" s="237"/>
      <c r="EQQ242" s="237"/>
      <c r="EQR242" s="237"/>
      <c r="EQS242" s="237"/>
      <c r="EQT242" s="237"/>
      <c r="EQU242" s="237"/>
      <c r="EQV242" s="237"/>
      <c r="EQW242" s="237"/>
      <c r="EQX242" s="237"/>
      <c r="EQY242" s="237"/>
      <c r="EQZ242" s="237"/>
      <c r="ERA242" s="237"/>
      <c r="ERB242" s="237"/>
      <c r="ERC242" s="237"/>
      <c r="ERD242" s="237"/>
      <c r="ERE242" s="237"/>
      <c r="ERF242" s="237"/>
      <c r="ERG242" s="237"/>
      <c r="ERH242" s="237"/>
      <c r="ERI242" s="237"/>
      <c r="ERJ242" s="237"/>
      <c r="ERK242" s="237"/>
      <c r="ERL242" s="237"/>
      <c r="ERM242" s="237"/>
      <c r="ERN242" s="237"/>
      <c r="ERO242" s="237"/>
      <c r="ERP242" s="237"/>
      <c r="ERQ242" s="237"/>
      <c r="ERR242" s="237"/>
      <c r="ERS242" s="237"/>
      <c r="ERT242" s="237"/>
      <c r="ERU242" s="237"/>
      <c r="ERV242" s="237"/>
      <c r="ERW242" s="237"/>
      <c r="ERX242" s="237"/>
      <c r="ERY242" s="237"/>
      <c r="ERZ242" s="237"/>
      <c r="ESA242" s="237"/>
      <c r="ESB242" s="237"/>
      <c r="ESC242" s="237"/>
      <c r="ESD242" s="237"/>
      <c r="ESE242" s="237"/>
      <c r="ESF242" s="237"/>
      <c r="ESG242" s="237"/>
      <c r="ESH242" s="237"/>
      <c r="ESI242" s="237"/>
      <c r="ESJ242" s="237"/>
      <c r="ESK242" s="237"/>
      <c r="ESL242" s="237"/>
      <c r="ESM242" s="237"/>
      <c r="ESN242" s="237"/>
      <c r="ESO242" s="237"/>
      <c r="ESP242" s="237"/>
      <c r="ESQ242" s="237"/>
      <c r="ESR242" s="237"/>
      <c r="ESS242" s="237"/>
      <c r="EST242" s="237"/>
      <c r="ESU242" s="237"/>
      <c r="ESV242" s="237"/>
      <c r="ESW242" s="237"/>
      <c r="ESX242" s="237"/>
      <c r="ESY242" s="237"/>
      <c r="ESZ242" s="237"/>
      <c r="ETA242" s="237"/>
      <c r="ETB242" s="237"/>
      <c r="ETC242" s="237"/>
      <c r="ETD242" s="237"/>
      <c r="ETE242" s="237"/>
      <c r="ETF242" s="237"/>
      <c r="ETG242" s="237"/>
      <c r="ETH242" s="237"/>
      <c r="ETI242" s="237"/>
      <c r="ETJ242" s="237"/>
      <c r="ETK242" s="237"/>
      <c r="ETL242" s="237"/>
      <c r="ETM242" s="237"/>
      <c r="ETN242" s="237"/>
      <c r="ETO242" s="237"/>
      <c r="ETP242" s="237"/>
      <c r="ETQ242" s="237"/>
      <c r="ETR242" s="237"/>
      <c r="ETS242" s="237"/>
      <c r="ETT242" s="237"/>
      <c r="ETU242" s="237"/>
      <c r="ETV242" s="237"/>
      <c r="ETW242" s="237"/>
      <c r="ETX242" s="237"/>
      <c r="ETY242" s="237"/>
      <c r="ETZ242" s="237"/>
      <c r="EUA242" s="237"/>
      <c r="EUB242" s="237"/>
      <c r="EUC242" s="237"/>
      <c r="EUD242" s="237"/>
      <c r="EUE242" s="237"/>
      <c r="EUF242" s="237"/>
      <c r="EUG242" s="237"/>
      <c r="EUH242" s="237"/>
      <c r="EUI242" s="237"/>
      <c r="EUJ242" s="237"/>
      <c r="EUK242" s="237"/>
      <c r="EUL242" s="237"/>
      <c r="EUM242" s="237"/>
      <c r="EUN242" s="237"/>
      <c r="EUO242" s="237"/>
      <c r="EUP242" s="237"/>
      <c r="EUQ242" s="237"/>
      <c r="EUR242" s="237"/>
      <c r="EUS242" s="237"/>
      <c r="EUT242" s="237"/>
      <c r="EUU242" s="237"/>
      <c r="EUV242" s="237"/>
      <c r="EUW242" s="237"/>
      <c r="EUX242" s="237"/>
      <c r="EUY242" s="237"/>
      <c r="EUZ242" s="237"/>
      <c r="EVA242" s="237"/>
      <c r="EVB242" s="237"/>
      <c r="EVC242" s="237"/>
      <c r="EVD242" s="237"/>
      <c r="EVE242" s="237"/>
      <c r="EVF242" s="237"/>
      <c r="EVG242" s="237"/>
      <c r="EVH242" s="237"/>
      <c r="EVI242" s="237"/>
      <c r="EVJ242" s="237"/>
      <c r="EVK242" s="237"/>
      <c r="EVL242" s="237"/>
      <c r="EVM242" s="237"/>
      <c r="EVN242" s="237"/>
      <c r="EVO242" s="237"/>
      <c r="EVP242" s="237"/>
      <c r="EVQ242" s="237"/>
      <c r="EVR242" s="237"/>
      <c r="EVS242" s="237"/>
      <c r="EVT242" s="237"/>
      <c r="EVU242" s="237"/>
      <c r="EVV242" s="237"/>
      <c r="EVW242" s="237"/>
      <c r="EVX242" s="237"/>
      <c r="EVY242" s="237"/>
      <c r="EVZ242" s="237"/>
      <c r="EWA242" s="237"/>
      <c r="EWB242" s="237"/>
      <c r="EWC242" s="237"/>
      <c r="EWD242" s="237"/>
      <c r="EWE242" s="237"/>
      <c r="EWF242" s="237"/>
      <c r="EWG242" s="237"/>
      <c r="EWH242" s="237"/>
      <c r="EWI242" s="237"/>
      <c r="EWJ242" s="237"/>
      <c r="EWK242" s="237"/>
      <c r="EWL242" s="237"/>
      <c r="EWM242" s="237"/>
      <c r="EWN242" s="237"/>
      <c r="EWO242" s="237"/>
      <c r="EWP242" s="237"/>
      <c r="EWQ242" s="237"/>
      <c r="EWR242" s="237"/>
      <c r="EWS242" s="237"/>
      <c r="EWT242" s="237"/>
      <c r="EWU242" s="237"/>
      <c r="EWV242" s="237"/>
      <c r="EWW242" s="237"/>
      <c r="EWX242" s="237"/>
      <c r="EWY242" s="237"/>
      <c r="EWZ242" s="237"/>
      <c r="EXA242" s="237"/>
      <c r="EXB242" s="237"/>
      <c r="EXC242" s="237"/>
      <c r="EXD242" s="237"/>
      <c r="EXE242" s="237"/>
      <c r="EXF242" s="237"/>
      <c r="EXG242" s="237"/>
      <c r="EXH242" s="237"/>
      <c r="EXI242" s="237"/>
      <c r="EXJ242" s="237"/>
      <c r="EXK242" s="237"/>
      <c r="EXL242" s="237"/>
      <c r="EXM242" s="237"/>
      <c r="EXN242" s="237"/>
      <c r="EXO242" s="237"/>
      <c r="EXP242" s="237"/>
      <c r="EXQ242" s="237"/>
      <c r="EXR242" s="237"/>
      <c r="EXS242" s="237"/>
      <c r="EXT242" s="237"/>
      <c r="EXU242" s="237"/>
      <c r="EXV242" s="237"/>
      <c r="EXW242" s="237"/>
      <c r="EXX242" s="237"/>
      <c r="EXY242" s="237"/>
      <c r="EXZ242" s="237"/>
      <c r="EYA242" s="237"/>
      <c r="EYB242" s="237"/>
      <c r="EYC242" s="237"/>
      <c r="EYD242" s="237"/>
      <c r="EYE242" s="237"/>
      <c r="EYF242" s="237"/>
      <c r="EYG242" s="237"/>
      <c r="EYH242" s="237"/>
      <c r="EYI242" s="237"/>
      <c r="EYJ242" s="237"/>
      <c r="EYK242" s="237"/>
      <c r="EYL242" s="237"/>
      <c r="EYM242" s="237"/>
      <c r="EYN242" s="237"/>
      <c r="EYO242" s="237"/>
      <c r="EYP242" s="237"/>
      <c r="EYQ242" s="237"/>
      <c r="EYR242" s="237"/>
      <c r="EYS242" s="237"/>
      <c r="EYT242" s="237"/>
      <c r="EYU242" s="237"/>
      <c r="EYV242" s="237"/>
      <c r="EYW242" s="237"/>
      <c r="EYX242" s="237"/>
      <c r="EYY242" s="237"/>
      <c r="EYZ242" s="237"/>
      <c r="EZA242" s="237"/>
      <c r="EZB242" s="237"/>
      <c r="EZC242" s="237"/>
      <c r="EZD242" s="237"/>
      <c r="EZE242" s="237"/>
      <c r="EZF242" s="237"/>
      <c r="EZG242" s="237"/>
      <c r="EZH242" s="237"/>
      <c r="EZI242" s="237"/>
      <c r="EZJ242" s="237"/>
      <c r="EZK242" s="237"/>
      <c r="EZL242" s="237"/>
      <c r="EZM242" s="237"/>
      <c r="EZN242" s="237"/>
      <c r="EZO242" s="237"/>
      <c r="EZP242" s="237"/>
      <c r="EZQ242" s="237"/>
      <c r="EZR242" s="237"/>
      <c r="EZS242" s="237"/>
      <c r="EZT242" s="237"/>
      <c r="EZU242" s="237"/>
      <c r="EZV242" s="237"/>
      <c r="EZW242" s="237"/>
      <c r="EZX242" s="237"/>
      <c r="EZY242" s="237"/>
      <c r="EZZ242" s="237"/>
      <c r="FAA242" s="237"/>
      <c r="FAB242" s="237"/>
      <c r="FAC242" s="237"/>
      <c r="FAD242" s="237"/>
      <c r="FAE242" s="237"/>
      <c r="FAF242" s="237"/>
      <c r="FAG242" s="237"/>
      <c r="FAH242" s="237"/>
      <c r="FAI242" s="237"/>
      <c r="FAJ242" s="237"/>
      <c r="FAK242" s="237"/>
      <c r="FAL242" s="237"/>
      <c r="FAM242" s="237"/>
      <c r="FAN242" s="237"/>
      <c r="FAO242" s="237"/>
      <c r="FAP242" s="237"/>
      <c r="FAQ242" s="237"/>
      <c r="FAR242" s="237"/>
      <c r="FAS242" s="237"/>
      <c r="FAT242" s="237"/>
      <c r="FAU242" s="237"/>
      <c r="FAV242" s="237"/>
      <c r="FAW242" s="237"/>
      <c r="FAX242" s="237"/>
      <c r="FAY242" s="237"/>
      <c r="FAZ242" s="237"/>
      <c r="FBA242" s="237"/>
      <c r="FBB242" s="237"/>
      <c r="FBC242" s="237"/>
      <c r="FBD242" s="237"/>
      <c r="FBE242" s="237"/>
      <c r="FBF242" s="237"/>
      <c r="FBG242" s="237"/>
      <c r="FBH242" s="237"/>
      <c r="FBI242" s="237"/>
      <c r="FBJ242" s="237"/>
      <c r="FBK242" s="237"/>
      <c r="FBL242" s="237"/>
      <c r="FBM242" s="237"/>
      <c r="FBN242" s="237"/>
      <c r="FBO242" s="237"/>
      <c r="FBP242" s="237"/>
      <c r="FBQ242" s="237"/>
      <c r="FBR242" s="237"/>
      <c r="FBS242" s="237"/>
      <c r="FBT242" s="237"/>
      <c r="FBU242" s="237"/>
      <c r="FBV242" s="237"/>
      <c r="FBW242" s="237"/>
      <c r="FBX242" s="237"/>
      <c r="FBY242" s="237"/>
      <c r="FBZ242" s="237"/>
      <c r="FCA242" s="237"/>
      <c r="FCB242" s="237"/>
      <c r="FCC242" s="237"/>
      <c r="FCD242" s="237"/>
      <c r="FCE242" s="237"/>
      <c r="FCF242" s="237"/>
      <c r="FCG242" s="237"/>
      <c r="FCH242" s="237"/>
      <c r="FCI242" s="237"/>
      <c r="FCJ242" s="237"/>
      <c r="FCK242" s="237"/>
      <c r="FCL242" s="237"/>
      <c r="FCM242" s="237"/>
      <c r="FCN242" s="237"/>
      <c r="FCO242" s="237"/>
      <c r="FCP242" s="237"/>
      <c r="FCQ242" s="237"/>
      <c r="FCR242" s="237"/>
      <c r="FCS242" s="237"/>
      <c r="FCT242" s="237"/>
      <c r="FCU242" s="237"/>
      <c r="FCV242" s="237"/>
      <c r="FCW242" s="237"/>
      <c r="FCX242" s="237"/>
      <c r="FCY242" s="237"/>
      <c r="FCZ242" s="237"/>
      <c r="FDA242" s="237"/>
      <c r="FDB242" s="237"/>
      <c r="FDC242" s="237"/>
      <c r="FDD242" s="237"/>
      <c r="FDE242" s="237"/>
      <c r="FDF242" s="237"/>
      <c r="FDG242" s="237"/>
      <c r="FDH242" s="237"/>
      <c r="FDI242" s="237"/>
      <c r="FDJ242" s="237"/>
      <c r="FDK242" s="237"/>
      <c r="FDL242" s="237"/>
      <c r="FDM242" s="237"/>
      <c r="FDN242" s="237"/>
      <c r="FDO242" s="237"/>
      <c r="FDP242" s="237"/>
      <c r="FDQ242" s="237"/>
      <c r="FDR242" s="237"/>
      <c r="FDS242" s="237"/>
      <c r="FDT242" s="237"/>
      <c r="FDU242" s="237"/>
      <c r="FDV242" s="237"/>
      <c r="FDW242" s="237"/>
      <c r="FDX242" s="237"/>
      <c r="FDY242" s="237"/>
      <c r="FDZ242" s="237"/>
      <c r="FEA242" s="237"/>
      <c r="FEB242" s="237"/>
      <c r="FEC242" s="237"/>
      <c r="FED242" s="237"/>
      <c r="FEE242" s="237"/>
      <c r="FEF242" s="237"/>
      <c r="FEG242" s="237"/>
      <c r="FEH242" s="237"/>
      <c r="FEI242" s="237"/>
      <c r="FEJ242" s="237"/>
      <c r="FEK242" s="237"/>
      <c r="FEL242" s="237"/>
      <c r="FEM242" s="237"/>
      <c r="FEN242" s="237"/>
      <c r="FEO242" s="237"/>
      <c r="FEP242" s="237"/>
      <c r="FEQ242" s="237"/>
      <c r="FER242" s="237"/>
      <c r="FES242" s="237"/>
      <c r="FET242" s="237"/>
      <c r="FEU242" s="237"/>
      <c r="FEV242" s="237"/>
      <c r="FEW242" s="237"/>
      <c r="FEX242" s="237"/>
      <c r="FEY242" s="237"/>
      <c r="FEZ242" s="237"/>
      <c r="FFA242" s="237"/>
      <c r="FFB242" s="237"/>
      <c r="FFC242" s="237"/>
      <c r="FFD242" s="237"/>
      <c r="FFE242" s="237"/>
      <c r="FFF242" s="237"/>
      <c r="FFG242" s="237"/>
      <c r="FFH242" s="237"/>
      <c r="FFI242" s="237"/>
      <c r="FFJ242" s="237"/>
      <c r="FFK242" s="237"/>
      <c r="FFL242" s="237"/>
      <c r="FFM242" s="237"/>
      <c r="FFN242" s="237"/>
      <c r="FFO242" s="237"/>
      <c r="FFP242" s="237"/>
      <c r="FFQ242" s="237"/>
      <c r="FFR242" s="237"/>
      <c r="FFS242" s="237"/>
      <c r="FFT242" s="237"/>
      <c r="FFU242" s="237"/>
      <c r="FFV242" s="237"/>
      <c r="FFW242" s="237"/>
      <c r="FFX242" s="237"/>
      <c r="FFY242" s="237"/>
      <c r="FFZ242" s="237"/>
      <c r="FGA242" s="237"/>
      <c r="FGB242" s="237"/>
      <c r="FGC242" s="237"/>
      <c r="FGD242" s="237"/>
      <c r="FGE242" s="237"/>
      <c r="FGF242" s="237"/>
      <c r="FGG242" s="237"/>
      <c r="FGH242" s="237"/>
      <c r="FGI242" s="237"/>
      <c r="FGJ242" s="237"/>
      <c r="FGK242" s="237"/>
      <c r="FGL242" s="237"/>
      <c r="FGM242" s="237"/>
      <c r="FGN242" s="237"/>
      <c r="FGO242" s="237"/>
      <c r="FGP242" s="237"/>
      <c r="FGQ242" s="237"/>
      <c r="FGR242" s="237"/>
      <c r="FGS242" s="237"/>
      <c r="FGT242" s="237"/>
      <c r="FGU242" s="237"/>
      <c r="FGV242" s="237"/>
      <c r="FGW242" s="237"/>
      <c r="FGX242" s="237"/>
      <c r="FGY242" s="237"/>
      <c r="FGZ242" s="237"/>
      <c r="FHA242" s="237"/>
      <c r="FHB242" s="237"/>
      <c r="FHC242" s="237"/>
      <c r="FHD242" s="237"/>
      <c r="FHE242" s="237"/>
      <c r="FHF242" s="237"/>
      <c r="FHG242" s="237"/>
      <c r="FHH242" s="237"/>
      <c r="FHI242" s="237"/>
      <c r="FHJ242" s="237"/>
      <c r="FHK242" s="237"/>
      <c r="FHL242" s="237"/>
      <c r="FHM242" s="237"/>
      <c r="FHN242" s="237"/>
      <c r="FHO242" s="237"/>
      <c r="FHP242" s="237"/>
      <c r="FHQ242" s="237"/>
      <c r="FHR242" s="237"/>
      <c r="FHS242" s="237"/>
      <c r="FHT242" s="237"/>
      <c r="FHU242" s="237"/>
      <c r="FHV242" s="237"/>
      <c r="FHW242" s="237"/>
      <c r="FHX242" s="237"/>
      <c r="FHY242" s="237"/>
      <c r="FHZ242" s="237"/>
      <c r="FIA242" s="237"/>
      <c r="FIB242" s="237"/>
      <c r="FIC242" s="237"/>
      <c r="FID242" s="237"/>
      <c r="FIE242" s="237"/>
      <c r="FIF242" s="237"/>
      <c r="FIG242" s="237"/>
      <c r="FIH242" s="237"/>
      <c r="FII242" s="237"/>
      <c r="FIJ242" s="237"/>
      <c r="FIK242" s="237"/>
      <c r="FIL242" s="237"/>
      <c r="FIM242" s="237"/>
      <c r="FIN242" s="237"/>
      <c r="FIO242" s="237"/>
      <c r="FIP242" s="237"/>
      <c r="FIQ242" s="237"/>
      <c r="FIR242" s="237"/>
      <c r="FIS242" s="237"/>
      <c r="FIT242" s="237"/>
      <c r="FIU242" s="237"/>
      <c r="FIV242" s="237"/>
      <c r="FIW242" s="237"/>
      <c r="FIX242" s="237"/>
      <c r="FIY242" s="237"/>
      <c r="FIZ242" s="237"/>
      <c r="FJA242" s="237"/>
      <c r="FJB242" s="237"/>
      <c r="FJC242" s="237"/>
      <c r="FJD242" s="237"/>
      <c r="FJE242" s="237"/>
      <c r="FJF242" s="237"/>
      <c r="FJG242" s="237"/>
      <c r="FJH242" s="237"/>
      <c r="FJI242" s="237"/>
      <c r="FJJ242" s="237"/>
      <c r="FJK242" s="237"/>
      <c r="FJL242" s="237"/>
      <c r="FJM242" s="237"/>
      <c r="FJN242" s="237"/>
      <c r="FJO242" s="237"/>
      <c r="FJP242" s="237"/>
      <c r="FJQ242" s="237"/>
      <c r="FJR242" s="237"/>
      <c r="FJS242" s="237"/>
      <c r="FJT242" s="237"/>
      <c r="FJU242" s="237"/>
      <c r="FJV242" s="237"/>
      <c r="FJW242" s="237"/>
      <c r="FJX242" s="237"/>
      <c r="FJY242" s="237"/>
      <c r="FJZ242" s="237"/>
      <c r="FKA242" s="237"/>
      <c r="FKB242" s="237"/>
      <c r="FKC242" s="237"/>
      <c r="FKD242" s="237"/>
      <c r="FKE242" s="237"/>
      <c r="FKF242" s="237"/>
      <c r="FKG242" s="237"/>
      <c r="FKH242" s="237"/>
      <c r="FKI242" s="237"/>
      <c r="FKJ242" s="237"/>
      <c r="FKK242" s="237"/>
      <c r="FKL242" s="237"/>
      <c r="FKM242" s="237"/>
      <c r="FKN242" s="237"/>
      <c r="FKO242" s="237"/>
      <c r="FKP242" s="237"/>
      <c r="FKQ242" s="237"/>
      <c r="FKR242" s="237"/>
      <c r="FKS242" s="237"/>
      <c r="FKT242" s="237"/>
      <c r="FKU242" s="237"/>
      <c r="FKV242" s="237"/>
      <c r="FKW242" s="237"/>
      <c r="FKX242" s="237"/>
      <c r="FKY242" s="237"/>
      <c r="FKZ242" s="237"/>
      <c r="FLA242" s="237"/>
      <c r="FLB242" s="237"/>
      <c r="FLC242" s="237"/>
      <c r="FLD242" s="237"/>
      <c r="FLE242" s="237"/>
      <c r="FLF242" s="237"/>
      <c r="FLG242" s="237"/>
      <c r="FLH242" s="237"/>
      <c r="FLI242" s="237"/>
      <c r="FLJ242" s="237"/>
      <c r="FLK242" s="237"/>
      <c r="FLL242" s="237"/>
      <c r="FLM242" s="237"/>
      <c r="FLN242" s="237"/>
      <c r="FLO242" s="237"/>
      <c r="FLP242" s="237"/>
      <c r="FLQ242" s="237"/>
      <c r="FLR242" s="237"/>
      <c r="FLS242" s="237"/>
      <c r="FLT242" s="237"/>
      <c r="FLU242" s="237"/>
      <c r="FLV242" s="237"/>
      <c r="FLW242" s="237"/>
      <c r="FLX242" s="237"/>
      <c r="FLY242" s="237"/>
      <c r="FLZ242" s="237"/>
      <c r="FMA242" s="237"/>
      <c r="FMB242" s="237"/>
      <c r="FMC242" s="237"/>
      <c r="FMD242" s="237"/>
      <c r="FME242" s="237"/>
      <c r="FMF242" s="237"/>
      <c r="FMG242" s="237"/>
      <c r="FMH242" s="237"/>
      <c r="FMI242" s="237"/>
      <c r="FMJ242" s="237"/>
      <c r="FMK242" s="237"/>
      <c r="FML242" s="237"/>
      <c r="FMM242" s="237"/>
      <c r="FMN242" s="237"/>
      <c r="FMO242" s="237"/>
      <c r="FMP242" s="237"/>
      <c r="FMQ242" s="237"/>
      <c r="FMR242" s="237"/>
      <c r="FMS242" s="237"/>
      <c r="FMT242" s="237"/>
      <c r="FMU242" s="237"/>
      <c r="FMV242" s="237"/>
      <c r="FMW242" s="237"/>
      <c r="FMX242" s="237"/>
      <c r="FMY242" s="237"/>
      <c r="FMZ242" s="237"/>
      <c r="FNA242" s="237"/>
      <c r="FNB242" s="237"/>
      <c r="FNC242" s="237"/>
      <c r="FND242" s="237"/>
      <c r="FNE242" s="237"/>
      <c r="FNF242" s="237"/>
      <c r="FNG242" s="237"/>
      <c r="FNH242" s="237"/>
      <c r="FNI242" s="237"/>
      <c r="FNJ242" s="237"/>
      <c r="FNK242" s="237"/>
      <c r="FNL242" s="237"/>
      <c r="FNM242" s="237"/>
      <c r="FNN242" s="237"/>
      <c r="FNO242" s="237"/>
      <c r="FNP242" s="237"/>
      <c r="FNQ242" s="237"/>
      <c r="FNR242" s="237"/>
      <c r="FNS242" s="237"/>
      <c r="FNT242" s="237"/>
      <c r="FNU242" s="237"/>
      <c r="FNV242" s="237"/>
      <c r="FNW242" s="237"/>
      <c r="FNX242" s="237"/>
      <c r="FNY242" s="237"/>
      <c r="FNZ242" s="237"/>
      <c r="FOA242" s="237"/>
      <c r="FOB242" s="237"/>
      <c r="FOC242" s="237"/>
      <c r="FOD242" s="237"/>
      <c r="FOE242" s="237"/>
      <c r="FOF242" s="237"/>
      <c r="FOG242" s="237"/>
      <c r="FOH242" s="237"/>
      <c r="FOI242" s="237"/>
      <c r="FOJ242" s="237"/>
      <c r="FOK242" s="237"/>
      <c r="FOL242" s="237"/>
      <c r="FOM242" s="237"/>
      <c r="FON242" s="237"/>
      <c r="FOO242" s="237"/>
      <c r="FOP242" s="237"/>
      <c r="FOQ242" s="237"/>
      <c r="FOR242" s="237"/>
      <c r="FOS242" s="237"/>
      <c r="FOT242" s="237"/>
      <c r="FOU242" s="237"/>
      <c r="FOV242" s="237"/>
      <c r="FOW242" s="237"/>
      <c r="FOX242" s="237"/>
      <c r="FOY242" s="237"/>
      <c r="FOZ242" s="237"/>
      <c r="FPA242" s="237"/>
      <c r="FPB242" s="237"/>
      <c r="FPC242" s="237"/>
      <c r="FPD242" s="237"/>
      <c r="FPE242" s="237"/>
      <c r="FPF242" s="237"/>
      <c r="FPG242" s="237"/>
      <c r="FPH242" s="237"/>
      <c r="FPI242" s="237"/>
      <c r="FPJ242" s="237"/>
      <c r="FPK242" s="237"/>
      <c r="FPL242" s="237"/>
      <c r="FPM242" s="237"/>
      <c r="FPN242" s="237"/>
      <c r="FPO242" s="237"/>
      <c r="FPP242" s="237"/>
      <c r="FPQ242" s="237"/>
      <c r="FPR242" s="237"/>
      <c r="FPS242" s="237"/>
      <c r="FPT242" s="237"/>
      <c r="FPU242" s="237"/>
      <c r="FPV242" s="237"/>
      <c r="FPW242" s="237"/>
      <c r="FPX242" s="237"/>
      <c r="FPY242" s="237"/>
      <c r="FPZ242" s="237"/>
      <c r="FQA242" s="237"/>
      <c r="FQB242" s="237"/>
      <c r="FQC242" s="237"/>
      <c r="FQD242" s="237"/>
      <c r="FQE242" s="237"/>
      <c r="FQF242" s="237"/>
      <c r="FQG242" s="237"/>
      <c r="FQH242" s="237"/>
      <c r="FQI242" s="237"/>
      <c r="FQJ242" s="237"/>
      <c r="FQK242" s="237"/>
      <c r="FQL242" s="237"/>
      <c r="FQM242" s="237"/>
      <c r="FQN242" s="237"/>
      <c r="FQO242" s="237"/>
      <c r="FQP242" s="237"/>
      <c r="FQQ242" s="237"/>
      <c r="FQR242" s="237"/>
      <c r="FQS242" s="237"/>
      <c r="FQT242" s="237"/>
      <c r="FQU242" s="237"/>
      <c r="FQV242" s="237"/>
      <c r="FQW242" s="237"/>
      <c r="FQX242" s="237"/>
      <c r="FQY242" s="237"/>
      <c r="FQZ242" s="237"/>
      <c r="FRA242" s="237"/>
      <c r="FRB242" s="237"/>
      <c r="FRC242" s="237"/>
      <c r="FRD242" s="237"/>
      <c r="FRE242" s="237"/>
      <c r="FRF242" s="237"/>
      <c r="FRG242" s="237"/>
      <c r="FRH242" s="237"/>
      <c r="FRI242" s="237"/>
      <c r="FRJ242" s="237"/>
      <c r="FRK242" s="237"/>
      <c r="FRL242" s="237"/>
      <c r="FRM242" s="237"/>
      <c r="FRN242" s="237"/>
      <c r="FRO242" s="237"/>
      <c r="FRP242" s="237"/>
      <c r="FRQ242" s="237"/>
      <c r="FRR242" s="237"/>
      <c r="FRS242" s="237"/>
      <c r="FRT242" s="237"/>
      <c r="FRU242" s="237"/>
      <c r="FRV242" s="237"/>
      <c r="FRW242" s="237"/>
      <c r="FRX242" s="237"/>
      <c r="FRY242" s="237"/>
      <c r="FRZ242" s="237"/>
      <c r="FSA242" s="237"/>
      <c r="FSB242" s="237"/>
      <c r="FSC242" s="237"/>
      <c r="FSD242" s="237"/>
      <c r="FSE242" s="237"/>
      <c r="FSF242" s="237"/>
      <c r="FSG242" s="237"/>
      <c r="FSH242" s="237"/>
      <c r="FSI242" s="237"/>
      <c r="FSJ242" s="237"/>
      <c r="FSK242" s="237"/>
      <c r="FSL242" s="237"/>
      <c r="FSM242" s="237"/>
      <c r="FSN242" s="237"/>
      <c r="FSO242" s="237"/>
      <c r="FSP242" s="237"/>
      <c r="FSQ242" s="237"/>
      <c r="FSR242" s="237"/>
      <c r="FSS242" s="237"/>
      <c r="FST242" s="237"/>
      <c r="FSU242" s="237"/>
      <c r="FSV242" s="237"/>
      <c r="FSW242" s="237"/>
      <c r="FSX242" s="237"/>
      <c r="FSY242" s="237"/>
      <c r="FSZ242" s="237"/>
      <c r="FTA242" s="237"/>
      <c r="FTB242" s="237"/>
      <c r="FTC242" s="237"/>
      <c r="FTD242" s="237"/>
      <c r="FTE242" s="237"/>
      <c r="FTF242" s="237"/>
      <c r="FTG242" s="237"/>
      <c r="FTH242" s="237"/>
      <c r="FTI242" s="237"/>
      <c r="FTJ242" s="237"/>
      <c r="FTK242" s="237"/>
      <c r="FTL242" s="237"/>
      <c r="FTM242" s="237"/>
      <c r="FTN242" s="237"/>
      <c r="FTO242" s="237"/>
      <c r="FTP242" s="237"/>
      <c r="FTQ242" s="237"/>
      <c r="FTR242" s="237"/>
      <c r="FTS242" s="237"/>
      <c r="FTT242" s="237"/>
      <c r="FTU242" s="237"/>
      <c r="FTV242" s="237"/>
      <c r="FTW242" s="237"/>
      <c r="FTX242" s="237"/>
      <c r="FTY242" s="237"/>
      <c r="FTZ242" s="237"/>
      <c r="FUA242" s="237"/>
      <c r="FUB242" s="237"/>
      <c r="FUC242" s="237"/>
      <c r="FUD242" s="237"/>
      <c r="FUE242" s="237"/>
      <c r="FUF242" s="237"/>
      <c r="FUG242" s="237"/>
      <c r="FUH242" s="237"/>
      <c r="FUI242" s="237"/>
      <c r="FUJ242" s="237"/>
      <c r="FUK242" s="237"/>
      <c r="FUL242" s="237"/>
      <c r="FUM242" s="237"/>
      <c r="FUN242" s="237"/>
      <c r="FUO242" s="237"/>
      <c r="FUP242" s="237"/>
      <c r="FUQ242" s="237"/>
      <c r="FUR242" s="237"/>
      <c r="FUS242" s="237"/>
      <c r="FUT242" s="237"/>
      <c r="FUU242" s="237"/>
      <c r="FUV242" s="237"/>
      <c r="FUW242" s="237"/>
      <c r="FUX242" s="237"/>
      <c r="FUY242" s="237"/>
      <c r="FUZ242" s="237"/>
      <c r="FVA242" s="237"/>
      <c r="FVB242" s="237"/>
      <c r="FVC242" s="237"/>
      <c r="FVD242" s="237"/>
      <c r="FVE242" s="237"/>
      <c r="FVF242" s="237"/>
      <c r="FVG242" s="237"/>
      <c r="FVH242" s="237"/>
      <c r="FVI242" s="237"/>
      <c r="FVJ242" s="237"/>
      <c r="FVK242" s="237"/>
      <c r="FVL242" s="237"/>
      <c r="FVM242" s="237"/>
      <c r="FVN242" s="237"/>
      <c r="FVO242" s="237"/>
      <c r="FVP242" s="237"/>
      <c r="FVQ242" s="237"/>
      <c r="FVR242" s="237"/>
      <c r="FVS242" s="237"/>
      <c r="FVT242" s="237"/>
      <c r="FVU242" s="237"/>
      <c r="FVV242" s="237"/>
      <c r="FVW242" s="237"/>
      <c r="FVX242" s="237"/>
      <c r="FVY242" s="237"/>
      <c r="FVZ242" s="237"/>
      <c r="FWA242" s="237"/>
      <c r="FWB242" s="237"/>
      <c r="FWC242" s="237"/>
      <c r="FWD242" s="237"/>
      <c r="FWE242" s="237"/>
      <c r="FWF242" s="237"/>
      <c r="FWG242" s="237"/>
      <c r="FWH242" s="237"/>
      <c r="FWI242" s="237"/>
      <c r="FWJ242" s="237"/>
      <c r="FWK242" s="237"/>
      <c r="FWL242" s="237"/>
      <c r="FWM242" s="237"/>
      <c r="FWN242" s="237"/>
      <c r="FWO242" s="237"/>
      <c r="FWP242" s="237"/>
      <c r="FWQ242" s="237"/>
      <c r="FWR242" s="237"/>
      <c r="FWS242" s="237"/>
      <c r="FWT242" s="237"/>
      <c r="FWU242" s="237"/>
      <c r="FWV242" s="237"/>
      <c r="FWW242" s="237"/>
      <c r="FWX242" s="237"/>
      <c r="FWY242" s="237"/>
      <c r="FWZ242" s="237"/>
      <c r="FXA242" s="237"/>
      <c r="FXB242" s="237"/>
      <c r="FXC242" s="237"/>
      <c r="FXD242" s="237"/>
      <c r="FXE242" s="237"/>
      <c r="FXF242" s="237"/>
      <c r="FXG242" s="237"/>
      <c r="FXH242" s="237"/>
      <c r="FXI242" s="237"/>
      <c r="FXJ242" s="237"/>
      <c r="FXK242" s="237"/>
      <c r="FXL242" s="237"/>
      <c r="FXM242" s="237"/>
      <c r="FXN242" s="237"/>
      <c r="FXO242" s="237"/>
      <c r="FXP242" s="237"/>
      <c r="FXQ242" s="237"/>
      <c r="FXR242" s="237"/>
      <c r="FXS242" s="237"/>
      <c r="FXT242" s="237"/>
      <c r="FXU242" s="237"/>
      <c r="FXV242" s="237"/>
      <c r="FXW242" s="237"/>
      <c r="FXX242" s="237"/>
      <c r="FXY242" s="237"/>
      <c r="FXZ242" s="237"/>
      <c r="FYA242" s="237"/>
      <c r="FYB242" s="237"/>
      <c r="FYC242" s="237"/>
      <c r="FYD242" s="237"/>
      <c r="FYE242" s="237"/>
      <c r="FYF242" s="237"/>
      <c r="FYG242" s="237"/>
      <c r="FYH242" s="237"/>
      <c r="FYI242" s="237"/>
      <c r="FYJ242" s="237"/>
      <c r="FYK242" s="237"/>
      <c r="FYL242" s="237"/>
      <c r="FYM242" s="237"/>
      <c r="FYN242" s="237"/>
      <c r="FYO242" s="237"/>
      <c r="FYP242" s="237"/>
      <c r="FYQ242" s="237"/>
      <c r="FYR242" s="237"/>
      <c r="FYS242" s="237"/>
      <c r="FYT242" s="237"/>
      <c r="FYU242" s="237"/>
      <c r="FYV242" s="237"/>
      <c r="FYW242" s="237"/>
      <c r="FYX242" s="237"/>
      <c r="FYY242" s="237"/>
      <c r="FYZ242" s="237"/>
      <c r="FZA242" s="237"/>
      <c r="FZB242" s="237"/>
      <c r="FZC242" s="237"/>
      <c r="FZD242" s="237"/>
      <c r="FZE242" s="237"/>
      <c r="FZF242" s="237"/>
      <c r="FZG242" s="237"/>
      <c r="FZH242" s="237"/>
      <c r="FZI242" s="237"/>
      <c r="FZJ242" s="237"/>
      <c r="FZK242" s="237"/>
      <c r="FZL242" s="237"/>
      <c r="FZM242" s="237"/>
      <c r="FZN242" s="237"/>
      <c r="FZO242" s="237"/>
      <c r="FZP242" s="237"/>
      <c r="FZQ242" s="237"/>
      <c r="FZR242" s="237"/>
      <c r="FZS242" s="237"/>
      <c r="FZT242" s="237"/>
      <c r="FZU242" s="237"/>
      <c r="FZV242" s="237"/>
      <c r="FZW242" s="237"/>
      <c r="FZX242" s="237"/>
      <c r="FZY242" s="237"/>
      <c r="FZZ242" s="237"/>
      <c r="GAA242" s="237"/>
      <c r="GAB242" s="237"/>
      <c r="GAC242" s="237"/>
      <c r="GAD242" s="237"/>
      <c r="GAE242" s="237"/>
      <c r="GAF242" s="237"/>
      <c r="GAG242" s="237"/>
      <c r="GAH242" s="237"/>
      <c r="GAI242" s="237"/>
      <c r="GAJ242" s="237"/>
      <c r="GAK242" s="237"/>
      <c r="GAL242" s="237"/>
      <c r="GAM242" s="237"/>
      <c r="GAN242" s="237"/>
      <c r="GAO242" s="237"/>
      <c r="GAP242" s="237"/>
      <c r="GAQ242" s="237"/>
      <c r="GAR242" s="237"/>
      <c r="GAS242" s="237"/>
      <c r="GAT242" s="237"/>
      <c r="GAU242" s="237"/>
      <c r="GAV242" s="237"/>
      <c r="GAW242" s="237"/>
      <c r="GAX242" s="237"/>
      <c r="GAY242" s="237"/>
      <c r="GAZ242" s="237"/>
      <c r="GBA242" s="237"/>
      <c r="GBB242" s="237"/>
      <c r="GBC242" s="237"/>
      <c r="GBD242" s="237"/>
      <c r="GBE242" s="237"/>
      <c r="GBF242" s="237"/>
      <c r="GBG242" s="237"/>
      <c r="GBH242" s="237"/>
      <c r="GBI242" s="237"/>
      <c r="GBJ242" s="237"/>
      <c r="GBK242" s="237"/>
      <c r="GBL242" s="237"/>
      <c r="GBM242" s="237"/>
      <c r="GBN242" s="237"/>
      <c r="GBO242" s="237"/>
      <c r="GBP242" s="237"/>
      <c r="GBQ242" s="237"/>
      <c r="GBR242" s="237"/>
      <c r="GBS242" s="237"/>
      <c r="GBT242" s="237"/>
      <c r="GBU242" s="237"/>
      <c r="GBV242" s="237"/>
      <c r="GBW242" s="237"/>
      <c r="GBX242" s="237"/>
      <c r="GBY242" s="237"/>
      <c r="GBZ242" s="237"/>
      <c r="GCA242" s="237"/>
      <c r="GCB242" s="237"/>
      <c r="GCC242" s="237"/>
      <c r="GCD242" s="237"/>
      <c r="GCE242" s="237"/>
      <c r="GCF242" s="237"/>
      <c r="GCG242" s="237"/>
      <c r="GCH242" s="237"/>
      <c r="GCI242" s="237"/>
      <c r="GCJ242" s="237"/>
      <c r="GCK242" s="237"/>
      <c r="GCL242" s="237"/>
      <c r="GCM242" s="237"/>
      <c r="GCN242" s="237"/>
      <c r="GCO242" s="237"/>
      <c r="GCP242" s="237"/>
      <c r="GCQ242" s="237"/>
      <c r="GCR242" s="237"/>
      <c r="GCS242" s="237"/>
      <c r="GCT242" s="237"/>
      <c r="GCU242" s="237"/>
      <c r="GCV242" s="237"/>
      <c r="GCW242" s="237"/>
      <c r="GCX242" s="237"/>
      <c r="GCY242" s="237"/>
      <c r="GCZ242" s="237"/>
      <c r="GDA242" s="237"/>
      <c r="GDB242" s="237"/>
      <c r="GDC242" s="237"/>
      <c r="GDD242" s="237"/>
      <c r="GDE242" s="237"/>
      <c r="GDF242" s="237"/>
      <c r="GDG242" s="237"/>
      <c r="GDH242" s="237"/>
      <c r="GDI242" s="237"/>
      <c r="GDJ242" s="237"/>
      <c r="GDK242" s="237"/>
      <c r="GDL242" s="237"/>
      <c r="GDM242" s="237"/>
      <c r="GDN242" s="237"/>
      <c r="GDO242" s="237"/>
      <c r="GDP242" s="237"/>
      <c r="GDQ242" s="237"/>
      <c r="GDR242" s="237"/>
      <c r="GDS242" s="237"/>
      <c r="GDT242" s="237"/>
      <c r="GDU242" s="237"/>
      <c r="GDV242" s="237"/>
      <c r="GDW242" s="237"/>
      <c r="GDX242" s="237"/>
      <c r="GDY242" s="237"/>
      <c r="GDZ242" s="237"/>
      <c r="GEA242" s="237"/>
      <c r="GEB242" s="237"/>
      <c r="GEC242" s="237"/>
      <c r="GED242" s="237"/>
      <c r="GEE242" s="237"/>
      <c r="GEF242" s="237"/>
      <c r="GEG242" s="237"/>
      <c r="GEH242" s="237"/>
      <c r="GEI242" s="237"/>
      <c r="GEJ242" s="237"/>
      <c r="GEK242" s="237"/>
      <c r="GEL242" s="237"/>
      <c r="GEM242" s="237"/>
      <c r="GEN242" s="237"/>
      <c r="GEO242" s="237"/>
      <c r="GEP242" s="237"/>
      <c r="GEQ242" s="237"/>
      <c r="GER242" s="237"/>
      <c r="GES242" s="237"/>
      <c r="GET242" s="237"/>
      <c r="GEU242" s="237"/>
      <c r="GEV242" s="237"/>
      <c r="GEW242" s="237"/>
      <c r="GEX242" s="237"/>
      <c r="GEY242" s="237"/>
      <c r="GEZ242" s="237"/>
      <c r="GFA242" s="237"/>
      <c r="GFB242" s="237"/>
      <c r="GFC242" s="237"/>
      <c r="GFD242" s="237"/>
      <c r="GFE242" s="237"/>
      <c r="GFF242" s="237"/>
      <c r="GFG242" s="237"/>
      <c r="GFH242" s="237"/>
      <c r="GFI242" s="237"/>
      <c r="GFJ242" s="237"/>
      <c r="GFK242" s="237"/>
      <c r="GFL242" s="237"/>
      <c r="GFM242" s="237"/>
      <c r="GFN242" s="237"/>
      <c r="GFO242" s="237"/>
      <c r="GFP242" s="237"/>
      <c r="GFQ242" s="237"/>
      <c r="GFR242" s="237"/>
      <c r="GFS242" s="237"/>
      <c r="GFT242" s="237"/>
      <c r="GFU242" s="237"/>
      <c r="GFV242" s="237"/>
      <c r="GFW242" s="237"/>
      <c r="GFX242" s="237"/>
      <c r="GFY242" s="237"/>
      <c r="GFZ242" s="237"/>
      <c r="GGA242" s="237"/>
      <c r="GGB242" s="237"/>
      <c r="GGC242" s="237"/>
      <c r="GGD242" s="237"/>
      <c r="GGE242" s="237"/>
      <c r="GGF242" s="237"/>
      <c r="GGG242" s="237"/>
      <c r="GGH242" s="237"/>
      <c r="GGI242" s="237"/>
      <c r="GGJ242" s="237"/>
      <c r="GGK242" s="237"/>
      <c r="GGL242" s="237"/>
      <c r="GGM242" s="237"/>
      <c r="GGN242" s="237"/>
      <c r="GGO242" s="237"/>
      <c r="GGP242" s="237"/>
      <c r="GGQ242" s="237"/>
      <c r="GGR242" s="237"/>
      <c r="GGS242" s="237"/>
      <c r="GGT242" s="237"/>
      <c r="GGU242" s="237"/>
      <c r="GGV242" s="237"/>
      <c r="GGW242" s="237"/>
      <c r="GGX242" s="237"/>
      <c r="GGY242" s="237"/>
      <c r="GGZ242" s="237"/>
      <c r="GHA242" s="237"/>
      <c r="GHB242" s="237"/>
      <c r="GHC242" s="237"/>
      <c r="GHD242" s="237"/>
      <c r="GHE242" s="237"/>
      <c r="GHF242" s="237"/>
      <c r="GHG242" s="237"/>
      <c r="GHH242" s="237"/>
      <c r="GHI242" s="237"/>
      <c r="GHJ242" s="237"/>
      <c r="GHK242" s="237"/>
      <c r="GHL242" s="237"/>
      <c r="GHM242" s="237"/>
      <c r="GHN242" s="237"/>
      <c r="GHO242" s="237"/>
      <c r="GHP242" s="237"/>
      <c r="GHQ242" s="237"/>
      <c r="GHR242" s="237"/>
      <c r="GHS242" s="237"/>
      <c r="GHT242" s="237"/>
      <c r="GHU242" s="237"/>
      <c r="GHV242" s="237"/>
      <c r="GHW242" s="237"/>
      <c r="GHX242" s="237"/>
      <c r="GHY242" s="237"/>
      <c r="GHZ242" s="237"/>
      <c r="GIA242" s="237"/>
      <c r="GIB242" s="237"/>
      <c r="GIC242" s="237"/>
      <c r="GID242" s="237"/>
      <c r="GIE242" s="237"/>
      <c r="GIF242" s="237"/>
      <c r="GIG242" s="237"/>
      <c r="GIH242" s="237"/>
      <c r="GII242" s="237"/>
      <c r="GIJ242" s="237"/>
      <c r="GIK242" s="237"/>
      <c r="GIL242" s="237"/>
      <c r="GIM242" s="237"/>
      <c r="GIN242" s="237"/>
      <c r="GIO242" s="237"/>
      <c r="GIP242" s="237"/>
      <c r="GIQ242" s="237"/>
      <c r="GIR242" s="237"/>
      <c r="GIS242" s="237"/>
      <c r="GIT242" s="237"/>
      <c r="GIU242" s="237"/>
      <c r="GIV242" s="237"/>
      <c r="GIW242" s="237"/>
      <c r="GIX242" s="237"/>
      <c r="GIY242" s="237"/>
      <c r="GIZ242" s="237"/>
      <c r="GJA242" s="237"/>
      <c r="GJB242" s="237"/>
      <c r="GJC242" s="237"/>
      <c r="GJD242" s="237"/>
      <c r="GJE242" s="237"/>
      <c r="GJF242" s="237"/>
      <c r="GJG242" s="237"/>
      <c r="GJH242" s="237"/>
      <c r="GJI242" s="237"/>
      <c r="GJJ242" s="237"/>
      <c r="GJK242" s="237"/>
      <c r="GJL242" s="237"/>
      <c r="GJM242" s="237"/>
      <c r="GJN242" s="237"/>
      <c r="GJO242" s="237"/>
      <c r="GJP242" s="237"/>
      <c r="GJQ242" s="237"/>
      <c r="GJR242" s="237"/>
      <c r="GJS242" s="237"/>
      <c r="GJT242" s="237"/>
      <c r="GJU242" s="237"/>
      <c r="GJV242" s="237"/>
      <c r="GJW242" s="237"/>
      <c r="GJX242" s="237"/>
      <c r="GJY242" s="237"/>
      <c r="GJZ242" s="237"/>
      <c r="GKA242" s="237"/>
      <c r="GKB242" s="237"/>
      <c r="GKC242" s="237"/>
      <c r="GKD242" s="237"/>
      <c r="GKE242" s="237"/>
      <c r="GKF242" s="237"/>
      <c r="GKG242" s="237"/>
      <c r="GKH242" s="237"/>
      <c r="GKI242" s="237"/>
      <c r="GKJ242" s="237"/>
      <c r="GKK242" s="237"/>
      <c r="GKL242" s="237"/>
      <c r="GKM242" s="237"/>
      <c r="GKN242" s="237"/>
      <c r="GKO242" s="237"/>
      <c r="GKP242" s="237"/>
      <c r="GKQ242" s="237"/>
      <c r="GKR242" s="237"/>
      <c r="GKS242" s="237"/>
      <c r="GKT242" s="237"/>
      <c r="GKU242" s="237"/>
      <c r="GKV242" s="237"/>
      <c r="GKW242" s="237"/>
      <c r="GKX242" s="237"/>
      <c r="GKY242" s="237"/>
      <c r="GKZ242" s="237"/>
      <c r="GLA242" s="237"/>
      <c r="GLB242" s="237"/>
      <c r="GLC242" s="237"/>
      <c r="GLD242" s="237"/>
      <c r="GLE242" s="237"/>
      <c r="GLF242" s="237"/>
      <c r="GLG242" s="237"/>
      <c r="GLH242" s="237"/>
      <c r="GLI242" s="237"/>
      <c r="GLJ242" s="237"/>
      <c r="GLK242" s="237"/>
      <c r="GLL242" s="237"/>
      <c r="GLM242" s="237"/>
      <c r="GLN242" s="237"/>
      <c r="GLO242" s="237"/>
      <c r="GLP242" s="237"/>
      <c r="GLQ242" s="237"/>
      <c r="GLR242" s="237"/>
      <c r="GLS242" s="237"/>
      <c r="GLT242" s="237"/>
      <c r="GLU242" s="237"/>
      <c r="GLV242" s="237"/>
      <c r="GLW242" s="237"/>
      <c r="GLX242" s="237"/>
      <c r="GLY242" s="237"/>
      <c r="GLZ242" s="237"/>
      <c r="GMA242" s="237"/>
      <c r="GMB242" s="237"/>
      <c r="GMC242" s="237"/>
      <c r="GMD242" s="237"/>
      <c r="GME242" s="237"/>
      <c r="GMF242" s="237"/>
      <c r="GMG242" s="237"/>
      <c r="GMH242" s="237"/>
      <c r="GMI242" s="237"/>
      <c r="GMJ242" s="237"/>
      <c r="GMK242" s="237"/>
      <c r="GML242" s="237"/>
      <c r="GMM242" s="237"/>
      <c r="GMN242" s="237"/>
      <c r="GMO242" s="237"/>
      <c r="GMP242" s="237"/>
      <c r="GMQ242" s="237"/>
      <c r="GMR242" s="237"/>
      <c r="GMS242" s="237"/>
      <c r="GMT242" s="237"/>
      <c r="GMU242" s="237"/>
      <c r="GMV242" s="237"/>
      <c r="GMW242" s="237"/>
      <c r="GMX242" s="237"/>
      <c r="GMY242" s="237"/>
      <c r="GMZ242" s="237"/>
      <c r="GNA242" s="237"/>
      <c r="GNB242" s="237"/>
      <c r="GNC242" s="237"/>
      <c r="GND242" s="237"/>
      <c r="GNE242" s="237"/>
      <c r="GNF242" s="237"/>
      <c r="GNG242" s="237"/>
      <c r="GNH242" s="237"/>
      <c r="GNI242" s="237"/>
      <c r="GNJ242" s="237"/>
      <c r="GNK242" s="237"/>
      <c r="GNL242" s="237"/>
      <c r="GNM242" s="237"/>
      <c r="GNN242" s="237"/>
      <c r="GNO242" s="237"/>
      <c r="GNP242" s="237"/>
      <c r="GNQ242" s="237"/>
      <c r="GNR242" s="237"/>
      <c r="GNS242" s="237"/>
      <c r="GNT242" s="237"/>
      <c r="GNU242" s="237"/>
      <c r="GNV242" s="237"/>
      <c r="GNW242" s="237"/>
      <c r="GNX242" s="237"/>
      <c r="GNY242" s="237"/>
      <c r="GNZ242" s="237"/>
      <c r="GOA242" s="237"/>
      <c r="GOB242" s="237"/>
      <c r="GOC242" s="237"/>
      <c r="GOD242" s="237"/>
      <c r="GOE242" s="237"/>
      <c r="GOF242" s="237"/>
      <c r="GOG242" s="237"/>
      <c r="GOH242" s="237"/>
      <c r="GOI242" s="237"/>
      <c r="GOJ242" s="237"/>
      <c r="GOK242" s="237"/>
      <c r="GOL242" s="237"/>
      <c r="GOM242" s="237"/>
      <c r="GON242" s="237"/>
      <c r="GOO242" s="237"/>
      <c r="GOP242" s="237"/>
      <c r="GOQ242" s="237"/>
      <c r="GOR242" s="237"/>
      <c r="GOS242" s="237"/>
      <c r="GOT242" s="237"/>
      <c r="GOU242" s="237"/>
      <c r="GOV242" s="237"/>
      <c r="GOW242" s="237"/>
      <c r="GOX242" s="237"/>
      <c r="GOY242" s="237"/>
      <c r="GOZ242" s="237"/>
      <c r="GPA242" s="237"/>
      <c r="GPB242" s="237"/>
      <c r="GPC242" s="237"/>
      <c r="GPD242" s="237"/>
      <c r="GPE242" s="237"/>
      <c r="GPF242" s="237"/>
      <c r="GPG242" s="237"/>
      <c r="GPH242" s="237"/>
      <c r="GPI242" s="237"/>
      <c r="GPJ242" s="237"/>
      <c r="GPK242" s="237"/>
      <c r="GPL242" s="237"/>
      <c r="GPM242" s="237"/>
      <c r="GPN242" s="237"/>
      <c r="GPO242" s="237"/>
      <c r="GPP242" s="237"/>
      <c r="GPQ242" s="237"/>
      <c r="GPR242" s="237"/>
      <c r="GPS242" s="237"/>
      <c r="GPT242" s="237"/>
      <c r="GPU242" s="237"/>
      <c r="GPV242" s="237"/>
      <c r="GPW242" s="237"/>
      <c r="GPX242" s="237"/>
      <c r="GPY242" s="237"/>
      <c r="GPZ242" s="237"/>
      <c r="GQA242" s="237"/>
      <c r="GQB242" s="237"/>
      <c r="GQC242" s="237"/>
      <c r="GQD242" s="237"/>
      <c r="GQE242" s="237"/>
      <c r="GQF242" s="237"/>
      <c r="GQG242" s="237"/>
      <c r="GQH242" s="237"/>
      <c r="GQI242" s="237"/>
      <c r="GQJ242" s="237"/>
      <c r="GQK242" s="237"/>
      <c r="GQL242" s="237"/>
      <c r="GQM242" s="237"/>
      <c r="GQN242" s="237"/>
      <c r="GQO242" s="237"/>
      <c r="GQP242" s="237"/>
      <c r="GQQ242" s="237"/>
      <c r="GQR242" s="237"/>
      <c r="GQS242" s="237"/>
      <c r="GQT242" s="237"/>
      <c r="GQU242" s="237"/>
      <c r="GQV242" s="237"/>
      <c r="GQW242" s="237"/>
      <c r="GQX242" s="237"/>
      <c r="GQY242" s="237"/>
      <c r="GQZ242" s="237"/>
      <c r="GRA242" s="237"/>
      <c r="GRB242" s="237"/>
      <c r="GRC242" s="237"/>
      <c r="GRD242" s="237"/>
      <c r="GRE242" s="237"/>
      <c r="GRF242" s="237"/>
      <c r="GRG242" s="237"/>
      <c r="GRH242" s="237"/>
      <c r="GRI242" s="237"/>
      <c r="GRJ242" s="237"/>
      <c r="GRK242" s="237"/>
      <c r="GRL242" s="237"/>
      <c r="GRM242" s="237"/>
      <c r="GRN242" s="237"/>
      <c r="GRO242" s="237"/>
      <c r="GRP242" s="237"/>
      <c r="GRQ242" s="237"/>
      <c r="GRR242" s="237"/>
      <c r="GRS242" s="237"/>
      <c r="GRT242" s="237"/>
      <c r="GRU242" s="237"/>
      <c r="GRV242" s="237"/>
      <c r="GRW242" s="237"/>
      <c r="GRX242" s="237"/>
      <c r="GRY242" s="237"/>
      <c r="GRZ242" s="237"/>
      <c r="GSA242" s="237"/>
      <c r="GSB242" s="237"/>
      <c r="GSC242" s="237"/>
      <c r="GSD242" s="237"/>
      <c r="GSE242" s="237"/>
      <c r="GSF242" s="237"/>
      <c r="GSG242" s="237"/>
      <c r="GSH242" s="237"/>
      <c r="GSI242" s="237"/>
      <c r="GSJ242" s="237"/>
      <c r="GSK242" s="237"/>
      <c r="GSL242" s="237"/>
      <c r="GSM242" s="237"/>
      <c r="GSN242" s="237"/>
      <c r="GSO242" s="237"/>
      <c r="GSP242" s="237"/>
      <c r="GSQ242" s="237"/>
      <c r="GSR242" s="237"/>
      <c r="GSS242" s="237"/>
      <c r="GST242" s="237"/>
      <c r="GSU242" s="237"/>
      <c r="GSV242" s="237"/>
      <c r="GSW242" s="237"/>
      <c r="GSX242" s="237"/>
      <c r="GSY242" s="237"/>
      <c r="GSZ242" s="237"/>
      <c r="GTA242" s="237"/>
      <c r="GTB242" s="237"/>
      <c r="GTC242" s="237"/>
      <c r="GTD242" s="237"/>
      <c r="GTE242" s="237"/>
      <c r="GTF242" s="237"/>
      <c r="GTG242" s="237"/>
      <c r="GTH242" s="237"/>
      <c r="GTI242" s="237"/>
      <c r="GTJ242" s="237"/>
      <c r="GTK242" s="237"/>
      <c r="GTL242" s="237"/>
      <c r="GTM242" s="237"/>
      <c r="GTN242" s="237"/>
      <c r="GTO242" s="237"/>
      <c r="GTP242" s="237"/>
      <c r="GTQ242" s="237"/>
      <c r="GTR242" s="237"/>
      <c r="GTS242" s="237"/>
      <c r="GTT242" s="237"/>
      <c r="GTU242" s="237"/>
      <c r="GTV242" s="237"/>
      <c r="GTW242" s="237"/>
      <c r="GTX242" s="237"/>
      <c r="GTY242" s="237"/>
      <c r="GTZ242" s="237"/>
      <c r="GUA242" s="237"/>
      <c r="GUB242" s="237"/>
      <c r="GUC242" s="237"/>
      <c r="GUD242" s="237"/>
      <c r="GUE242" s="237"/>
      <c r="GUF242" s="237"/>
      <c r="GUG242" s="237"/>
      <c r="GUH242" s="237"/>
      <c r="GUI242" s="237"/>
      <c r="GUJ242" s="237"/>
      <c r="GUK242" s="237"/>
      <c r="GUL242" s="237"/>
      <c r="GUM242" s="237"/>
      <c r="GUN242" s="237"/>
      <c r="GUO242" s="237"/>
      <c r="GUP242" s="237"/>
      <c r="GUQ242" s="237"/>
      <c r="GUR242" s="237"/>
      <c r="GUS242" s="237"/>
      <c r="GUT242" s="237"/>
      <c r="GUU242" s="237"/>
      <c r="GUV242" s="237"/>
      <c r="GUW242" s="237"/>
      <c r="GUX242" s="237"/>
      <c r="GUY242" s="237"/>
      <c r="GUZ242" s="237"/>
      <c r="GVA242" s="237"/>
      <c r="GVB242" s="237"/>
      <c r="GVC242" s="237"/>
      <c r="GVD242" s="237"/>
      <c r="GVE242" s="237"/>
      <c r="GVF242" s="237"/>
      <c r="GVG242" s="237"/>
      <c r="GVH242" s="237"/>
      <c r="GVI242" s="237"/>
      <c r="GVJ242" s="237"/>
      <c r="GVK242" s="237"/>
      <c r="GVL242" s="237"/>
      <c r="GVM242" s="237"/>
      <c r="GVN242" s="237"/>
      <c r="GVO242" s="237"/>
      <c r="GVP242" s="237"/>
      <c r="GVQ242" s="237"/>
      <c r="GVR242" s="237"/>
      <c r="GVS242" s="237"/>
      <c r="GVT242" s="237"/>
      <c r="GVU242" s="237"/>
      <c r="GVV242" s="237"/>
      <c r="GVW242" s="237"/>
      <c r="GVX242" s="237"/>
      <c r="GVY242" s="237"/>
      <c r="GVZ242" s="237"/>
      <c r="GWA242" s="237"/>
      <c r="GWB242" s="237"/>
      <c r="GWC242" s="237"/>
      <c r="GWD242" s="237"/>
      <c r="GWE242" s="237"/>
      <c r="GWF242" s="237"/>
      <c r="GWG242" s="237"/>
      <c r="GWH242" s="237"/>
      <c r="GWI242" s="237"/>
      <c r="GWJ242" s="237"/>
      <c r="GWK242" s="237"/>
      <c r="GWL242" s="237"/>
      <c r="GWM242" s="237"/>
      <c r="GWN242" s="237"/>
      <c r="GWO242" s="237"/>
      <c r="GWP242" s="237"/>
      <c r="GWQ242" s="237"/>
      <c r="GWR242" s="237"/>
      <c r="GWS242" s="237"/>
      <c r="GWT242" s="237"/>
      <c r="GWU242" s="237"/>
      <c r="GWV242" s="237"/>
      <c r="GWW242" s="237"/>
      <c r="GWX242" s="237"/>
      <c r="GWY242" s="237"/>
      <c r="GWZ242" s="237"/>
      <c r="GXA242" s="237"/>
      <c r="GXB242" s="237"/>
      <c r="GXC242" s="237"/>
      <c r="GXD242" s="237"/>
      <c r="GXE242" s="237"/>
      <c r="GXF242" s="237"/>
      <c r="GXG242" s="237"/>
      <c r="GXH242" s="237"/>
      <c r="GXI242" s="237"/>
      <c r="GXJ242" s="237"/>
      <c r="GXK242" s="237"/>
      <c r="GXL242" s="237"/>
      <c r="GXM242" s="237"/>
      <c r="GXN242" s="237"/>
      <c r="GXO242" s="237"/>
      <c r="GXP242" s="237"/>
      <c r="GXQ242" s="237"/>
      <c r="GXR242" s="237"/>
      <c r="GXS242" s="237"/>
      <c r="GXT242" s="237"/>
      <c r="GXU242" s="237"/>
      <c r="GXV242" s="237"/>
      <c r="GXW242" s="237"/>
      <c r="GXX242" s="237"/>
      <c r="GXY242" s="237"/>
      <c r="GXZ242" s="237"/>
      <c r="GYA242" s="237"/>
      <c r="GYB242" s="237"/>
      <c r="GYC242" s="237"/>
      <c r="GYD242" s="237"/>
      <c r="GYE242" s="237"/>
      <c r="GYF242" s="237"/>
      <c r="GYG242" s="237"/>
      <c r="GYH242" s="237"/>
      <c r="GYI242" s="237"/>
      <c r="GYJ242" s="237"/>
      <c r="GYK242" s="237"/>
      <c r="GYL242" s="237"/>
      <c r="GYM242" s="237"/>
      <c r="GYN242" s="237"/>
      <c r="GYO242" s="237"/>
      <c r="GYP242" s="237"/>
      <c r="GYQ242" s="237"/>
      <c r="GYR242" s="237"/>
      <c r="GYS242" s="237"/>
      <c r="GYT242" s="237"/>
      <c r="GYU242" s="237"/>
      <c r="GYV242" s="237"/>
      <c r="GYW242" s="237"/>
      <c r="GYX242" s="237"/>
      <c r="GYY242" s="237"/>
      <c r="GYZ242" s="237"/>
      <c r="GZA242" s="237"/>
      <c r="GZB242" s="237"/>
      <c r="GZC242" s="237"/>
      <c r="GZD242" s="237"/>
      <c r="GZE242" s="237"/>
      <c r="GZF242" s="237"/>
      <c r="GZG242" s="237"/>
      <c r="GZH242" s="237"/>
      <c r="GZI242" s="237"/>
      <c r="GZJ242" s="237"/>
      <c r="GZK242" s="237"/>
      <c r="GZL242" s="237"/>
      <c r="GZM242" s="237"/>
      <c r="GZN242" s="237"/>
      <c r="GZO242" s="237"/>
      <c r="GZP242" s="237"/>
      <c r="GZQ242" s="237"/>
      <c r="GZR242" s="237"/>
      <c r="GZS242" s="237"/>
      <c r="GZT242" s="237"/>
      <c r="GZU242" s="237"/>
      <c r="GZV242" s="237"/>
      <c r="GZW242" s="237"/>
      <c r="GZX242" s="237"/>
      <c r="GZY242" s="237"/>
      <c r="GZZ242" s="237"/>
      <c r="HAA242" s="237"/>
      <c r="HAB242" s="237"/>
      <c r="HAC242" s="237"/>
      <c r="HAD242" s="237"/>
      <c r="HAE242" s="237"/>
      <c r="HAF242" s="237"/>
      <c r="HAG242" s="237"/>
      <c r="HAH242" s="237"/>
      <c r="HAI242" s="237"/>
      <c r="HAJ242" s="237"/>
      <c r="HAK242" s="237"/>
      <c r="HAL242" s="237"/>
      <c r="HAM242" s="237"/>
      <c r="HAN242" s="237"/>
      <c r="HAO242" s="237"/>
      <c r="HAP242" s="237"/>
      <c r="HAQ242" s="237"/>
      <c r="HAR242" s="237"/>
      <c r="HAS242" s="237"/>
      <c r="HAT242" s="237"/>
      <c r="HAU242" s="237"/>
      <c r="HAV242" s="237"/>
      <c r="HAW242" s="237"/>
      <c r="HAX242" s="237"/>
      <c r="HAY242" s="237"/>
      <c r="HAZ242" s="237"/>
      <c r="HBA242" s="237"/>
      <c r="HBB242" s="237"/>
      <c r="HBC242" s="237"/>
      <c r="HBD242" s="237"/>
      <c r="HBE242" s="237"/>
      <c r="HBF242" s="237"/>
      <c r="HBG242" s="237"/>
      <c r="HBH242" s="237"/>
      <c r="HBI242" s="237"/>
      <c r="HBJ242" s="237"/>
      <c r="HBK242" s="237"/>
      <c r="HBL242" s="237"/>
      <c r="HBM242" s="237"/>
      <c r="HBN242" s="237"/>
      <c r="HBO242" s="237"/>
      <c r="HBP242" s="237"/>
      <c r="HBQ242" s="237"/>
      <c r="HBR242" s="237"/>
      <c r="HBS242" s="237"/>
      <c r="HBT242" s="237"/>
      <c r="HBU242" s="237"/>
      <c r="HBV242" s="237"/>
      <c r="HBW242" s="237"/>
      <c r="HBX242" s="237"/>
      <c r="HBY242" s="237"/>
      <c r="HBZ242" s="237"/>
      <c r="HCA242" s="237"/>
      <c r="HCB242" s="237"/>
      <c r="HCC242" s="237"/>
      <c r="HCD242" s="237"/>
      <c r="HCE242" s="237"/>
      <c r="HCF242" s="237"/>
      <c r="HCG242" s="237"/>
      <c r="HCH242" s="237"/>
      <c r="HCI242" s="237"/>
      <c r="HCJ242" s="237"/>
      <c r="HCK242" s="237"/>
      <c r="HCL242" s="237"/>
      <c r="HCM242" s="237"/>
      <c r="HCN242" s="237"/>
      <c r="HCO242" s="237"/>
      <c r="HCP242" s="237"/>
      <c r="HCQ242" s="237"/>
      <c r="HCR242" s="237"/>
      <c r="HCS242" s="237"/>
      <c r="HCT242" s="237"/>
      <c r="HCU242" s="237"/>
      <c r="HCV242" s="237"/>
      <c r="HCW242" s="237"/>
      <c r="HCX242" s="237"/>
      <c r="HCY242" s="237"/>
      <c r="HCZ242" s="237"/>
      <c r="HDA242" s="237"/>
      <c r="HDB242" s="237"/>
      <c r="HDC242" s="237"/>
      <c r="HDD242" s="237"/>
      <c r="HDE242" s="237"/>
      <c r="HDF242" s="237"/>
      <c r="HDG242" s="237"/>
      <c r="HDH242" s="237"/>
      <c r="HDI242" s="237"/>
      <c r="HDJ242" s="237"/>
      <c r="HDK242" s="237"/>
      <c r="HDL242" s="237"/>
      <c r="HDM242" s="237"/>
      <c r="HDN242" s="237"/>
      <c r="HDO242" s="237"/>
      <c r="HDP242" s="237"/>
      <c r="HDQ242" s="237"/>
      <c r="HDR242" s="237"/>
      <c r="HDS242" s="237"/>
      <c r="HDT242" s="237"/>
      <c r="HDU242" s="237"/>
      <c r="HDV242" s="237"/>
      <c r="HDW242" s="237"/>
      <c r="HDX242" s="237"/>
      <c r="HDY242" s="237"/>
      <c r="HDZ242" s="237"/>
      <c r="HEA242" s="237"/>
      <c r="HEB242" s="237"/>
      <c r="HEC242" s="237"/>
      <c r="HED242" s="237"/>
      <c r="HEE242" s="237"/>
      <c r="HEF242" s="237"/>
      <c r="HEG242" s="237"/>
      <c r="HEH242" s="237"/>
      <c r="HEI242" s="237"/>
      <c r="HEJ242" s="237"/>
      <c r="HEK242" s="237"/>
      <c r="HEL242" s="237"/>
      <c r="HEM242" s="237"/>
      <c r="HEN242" s="237"/>
      <c r="HEO242" s="237"/>
      <c r="HEP242" s="237"/>
      <c r="HEQ242" s="237"/>
      <c r="HER242" s="237"/>
      <c r="HES242" s="237"/>
      <c r="HET242" s="237"/>
      <c r="HEU242" s="237"/>
      <c r="HEV242" s="237"/>
      <c r="HEW242" s="237"/>
      <c r="HEX242" s="237"/>
      <c r="HEY242" s="237"/>
      <c r="HEZ242" s="237"/>
      <c r="HFA242" s="237"/>
      <c r="HFB242" s="237"/>
      <c r="HFC242" s="237"/>
      <c r="HFD242" s="237"/>
      <c r="HFE242" s="237"/>
      <c r="HFF242" s="237"/>
      <c r="HFG242" s="237"/>
      <c r="HFH242" s="237"/>
      <c r="HFI242" s="237"/>
      <c r="HFJ242" s="237"/>
      <c r="HFK242" s="237"/>
      <c r="HFL242" s="237"/>
      <c r="HFM242" s="237"/>
      <c r="HFN242" s="237"/>
      <c r="HFO242" s="237"/>
      <c r="HFP242" s="237"/>
      <c r="HFQ242" s="237"/>
      <c r="HFR242" s="237"/>
      <c r="HFS242" s="237"/>
      <c r="HFT242" s="237"/>
      <c r="HFU242" s="237"/>
      <c r="HFV242" s="237"/>
      <c r="HFW242" s="237"/>
      <c r="HFX242" s="237"/>
      <c r="HFY242" s="237"/>
      <c r="HFZ242" s="237"/>
      <c r="HGA242" s="237"/>
      <c r="HGB242" s="237"/>
      <c r="HGC242" s="237"/>
      <c r="HGD242" s="237"/>
      <c r="HGE242" s="237"/>
      <c r="HGF242" s="237"/>
      <c r="HGG242" s="237"/>
      <c r="HGH242" s="237"/>
      <c r="HGI242" s="237"/>
      <c r="HGJ242" s="237"/>
      <c r="HGK242" s="237"/>
      <c r="HGL242" s="237"/>
      <c r="HGM242" s="237"/>
      <c r="HGN242" s="237"/>
      <c r="HGO242" s="237"/>
      <c r="HGP242" s="237"/>
      <c r="HGQ242" s="237"/>
      <c r="HGR242" s="237"/>
      <c r="HGS242" s="237"/>
      <c r="HGT242" s="237"/>
      <c r="HGU242" s="237"/>
      <c r="HGV242" s="237"/>
      <c r="HGW242" s="237"/>
      <c r="HGX242" s="237"/>
      <c r="HGY242" s="237"/>
      <c r="HGZ242" s="237"/>
      <c r="HHA242" s="237"/>
      <c r="HHB242" s="237"/>
      <c r="HHC242" s="237"/>
      <c r="HHD242" s="237"/>
      <c r="HHE242" s="237"/>
      <c r="HHF242" s="237"/>
      <c r="HHG242" s="237"/>
      <c r="HHH242" s="237"/>
      <c r="HHI242" s="237"/>
      <c r="HHJ242" s="237"/>
      <c r="HHK242" s="237"/>
      <c r="HHL242" s="237"/>
      <c r="HHM242" s="237"/>
      <c r="HHN242" s="237"/>
      <c r="HHO242" s="237"/>
      <c r="HHP242" s="237"/>
      <c r="HHQ242" s="237"/>
      <c r="HHR242" s="237"/>
      <c r="HHS242" s="237"/>
      <c r="HHT242" s="237"/>
      <c r="HHU242" s="237"/>
      <c r="HHV242" s="237"/>
      <c r="HHW242" s="237"/>
      <c r="HHX242" s="237"/>
      <c r="HHY242" s="237"/>
      <c r="HHZ242" s="237"/>
      <c r="HIA242" s="237"/>
      <c r="HIB242" s="237"/>
      <c r="HIC242" s="237"/>
      <c r="HID242" s="237"/>
      <c r="HIE242" s="237"/>
      <c r="HIF242" s="237"/>
      <c r="HIG242" s="237"/>
      <c r="HIH242" s="237"/>
      <c r="HII242" s="237"/>
      <c r="HIJ242" s="237"/>
      <c r="HIK242" s="237"/>
      <c r="HIL242" s="237"/>
      <c r="HIM242" s="237"/>
      <c r="HIN242" s="237"/>
      <c r="HIO242" s="237"/>
      <c r="HIP242" s="237"/>
      <c r="HIQ242" s="237"/>
      <c r="HIR242" s="237"/>
      <c r="HIS242" s="237"/>
      <c r="HIT242" s="237"/>
      <c r="HIU242" s="237"/>
      <c r="HIV242" s="237"/>
      <c r="HIW242" s="237"/>
      <c r="HIX242" s="237"/>
      <c r="HIY242" s="237"/>
      <c r="HIZ242" s="237"/>
      <c r="HJA242" s="237"/>
      <c r="HJB242" s="237"/>
      <c r="HJC242" s="237"/>
      <c r="HJD242" s="237"/>
      <c r="HJE242" s="237"/>
      <c r="HJF242" s="237"/>
      <c r="HJG242" s="237"/>
      <c r="HJH242" s="237"/>
      <c r="HJI242" s="237"/>
      <c r="HJJ242" s="237"/>
      <c r="HJK242" s="237"/>
      <c r="HJL242" s="237"/>
      <c r="HJM242" s="237"/>
      <c r="HJN242" s="237"/>
      <c r="HJO242" s="237"/>
      <c r="HJP242" s="237"/>
      <c r="HJQ242" s="237"/>
      <c r="HJR242" s="237"/>
      <c r="HJS242" s="237"/>
      <c r="HJT242" s="237"/>
      <c r="HJU242" s="237"/>
      <c r="HJV242" s="237"/>
      <c r="HJW242" s="237"/>
      <c r="HJX242" s="237"/>
      <c r="HJY242" s="237"/>
      <c r="HJZ242" s="237"/>
      <c r="HKA242" s="237"/>
      <c r="HKB242" s="237"/>
      <c r="HKC242" s="237"/>
      <c r="HKD242" s="237"/>
      <c r="HKE242" s="237"/>
      <c r="HKF242" s="237"/>
      <c r="HKG242" s="237"/>
      <c r="HKH242" s="237"/>
      <c r="HKI242" s="237"/>
      <c r="HKJ242" s="237"/>
      <c r="HKK242" s="237"/>
      <c r="HKL242" s="237"/>
      <c r="HKM242" s="237"/>
      <c r="HKN242" s="237"/>
      <c r="HKO242" s="237"/>
      <c r="HKP242" s="237"/>
      <c r="HKQ242" s="237"/>
      <c r="HKR242" s="237"/>
      <c r="HKS242" s="237"/>
      <c r="HKT242" s="237"/>
      <c r="HKU242" s="237"/>
      <c r="HKV242" s="237"/>
      <c r="HKW242" s="237"/>
      <c r="HKX242" s="237"/>
      <c r="HKY242" s="237"/>
      <c r="HKZ242" s="237"/>
      <c r="HLA242" s="237"/>
      <c r="HLB242" s="237"/>
      <c r="HLC242" s="237"/>
      <c r="HLD242" s="237"/>
      <c r="HLE242" s="237"/>
      <c r="HLF242" s="237"/>
      <c r="HLG242" s="237"/>
      <c r="HLH242" s="237"/>
      <c r="HLI242" s="237"/>
      <c r="HLJ242" s="237"/>
      <c r="HLK242" s="237"/>
      <c r="HLL242" s="237"/>
      <c r="HLM242" s="237"/>
      <c r="HLN242" s="237"/>
      <c r="HLO242" s="237"/>
      <c r="HLP242" s="237"/>
      <c r="HLQ242" s="237"/>
      <c r="HLR242" s="237"/>
      <c r="HLS242" s="237"/>
      <c r="HLT242" s="237"/>
      <c r="HLU242" s="237"/>
      <c r="HLV242" s="237"/>
      <c r="HLW242" s="237"/>
      <c r="HLX242" s="237"/>
      <c r="HLY242" s="237"/>
      <c r="HLZ242" s="237"/>
      <c r="HMA242" s="237"/>
      <c r="HMB242" s="237"/>
      <c r="HMC242" s="237"/>
      <c r="HMD242" s="237"/>
      <c r="HME242" s="237"/>
      <c r="HMF242" s="237"/>
      <c r="HMG242" s="237"/>
      <c r="HMH242" s="237"/>
      <c r="HMI242" s="237"/>
      <c r="HMJ242" s="237"/>
      <c r="HMK242" s="237"/>
      <c r="HML242" s="237"/>
      <c r="HMM242" s="237"/>
      <c r="HMN242" s="237"/>
      <c r="HMO242" s="237"/>
      <c r="HMP242" s="237"/>
      <c r="HMQ242" s="237"/>
      <c r="HMR242" s="237"/>
      <c r="HMS242" s="237"/>
      <c r="HMT242" s="237"/>
      <c r="HMU242" s="237"/>
      <c r="HMV242" s="237"/>
      <c r="HMW242" s="237"/>
      <c r="HMX242" s="237"/>
      <c r="HMY242" s="237"/>
      <c r="HMZ242" s="237"/>
      <c r="HNA242" s="237"/>
      <c r="HNB242" s="237"/>
      <c r="HNC242" s="237"/>
      <c r="HND242" s="237"/>
      <c r="HNE242" s="237"/>
      <c r="HNF242" s="237"/>
      <c r="HNG242" s="237"/>
      <c r="HNH242" s="237"/>
      <c r="HNI242" s="237"/>
      <c r="HNJ242" s="237"/>
      <c r="HNK242" s="237"/>
      <c r="HNL242" s="237"/>
      <c r="HNM242" s="237"/>
      <c r="HNN242" s="237"/>
      <c r="HNO242" s="237"/>
      <c r="HNP242" s="237"/>
      <c r="HNQ242" s="237"/>
      <c r="HNR242" s="237"/>
      <c r="HNS242" s="237"/>
      <c r="HNT242" s="237"/>
      <c r="HNU242" s="237"/>
      <c r="HNV242" s="237"/>
      <c r="HNW242" s="237"/>
      <c r="HNX242" s="237"/>
      <c r="HNY242" s="237"/>
      <c r="HNZ242" s="237"/>
      <c r="HOA242" s="237"/>
      <c r="HOB242" s="237"/>
      <c r="HOC242" s="237"/>
      <c r="HOD242" s="237"/>
      <c r="HOE242" s="237"/>
      <c r="HOF242" s="237"/>
      <c r="HOG242" s="237"/>
      <c r="HOH242" s="237"/>
      <c r="HOI242" s="237"/>
      <c r="HOJ242" s="237"/>
      <c r="HOK242" s="237"/>
      <c r="HOL242" s="237"/>
      <c r="HOM242" s="237"/>
      <c r="HON242" s="237"/>
      <c r="HOO242" s="237"/>
      <c r="HOP242" s="237"/>
      <c r="HOQ242" s="237"/>
      <c r="HOR242" s="237"/>
      <c r="HOS242" s="237"/>
      <c r="HOT242" s="237"/>
      <c r="HOU242" s="237"/>
      <c r="HOV242" s="237"/>
      <c r="HOW242" s="237"/>
      <c r="HOX242" s="237"/>
      <c r="HOY242" s="237"/>
      <c r="HOZ242" s="237"/>
      <c r="HPA242" s="237"/>
      <c r="HPB242" s="237"/>
      <c r="HPC242" s="237"/>
      <c r="HPD242" s="237"/>
      <c r="HPE242" s="237"/>
      <c r="HPF242" s="237"/>
      <c r="HPG242" s="237"/>
      <c r="HPH242" s="237"/>
      <c r="HPI242" s="237"/>
      <c r="HPJ242" s="237"/>
      <c r="HPK242" s="237"/>
      <c r="HPL242" s="237"/>
      <c r="HPM242" s="237"/>
      <c r="HPN242" s="237"/>
      <c r="HPO242" s="237"/>
      <c r="HPP242" s="237"/>
      <c r="HPQ242" s="237"/>
      <c r="HPR242" s="237"/>
      <c r="HPS242" s="237"/>
      <c r="HPT242" s="237"/>
      <c r="HPU242" s="237"/>
      <c r="HPV242" s="237"/>
      <c r="HPW242" s="237"/>
      <c r="HPX242" s="237"/>
      <c r="HPY242" s="237"/>
      <c r="HPZ242" s="237"/>
      <c r="HQA242" s="237"/>
      <c r="HQB242" s="237"/>
      <c r="HQC242" s="237"/>
      <c r="HQD242" s="237"/>
      <c r="HQE242" s="237"/>
      <c r="HQF242" s="237"/>
      <c r="HQG242" s="237"/>
      <c r="HQH242" s="237"/>
      <c r="HQI242" s="237"/>
      <c r="HQJ242" s="237"/>
      <c r="HQK242" s="237"/>
      <c r="HQL242" s="237"/>
      <c r="HQM242" s="237"/>
      <c r="HQN242" s="237"/>
      <c r="HQO242" s="237"/>
      <c r="HQP242" s="237"/>
      <c r="HQQ242" s="237"/>
      <c r="HQR242" s="237"/>
      <c r="HQS242" s="237"/>
      <c r="HQT242" s="237"/>
      <c r="HQU242" s="237"/>
      <c r="HQV242" s="237"/>
      <c r="HQW242" s="237"/>
      <c r="HQX242" s="237"/>
      <c r="HQY242" s="237"/>
      <c r="HQZ242" s="237"/>
      <c r="HRA242" s="237"/>
      <c r="HRB242" s="237"/>
      <c r="HRC242" s="237"/>
      <c r="HRD242" s="237"/>
      <c r="HRE242" s="237"/>
      <c r="HRF242" s="237"/>
      <c r="HRG242" s="237"/>
      <c r="HRH242" s="237"/>
      <c r="HRI242" s="237"/>
      <c r="HRJ242" s="237"/>
      <c r="HRK242" s="237"/>
      <c r="HRL242" s="237"/>
      <c r="HRM242" s="237"/>
      <c r="HRN242" s="237"/>
      <c r="HRO242" s="237"/>
      <c r="HRP242" s="237"/>
      <c r="HRQ242" s="237"/>
      <c r="HRR242" s="237"/>
      <c r="HRS242" s="237"/>
      <c r="HRT242" s="237"/>
      <c r="HRU242" s="237"/>
      <c r="HRV242" s="237"/>
      <c r="HRW242" s="237"/>
      <c r="HRX242" s="237"/>
      <c r="HRY242" s="237"/>
      <c r="HRZ242" s="237"/>
      <c r="HSA242" s="237"/>
      <c r="HSB242" s="237"/>
      <c r="HSC242" s="237"/>
      <c r="HSD242" s="237"/>
      <c r="HSE242" s="237"/>
      <c r="HSF242" s="237"/>
      <c r="HSG242" s="237"/>
      <c r="HSH242" s="237"/>
      <c r="HSI242" s="237"/>
      <c r="HSJ242" s="237"/>
      <c r="HSK242" s="237"/>
      <c r="HSL242" s="237"/>
      <c r="HSM242" s="237"/>
      <c r="HSN242" s="237"/>
      <c r="HSO242" s="237"/>
      <c r="HSP242" s="237"/>
      <c r="HSQ242" s="237"/>
      <c r="HSR242" s="237"/>
      <c r="HSS242" s="237"/>
      <c r="HST242" s="237"/>
      <c r="HSU242" s="237"/>
      <c r="HSV242" s="237"/>
      <c r="HSW242" s="237"/>
      <c r="HSX242" s="237"/>
      <c r="HSY242" s="237"/>
      <c r="HSZ242" s="237"/>
      <c r="HTA242" s="237"/>
      <c r="HTB242" s="237"/>
      <c r="HTC242" s="237"/>
      <c r="HTD242" s="237"/>
      <c r="HTE242" s="237"/>
      <c r="HTF242" s="237"/>
      <c r="HTG242" s="237"/>
      <c r="HTH242" s="237"/>
      <c r="HTI242" s="237"/>
      <c r="HTJ242" s="237"/>
      <c r="HTK242" s="237"/>
      <c r="HTL242" s="237"/>
      <c r="HTM242" s="237"/>
      <c r="HTN242" s="237"/>
      <c r="HTO242" s="237"/>
      <c r="HTP242" s="237"/>
      <c r="HTQ242" s="237"/>
      <c r="HTR242" s="237"/>
      <c r="HTS242" s="237"/>
      <c r="HTT242" s="237"/>
      <c r="HTU242" s="237"/>
      <c r="HTV242" s="237"/>
      <c r="HTW242" s="237"/>
      <c r="HTX242" s="237"/>
      <c r="HTY242" s="237"/>
      <c r="HTZ242" s="237"/>
      <c r="HUA242" s="237"/>
      <c r="HUB242" s="237"/>
      <c r="HUC242" s="237"/>
      <c r="HUD242" s="237"/>
      <c r="HUE242" s="237"/>
      <c r="HUF242" s="237"/>
      <c r="HUG242" s="237"/>
      <c r="HUH242" s="237"/>
      <c r="HUI242" s="237"/>
      <c r="HUJ242" s="237"/>
      <c r="HUK242" s="237"/>
      <c r="HUL242" s="237"/>
      <c r="HUM242" s="237"/>
      <c r="HUN242" s="237"/>
      <c r="HUO242" s="237"/>
      <c r="HUP242" s="237"/>
      <c r="HUQ242" s="237"/>
      <c r="HUR242" s="237"/>
      <c r="HUS242" s="237"/>
      <c r="HUT242" s="237"/>
      <c r="HUU242" s="237"/>
      <c r="HUV242" s="237"/>
      <c r="HUW242" s="237"/>
      <c r="HUX242" s="237"/>
      <c r="HUY242" s="237"/>
      <c r="HUZ242" s="237"/>
      <c r="HVA242" s="237"/>
      <c r="HVB242" s="237"/>
      <c r="HVC242" s="237"/>
      <c r="HVD242" s="237"/>
      <c r="HVE242" s="237"/>
      <c r="HVF242" s="237"/>
      <c r="HVG242" s="237"/>
      <c r="HVH242" s="237"/>
      <c r="HVI242" s="237"/>
      <c r="HVJ242" s="237"/>
      <c r="HVK242" s="237"/>
      <c r="HVL242" s="237"/>
      <c r="HVM242" s="237"/>
      <c r="HVN242" s="237"/>
      <c r="HVO242" s="237"/>
      <c r="HVP242" s="237"/>
      <c r="HVQ242" s="237"/>
      <c r="HVR242" s="237"/>
      <c r="HVS242" s="237"/>
      <c r="HVT242" s="237"/>
      <c r="HVU242" s="237"/>
      <c r="HVV242" s="237"/>
      <c r="HVW242" s="237"/>
      <c r="HVX242" s="237"/>
      <c r="HVY242" s="237"/>
      <c r="HVZ242" s="237"/>
      <c r="HWA242" s="237"/>
      <c r="HWB242" s="237"/>
      <c r="HWC242" s="237"/>
      <c r="HWD242" s="237"/>
      <c r="HWE242" s="237"/>
      <c r="HWF242" s="237"/>
      <c r="HWG242" s="237"/>
      <c r="HWH242" s="237"/>
      <c r="HWI242" s="237"/>
      <c r="HWJ242" s="237"/>
      <c r="HWK242" s="237"/>
      <c r="HWL242" s="237"/>
      <c r="HWM242" s="237"/>
      <c r="HWN242" s="237"/>
      <c r="HWO242" s="237"/>
      <c r="HWP242" s="237"/>
      <c r="HWQ242" s="237"/>
      <c r="HWR242" s="237"/>
      <c r="HWS242" s="237"/>
      <c r="HWT242" s="237"/>
      <c r="HWU242" s="237"/>
      <c r="HWV242" s="237"/>
      <c r="HWW242" s="237"/>
      <c r="HWX242" s="237"/>
      <c r="HWY242" s="237"/>
      <c r="HWZ242" s="237"/>
      <c r="HXA242" s="237"/>
      <c r="HXB242" s="237"/>
      <c r="HXC242" s="237"/>
      <c r="HXD242" s="237"/>
      <c r="HXE242" s="237"/>
      <c r="HXF242" s="237"/>
      <c r="HXG242" s="237"/>
      <c r="HXH242" s="237"/>
      <c r="HXI242" s="237"/>
      <c r="HXJ242" s="237"/>
      <c r="HXK242" s="237"/>
      <c r="HXL242" s="237"/>
      <c r="HXM242" s="237"/>
      <c r="HXN242" s="237"/>
      <c r="HXO242" s="237"/>
      <c r="HXP242" s="237"/>
      <c r="HXQ242" s="237"/>
      <c r="HXR242" s="237"/>
      <c r="HXS242" s="237"/>
      <c r="HXT242" s="237"/>
      <c r="HXU242" s="237"/>
      <c r="HXV242" s="237"/>
      <c r="HXW242" s="237"/>
      <c r="HXX242" s="237"/>
      <c r="HXY242" s="237"/>
      <c r="HXZ242" s="237"/>
      <c r="HYA242" s="237"/>
      <c r="HYB242" s="237"/>
      <c r="HYC242" s="237"/>
      <c r="HYD242" s="237"/>
      <c r="HYE242" s="237"/>
      <c r="HYF242" s="237"/>
      <c r="HYG242" s="237"/>
      <c r="HYH242" s="237"/>
      <c r="HYI242" s="237"/>
      <c r="HYJ242" s="237"/>
      <c r="HYK242" s="237"/>
      <c r="HYL242" s="237"/>
      <c r="HYM242" s="237"/>
      <c r="HYN242" s="237"/>
      <c r="HYO242" s="237"/>
      <c r="HYP242" s="237"/>
      <c r="HYQ242" s="237"/>
      <c r="HYR242" s="237"/>
      <c r="HYS242" s="237"/>
      <c r="HYT242" s="237"/>
      <c r="HYU242" s="237"/>
      <c r="HYV242" s="237"/>
      <c r="HYW242" s="237"/>
      <c r="HYX242" s="237"/>
      <c r="HYY242" s="237"/>
      <c r="HYZ242" s="237"/>
      <c r="HZA242" s="237"/>
      <c r="HZB242" s="237"/>
      <c r="HZC242" s="237"/>
      <c r="HZD242" s="237"/>
      <c r="HZE242" s="237"/>
      <c r="HZF242" s="237"/>
      <c r="HZG242" s="237"/>
      <c r="HZH242" s="237"/>
      <c r="HZI242" s="237"/>
      <c r="HZJ242" s="237"/>
      <c r="HZK242" s="237"/>
      <c r="HZL242" s="237"/>
      <c r="HZM242" s="237"/>
      <c r="HZN242" s="237"/>
      <c r="HZO242" s="237"/>
      <c r="HZP242" s="237"/>
      <c r="HZQ242" s="237"/>
      <c r="HZR242" s="237"/>
      <c r="HZS242" s="237"/>
      <c r="HZT242" s="237"/>
      <c r="HZU242" s="237"/>
      <c r="HZV242" s="237"/>
      <c r="HZW242" s="237"/>
      <c r="HZX242" s="237"/>
      <c r="HZY242" s="237"/>
      <c r="HZZ242" s="237"/>
      <c r="IAA242" s="237"/>
      <c r="IAB242" s="237"/>
      <c r="IAC242" s="237"/>
      <c r="IAD242" s="237"/>
      <c r="IAE242" s="237"/>
      <c r="IAF242" s="237"/>
      <c r="IAG242" s="237"/>
      <c r="IAH242" s="237"/>
      <c r="IAI242" s="237"/>
      <c r="IAJ242" s="237"/>
      <c r="IAK242" s="237"/>
      <c r="IAL242" s="237"/>
      <c r="IAM242" s="237"/>
      <c r="IAN242" s="237"/>
      <c r="IAO242" s="237"/>
      <c r="IAP242" s="237"/>
      <c r="IAQ242" s="237"/>
      <c r="IAR242" s="237"/>
      <c r="IAS242" s="237"/>
      <c r="IAT242" s="237"/>
      <c r="IAU242" s="237"/>
      <c r="IAV242" s="237"/>
      <c r="IAW242" s="237"/>
      <c r="IAX242" s="237"/>
      <c r="IAY242" s="237"/>
      <c r="IAZ242" s="237"/>
      <c r="IBA242" s="237"/>
      <c r="IBB242" s="237"/>
      <c r="IBC242" s="237"/>
      <c r="IBD242" s="237"/>
      <c r="IBE242" s="237"/>
      <c r="IBF242" s="237"/>
      <c r="IBG242" s="237"/>
      <c r="IBH242" s="237"/>
      <c r="IBI242" s="237"/>
      <c r="IBJ242" s="237"/>
      <c r="IBK242" s="237"/>
      <c r="IBL242" s="237"/>
      <c r="IBM242" s="237"/>
      <c r="IBN242" s="237"/>
      <c r="IBO242" s="237"/>
      <c r="IBP242" s="237"/>
      <c r="IBQ242" s="237"/>
      <c r="IBR242" s="237"/>
      <c r="IBS242" s="237"/>
      <c r="IBT242" s="237"/>
      <c r="IBU242" s="237"/>
      <c r="IBV242" s="237"/>
      <c r="IBW242" s="237"/>
      <c r="IBX242" s="237"/>
      <c r="IBY242" s="237"/>
      <c r="IBZ242" s="237"/>
      <c r="ICA242" s="237"/>
      <c r="ICB242" s="237"/>
      <c r="ICC242" s="237"/>
      <c r="ICD242" s="237"/>
      <c r="ICE242" s="237"/>
      <c r="ICF242" s="237"/>
      <c r="ICG242" s="237"/>
      <c r="ICH242" s="237"/>
      <c r="ICI242" s="237"/>
      <c r="ICJ242" s="237"/>
      <c r="ICK242" s="237"/>
      <c r="ICL242" s="237"/>
      <c r="ICM242" s="237"/>
      <c r="ICN242" s="237"/>
      <c r="ICO242" s="237"/>
      <c r="ICP242" s="237"/>
      <c r="ICQ242" s="237"/>
      <c r="ICR242" s="237"/>
      <c r="ICS242" s="237"/>
      <c r="ICT242" s="237"/>
      <c r="ICU242" s="237"/>
      <c r="ICV242" s="237"/>
      <c r="ICW242" s="237"/>
      <c r="ICX242" s="237"/>
      <c r="ICY242" s="237"/>
      <c r="ICZ242" s="237"/>
      <c r="IDA242" s="237"/>
      <c r="IDB242" s="237"/>
      <c r="IDC242" s="237"/>
      <c r="IDD242" s="237"/>
      <c r="IDE242" s="237"/>
      <c r="IDF242" s="237"/>
      <c r="IDG242" s="237"/>
      <c r="IDH242" s="237"/>
      <c r="IDI242" s="237"/>
      <c r="IDJ242" s="237"/>
      <c r="IDK242" s="237"/>
      <c r="IDL242" s="237"/>
      <c r="IDM242" s="237"/>
      <c r="IDN242" s="237"/>
      <c r="IDO242" s="237"/>
      <c r="IDP242" s="237"/>
      <c r="IDQ242" s="237"/>
      <c r="IDR242" s="237"/>
      <c r="IDS242" s="237"/>
      <c r="IDT242" s="237"/>
      <c r="IDU242" s="237"/>
      <c r="IDV242" s="237"/>
      <c r="IDW242" s="237"/>
      <c r="IDX242" s="237"/>
      <c r="IDY242" s="237"/>
      <c r="IDZ242" s="237"/>
      <c r="IEA242" s="237"/>
      <c r="IEB242" s="237"/>
      <c r="IEC242" s="237"/>
      <c r="IED242" s="237"/>
      <c r="IEE242" s="237"/>
      <c r="IEF242" s="237"/>
      <c r="IEG242" s="237"/>
      <c r="IEH242" s="237"/>
      <c r="IEI242" s="237"/>
      <c r="IEJ242" s="237"/>
      <c r="IEK242" s="237"/>
      <c r="IEL242" s="237"/>
      <c r="IEM242" s="237"/>
      <c r="IEN242" s="237"/>
      <c r="IEO242" s="237"/>
      <c r="IEP242" s="237"/>
      <c r="IEQ242" s="237"/>
      <c r="IER242" s="237"/>
      <c r="IES242" s="237"/>
      <c r="IET242" s="237"/>
      <c r="IEU242" s="237"/>
      <c r="IEV242" s="237"/>
      <c r="IEW242" s="237"/>
      <c r="IEX242" s="237"/>
      <c r="IEY242" s="237"/>
      <c r="IEZ242" s="237"/>
      <c r="IFA242" s="237"/>
      <c r="IFB242" s="237"/>
      <c r="IFC242" s="237"/>
      <c r="IFD242" s="237"/>
      <c r="IFE242" s="237"/>
      <c r="IFF242" s="237"/>
      <c r="IFG242" s="237"/>
      <c r="IFH242" s="237"/>
      <c r="IFI242" s="237"/>
      <c r="IFJ242" s="237"/>
      <c r="IFK242" s="237"/>
      <c r="IFL242" s="237"/>
      <c r="IFM242" s="237"/>
      <c r="IFN242" s="237"/>
      <c r="IFO242" s="237"/>
      <c r="IFP242" s="237"/>
      <c r="IFQ242" s="237"/>
      <c r="IFR242" s="237"/>
      <c r="IFS242" s="237"/>
      <c r="IFT242" s="237"/>
      <c r="IFU242" s="237"/>
      <c r="IFV242" s="237"/>
      <c r="IFW242" s="237"/>
      <c r="IFX242" s="237"/>
      <c r="IFY242" s="237"/>
      <c r="IFZ242" s="237"/>
      <c r="IGA242" s="237"/>
      <c r="IGB242" s="237"/>
      <c r="IGC242" s="237"/>
      <c r="IGD242" s="237"/>
      <c r="IGE242" s="237"/>
      <c r="IGF242" s="237"/>
      <c r="IGG242" s="237"/>
      <c r="IGH242" s="237"/>
      <c r="IGI242" s="237"/>
      <c r="IGJ242" s="237"/>
      <c r="IGK242" s="237"/>
      <c r="IGL242" s="237"/>
      <c r="IGM242" s="237"/>
      <c r="IGN242" s="237"/>
      <c r="IGO242" s="237"/>
      <c r="IGP242" s="237"/>
      <c r="IGQ242" s="237"/>
      <c r="IGR242" s="237"/>
      <c r="IGS242" s="237"/>
      <c r="IGT242" s="237"/>
      <c r="IGU242" s="237"/>
      <c r="IGV242" s="237"/>
      <c r="IGW242" s="237"/>
      <c r="IGX242" s="237"/>
      <c r="IGY242" s="237"/>
      <c r="IGZ242" s="237"/>
      <c r="IHA242" s="237"/>
      <c r="IHB242" s="237"/>
      <c r="IHC242" s="237"/>
      <c r="IHD242" s="237"/>
      <c r="IHE242" s="237"/>
      <c r="IHF242" s="237"/>
      <c r="IHG242" s="237"/>
      <c r="IHH242" s="237"/>
      <c r="IHI242" s="237"/>
      <c r="IHJ242" s="237"/>
      <c r="IHK242" s="237"/>
      <c r="IHL242" s="237"/>
      <c r="IHM242" s="237"/>
      <c r="IHN242" s="237"/>
      <c r="IHO242" s="237"/>
      <c r="IHP242" s="237"/>
      <c r="IHQ242" s="237"/>
      <c r="IHR242" s="237"/>
      <c r="IHS242" s="237"/>
      <c r="IHT242" s="237"/>
      <c r="IHU242" s="237"/>
      <c r="IHV242" s="237"/>
      <c r="IHW242" s="237"/>
      <c r="IHX242" s="237"/>
      <c r="IHY242" s="237"/>
      <c r="IHZ242" s="237"/>
      <c r="IIA242" s="237"/>
      <c r="IIB242" s="237"/>
      <c r="IIC242" s="237"/>
      <c r="IID242" s="237"/>
      <c r="IIE242" s="237"/>
      <c r="IIF242" s="237"/>
      <c r="IIG242" s="237"/>
      <c r="IIH242" s="237"/>
      <c r="III242" s="237"/>
      <c r="IIJ242" s="237"/>
      <c r="IIK242" s="237"/>
      <c r="IIL242" s="237"/>
      <c r="IIM242" s="237"/>
      <c r="IIN242" s="237"/>
      <c r="IIO242" s="237"/>
      <c r="IIP242" s="237"/>
      <c r="IIQ242" s="237"/>
      <c r="IIR242" s="237"/>
      <c r="IIS242" s="237"/>
      <c r="IIT242" s="237"/>
      <c r="IIU242" s="237"/>
      <c r="IIV242" s="237"/>
      <c r="IIW242" s="237"/>
      <c r="IIX242" s="237"/>
      <c r="IIY242" s="237"/>
      <c r="IIZ242" s="237"/>
      <c r="IJA242" s="237"/>
      <c r="IJB242" s="237"/>
      <c r="IJC242" s="237"/>
      <c r="IJD242" s="237"/>
      <c r="IJE242" s="237"/>
      <c r="IJF242" s="237"/>
      <c r="IJG242" s="237"/>
      <c r="IJH242" s="237"/>
      <c r="IJI242" s="237"/>
      <c r="IJJ242" s="237"/>
      <c r="IJK242" s="237"/>
      <c r="IJL242" s="237"/>
      <c r="IJM242" s="237"/>
      <c r="IJN242" s="237"/>
      <c r="IJO242" s="237"/>
      <c r="IJP242" s="237"/>
      <c r="IJQ242" s="237"/>
      <c r="IJR242" s="237"/>
      <c r="IJS242" s="237"/>
      <c r="IJT242" s="237"/>
      <c r="IJU242" s="237"/>
      <c r="IJV242" s="237"/>
      <c r="IJW242" s="237"/>
      <c r="IJX242" s="237"/>
      <c r="IJY242" s="237"/>
      <c r="IJZ242" s="237"/>
      <c r="IKA242" s="237"/>
      <c r="IKB242" s="237"/>
      <c r="IKC242" s="237"/>
      <c r="IKD242" s="237"/>
      <c r="IKE242" s="237"/>
      <c r="IKF242" s="237"/>
      <c r="IKG242" s="237"/>
      <c r="IKH242" s="237"/>
      <c r="IKI242" s="237"/>
      <c r="IKJ242" s="237"/>
      <c r="IKK242" s="237"/>
      <c r="IKL242" s="237"/>
      <c r="IKM242" s="237"/>
      <c r="IKN242" s="237"/>
      <c r="IKO242" s="237"/>
      <c r="IKP242" s="237"/>
      <c r="IKQ242" s="237"/>
      <c r="IKR242" s="237"/>
      <c r="IKS242" s="237"/>
      <c r="IKT242" s="237"/>
      <c r="IKU242" s="237"/>
      <c r="IKV242" s="237"/>
      <c r="IKW242" s="237"/>
      <c r="IKX242" s="237"/>
      <c r="IKY242" s="237"/>
      <c r="IKZ242" s="237"/>
      <c r="ILA242" s="237"/>
      <c r="ILB242" s="237"/>
      <c r="ILC242" s="237"/>
      <c r="ILD242" s="237"/>
      <c r="ILE242" s="237"/>
      <c r="ILF242" s="237"/>
      <c r="ILG242" s="237"/>
      <c r="ILH242" s="237"/>
      <c r="ILI242" s="237"/>
      <c r="ILJ242" s="237"/>
      <c r="ILK242" s="237"/>
      <c r="ILL242" s="237"/>
      <c r="ILM242" s="237"/>
      <c r="ILN242" s="237"/>
      <c r="ILO242" s="237"/>
      <c r="ILP242" s="237"/>
      <c r="ILQ242" s="237"/>
      <c r="ILR242" s="237"/>
      <c r="ILS242" s="237"/>
      <c r="ILT242" s="237"/>
      <c r="ILU242" s="237"/>
      <c r="ILV242" s="237"/>
      <c r="ILW242" s="237"/>
      <c r="ILX242" s="237"/>
      <c r="ILY242" s="237"/>
      <c r="ILZ242" s="237"/>
      <c r="IMA242" s="237"/>
      <c r="IMB242" s="237"/>
      <c r="IMC242" s="237"/>
      <c r="IMD242" s="237"/>
      <c r="IME242" s="237"/>
      <c r="IMF242" s="237"/>
      <c r="IMG242" s="237"/>
      <c r="IMH242" s="237"/>
      <c r="IMI242" s="237"/>
      <c r="IMJ242" s="237"/>
      <c r="IMK242" s="237"/>
      <c r="IML242" s="237"/>
      <c r="IMM242" s="237"/>
      <c r="IMN242" s="237"/>
      <c r="IMO242" s="237"/>
      <c r="IMP242" s="237"/>
      <c r="IMQ242" s="237"/>
      <c r="IMR242" s="237"/>
      <c r="IMS242" s="237"/>
      <c r="IMT242" s="237"/>
      <c r="IMU242" s="237"/>
      <c r="IMV242" s="237"/>
      <c r="IMW242" s="237"/>
      <c r="IMX242" s="237"/>
      <c r="IMY242" s="237"/>
      <c r="IMZ242" s="237"/>
      <c r="INA242" s="237"/>
      <c r="INB242" s="237"/>
      <c r="INC242" s="237"/>
      <c r="IND242" s="237"/>
      <c r="INE242" s="237"/>
      <c r="INF242" s="237"/>
      <c r="ING242" s="237"/>
      <c r="INH242" s="237"/>
      <c r="INI242" s="237"/>
      <c r="INJ242" s="237"/>
      <c r="INK242" s="237"/>
      <c r="INL242" s="237"/>
      <c r="INM242" s="237"/>
      <c r="INN242" s="237"/>
      <c r="INO242" s="237"/>
      <c r="INP242" s="237"/>
      <c r="INQ242" s="237"/>
      <c r="INR242" s="237"/>
      <c r="INS242" s="237"/>
      <c r="INT242" s="237"/>
      <c r="INU242" s="237"/>
      <c r="INV242" s="237"/>
      <c r="INW242" s="237"/>
      <c r="INX242" s="237"/>
      <c r="INY242" s="237"/>
      <c r="INZ242" s="237"/>
      <c r="IOA242" s="237"/>
      <c r="IOB242" s="237"/>
      <c r="IOC242" s="237"/>
      <c r="IOD242" s="237"/>
      <c r="IOE242" s="237"/>
      <c r="IOF242" s="237"/>
      <c r="IOG242" s="237"/>
      <c r="IOH242" s="237"/>
      <c r="IOI242" s="237"/>
      <c r="IOJ242" s="237"/>
      <c r="IOK242" s="237"/>
      <c r="IOL242" s="237"/>
      <c r="IOM242" s="237"/>
      <c r="ION242" s="237"/>
      <c r="IOO242" s="237"/>
      <c r="IOP242" s="237"/>
      <c r="IOQ242" s="237"/>
      <c r="IOR242" s="237"/>
      <c r="IOS242" s="237"/>
      <c r="IOT242" s="237"/>
      <c r="IOU242" s="237"/>
      <c r="IOV242" s="237"/>
      <c r="IOW242" s="237"/>
      <c r="IOX242" s="237"/>
      <c r="IOY242" s="237"/>
      <c r="IOZ242" s="237"/>
      <c r="IPA242" s="237"/>
      <c r="IPB242" s="237"/>
      <c r="IPC242" s="237"/>
      <c r="IPD242" s="237"/>
      <c r="IPE242" s="237"/>
      <c r="IPF242" s="237"/>
      <c r="IPG242" s="237"/>
      <c r="IPH242" s="237"/>
      <c r="IPI242" s="237"/>
      <c r="IPJ242" s="237"/>
      <c r="IPK242" s="237"/>
      <c r="IPL242" s="237"/>
      <c r="IPM242" s="237"/>
      <c r="IPN242" s="237"/>
      <c r="IPO242" s="237"/>
      <c r="IPP242" s="237"/>
      <c r="IPQ242" s="237"/>
      <c r="IPR242" s="237"/>
      <c r="IPS242" s="237"/>
      <c r="IPT242" s="237"/>
      <c r="IPU242" s="237"/>
      <c r="IPV242" s="237"/>
      <c r="IPW242" s="237"/>
      <c r="IPX242" s="237"/>
      <c r="IPY242" s="237"/>
      <c r="IPZ242" s="237"/>
      <c r="IQA242" s="237"/>
      <c r="IQB242" s="237"/>
      <c r="IQC242" s="237"/>
      <c r="IQD242" s="237"/>
      <c r="IQE242" s="237"/>
      <c r="IQF242" s="237"/>
      <c r="IQG242" s="237"/>
      <c r="IQH242" s="237"/>
      <c r="IQI242" s="237"/>
      <c r="IQJ242" s="237"/>
      <c r="IQK242" s="237"/>
      <c r="IQL242" s="237"/>
      <c r="IQM242" s="237"/>
      <c r="IQN242" s="237"/>
      <c r="IQO242" s="237"/>
      <c r="IQP242" s="237"/>
      <c r="IQQ242" s="237"/>
      <c r="IQR242" s="237"/>
      <c r="IQS242" s="237"/>
      <c r="IQT242" s="237"/>
      <c r="IQU242" s="237"/>
      <c r="IQV242" s="237"/>
      <c r="IQW242" s="237"/>
      <c r="IQX242" s="237"/>
      <c r="IQY242" s="237"/>
      <c r="IQZ242" s="237"/>
      <c r="IRA242" s="237"/>
      <c r="IRB242" s="237"/>
      <c r="IRC242" s="237"/>
      <c r="IRD242" s="237"/>
      <c r="IRE242" s="237"/>
      <c r="IRF242" s="237"/>
      <c r="IRG242" s="237"/>
      <c r="IRH242" s="237"/>
      <c r="IRI242" s="237"/>
      <c r="IRJ242" s="237"/>
      <c r="IRK242" s="237"/>
      <c r="IRL242" s="237"/>
      <c r="IRM242" s="237"/>
      <c r="IRN242" s="237"/>
      <c r="IRO242" s="237"/>
      <c r="IRP242" s="237"/>
      <c r="IRQ242" s="237"/>
      <c r="IRR242" s="237"/>
      <c r="IRS242" s="237"/>
      <c r="IRT242" s="237"/>
      <c r="IRU242" s="237"/>
      <c r="IRV242" s="237"/>
      <c r="IRW242" s="237"/>
      <c r="IRX242" s="237"/>
      <c r="IRY242" s="237"/>
      <c r="IRZ242" s="237"/>
      <c r="ISA242" s="237"/>
      <c r="ISB242" s="237"/>
      <c r="ISC242" s="237"/>
      <c r="ISD242" s="237"/>
      <c r="ISE242" s="237"/>
      <c r="ISF242" s="237"/>
      <c r="ISG242" s="237"/>
      <c r="ISH242" s="237"/>
      <c r="ISI242" s="237"/>
      <c r="ISJ242" s="237"/>
      <c r="ISK242" s="237"/>
      <c r="ISL242" s="237"/>
      <c r="ISM242" s="237"/>
      <c r="ISN242" s="237"/>
      <c r="ISO242" s="237"/>
      <c r="ISP242" s="237"/>
      <c r="ISQ242" s="237"/>
      <c r="ISR242" s="237"/>
      <c r="ISS242" s="237"/>
      <c r="IST242" s="237"/>
      <c r="ISU242" s="237"/>
      <c r="ISV242" s="237"/>
      <c r="ISW242" s="237"/>
      <c r="ISX242" s="237"/>
      <c r="ISY242" s="237"/>
      <c r="ISZ242" s="237"/>
      <c r="ITA242" s="237"/>
      <c r="ITB242" s="237"/>
      <c r="ITC242" s="237"/>
      <c r="ITD242" s="237"/>
      <c r="ITE242" s="237"/>
      <c r="ITF242" s="237"/>
      <c r="ITG242" s="237"/>
      <c r="ITH242" s="237"/>
      <c r="ITI242" s="237"/>
      <c r="ITJ242" s="237"/>
      <c r="ITK242" s="237"/>
      <c r="ITL242" s="237"/>
      <c r="ITM242" s="237"/>
      <c r="ITN242" s="237"/>
      <c r="ITO242" s="237"/>
      <c r="ITP242" s="237"/>
      <c r="ITQ242" s="237"/>
      <c r="ITR242" s="237"/>
      <c r="ITS242" s="237"/>
      <c r="ITT242" s="237"/>
      <c r="ITU242" s="237"/>
      <c r="ITV242" s="237"/>
      <c r="ITW242" s="237"/>
      <c r="ITX242" s="237"/>
      <c r="ITY242" s="237"/>
      <c r="ITZ242" s="237"/>
      <c r="IUA242" s="237"/>
      <c r="IUB242" s="237"/>
      <c r="IUC242" s="237"/>
      <c r="IUD242" s="237"/>
      <c r="IUE242" s="237"/>
      <c r="IUF242" s="237"/>
      <c r="IUG242" s="237"/>
      <c r="IUH242" s="237"/>
      <c r="IUI242" s="237"/>
      <c r="IUJ242" s="237"/>
      <c r="IUK242" s="237"/>
      <c r="IUL242" s="237"/>
      <c r="IUM242" s="237"/>
      <c r="IUN242" s="237"/>
      <c r="IUO242" s="237"/>
      <c r="IUP242" s="237"/>
      <c r="IUQ242" s="237"/>
      <c r="IUR242" s="237"/>
      <c r="IUS242" s="237"/>
      <c r="IUT242" s="237"/>
      <c r="IUU242" s="237"/>
      <c r="IUV242" s="237"/>
      <c r="IUW242" s="237"/>
      <c r="IUX242" s="237"/>
      <c r="IUY242" s="237"/>
      <c r="IUZ242" s="237"/>
      <c r="IVA242" s="237"/>
      <c r="IVB242" s="237"/>
      <c r="IVC242" s="237"/>
      <c r="IVD242" s="237"/>
      <c r="IVE242" s="237"/>
      <c r="IVF242" s="237"/>
      <c r="IVG242" s="237"/>
      <c r="IVH242" s="237"/>
      <c r="IVI242" s="237"/>
      <c r="IVJ242" s="237"/>
      <c r="IVK242" s="237"/>
      <c r="IVL242" s="237"/>
      <c r="IVM242" s="237"/>
      <c r="IVN242" s="237"/>
      <c r="IVO242" s="237"/>
      <c r="IVP242" s="237"/>
      <c r="IVQ242" s="237"/>
      <c r="IVR242" s="237"/>
      <c r="IVS242" s="237"/>
      <c r="IVT242" s="237"/>
      <c r="IVU242" s="237"/>
      <c r="IVV242" s="237"/>
      <c r="IVW242" s="237"/>
      <c r="IVX242" s="237"/>
      <c r="IVY242" s="237"/>
      <c r="IVZ242" s="237"/>
      <c r="IWA242" s="237"/>
      <c r="IWB242" s="237"/>
      <c r="IWC242" s="237"/>
      <c r="IWD242" s="237"/>
      <c r="IWE242" s="237"/>
      <c r="IWF242" s="237"/>
      <c r="IWG242" s="237"/>
      <c r="IWH242" s="237"/>
      <c r="IWI242" s="237"/>
      <c r="IWJ242" s="237"/>
      <c r="IWK242" s="237"/>
      <c r="IWL242" s="237"/>
      <c r="IWM242" s="237"/>
      <c r="IWN242" s="237"/>
      <c r="IWO242" s="237"/>
      <c r="IWP242" s="237"/>
      <c r="IWQ242" s="237"/>
      <c r="IWR242" s="237"/>
      <c r="IWS242" s="237"/>
      <c r="IWT242" s="237"/>
      <c r="IWU242" s="237"/>
      <c r="IWV242" s="237"/>
      <c r="IWW242" s="237"/>
      <c r="IWX242" s="237"/>
      <c r="IWY242" s="237"/>
      <c r="IWZ242" s="237"/>
      <c r="IXA242" s="237"/>
      <c r="IXB242" s="237"/>
      <c r="IXC242" s="237"/>
      <c r="IXD242" s="237"/>
      <c r="IXE242" s="237"/>
      <c r="IXF242" s="237"/>
      <c r="IXG242" s="237"/>
      <c r="IXH242" s="237"/>
      <c r="IXI242" s="237"/>
      <c r="IXJ242" s="237"/>
      <c r="IXK242" s="237"/>
      <c r="IXL242" s="237"/>
      <c r="IXM242" s="237"/>
      <c r="IXN242" s="237"/>
      <c r="IXO242" s="237"/>
      <c r="IXP242" s="237"/>
      <c r="IXQ242" s="237"/>
      <c r="IXR242" s="237"/>
      <c r="IXS242" s="237"/>
      <c r="IXT242" s="237"/>
      <c r="IXU242" s="237"/>
      <c r="IXV242" s="237"/>
      <c r="IXW242" s="237"/>
      <c r="IXX242" s="237"/>
      <c r="IXY242" s="237"/>
      <c r="IXZ242" s="237"/>
      <c r="IYA242" s="237"/>
      <c r="IYB242" s="237"/>
      <c r="IYC242" s="237"/>
      <c r="IYD242" s="237"/>
      <c r="IYE242" s="237"/>
      <c r="IYF242" s="237"/>
      <c r="IYG242" s="237"/>
      <c r="IYH242" s="237"/>
      <c r="IYI242" s="237"/>
      <c r="IYJ242" s="237"/>
      <c r="IYK242" s="237"/>
      <c r="IYL242" s="237"/>
      <c r="IYM242" s="237"/>
      <c r="IYN242" s="237"/>
      <c r="IYO242" s="237"/>
      <c r="IYP242" s="237"/>
      <c r="IYQ242" s="237"/>
      <c r="IYR242" s="237"/>
      <c r="IYS242" s="237"/>
      <c r="IYT242" s="237"/>
      <c r="IYU242" s="237"/>
      <c r="IYV242" s="237"/>
      <c r="IYW242" s="237"/>
      <c r="IYX242" s="237"/>
      <c r="IYY242" s="237"/>
      <c r="IYZ242" s="237"/>
      <c r="IZA242" s="237"/>
      <c r="IZB242" s="237"/>
      <c r="IZC242" s="237"/>
      <c r="IZD242" s="237"/>
      <c r="IZE242" s="237"/>
      <c r="IZF242" s="237"/>
      <c r="IZG242" s="237"/>
      <c r="IZH242" s="237"/>
      <c r="IZI242" s="237"/>
      <c r="IZJ242" s="237"/>
      <c r="IZK242" s="237"/>
      <c r="IZL242" s="237"/>
      <c r="IZM242" s="237"/>
      <c r="IZN242" s="237"/>
      <c r="IZO242" s="237"/>
      <c r="IZP242" s="237"/>
      <c r="IZQ242" s="237"/>
      <c r="IZR242" s="237"/>
      <c r="IZS242" s="237"/>
      <c r="IZT242" s="237"/>
      <c r="IZU242" s="237"/>
      <c r="IZV242" s="237"/>
      <c r="IZW242" s="237"/>
      <c r="IZX242" s="237"/>
      <c r="IZY242" s="237"/>
      <c r="IZZ242" s="237"/>
      <c r="JAA242" s="237"/>
      <c r="JAB242" s="237"/>
      <c r="JAC242" s="237"/>
      <c r="JAD242" s="237"/>
      <c r="JAE242" s="237"/>
      <c r="JAF242" s="237"/>
      <c r="JAG242" s="237"/>
      <c r="JAH242" s="237"/>
      <c r="JAI242" s="237"/>
      <c r="JAJ242" s="237"/>
      <c r="JAK242" s="237"/>
      <c r="JAL242" s="237"/>
      <c r="JAM242" s="237"/>
      <c r="JAN242" s="237"/>
      <c r="JAO242" s="237"/>
      <c r="JAP242" s="237"/>
      <c r="JAQ242" s="237"/>
      <c r="JAR242" s="237"/>
      <c r="JAS242" s="237"/>
      <c r="JAT242" s="237"/>
      <c r="JAU242" s="237"/>
      <c r="JAV242" s="237"/>
      <c r="JAW242" s="237"/>
      <c r="JAX242" s="237"/>
      <c r="JAY242" s="237"/>
      <c r="JAZ242" s="237"/>
      <c r="JBA242" s="237"/>
      <c r="JBB242" s="237"/>
      <c r="JBC242" s="237"/>
      <c r="JBD242" s="237"/>
      <c r="JBE242" s="237"/>
      <c r="JBF242" s="237"/>
      <c r="JBG242" s="237"/>
      <c r="JBH242" s="237"/>
      <c r="JBI242" s="237"/>
      <c r="JBJ242" s="237"/>
      <c r="JBK242" s="237"/>
      <c r="JBL242" s="237"/>
      <c r="JBM242" s="237"/>
      <c r="JBN242" s="237"/>
      <c r="JBO242" s="237"/>
      <c r="JBP242" s="237"/>
      <c r="JBQ242" s="237"/>
      <c r="JBR242" s="237"/>
      <c r="JBS242" s="237"/>
      <c r="JBT242" s="237"/>
      <c r="JBU242" s="237"/>
      <c r="JBV242" s="237"/>
      <c r="JBW242" s="237"/>
      <c r="JBX242" s="237"/>
      <c r="JBY242" s="237"/>
      <c r="JBZ242" s="237"/>
      <c r="JCA242" s="237"/>
      <c r="JCB242" s="237"/>
      <c r="JCC242" s="237"/>
      <c r="JCD242" s="237"/>
      <c r="JCE242" s="237"/>
      <c r="JCF242" s="237"/>
      <c r="JCG242" s="237"/>
      <c r="JCH242" s="237"/>
      <c r="JCI242" s="237"/>
      <c r="JCJ242" s="237"/>
      <c r="JCK242" s="237"/>
      <c r="JCL242" s="237"/>
      <c r="JCM242" s="237"/>
      <c r="JCN242" s="237"/>
      <c r="JCO242" s="237"/>
      <c r="JCP242" s="237"/>
      <c r="JCQ242" s="237"/>
      <c r="JCR242" s="237"/>
      <c r="JCS242" s="237"/>
      <c r="JCT242" s="237"/>
      <c r="JCU242" s="237"/>
      <c r="JCV242" s="237"/>
      <c r="JCW242" s="237"/>
      <c r="JCX242" s="237"/>
      <c r="JCY242" s="237"/>
      <c r="JCZ242" s="237"/>
      <c r="JDA242" s="237"/>
      <c r="JDB242" s="237"/>
      <c r="JDC242" s="237"/>
      <c r="JDD242" s="237"/>
      <c r="JDE242" s="237"/>
      <c r="JDF242" s="237"/>
      <c r="JDG242" s="237"/>
      <c r="JDH242" s="237"/>
      <c r="JDI242" s="237"/>
      <c r="JDJ242" s="237"/>
      <c r="JDK242" s="237"/>
      <c r="JDL242" s="237"/>
      <c r="JDM242" s="237"/>
      <c r="JDN242" s="237"/>
      <c r="JDO242" s="237"/>
      <c r="JDP242" s="237"/>
      <c r="JDQ242" s="237"/>
      <c r="JDR242" s="237"/>
      <c r="JDS242" s="237"/>
      <c r="JDT242" s="237"/>
      <c r="JDU242" s="237"/>
      <c r="JDV242" s="237"/>
      <c r="JDW242" s="237"/>
      <c r="JDX242" s="237"/>
      <c r="JDY242" s="237"/>
      <c r="JDZ242" s="237"/>
      <c r="JEA242" s="237"/>
      <c r="JEB242" s="237"/>
      <c r="JEC242" s="237"/>
      <c r="JED242" s="237"/>
      <c r="JEE242" s="237"/>
      <c r="JEF242" s="237"/>
      <c r="JEG242" s="237"/>
      <c r="JEH242" s="237"/>
      <c r="JEI242" s="237"/>
      <c r="JEJ242" s="237"/>
      <c r="JEK242" s="237"/>
      <c r="JEL242" s="237"/>
      <c r="JEM242" s="237"/>
      <c r="JEN242" s="237"/>
      <c r="JEO242" s="237"/>
      <c r="JEP242" s="237"/>
      <c r="JEQ242" s="237"/>
      <c r="JER242" s="237"/>
      <c r="JES242" s="237"/>
      <c r="JET242" s="237"/>
      <c r="JEU242" s="237"/>
      <c r="JEV242" s="237"/>
      <c r="JEW242" s="237"/>
      <c r="JEX242" s="237"/>
      <c r="JEY242" s="237"/>
      <c r="JEZ242" s="237"/>
      <c r="JFA242" s="237"/>
      <c r="JFB242" s="237"/>
      <c r="JFC242" s="237"/>
      <c r="JFD242" s="237"/>
      <c r="JFE242" s="237"/>
      <c r="JFF242" s="237"/>
      <c r="JFG242" s="237"/>
      <c r="JFH242" s="237"/>
      <c r="JFI242" s="237"/>
      <c r="JFJ242" s="237"/>
      <c r="JFK242" s="237"/>
      <c r="JFL242" s="237"/>
      <c r="JFM242" s="237"/>
      <c r="JFN242" s="237"/>
      <c r="JFO242" s="237"/>
      <c r="JFP242" s="237"/>
      <c r="JFQ242" s="237"/>
      <c r="JFR242" s="237"/>
      <c r="JFS242" s="237"/>
      <c r="JFT242" s="237"/>
      <c r="JFU242" s="237"/>
      <c r="JFV242" s="237"/>
      <c r="JFW242" s="237"/>
      <c r="JFX242" s="237"/>
      <c r="JFY242" s="237"/>
      <c r="JFZ242" s="237"/>
      <c r="JGA242" s="237"/>
      <c r="JGB242" s="237"/>
      <c r="JGC242" s="237"/>
      <c r="JGD242" s="237"/>
      <c r="JGE242" s="237"/>
      <c r="JGF242" s="237"/>
      <c r="JGG242" s="237"/>
      <c r="JGH242" s="237"/>
      <c r="JGI242" s="237"/>
      <c r="JGJ242" s="237"/>
      <c r="JGK242" s="237"/>
      <c r="JGL242" s="237"/>
      <c r="JGM242" s="237"/>
      <c r="JGN242" s="237"/>
      <c r="JGO242" s="237"/>
      <c r="JGP242" s="237"/>
      <c r="JGQ242" s="237"/>
      <c r="JGR242" s="237"/>
      <c r="JGS242" s="237"/>
      <c r="JGT242" s="237"/>
      <c r="JGU242" s="237"/>
      <c r="JGV242" s="237"/>
      <c r="JGW242" s="237"/>
      <c r="JGX242" s="237"/>
      <c r="JGY242" s="237"/>
      <c r="JGZ242" s="237"/>
      <c r="JHA242" s="237"/>
      <c r="JHB242" s="237"/>
      <c r="JHC242" s="237"/>
      <c r="JHD242" s="237"/>
      <c r="JHE242" s="237"/>
      <c r="JHF242" s="237"/>
      <c r="JHG242" s="237"/>
      <c r="JHH242" s="237"/>
      <c r="JHI242" s="237"/>
      <c r="JHJ242" s="237"/>
      <c r="JHK242" s="237"/>
      <c r="JHL242" s="237"/>
      <c r="JHM242" s="237"/>
      <c r="JHN242" s="237"/>
      <c r="JHO242" s="237"/>
      <c r="JHP242" s="237"/>
      <c r="JHQ242" s="237"/>
      <c r="JHR242" s="237"/>
      <c r="JHS242" s="237"/>
      <c r="JHT242" s="237"/>
      <c r="JHU242" s="237"/>
      <c r="JHV242" s="237"/>
      <c r="JHW242" s="237"/>
      <c r="JHX242" s="237"/>
      <c r="JHY242" s="237"/>
      <c r="JHZ242" s="237"/>
      <c r="JIA242" s="237"/>
      <c r="JIB242" s="237"/>
      <c r="JIC242" s="237"/>
      <c r="JID242" s="237"/>
      <c r="JIE242" s="237"/>
      <c r="JIF242" s="237"/>
      <c r="JIG242" s="237"/>
      <c r="JIH242" s="237"/>
      <c r="JII242" s="237"/>
      <c r="JIJ242" s="237"/>
      <c r="JIK242" s="237"/>
      <c r="JIL242" s="237"/>
      <c r="JIM242" s="237"/>
      <c r="JIN242" s="237"/>
      <c r="JIO242" s="237"/>
      <c r="JIP242" s="237"/>
      <c r="JIQ242" s="237"/>
      <c r="JIR242" s="237"/>
      <c r="JIS242" s="237"/>
      <c r="JIT242" s="237"/>
      <c r="JIU242" s="237"/>
      <c r="JIV242" s="237"/>
      <c r="JIW242" s="237"/>
      <c r="JIX242" s="237"/>
      <c r="JIY242" s="237"/>
      <c r="JIZ242" s="237"/>
      <c r="JJA242" s="237"/>
      <c r="JJB242" s="237"/>
      <c r="JJC242" s="237"/>
      <c r="JJD242" s="237"/>
      <c r="JJE242" s="237"/>
      <c r="JJF242" s="237"/>
      <c r="JJG242" s="237"/>
      <c r="JJH242" s="237"/>
      <c r="JJI242" s="237"/>
      <c r="JJJ242" s="237"/>
      <c r="JJK242" s="237"/>
      <c r="JJL242" s="237"/>
      <c r="JJM242" s="237"/>
      <c r="JJN242" s="237"/>
      <c r="JJO242" s="237"/>
      <c r="JJP242" s="237"/>
      <c r="JJQ242" s="237"/>
      <c r="JJR242" s="237"/>
      <c r="JJS242" s="237"/>
      <c r="JJT242" s="237"/>
      <c r="JJU242" s="237"/>
      <c r="JJV242" s="237"/>
      <c r="JJW242" s="237"/>
      <c r="JJX242" s="237"/>
      <c r="JJY242" s="237"/>
      <c r="JJZ242" s="237"/>
      <c r="JKA242" s="237"/>
      <c r="JKB242" s="237"/>
      <c r="JKC242" s="237"/>
      <c r="JKD242" s="237"/>
      <c r="JKE242" s="237"/>
      <c r="JKF242" s="237"/>
      <c r="JKG242" s="237"/>
      <c r="JKH242" s="237"/>
      <c r="JKI242" s="237"/>
      <c r="JKJ242" s="237"/>
      <c r="JKK242" s="237"/>
      <c r="JKL242" s="237"/>
      <c r="JKM242" s="237"/>
      <c r="JKN242" s="237"/>
      <c r="JKO242" s="237"/>
      <c r="JKP242" s="237"/>
      <c r="JKQ242" s="237"/>
      <c r="JKR242" s="237"/>
      <c r="JKS242" s="237"/>
      <c r="JKT242" s="237"/>
      <c r="JKU242" s="237"/>
      <c r="JKV242" s="237"/>
      <c r="JKW242" s="237"/>
      <c r="JKX242" s="237"/>
      <c r="JKY242" s="237"/>
      <c r="JKZ242" s="237"/>
      <c r="JLA242" s="237"/>
      <c r="JLB242" s="237"/>
      <c r="JLC242" s="237"/>
      <c r="JLD242" s="237"/>
      <c r="JLE242" s="237"/>
      <c r="JLF242" s="237"/>
      <c r="JLG242" s="237"/>
      <c r="JLH242" s="237"/>
      <c r="JLI242" s="237"/>
      <c r="JLJ242" s="237"/>
      <c r="JLK242" s="237"/>
      <c r="JLL242" s="237"/>
      <c r="JLM242" s="237"/>
      <c r="JLN242" s="237"/>
      <c r="JLO242" s="237"/>
      <c r="JLP242" s="237"/>
      <c r="JLQ242" s="237"/>
      <c r="JLR242" s="237"/>
      <c r="JLS242" s="237"/>
      <c r="JLT242" s="237"/>
      <c r="JLU242" s="237"/>
      <c r="JLV242" s="237"/>
      <c r="JLW242" s="237"/>
      <c r="JLX242" s="237"/>
      <c r="JLY242" s="237"/>
      <c r="JLZ242" s="237"/>
      <c r="JMA242" s="237"/>
      <c r="JMB242" s="237"/>
      <c r="JMC242" s="237"/>
      <c r="JMD242" s="237"/>
      <c r="JME242" s="237"/>
      <c r="JMF242" s="237"/>
      <c r="JMG242" s="237"/>
      <c r="JMH242" s="237"/>
      <c r="JMI242" s="237"/>
      <c r="JMJ242" s="237"/>
      <c r="JMK242" s="237"/>
      <c r="JML242" s="237"/>
      <c r="JMM242" s="237"/>
      <c r="JMN242" s="237"/>
      <c r="JMO242" s="237"/>
      <c r="JMP242" s="237"/>
      <c r="JMQ242" s="237"/>
      <c r="JMR242" s="237"/>
      <c r="JMS242" s="237"/>
      <c r="JMT242" s="237"/>
      <c r="JMU242" s="237"/>
      <c r="JMV242" s="237"/>
      <c r="JMW242" s="237"/>
      <c r="JMX242" s="237"/>
      <c r="JMY242" s="237"/>
      <c r="JMZ242" s="237"/>
      <c r="JNA242" s="237"/>
      <c r="JNB242" s="237"/>
      <c r="JNC242" s="237"/>
      <c r="JND242" s="237"/>
      <c r="JNE242" s="237"/>
      <c r="JNF242" s="237"/>
      <c r="JNG242" s="237"/>
      <c r="JNH242" s="237"/>
      <c r="JNI242" s="237"/>
      <c r="JNJ242" s="237"/>
      <c r="JNK242" s="237"/>
      <c r="JNL242" s="237"/>
      <c r="JNM242" s="237"/>
      <c r="JNN242" s="237"/>
      <c r="JNO242" s="237"/>
      <c r="JNP242" s="237"/>
      <c r="JNQ242" s="237"/>
      <c r="JNR242" s="237"/>
      <c r="JNS242" s="237"/>
      <c r="JNT242" s="237"/>
      <c r="JNU242" s="237"/>
      <c r="JNV242" s="237"/>
      <c r="JNW242" s="237"/>
      <c r="JNX242" s="237"/>
      <c r="JNY242" s="237"/>
      <c r="JNZ242" s="237"/>
      <c r="JOA242" s="237"/>
      <c r="JOB242" s="237"/>
      <c r="JOC242" s="237"/>
      <c r="JOD242" s="237"/>
      <c r="JOE242" s="237"/>
      <c r="JOF242" s="237"/>
      <c r="JOG242" s="237"/>
      <c r="JOH242" s="237"/>
      <c r="JOI242" s="237"/>
      <c r="JOJ242" s="237"/>
      <c r="JOK242" s="237"/>
      <c r="JOL242" s="237"/>
      <c r="JOM242" s="237"/>
      <c r="JON242" s="237"/>
      <c r="JOO242" s="237"/>
      <c r="JOP242" s="237"/>
      <c r="JOQ242" s="237"/>
      <c r="JOR242" s="237"/>
      <c r="JOS242" s="237"/>
      <c r="JOT242" s="237"/>
      <c r="JOU242" s="237"/>
      <c r="JOV242" s="237"/>
      <c r="JOW242" s="237"/>
      <c r="JOX242" s="237"/>
      <c r="JOY242" s="237"/>
      <c r="JOZ242" s="237"/>
      <c r="JPA242" s="237"/>
      <c r="JPB242" s="237"/>
      <c r="JPC242" s="237"/>
      <c r="JPD242" s="237"/>
      <c r="JPE242" s="237"/>
      <c r="JPF242" s="237"/>
      <c r="JPG242" s="237"/>
      <c r="JPH242" s="237"/>
      <c r="JPI242" s="237"/>
      <c r="JPJ242" s="237"/>
      <c r="JPK242" s="237"/>
      <c r="JPL242" s="237"/>
      <c r="JPM242" s="237"/>
      <c r="JPN242" s="237"/>
      <c r="JPO242" s="237"/>
      <c r="JPP242" s="237"/>
      <c r="JPQ242" s="237"/>
      <c r="JPR242" s="237"/>
      <c r="JPS242" s="237"/>
      <c r="JPT242" s="237"/>
      <c r="JPU242" s="237"/>
      <c r="JPV242" s="237"/>
      <c r="JPW242" s="237"/>
      <c r="JPX242" s="237"/>
      <c r="JPY242" s="237"/>
      <c r="JPZ242" s="237"/>
      <c r="JQA242" s="237"/>
      <c r="JQB242" s="237"/>
      <c r="JQC242" s="237"/>
      <c r="JQD242" s="237"/>
      <c r="JQE242" s="237"/>
      <c r="JQF242" s="237"/>
      <c r="JQG242" s="237"/>
      <c r="JQH242" s="237"/>
      <c r="JQI242" s="237"/>
      <c r="JQJ242" s="237"/>
      <c r="JQK242" s="237"/>
      <c r="JQL242" s="237"/>
      <c r="JQM242" s="237"/>
      <c r="JQN242" s="237"/>
      <c r="JQO242" s="237"/>
      <c r="JQP242" s="237"/>
      <c r="JQQ242" s="237"/>
      <c r="JQR242" s="237"/>
      <c r="JQS242" s="237"/>
      <c r="JQT242" s="237"/>
      <c r="JQU242" s="237"/>
      <c r="JQV242" s="237"/>
      <c r="JQW242" s="237"/>
      <c r="JQX242" s="237"/>
      <c r="JQY242" s="237"/>
      <c r="JQZ242" s="237"/>
      <c r="JRA242" s="237"/>
      <c r="JRB242" s="237"/>
      <c r="JRC242" s="237"/>
      <c r="JRD242" s="237"/>
      <c r="JRE242" s="237"/>
      <c r="JRF242" s="237"/>
      <c r="JRG242" s="237"/>
      <c r="JRH242" s="237"/>
      <c r="JRI242" s="237"/>
      <c r="JRJ242" s="237"/>
      <c r="JRK242" s="237"/>
      <c r="JRL242" s="237"/>
      <c r="JRM242" s="237"/>
      <c r="JRN242" s="237"/>
      <c r="JRO242" s="237"/>
      <c r="JRP242" s="237"/>
      <c r="JRQ242" s="237"/>
      <c r="JRR242" s="237"/>
      <c r="JRS242" s="237"/>
      <c r="JRT242" s="237"/>
      <c r="JRU242" s="237"/>
      <c r="JRV242" s="237"/>
      <c r="JRW242" s="237"/>
      <c r="JRX242" s="237"/>
      <c r="JRY242" s="237"/>
      <c r="JRZ242" s="237"/>
      <c r="JSA242" s="237"/>
      <c r="JSB242" s="237"/>
      <c r="JSC242" s="237"/>
      <c r="JSD242" s="237"/>
      <c r="JSE242" s="237"/>
      <c r="JSF242" s="237"/>
      <c r="JSG242" s="237"/>
      <c r="JSH242" s="237"/>
      <c r="JSI242" s="237"/>
      <c r="JSJ242" s="237"/>
      <c r="JSK242" s="237"/>
      <c r="JSL242" s="237"/>
      <c r="JSM242" s="237"/>
      <c r="JSN242" s="237"/>
      <c r="JSO242" s="237"/>
      <c r="JSP242" s="237"/>
      <c r="JSQ242" s="237"/>
      <c r="JSR242" s="237"/>
      <c r="JSS242" s="237"/>
      <c r="JST242" s="237"/>
      <c r="JSU242" s="237"/>
      <c r="JSV242" s="237"/>
      <c r="JSW242" s="237"/>
      <c r="JSX242" s="237"/>
      <c r="JSY242" s="237"/>
      <c r="JSZ242" s="237"/>
      <c r="JTA242" s="237"/>
      <c r="JTB242" s="237"/>
      <c r="JTC242" s="237"/>
      <c r="JTD242" s="237"/>
      <c r="JTE242" s="237"/>
      <c r="JTF242" s="237"/>
      <c r="JTG242" s="237"/>
      <c r="JTH242" s="237"/>
      <c r="JTI242" s="237"/>
      <c r="JTJ242" s="237"/>
      <c r="JTK242" s="237"/>
      <c r="JTL242" s="237"/>
      <c r="JTM242" s="237"/>
      <c r="JTN242" s="237"/>
      <c r="JTO242" s="237"/>
      <c r="JTP242" s="237"/>
      <c r="JTQ242" s="237"/>
      <c r="JTR242" s="237"/>
      <c r="JTS242" s="237"/>
      <c r="JTT242" s="237"/>
      <c r="JTU242" s="237"/>
      <c r="JTV242" s="237"/>
      <c r="JTW242" s="237"/>
      <c r="JTX242" s="237"/>
      <c r="JTY242" s="237"/>
      <c r="JTZ242" s="237"/>
      <c r="JUA242" s="237"/>
      <c r="JUB242" s="237"/>
      <c r="JUC242" s="237"/>
      <c r="JUD242" s="237"/>
      <c r="JUE242" s="237"/>
      <c r="JUF242" s="237"/>
      <c r="JUG242" s="237"/>
      <c r="JUH242" s="237"/>
      <c r="JUI242" s="237"/>
      <c r="JUJ242" s="237"/>
      <c r="JUK242" s="237"/>
      <c r="JUL242" s="237"/>
      <c r="JUM242" s="237"/>
      <c r="JUN242" s="237"/>
      <c r="JUO242" s="237"/>
      <c r="JUP242" s="237"/>
      <c r="JUQ242" s="237"/>
      <c r="JUR242" s="237"/>
      <c r="JUS242" s="237"/>
      <c r="JUT242" s="237"/>
      <c r="JUU242" s="237"/>
      <c r="JUV242" s="237"/>
      <c r="JUW242" s="237"/>
      <c r="JUX242" s="237"/>
      <c r="JUY242" s="237"/>
      <c r="JUZ242" s="237"/>
      <c r="JVA242" s="237"/>
      <c r="JVB242" s="237"/>
      <c r="JVC242" s="237"/>
      <c r="JVD242" s="237"/>
      <c r="JVE242" s="237"/>
      <c r="JVF242" s="237"/>
      <c r="JVG242" s="237"/>
      <c r="JVH242" s="237"/>
      <c r="JVI242" s="237"/>
      <c r="JVJ242" s="237"/>
      <c r="JVK242" s="237"/>
      <c r="JVL242" s="237"/>
      <c r="JVM242" s="237"/>
      <c r="JVN242" s="237"/>
      <c r="JVO242" s="237"/>
      <c r="JVP242" s="237"/>
      <c r="JVQ242" s="237"/>
      <c r="JVR242" s="237"/>
      <c r="JVS242" s="237"/>
      <c r="JVT242" s="237"/>
      <c r="JVU242" s="237"/>
      <c r="JVV242" s="237"/>
      <c r="JVW242" s="237"/>
      <c r="JVX242" s="237"/>
      <c r="JVY242" s="237"/>
      <c r="JVZ242" s="237"/>
      <c r="JWA242" s="237"/>
      <c r="JWB242" s="237"/>
      <c r="JWC242" s="237"/>
      <c r="JWD242" s="237"/>
      <c r="JWE242" s="237"/>
      <c r="JWF242" s="237"/>
      <c r="JWG242" s="237"/>
      <c r="JWH242" s="237"/>
      <c r="JWI242" s="237"/>
      <c r="JWJ242" s="237"/>
      <c r="JWK242" s="237"/>
      <c r="JWL242" s="237"/>
      <c r="JWM242" s="237"/>
      <c r="JWN242" s="237"/>
      <c r="JWO242" s="237"/>
      <c r="JWP242" s="237"/>
      <c r="JWQ242" s="237"/>
      <c r="JWR242" s="237"/>
      <c r="JWS242" s="237"/>
      <c r="JWT242" s="237"/>
      <c r="JWU242" s="237"/>
      <c r="JWV242" s="237"/>
      <c r="JWW242" s="237"/>
      <c r="JWX242" s="237"/>
      <c r="JWY242" s="237"/>
      <c r="JWZ242" s="237"/>
      <c r="JXA242" s="237"/>
      <c r="JXB242" s="237"/>
      <c r="JXC242" s="237"/>
      <c r="JXD242" s="237"/>
      <c r="JXE242" s="237"/>
      <c r="JXF242" s="237"/>
      <c r="JXG242" s="237"/>
      <c r="JXH242" s="237"/>
      <c r="JXI242" s="237"/>
      <c r="JXJ242" s="237"/>
      <c r="JXK242" s="237"/>
      <c r="JXL242" s="237"/>
      <c r="JXM242" s="237"/>
      <c r="JXN242" s="237"/>
      <c r="JXO242" s="237"/>
      <c r="JXP242" s="237"/>
      <c r="JXQ242" s="237"/>
      <c r="JXR242" s="237"/>
      <c r="JXS242" s="237"/>
      <c r="JXT242" s="237"/>
      <c r="JXU242" s="237"/>
      <c r="JXV242" s="237"/>
      <c r="JXW242" s="237"/>
      <c r="JXX242" s="237"/>
      <c r="JXY242" s="237"/>
      <c r="JXZ242" s="237"/>
      <c r="JYA242" s="237"/>
      <c r="JYB242" s="237"/>
      <c r="JYC242" s="237"/>
      <c r="JYD242" s="237"/>
      <c r="JYE242" s="237"/>
      <c r="JYF242" s="237"/>
      <c r="JYG242" s="237"/>
      <c r="JYH242" s="237"/>
      <c r="JYI242" s="237"/>
      <c r="JYJ242" s="237"/>
      <c r="JYK242" s="237"/>
      <c r="JYL242" s="237"/>
      <c r="JYM242" s="237"/>
      <c r="JYN242" s="237"/>
      <c r="JYO242" s="237"/>
      <c r="JYP242" s="237"/>
      <c r="JYQ242" s="237"/>
      <c r="JYR242" s="237"/>
      <c r="JYS242" s="237"/>
      <c r="JYT242" s="237"/>
      <c r="JYU242" s="237"/>
      <c r="JYV242" s="237"/>
      <c r="JYW242" s="237"/>
      <c r="JYX242" s="237"/>
      <c r="JYY242" s="237"/>
      <c r="JYZ242" s="237"/>
      <c r="JZA242" s="237"/>
      <c r="JZB242" s="237"/>
      <c r="JZC242" s="237"/>
      <c r="JZD242" s="237"/>
      <c r="JZE242" s="237"/>
      <c r="JZF242" s="237"/>
      <c r="JZG242" s="237"/>
      <c r="JZH242" s="237"/>
      <c r="JZI242" s="237"/>
      <c r="JZJ242" s="237"/>
      <c r="JZK242" s="237"/>
      <c r="JZL242" s="237"/>
      <c r="JZM242" s="237"/>
      <c r="JZN242" s="237"/>
      <c r="JZO242" s="237"/>
      <c r="JZP242" s="237"/>
      <c r="JZQ242" s="237"/>
      <c r="JZR242" s="237"/>
      <c r="JZS242" s="237"/>
      <c r="JZT242" s="237"/>
      <c r="JZU242" s="237"/>
      <c r="JZV242" s="237"/>
      <c r="JZW242" s="237"/>
      <c r="JZX242" s="237"/>
      <c r="JZY242" s="237"/>
      <c r="JZZ242" s="237"/>
      <c r="KAA242" s="237"/>
      <c r="KAB242" s="237"/>
      <c r="KAC242" s="237"/>
      <c r="KAD242" s="237"/>
      <c r="KAE242" s="237"/>
      <c r="KAF242" s="237"/>
      <c r="KAG242" s="237"/>
      <c r="KAH242" s="237"/>
      <c r="KAI242" s="237"/>
      <c r="KAJ242" s="237"/>
      <c r="KAK242" s="237"/>
      <c r="KAL242" s="237"/>
      <c r="KAM242" s="237"/>
      <c r="KAN242" s="237"/>
      <c r="KAO242" s="237"/>
      <c r="KAP242" s="237"/>
      <c r="KAQ242" s="237"/>
      <c r="KAR242" s="237"/>
      <c r="KAS242" s="237"/>
      <c r="KAT242" s="237"/>
      <c r="KAU242" s="237"/>
      <c r="KAV242" s="237"/>
      <c r="KAW242" s="237"/>
      <c r="KAX242" s="237"/>
      <c r="KAY242" s="237"/>
      <c r="KAZ242" s="237"/>
      <c r="KBA242" s="237"/>
      <c r="KBB242" s="237"/>
      <c r="KBC242" s="237"/>
      <c r="KBD242" s="237"/>
      <c r="KBE242" s="237"/>
      <c r="KBF242" s="237"/>
      <c r="KBG242" s="237"/>
      <c r="KBH242" s="237"/>
      <c r="KBI242" s="237"/>
      <c r="KBJ242" s="237"/>
      <c r="KBK242" s="237"/>
      <c r="KBL242" s="237"/>
      <c r="KBM242" s="237"/>
      <c r="KBN242" s="237"/>
      <c r="KBO242" s="237"/>
      <c r="KBP242" s="237"/>
      <c r="KBQ242" s="237"/>
      <c r="KBR242" s="237"/>
      <c r="KBS242" s="237"/>
      <c r="KBT242" s="237"/>
      <c r="KBU242" s="237"/>
      <c r="KBV242" s="237"/>
      <c r="KBW242" s="237"/>
      <c r="KBX242" s="237"/>
      <c r="KBY242" s="237"/>
      <c r="KBZ242" s="237"/>
      <c r="KCA242" s="237"/>
      <c r="KCB242" s="237"/>
      <c r="KCC242" s="237"/>
      <c r="KCD242" s="237"/>
      <c r="KCE242" s="237"/>
      <c r="KCF242" s="237"/>
      <c r="KCG242" s="237"/>
      <c r="KCH242" s="237"/>
      <c r="KCI242" s="237"/>
      <c r="KCJ242" s="237"/>
      <c r="KCK242" s="237"/>
      <c r="KCL242" s="237"/>
      <c r="KCM242" s="237"/>
      <c r="KCN242" s="237"/>
      <c r="KCO242" s="237"/>
      <c r="KCP242" s="237"/>
      <c r="KCQ242" s="237"/>
      <c r="KCR242" s="237"/>
      <c r="KCS242" s="237"/>
      <c r="KCT242" s="237"/>
      <c r="KCU242" s="237"/>
      <c r="KCV242" s="237"/>
      <c r="KCW242" s="237"/>
      <c r="KCX242" s="237"/>
      <c r="KCY242" s="237"/>
      <c r="KCZ242" s="237"/>
      <c r="KDA242" s="237"/>
      <c r="KDB242" s="237"/>
      <c r="KDC242" s="237"/>
      <c r="KDD242" s="237"/>
      <c r="KDE242" s="237"/>
      <c r="KDF242" s="237"/>
      <c r="KDG242" s="237"/>
      <c r="KDH242" s="237"/>
      <c r="KDI242" s="237"/>
      <c r="KDJ242" s="237"/>
      <c r="KDK242" s="237"/>
      <c r="KDL242" s="237"/>
      <c r="KDM242" s="237"/>
      <c r="KDN242" s="237"/>
      <c r="KDO242" s="237"/>
      <c r="KDP242" s="237"/>
      <c r="KDQ242" s="237"/>
      <c r="KDR242" s="237"/>
      <c r="KDS242" s="237"/>
      <c r="KDT242" s="237"/>
      <c r="KDU242" s="237"/>
      <c r="KDV242" s="237"/>
      <c r="KDW242" s="237"/>
      <c r="KDX242" s="237"/>
      <c r="KDY242" s="237"/>
      <c r="KDZ242" s="237"/>
      <c r="KEA242" s="237"/>
      <c r="KEB242" s="237"/>
      <c r="KEC242" s="237"/>
      <c r="KED242" s="237"/>
      <c r="KEE242" s="237"/>
      <c r="KEF242" s="237"/>
      <c r="KEG242" s="237"/>
      <c r="KEH242" s="237"/>
      <c r="KEI242" s="237"/>
      <c r="KEJ242" s="237"/>
      <c r="KEK242" s="237"/>
      <c r="KEL242" s="237"/>
      <c r="KEM242" s="237"/>
      <c r="KEN242" s="237"/>
      <c r="KEO242" s="237"/>
      <c r="KEP242" s="237"/>
      <c r="KEQ242" s="237"/>
      <c r="KER242" s="237"/>
      <c r="KES242" s="237"/>
      <c r="KET242" s="237"/>
      <c r="KEU242" s="237"/>
      <c r="KEV242" s="237"/>
      <c r="KEW242" s="237"/>
      <c r="KEX242" s="237"/>
      <c r="KEY242" s="237"/>
      <c r="KEZ242" s="237"/>
      <c r="KFA242" s="237"/>
      <c r="KFB242" s="237"/>
      <c r="KFC242" s="237"/>
      <c r="KFD242" s="237"/>
      <c r="KFE242" s="237"/>
      <c r="KFF242" s="237"/>
      <c r="KFG242" s="237"/>
      <c r="KFH242" s="237"/>
      <c r="KFI242" s="237"/>
      <c r="KFJ242" s="237"/>
      <c r="KFK242" s="237"/>
      <c r="KFL242" s="237"/>
      <c r="KFM242" s="237"/>
      <c r="KFN242" s="237"/>
      <c r="KFO242" s="237"/>
      <c r="KFP242" s="237"/>
      <c r="KFQ242" s="237"/>
      <c r="KFR242" s="237"/>
      <c r="KFS242" s="237"/>
      <c r="KFT242" s="237"/>
      <c r="KFU242" s="237"/>
      <c r="KFV242" s="237"/>
      <c r="KFW242" s="237"/>
      <c r="KFX242" s="237"/>
      <c r="KFY242" s="237"/>
      <c r="KFZ242" s="237"/>
      <c r="KGA242" s="237"/>
      <c r="KGB242" s="237"/>
      <c r="KGC242" s="237"/>
      <c r="KGD242" s="237"/>
      <c r="KGE242" s="237"/>
      <c r="KGF242" s="237"/>
      <c r="KGG242" s="237"/>
      <c r="KGH242" s="237"/>
      <c r="KGI242" s="237"/>
      <c r="KGJ242" s="237"/>
      <c r="KGK242" s="237"/>
      <c r="KGL242" s="237"/>
      <c r="KGM242" s="237"/>
      <c r="KGN242" s="237"/>
      <c r="KGO242" s="237"/>
      <c r="KGP242" s="237"/>
      <c r="KGQ242" s="237"/>
      <c r="KGR242" s="237"/>
      <c r="KGS242" s="237"/>
      <c r="KGT242" s="237"/>
      <c r="KGU242" s="237"/>
      <c r="KGV242" s="237"/>
      <c r="KGW242" s="237"/>
      <c r="KGX242" s="237"/>
      <c r="KGY242" s="237"/>
      <c r="KGZ242" s="237"/>
      <c r="KHA242" s="237"/>
      <c r="KHB242" s="237"/>
      <c r="KHC242" s="237"/>
      <c r="KHD242" s="237"/>
      <c r="KHE242" s="237"/>
      <c r="KHF242" s="237"/>
      <c r="KHG242" s="237"/>
      <c r="KHH242" s="237"/>
      <c r="KHI242" s="237"/>
      <c r="KHJ242" s="237"/>
      <c r="KHK242" s="237"/>
      <c r="KHL242" s="237"/>
      <c r="KHM242" s="237"/>
      <c r="KHN242" s="237"/>
      <c r="KHO242" s="237"/>
      <c r="KHP242" s="237"/>
      <c r="KHQ242" s="237"/>
      <c r="KHR242" s="237"/>
      <c r="KHS242" s="237"/>
      <c r="KHT242" s="237"/>
      <c r="KHU242" s="237"/>
      <c r="KHV242" s="237"/>
      <c r="KHW242" s="237"/>
      <c r="KHX242" s="237"/>
      <c r="KHY242" s="237"/>
      <c r="KHZ242" s="237"/>
      <c r="KIA242" s="237"/>
      <c r="KIB242" s="237"/>
      <c r="KIC242" s="237"/>
      <c r="KID242" s="237"/>
      <c r="KIE242" s="237"/>
      <c r="KIF242" s="237"/>
      <c r="KIG242" s="237"/>
      <c r="KIH242" s="237"/>
      <c r="KII242" s="237"/>
      <c r="KIJ242" s="237"/>
      <c r="KIK242" s="237"/>
      <c r="KIL242" s="237"/>
      <c r="KIM242" s="237"/>
      <c r="KIN242" s="237"/>
      <c r="KIO242" s="237"/>
      <c r="KIP242" s="237"/>
      <c r="KIQ242" s="237"/>
      <c r="KIR242" s="237"/>
      <c r="KIS242" s="237"/>
      <c r="KIT242" s="237"/>
      <c r="KIU242" s="237"/>
      <c r="KIV242" s="237"/>
      <c r="KIW242" s="237"/>
      <c r="KIX242" s="237"/>
      <c r="KIY242" s="237"/>
      <c r="KIZ242" s="237"/>
      <c r="KJA242" s="237"/>
      <c r="KJB242" s="237"/>
      <c r="KJC242" s="237"/>
      <c r="KJD242" s="237"/>
      <c r="KJE242" s="237"/>
      <c r="KJF242" s="237"/>
      <c r="KJG242" s="237"/>
      <c r="KJH242" s="237"/>
      <c r="KJI242" s="237"/>
      <c r="KJJ242" s="237"/>
      <c r="KJK242" s="237"/>
      <c r="KJL242" s="237"/>
      <c r="KJM242" s="237"/>
      <c r="KJN242" s="237"/>
      <c r="KJO242" s="237"/>
      <c r="KJP242" s="237"/>
      <c r="KJQ242" s="237"/>
      <c r="KJR242" s="237"/>
      <c r="KJS242" s="237"/>
      <c r="KJT242" s="237"/>
      <c r="KJU242" s="237"/>
      <c r="KJV242" s="237"/>
      <c r="KJW242" s="237"/>
      <c r="KJX242" s="237"/>
      <c r="KJY242" s="237"/>
      <c r="KJZ242" s="237"/>
      <c r="KKA242" s="237"/>
      <c r="KKB242" s="237"/>
      <c r="KKC242" s="237"/>
      <c r="KKD242" s="237"/>
      <c r="KKE242" s="237"/>
      <c r="KKF242" s="237"/>
      <c r="KKG242" s="237"/>
      <c r="KKH242" s="237"/>
      <c r="KKI242" s="237"/>
      <c r="KKJ242" s="237"/>
      <c r="KKK242" s="237"/>
      <c r="KKL242" s="237"/>
      <c r="KKM242" s="237"/>
      <c r="KKN242" s="237"/>
      <c r="KKO242" s="237"/>
      <c r="KKP242" s="237"/>
      <c r="KKQ242" s="237"/>
      <c r="KKR242" s="237"/>
      <c r="KKS242" s="237"/>
      <c r="KKT242" s="237"/>
      <c r="KKU242" s="237"/>
      <c r="KKV242" s="237"/>
      <c r="KKW242" s="237"/>
      <c r="KKX242" s="237"/>
      <c r="KKY242" s="237"/>
      <c r="KKZ242" s="237"/>
      <c r="KLA242" s="237"/>
      <c r="KLB242" s="237"/>
      <c r="KLC242" s="237"/>
      <c r="KLD242" s="237"/>
      <c r="KLE242" s="237"/>
      <c r="KLF242" s="237"/>
      <c r="KLG242" s="237"/>
      <c r="KLH242" s="237"/>
      <c r="KLI242" s="237"/>
      <c r="KLJ242" s="237"/>
      <c r="KLK242" s="237"/>
      <c r="KLL242" s="237"/>
      <c r="KLM242" s="237"/>
      <c r="KLN242" s="237"/>
      <c r="KLO242" s="237"/>
      <c r="KLP242" s="237"/>
      <c r="KLQ242" s="237"/>
      <c r="KLR242" s="237"/>
      <c r="KLS242" s="237"/>
      <c r="KLT242" s="237"/>
      <c r="KLU242" s="237"/>
      <c r="KLV242" s="237"/>
      <c r="KLW242" s="237"/>
      <c r="KLX242" s="237"/>
      <c r="KLY242" s="237"/>
      <c r="KLZ242" s="237"/>
      <c r="KMA242" s="237"/>
      <c r="KMB242" s="237"/>
      <c r="KMC242" s="237"/>
      <c r="KMD242" s="237"/>
      <c r="KME242" s="237"/>
      <c r="KMF242" s="237"/>
      <c r="KMG242" s="237"/>
      <c r="KMH242" s="237"/>
      <c r="KMI242" s="237"/>
      <c r="KMJ242" s="237"/>
      <c r="KMK242" s="237"/>
      <c r="KML242" s="237"/>
      <c r="KMM242" s="237"/>
      <c r="KMN242" s="237"/>
      <c r="KMO242" s="237"/>
      <c r="KMP242" s="237"/>
      <c r="KMQ242" s="237"/>
      <c r="KMR242" s="237"/>
      <c r="KMS242" s="237"/>
      <c r="KMT242" s="237"/>
      <c r="KMU242" s="237"/>
      <c r="KMV242" s="237"/>
      <c r="KMW242" s="237"/>
      <c r="KMX242" s="237"/>
      <c r="KMY242" s="237"/>
      <c r="KMZ242" s="237"/>
      <c r="KNA242" s="237"/>
      <c r="KNB242" s="237"/>
      <c r="KNC242" s="237"/>
      <c r="KND242" s="237"/>
      <c r="KNE242" s="237"/>
      <c r="KNF242" s="237"/>
      <c r="KNG242" s="237"/>
      <c r="KNH242" s="237"/>
      <c r="KNI242" s="237"/>
      <c r="KNJ242" s="237"/>
      <c r="KNK242" s="237"/>
      <c r="KNL242" s="237"/>
      <c r="KNM242" s="237"/>
      <c r="KNN242" s="237"/>
      <c r="KNO242" s="237"/>
      <c r="KNP242" s="237"/>
      <c r="KNQ242" s="237"/>
      <c r="KNR242" s="237"/>
      <c r="KNS242" s="237"/>
      <c r="KNT242" s="237"/>
      <c r="KNU242" s="237"/>
      <c r="KNV242" s="237"/>
      <c r="KNW242" s="237"/>
      <c r="KNX242" s="237"/>
      <c r="KNY242" s="237"/>
      <c r="KNZ242" s="237"/>
      <c r="KOA242" s="237"/>
      <c r="KOB242" s="237"/>
      <c r="KOC242" s="237"/>
      <c r="KOD242" s="237"/>
      <c r="KOE242" s="237"/>
      <c r="KOF242" s="237"/>
      <c r="KOG242" s="237"/>
      <c r="KOH242" s="237"/>
      <c r="KOI242" s="237"/>
      <c r="KOJ242" s="237"/>
      <c r="KOK242" s="237"/>
      <c r="KOL242" s="237"/>
      <c r="KOM242" s="237"/>
      <c r="KON242" s="237"/>
      <c r="KOO242" s="237"/>
      <c r="KOP242" s="237"/>
      <c r="KOQ242" s="237"/>
      <c r="KOR242" s="237"/>
      <c r="KOS242" s="237"/>
      <c r="KOT242" s="237"/>
      <c r="KOU242" s="237"/>
      <c r="KOV242" s="237"/>
      <c r="KOW242" s="237"/>
      <c r="KOX242" s="237"/>
      <c r="KOY242" s="237"/>
      <c r="KOZ242" s="237"/>
      <c r="KPA242" s="237"/>
      <c r="KPB242" s="237"/>
      <c r="KPC242" s="237"/>
      <c r="KPD242" s="237"/>
      <c r="KPE242" s="237"/>
      <c r="KPF242" s="237"/>
      <c r="KPG242" s="237"/>
      <c r="KPH242" s="237"/>
      <c r="KPI242" s="237"/>
      <c r="KPJ242" s="237"/>
      <c r="KPK242" s="237"/>
      <c r="KPL242" s="237"/>
      <c r="KPM242" s="237"/>
      <c r="KPN242" s="237"/>
      <c r="KPO242" s="237"/>
      <c r="KPP242" s="237"/>
      <c r="KPQ242" s="237"/>
      <c r="KPR242" s="237"/>
      <c r="KPS242" s="237"/>
      <c r="KPT242" s="237"/>
      <c r="KPU242" s="237"/>
      <c r="KPV242" s="237"/>
      <c r="KPW242" s="237"/>
      <c r="KPX242" s="237"/>
      <c r="KPY242" s="237"/>
      <c r="KPZ242" s="237"/>
      <c r="KQA242" s="237"/>
      <c r="KQB242" s="237"/>
      <c r="KQC242" s="237"/>
      <c r="KQD242" s="237"/>
      <c r="KQE242" s="237"/>
      <c r="KQF242" s="237"/>
      <c r="KQG242" s="237"/>
      <c r="KQH242" s="237"/>
      <c r="KQI242" s="237"/>
      <c r="KQJ242" s="237"/>
      <c r="KQK242" s="237"/>
      <c r="KQL242" s="237"/>
      <c r="KQM242" s="237"/>
      <c r="KQN242" s="237"/>
      <c r="KQO242" s="237"/>
      <c r="KQP242" s="237"/>
      <c r="KQQ242" s="237"/>
      <c r="KQR242" s="237"/>
      <c r="KQS242" s="237"/>
      <c r="KQT242" s="237"/>
      <c r="KQU242" s="237"/>
      <c r="KQV242" s="237"/>
      <c r="KQW242" s="237"/>
      <c r="KQX242" s="237"/>
      <c r="KQY242" s="237"/>
      <c r="KQZ242" s="237"/>
      <c r="KRA242" s="237"/>
      <c r="KRB242" s="237"/>
      <c r="KRC242" s="237"/>
      <c r="KRD242" s="237"/>
      <c r="KRE242" s="237"/>
      <c r="KRF242" s="237"/>
      <c r="KRG242" s="237"/>
      <c r="KRH242" s="237"/>
      <c r="KRI242" s="237"/>
      <c r="KRJ242" s="237"/>
      <c r="KRK242" s="237"/>
      <c r="KRL242" s="237"/>
      <c r="KRM242" s="237"/>
      <c r="KRN242" s="237"/>
      <c r="KRO242" s="237"/>
      <c r="KRP242" s="237"/>
      <c r="KRQ242" s="237"/>
      <c r="KRR242" s="237"/>
      <c r="KRS242" s="237"/>
      <c r="KRT242" s="237"/>
      <c r="KRU242" s="237"/>
      <c r="KRV242" s="237"/>
      <c r="KRW242" s="237"/>
      <c r="KRX242" s="237"/>
      <c r="KRY242" s="237"/>
      <c r="KRZ242" s="237"/>
      <c r="KSA242" s="237"/>
      <c r="KSB242" s="237"/>
      <c r="KSC242" s="237"/>
      <c r="KSD242" s="237"/>
      <c r="KSE242" s="237"/>
      <c r="KSF242" s="237"/>
      <c r="KSG242" s="237"/>
      <c r="KSH242" s="237"/>
      <c r="KSI242" s="237"/>
      <c r="KSJ242" s="237"/>
      <c r="KSK242" s="237"/>
      <c r="KSL242" s="237"/>
      <c r="KSM242" s="237"/>
      <c r="KSN242" s="237"/>
      <c r="KSO242" s="237"/>
      <c r="KSP242" s="237"/>
      <c r="KSQ242" s="237"/>
      <c r="KSR242" s="237"/>
      <c r="KSS242" s="237"/>
      <c r="KST242" s="237"/>
      <c r="KSU242" s="237"/>
      <c r="KSV242" s="237"/>
      <c r="KSW242" s="237"/>
      <c r="KSX242" s="237"/>
      <c r="KSY242" s="237"/>
      <c r="KSZ242" s="237"/>
      <c r="KTA242" s="237"/>
      <c r="KTB242" s="237"/>
      <c r="KTC242" s="237"/>
      <c r="KTD242" s="237"/>
      <c r="KTE242" s="237"/>
      <c r="KTF242" s="237"/>
      <c r="KTG242" s="237"/>
      <c r="KTH242" s="237"/>
      <c r="KTI242" s="237"/>
      <c r="KTJ242" s="237"/>
      <c r="KTK242" s="237"/>
      <c r="KTL242" s="237"/>
      <c r="KTM242" s="237"/>
      <c r="KTN242" s="237"/>
      <c r="KTO242" s="237"/>
      <c r="KTP242" s="237"/>
      <c r="KTQ242" s="237"/>
      <c r="KTR242" s="237"/>
      <c r="KTS242" s="237"/>
      <c r="KTT242" s="237"/>
      <c r="KTU242" s="237"/>
      <c r="KTV242" s="237"/>
      <c r="KTW242" s="237"/>
      <c r="KTX242" s="237"/>
      <c r="KTY242" s="237"/>
      <c r="KTZ242" s="237"/>
      <c r="KUA242" s="237"/>
      <c r="KUB242" s="237"/>
      <c r="KUC242" s="237"/>
      <c r="KUD242" s="237"/>
      <c r="KUE242" s="237"/>
      <c r="KUF242" s="237"/>
      <c r="KUG242" s="237"/>
      <c r="KUH242" s="237"/>
      <c r="KUI242" s="237"/>
      <c r="KUJ242" s="237"/>
      <c r="KUK242" s="237"/>
      <c r="KUL242" s="237"/>
      <c r="KUM242" s="237"/>
      <c r="KUN242" s="237"/>
      <c r="KUO242" s="237"/>
      <c r="KUP242" s="237"/>
      <c r="KUQ242" s="237"/>
      <c r="KUR242" s="237"/>
      <c r="KUS242" s="237"/>
      <c r="KUT242" s="237"/>
      <c r="KUU242" s="237"/>
      <c r="KUV242" s="237"/>
      <c r="KUW242" s="237"/>
      <c r="KUX242" s="237"/>
      <c r="KUY242" s="237"/>
      <c r="KUZ242" s="237"/>
      <c r="KVA242" s="237"/>
      <c r="KVB242" s="237"/>
      <c r="KVC242" s="237"/>
      <c r="KVD242" s="237"/>
      <c r="KVE242" s="237"/>
      <c r="KVF242" s="237"/>
      <c r="KVG242" s="237"/>
      <c r="KVH242" s="237"/>
      <c r="KVI242" s="237"/>
      <c r="KVJ242" s="237"/>
      <c r="KVK242" s="237"/>
      <c r="KVL242" s="237"/>
      <c r="KVM242" s="237"/>
      <c r="KVN242" s="237"/>
      <c r="KVO242" s="237"/>
      <c r="KVP242" s="237"/>
      <c r="KVQ242" s="237"/>
      <c r="KVR242" s="237"/>
      <c r="KVS242" s="237"/>
      <c r="KVT242" s="237"/>
      <c r="KVU242" s="237"/>
      <c r="KVV242" s="237"/>
      <c r="KVW242" s="237"/>
      <c r="KVX242" s="237"/>
      <c r="KVY242" s="237"/>
      <c r="KVZ242" s="237"/>
      <c r="KWA242" s="237"/>
      <c r="KWB242" s="237"/>
      <c r="KWC242" s="237"/>
      <c r="KWD242" s="237"/>
      <c r="KWE242" s="237"/>
      <c r="KWF242" s="237"/>
      <c r="KWG242" s="237"/>
      <c r="KWH242" s="237"/>
      <c r="KWI242" s="237"/>
      <c r="KWJ242" s="237"/>
      <c r="KWK242" s="237"/>
      <c r="KWL242" s="237"/>
      <c r="KWM242" s="237"/>
      <c r="KWN242" s="237"/>
      <c r="KWO242" s="237"/>
      <c r="KWP242" s="237"/>
      <c r="KWQ242" s="237"/>
      <c r="KWR242" s="237"/>
      <c r="KWS242" s="237"/>
      <c r="KWT242" s="237"/>
      <c r="KWU242" s="237"/>
      <c r="KWV242" s="237"/>
      <c r="KWW242" s="237"/>
      <c r="KWX242" s="237"/>
      <c r="KWY242" s="237"/>
      <c r="KWZ242" s="237"/>
      <c r="KXA242" s="237"/>
      <c r="KXB242" s="237"/>
      <c r="KXC242" s="237"/>
      <c r="KXD242" s="237"/>
      <c r="KXE242" s="237"/>
      <c r="KXF242" s="237"/>
      <c r="KXG242" s="237"/>
      <c r="KXH242" s="237"/>
      <c r="KXI242" s="237"/>
      <c r="KXJ242" s="237"/>
      <c r="KXK242" s="237"/>
      <c r="KXL242" s="237"/>
      <c r="KXM242" s="237"/>
      <c r="KXN242" s="237"/>
      <c r="KXO242" s="237"/>
      <c r="KXP242" s="237"/>
      <c r="KXQ242" s="237"/>
      <c r="KXR242" s="237"/>
      <c r="KXS242" s="237"/>
      <c r="KXT242" s="237"/>
      <c r="KXU242" s="237"/>
      <c r="KXV242" s="237"/>
      <c r="KXW242" s="237"/>
      <c r="KXX242" s="237"/>
      <c r="KXY242" s="237"/>
      <c r="KXZ242" s="237"/>
      <c r="KYA242" s="237"/>
      <c r="KYB242" s="237"/>
      <c r="KYC242" s="237"/>
      <c r="KYD242" s="237"/>
      <c r="KYE242" s="237"/>
      <c r="KYF242" s="237"/>
      <c r="KYG242" s="237"/>
      <c r="KYH242" s="237"/>
      <c r="KYI242" s="237"/>
      <c r="KYJ242" s="237"/>
      <c r="KYK242" s="237"/>
      <c r="KYL242" s="237"/>
      <c r="KYM242" s="237"/>
      <c r="KYN242" s="237"/>
      <c r="KYO242" s="237"/>
      <c r="KYP242" s="237"/>
      <c r="KYQ242" s="237"/>
      <c r="KYR242" s="237"/>
      <c r="KYS242" s="237"/>
      <c r="KYT242" s="237"/>
      <c r="KYU242" s="237"/>
      <c r="KYV242" s="237"/>
      <c r="KYW242" s="237"/>
      <c r="KYX242" s="237"/>
      <c r="KYY242" s="237"/>
      <c r="KYZ242" s="237"/>
      <c r="KZA242" s="237"/>
      <c r="KZB242" s="237"/>
      <c r="KZC242" s="237"/>
      <c r="KZD242" s="237"/>
      <c r="KZE242" s="237"/>
      <c r="KZF242" s="237"/>
      <c r="KZG242" s="237"/>
      <c r="KZH242" s="237"/>
      <c r="KZI242" s="237"/>
      <c r="KZJ242" s="237"/>
      <c r="KZK242" s="237"/>
      <c r="KZL242" s="237"/>
      <c r="KZM242" s="237"/>
      <c r="KZN242" s="237"/>
      <c r="KZO242" s="237"/>
      <c r="KZP242" s="237"/>
      <c r="KZQ242" s="237"/>
      <c r="KZR242" s="237"/>
      <c r="KZS242" s="237"/>
      <c r="KZT242" s="237"/>
      <c r="KZU242" s="237"/>
      <c r="KZV242" s="237"/>
      <c r="KZW242" s="237"/>
      <c r="KZX242" s="237"/>
      <c r="KZY242" s="237"/>
      <c r="KZZ242" s="237"/>
      <c r="LAA242" s="237"/>
      <c r="LAB242" s="237"/>
      <c r="LAC242" s="237"/>
      <c r="LAD242" s="237"/>
      <c r="LAE242" s="237"/>
      <c r="LAF242" s="237"/>
      <c r="LAG242" s="237"/>
      <c r="LAH242" s="237"/>
      <c r="LAI242" s="237"/>
      <c r="LAJ242" s="237"/>
      <c r="LAK242" s="237"/>
      <c r="LAL242" s="237"/>
      <c r="LAM242" s="237"/>
      <c r="LAN242" s="237"/>
      <c r="LAO242" s="237"/>
      <c r="LAP242" s="237"/>
      <c r="LAQ242" s="237"/>
      <c r="LAR242" s="237"/>
      <c r="LAS242" s="237"/>
      <c r="LAT242" s="237"/>
      <c r="LAU242" s="237"/>
      <c r="LAV242" s="237"/>
      <c r="LAW242" s="237"/>
      <c r="LAX242" s="237"/>
      <c r="LAY242" s="237"/>
      <c r="LAZ242" s="237"/>
      <c r="LBA242" s="237"/>
      <c r="LBB242" s="237"/>
      <c r="LBC242" s="237"/>
      <c r="LBD242" s="237"/>
      <c r="LBE242" s="237"/>
      <c r="LBF242" s="237"/>
      <c r="LBG242" s="237"/>
      <c r="LBH242" s="237"/>
      <c r="LBI242" s="237"/>
      <c r="LBJ242" s="237"/>
      <c r="LBK242" s="237"/>
      <c r="LBL242" s="237"/>
      <c r="LBM242" s="237"/>
      <c r="LBN242" s="237"/>
      <c r="LBO242" s="237"/>
      <c r="LBP242" s="237"/>
      <c r="LBQ242" s="237"/>
      <c r="LBR242" s="237"/>
      <c r="LBS242" s="237"/>
      <c r="LBT242" s="237"/>
      <c r="LBU242" s="237"/>
      <c r="LBV242" s="237"/>
      <c r="LBW242" s="237"/>
      <c r="LBX242" s="237"/>
      <c r="LBY242" s="237"/>
      <c r="LBZ242" s="237"/>
      <c r="LCA242" s="237"/>
      <c r="LCB242" s="237"/>
      <c r="LCC242" s="237"/>
      <c r="LCD242" s="237"/>
      <c r="LCE242" s="237"/>
      <c r="LCF242" s="237"/>
      <c r="LCG242" s="237"/>
      <c r="LCH242" s="237"/>
      <c r="LCI242" s="237"/>
      <c r="LCJ242" s="237"/>
      <c r="LCK242" s="237"/>
      <c r="LCL242" s="237"/>
      <c r="LCM242" s="237"/>
      <c r="LCN242" s="237"/>
      <c r="LCO242" s="237"/>
      <c r="LCP242" s="237"/>
      <c r="LCQ242" s="237"/>
      <c r="LCR242" s="237"/>
      <c r="LCS242" s="237"/>
      <c r="LCT242" s="237"/>
      <c r="LCU242" s="237"/>
      <c r="LCV242" s="237"/>
      <c r="LCW242" s="237"/>
      <c r="LCX242" s="237"/>
      <c r="LCY242" s="237"/>
      <c r="LCZ242" s="237"/>
      <c r="LDA242" s="237"/>
      <c r="LDB242" s="237"/>
      <c r="LDC242" s="237"/>
      <c r="LDD242" s="237"/>
      <c r="LDE242" s="237"/>
      <c r="LDF242" s="237"/>
      <c r="LDG242" s="237"/>
      <c r="LDH242" s="237"/>
      <c r="LDI242" s="237"/>
      <c r="LDJ242" s="237"/>
      <c r="LDK242" s="237"/>
      <c r="LDL242" s="237"/>
      <c r="LDM242" s="237"/>
      <c r="LDN242" s="237"/>
      <c r="LDO242" s="237"/>
      <c r="LDP242" s="237"/>
      <c r="LDQ242" s="237"/>
      <c r="LDR242" s="237"/>
      <c r="LDS242" s="237"/>
      <c r="LDT242" s="237"/>
      <c r="LDU242" s="237"/>
      <c r="LDV242" s="237"/>
      <c r="LDW242" s="237"/>
      <c r="LDX242" s="237"/>
      <c r="LDY242" s="237"/>
      <c r="LDZ242" s="237"/>
      <c r="LEA242" s="237"/>
      <c r="LEB242" s="237"/>
      <c r="LEC242" s="237"/>
      <c r="LED242" s="237"/>
      <c r="LEE242" s="237"/>
      <c r="LEF242" s="237"/>
      <c r="LEG242" s="237"/>
      <c r="LEH242" s="237"/>
      <c r="LEI242" s="237"/>
      <c r="LEJ242" s="237"/>
      <c r="LEK242" s="237"/>
      <c r="LEL242" s="237"/>
      <c r="LEM242" s="237"/>
      <c r="LEN242" s="237"/>
      <c r="LEO242" s="237"/>
      <c r="LEP242" s="237"/>
      <c r="LEQ242" s="237"/>
      <c r="LER242" s="237"/>
      <c r="LES242" s="237"/>
      <c r="LET242" s="237"/>
      <c r="LEU242" s="237"/>
      <c r="LEV242" s="237"/>
      <c r="LEW242" s="237"/>
      <c r="LEX242" s="237"/>
      <c r="LEY242" s="237"/>
      <c r="LEZ242" s="237"/>
      <c r="LFA242" s="237"/>
      <c r="LFB242" s="237"/>
      <c r="LFC242" s="237"/>
      <c r="LFD242" s="237"/>
      <c r="LFE242" s="237"/>
      <c r="LFF242" s="237"/>
      <c r="LFG242" s="237"/>
      <c r="LFH242" s="237"/>
      <c r="LFI242" s="237"/>
      <c r="LFJ242" s="237"/>
      <c r="LFK242" s="237"/>
      <c r="LFL242" s="237"/>
      <c r="LFM242" s="237"/>
      <c r="LFN242" s="237"/>
      <c r="LFO242" s="237"/>
      <c r="LFP242" s="237"/>
      <c r="LFQ242" s="237"/>
      <c r="LFR242" s="237"/>
      <c r="LFS242" s="237"/>
      <c r="LFT242" s="237"/>
      <c r="LFU242" s="237"/>
      <c r="LFV242" s="237"/>
      <c r="LFW242" s="237"/>
      <c r="LFX242" s="237"/>
      <c r="LFY242" s="237"/>
      <c r="LFZ242" s="237"/>
      <c r="LGA242" s="237"/>
      <c r="LGB242" s="237"/>
      <c r="LGC242" s="237"/>
      <c r="LGD242" s="237"/>
      <c r="LGE242" s="237"/>
      <c r="LGF242" s="237"/>
      <c r="LGG242" s="237"/>
      <c r="LGH242" s="237"/>
      <c r="LGI242" s="237"/>
      <c r="LGJ242" s="237"/>
      <c r="LGK242" s="237"/>
      <c r="LGL242" s="237"/>
      <c r="LGM242" s="237"/>
      <c r="LGN242" s="237"/>
      <c r="LGO242" s="237"/>
      <c r="LGP242" s="237"/>
      <c r="LGQ242" s="237"/>
      <c r="LGR242" s="237"/>
      <c r="LGS242" s="237"/>
      <c r="LGT242" s="237"/>
      <c r="LGU242" s="237"/>
      <c r="LGV242" s="237"/>
      <c r="LGW242" s="237"/>
      <c r="LGX242" s="237"/>
      <c r="LGY242" s="237"/>
      <c r="LGZ242" s="237"/>
      <c r="LHA242" s="237"/>
      <c r="LHB242" s="237"/>
      <c r="LHC242" s="237"/>
      <c r="LHD242" s="237"/>
      <c r="LHE242" s="237"/>
      <c r="LHF242" s="237"/>
      <c r="LHG242" s="237"/>
      <c r="LHH242" s="237"/>
      <c r="LHI242" s="237"/>
      <c r="LHJ242" s="237"/>
      <c r="LHK242" s="237"/>
      <c r="LHL242" s="237"/>
      <c r="LHM242" s="237"/>
      <c r="LHN242" s="237"/>
      <c r="LHO242" s="237"/>
      <c r="LHP242" s="237"/>
      <c r="LHQ242" s="237"/>
      <c r="LHR242" s="237"/>
      <c r="LHS242" s="237"/>
      <c r="LHT242" s="237"/>
      <c r="LHU242" s="237"/>
      <c r="LHV242" s="237"/>
      <c r="LHW242" s="237"/>
      <c r="LHX242" s="237"/>
      <c r="LHY242" s="237"/>
      <c r="LHZ242" s="237"/>
      <c r="LIA242" s="237"/>
      <c r="LIB242" s="237"/>
      <c r="LIC242" s="237"/>
      <c r="LID242" s="237"/>
      <c r="LIE242" s="237"/>
      <c r="LIF242" s="237"/>
      <c r="LIG242" s="237"/>
      <c r="LIH242" s="237"/>
      <c r="LII242" s="237"/>
      <c r="LIJ242" s="237"/>
      <c r="LIK242" s="237"/>
      <c r="LIL242" s="237"/>
      <c r="LIM242" s="237"/>
      <c r="LIN242" s="237"/>
      <c r="LIO242" s="237"/>
      <c r="LIP242" s="237"/>
      <c r="LIQ242" s="237"/>
      <c r="LIR242" s="237"/>
      <c r="LIS242" s="237"/>
      <c r="LIT242" s="237"/>
      <c r="LIU242" s="237"/>
      <c r="LIV242" s="237"/>
      <c r="LIW242" s="237"/>
      <c r="LIX242" s="237"/>
      <c r="LIY242" s="237"/>
      <c r="LIZ242" s="237"/>
      <c r="LJA242" s="237"/>
      <c r="LJB242" s="237"/>
      <c r="LJC242" s="237"/>
      <c r="LJD242" s="237"/>
      <c r="LJE242" s="237"/>
      <c r="LJF242" s="237"/>
      <c r="LJG242" s="237"/>
      <c r="LJH242" s="237"/>
      <c r="LJI242" s="237"/>
      <c r="LJJ242" s="237"/>
      <c r="LJK242" s="237"/>
      <c r="LJL242" s="237"/>
      <c r="LJM242" s="237"/>
      <c r="LJN242" s="237"/>
      <c r="LJO242" s="237"/>
      <c r="LJP242" s="237"/>
      <c r="LJQ242" s="237"/>
      <c r="LJR242" s="237"/>
      <c r="LJS242" s="237"/>
      <c r="LJT242" s="237"/>
      <c r="LJU242" s="237"/>
      <c r="LJV242" s="237"/>
      <c r="LJW242" s="237"/>
      <c r="LJX242" s="237"/>
      <c r="LJY242" s="237"/>
      <c r="LJZ242" s="237"/>
      <c r="LKA242" s="237"/>
      <c r="LKB242" s="237"/>
      <c r="LKC242" s="237"/>
      <c r="LKD242" s="237"/>
      <c r="LKE242" s="237"/>
      <c r="LKF242" s="237"/>
      <c r="LKG242" s="237"/>
      <c r="LKH242" s="237"/>
      <c r="LKI242" s="237"/>
      <c r="LKJ242" s="237"/>
      <c r="LKK242" s="237"/>
      <c r="LKL242" s="237"/>
      <c r="LKM242" s="237"/>
      <c r="LKN242" s="237"/>
      <c r="LKO242" s="237"/>
      <c r="LKP242" s="237"/>
      <c r="LKQ242" s="237"/>
      <c r="LKR242" s="237"/>
      <c r="LKS242" s="237"/>
      <c r="LKT242" s="237"/>
      <c r="LKU242" s="237"/>
      <c r="LKV242" s="237"/>
      <c r="LKW242" s="237"/>
      <c r="LKX242" s="237"/>
      <c r="LKY242" s="237"/>
      <c r="LKZ242" s="237"/>
      <c r="LLA242" s="237"/>
      <c r="LLB242" s="237"/>
      <c r="LLC242" s="237"/>
      <c r="LLD242" s="237"/>
      <c r="LLE242" s="237"/>
      <c r="LLF242" s="237"/>
      <c r="LLG242" s="237"/>
      <c r="LLH242" s="237"/>
      <c r="LLI242" s="237"/>
      <c r="LLJ242" s="237"/>
      <c r="LLK242" s="237"/>
      <c r="LLL242" s="237"/>
      <c r="LLM242" s="237"/>
      <c r="LLN242" s="237"/>
      <c r="LLO242" s="237"/>
      <c r="LLP242" s="237"/>
      <c r="LLQ242" s="237"/>
      <c r="LLR242" s="237"/>
      <c r="LLS242" s="237"/>
      <c r="LLT242" s="237"/>
      <c r="LLU242" s="237"/>
      <c r="LLV242" s="237"/>
      <c r="LLW242" s="237"/>
      <c r="LLX242" s="237"/>
      <c r="LLY242" s="237"/>
      <c r="LLZ242" s="237"/>
      <c r="LMA242" s="237"/>
      <c r="LMB242" s="237"/>
      <c r="LMC242" s="237"/>
      <c r="LMD242" s="237"/>
      <c r="LME242" s="237"/>
      <c r="LMF242" s="237"/>
      <c r="LMG242" s="237"/>
      <c r="LMH242" s="237"/>
      <c r="LMI242" s="237"/>
      <c r="LMJ242" s="237"/>
      <c r="LMK242" s="237"/>
      <c r="LML242" s="237"/>
      <c r="LMM242" s="237"/>
      <c r="LMN242" s="237"/>
      <c r="LMO242" s="237"/>
      <c r="LMP242" s="237"/>
      <c r="LMQ242" s="237"/>
      <c r="LMR242" s="237"/>
      <c r="LMS242" s="237"/>
      <c r="LMT242" s="237"/>
      <c r="LMU242" s="237"/>
      <c r="LMV242" s="237"/>
      <c r="LMW242" s="237"/>
      <c r="LMX242" s="237"/>
      <c r="LMY242" s="237"/>
      <c r="LMZ242" s="237"/>
      <c r="LNA242" s="237"/>
      <c r="LNB242" s="237"/>
      <c r="LNC242" s="237"/>
      <c r="LND242" s="237"/>
      <c r="LNE242" s="237"/>
      <c r="LNF242" s="237"/>
      <c r="LNG242" s="237"/>
      <c r="LNH242" s="237"/>
      <c r="LNI242" s="237"/>
      <c r="LNJ242" s="237"/>
      <c r="LNK242" s="237"/>
      <c r="LNL242" s="237"/>
      <c r="LNM242" s="237"/>
      <c r="LNN242" s="237"/>
      <c r="LNO242" s="237"/>
      <c r="LNP242" s="237"/>
      <c r="LNQ242" s="237"/>
      <c r="LNR242" s="237"/>
      <c r="LNS242" s="237"/>
      <c r="LNT242" s="237"/>
      <c r="LNU242" s="237"/>
      <c r="LNV242" s="237"/>
      <c r="LNW242" s="237"/>
      <c r="LNX242" s="237"/>
      <c r="LNY242" s="237"/>
      <c r="LNZ242" s="237"/>
      <c r="LOA242" s="237"/>
      <c r="LOB242" s="237"/>
      <c r="LOC242" s="237"/>
      <c r="LOD242" s="237"/>
      <c r="LOE242" s="237"/>
      <c r="LOF242" s="237"/>
      <c r="LOG242" s="237"/>
      <c r="LOH242" s="237"/>
      <c r="LOI242" s="237"/>
      <c r="LOJ242" s="237"/>
      <c r="LOK242" s="237"/>
      <c r="LOL242" s="237"/>
      <c r="LOM242" s="237"/>
      <c r="LON242" s="237"/>
      <c r="LOO242" s="237"/>
      <c r="LOP242" s="237"/>
      <c r="LOQ242" s="237"/>
      <c r="LOR242" s="237"/>
      <c r="LOS242" s="237"/>
      <c r="LOT242" s="237"/>
      <c r="LOU242" s="237"/>
      <c r="LOV242" s="237"/>
      <c r="LOW242" s="237"/>
      <c r="LOX242" s="237"/>
      <c r="LOY242" s="237"/>
      <c r="LOZ242" s="237"/>
      <c r="LPA242" s="237"/>
      <c r="LPB242" s="237"/>
      <c r="LPC242" s="237"/>
      <c r="LPD242" s="237"/>
      <c r="LPE242" s="237"/>
      <c r="LPF242" s="237"/>
      <c r="LPG242" s="237"/>
      <c r="LPH242" s="237"/>
      <c r="LPI242" s="237"/>
      <c r="LPJ242" s="237"/>
      <c r="LPK242" s="237"/>
      <c r="LPL242" s="237"/>
      <c r="LPM242" s="237"/>
      <c r="LPN242" s="237"/>
      <c r="LPO242" s="237"/>
      <c r="LPP242" s="237"/>
      <c r="LPQ242" s="237"/>
      <c r="LPR242" s="237"/>
      <c r="LPS242" s="237"/>
      <c r="LPT242" s="237"/>
      <c r="LPU242" s="237"/>
      <c r="LPV242" s="237"/>
      <c r="LPW242" s="237"/>
      <c r="LPX242" s="237"/>
      <c r="LPY242" s="237"/>
      <c r="LPZ242" s="237"/>
      <c r="LQA242" s="237"/>
      <c r="LQB242" s="237"/>
      <c r="LQC242" s="237"/>
      <c r="LQD242" s="237"/>
      <c r="LQE242" s="237"/>
      <c r="LQF242" s="237"/>
      <c r="LQG242" s="237"/>
      <c r="LQH242" s="237"/>
      <c r="LQI242" s="237"/>
      <c r="LQJ242" s="237"/>
      <c r="LQK242" s="237"/>
      <c r="LQL242" s="237"/>
      <c r="LQM242" s="237"/>
      <c r="LQN242" s="237"/>
      <c r="LQO242" s="237"/>
      <c r="LQP242" s="237"/>
      <c r="LQQ242" s="237"/>
      <c r="LQR242" s="237"/>
      <c r="LQS242" s="237"/>
      <c r="LQT242" s="237"/>
      <c r="LQU242" s="237"/>
      <c r="LQV242" s="237"/>
      <c r="LQW242" s="237"/>
      <c r="LQX242" s="237"/>
      <c r="LQY242" s="237"/>
      <c r="LQZ242" s="237"/>
      <c r="LRA242" s="237"/>
      <c r="LRB242" s="237"/>
      <c r="LRC242" s="237"/>
      <c r="LRD242" s="237"/>
      <c r="LRE242" s="237"/>
      <c r="LRF242" s="237"/>
      <c r="LRG242" s="237"/>
      <c r="LRH242" s="237"/>
      <c r="LRI242" s="237"/>
      <c r="LRJ242" s="237"/>
      <c r="LRK242" s="237"/>
      <c r="LRL242" s="237"/>
      <c r="LRM242" s="237"/>
      <c r="LRN242" s="237"/>
      <c r="LRO242" s="237"/>
      <c r="LRP242" s="237"/>
      <c r="LRQ242" s="237"/>
      <c r="LRR242" s="237"/>
      <c r="LRS242" s="237"/>
      <c r="LRT242" s="237"/>
      <c r="LRU242" s="237"/>
      <c r="LRV242" s="237"/>
      <c r="LRW242" s="237"/>
      <c r="LRX242" s="237"/>
      <c r="LRY242" s="237"/>
      <c r="LRZ242" s="237"/>
      <c r="LSA242" s="237"/>
      <c r="LSB242" s="237"/>
      <c r="LSC242" s="237"/>
      <c r="LSD242" s="237"/>
      <c r="LSE242" s="237"/>
      <c r="LSF242" s="237"/>
      <c r="LSG242" s="237"/>
      <c r="LSH242" s="237"/>
      <c r="LSI242" s="237"/>
      <c r="LSJ242" s="237"/>
      <c r="LSK242" s="237"/>
      <c r="LSL242" s="237"/>
      <c r="LSM242" s="237"/>
      <c r="LSN242" s="237"/>
      <c r="LSO242" s="237"/>
      <c r="LSP242" s="237"/>
      <c r="LSQ242" s="237"/>
      <c r="LSR242" s="237"/>
      <c r="LSS242" s="237"/>
      <c r="LST242" s="237"/>
      <c r="LSU242" s="237"/>
      <c r="LSV242" s="237"/>
      <c r="LSW242" s="237"/>
      <c r="LSX242" s="237"/>
      <c r="LSY242" s="237"/>
      <c r="LSZ242" s="237"/>
      <c r="LTA242" s="237"/>
      <c r="LTB242" s="237"/>
      <c r="LTC242" s="237"/>
      <c r="LTD242" s="237"/>
      <c r="LTE242" s="237"/>
      <c r="LTF242" s="237"/>
      <c r="LTG242" s="237"/>
      <c r="LTH242" s="237"/>
      <c r="LTI242" s="237"/>
      <c r="LTJ242" s="237"/>
      <c r="LTK242" s="237"/>
      <c r="LTL242" s="237"/>
      <c r="LTM242" s="237"/>
      <c r="LTN242" s="237"/>
      <c r="LTO242" s="237"/>
      <c r="LTP242" s="237"/>
      <c r="LTQ242" s="237"/>
      <c r="LTR242" s="237"/>
      <c r="LTS242" s="237"/>
      <c r="LTT242" s="237"/>
      <c r="LTU242" s="237"/>
      <c r="LTV242" s="237"/>
      <c r="LTW242" s="237"/>
      <c r="LTX242" s="237"/>
      <c r="LTY242" s="237"/>
      <c r="LTZ242" s="237"/>
      <c r="LUA242" s="237"/>
      <c r="LUB242" s="237"/>
      <c r="LUC242" s="237"/>
      <c r="LUD242" s="237"/>
      <c r="LUE242" s="237"/>
      <c r="LUF242" s="237"/>
      <c r="LUG242" s="237"/>
      <c r="LUH242" s="237"/>
      <c r="LUI242" s="237"/>
      <c r="LUJ242" s="237"/>
      <c r="LUK242" s="237"/>
      <c r="LUL242" s="237"/>
      <c r="LUM242" s="237"/>
      <c r="LUN242" s="237"/>
      <c r="LUO242" s="237"/>
      <c r="LUP242" s="237"/>
      <c r="LUQ242" s="237"/>
      <c r="LUR242" s="237"/>
      <c r="LUS242" s="237"/>
      <c r="LUT242" s="237"/>
      <c r="LUU242" s="237"/>
      <c r="LUV242" s="237"/>
      <c r="LUW242" s="237"/>
      <c r="LUX242" s="237"/>
      <c r="LUY242" s="237"/>
      <c r="LUZ242" s="237"/>
      <c r="LVA242" s="237"/>
      <c r="LVB242" s="237"/>
      <c r="LVC242" s="237"/>
      <c r="LVD242" s="237"/>
      <c r="LVE242" s="237"/>
      <c r="LVF242" s="237"/>
      <c r="LVG242" s="237"/>
      <c r="LVH242" s="237"/>
      <c r="LVI242" s="237"/>
      <c r="LVJ242" s="237"/>
      <c r="LVK242" s="237"/>
      <c r="LVL242" s="237"/>
      <c r="LVM242" s="237"/>
      <c r="LVN242" s="237"/>
      <c r="LVO242" s="237"/>
      <c r="LVP242" s="237"/>
      <c r="LVQ242" s="237"/>
      <c r="LVR242" s="237"/>
      <c r="LVS242" s="237"/>
      <c r="LVT242" s="237"/>
      <c r="LVU242" s="237"/>
      <c r="LVV242" s="237"/>
      <c r="LVW242" s="237"/>
      <c r="LVX242" s="237"/>
      <c r="LVY242" s="237"/>
      <c r="LVZ242" s="237"/>
      <c r="LWA242" s="237"/>
      <c r="LWB242" s="237"/>
      <c r="LWC242" s="237"/>
      <c r="LWD242" s="237"/>
      <c r="LWE242" s="237"/>
      <c r="LWF242" s="237"/>
      <c r="LWG242" s="237"/>
      <c r="LWH242" s="237"/>
      <c r="LWI242" s="237"/>
      <c r="LWJ242" s="237"/>
      <c r="LWK242" s="237"/>
      <c r="LWL242" s="237"/>
      <c r="LWM242" s="237"/>
      <c r="LWN242" s="237"/>
      <c r="LWO242" s="237"/>
      <c r="LWP242" s="237"/>
      <c r="LWQ242" s="237"/>
      <c r="LWR242" s="237"/>
      <c r="LWS242" s="237"/>
      <c r="LWT242" s="237"/>
      <c r="LWU242" s="237"/>
      <c r="LWV242" s="237"/>
      <c r="LWW242" s="237"/>
      <c r="LWX242" s="237"/>
      <c r="LWY242" s="237"/>
      <c r="LWZ242" s="237"/>
      <c r="LXA242" s="237"/>
      <c r="LXB242" s="237"/>
      <c r="LXC242" s="237"/>
      <c r="LXD242" s="237"/>
      <c r="LXE242" s="237"/>
      <c r="LXF242" s="237"/>
      <c r="LXG242" s="237"/>
      <c r="LXH242" s="237"/>
      <c r="LXI242" s="237"/>
      <c r="LXJ242" s="237"/>
      <c r="LXK242" s="237"/>
      <c r="LXL242" s="237"/>
      <c r="LXM242" s="237"/>
      <c r="LXN242" s="237"/>
      <c r="LXO242" s="237"/>
      <c r="LXP242" s="237"/>
      <c r="LXQ242" s="237"/>
      <c r="LXR242" s="237"/>
      <c r="LXS242" s="237"/>
      <c r="LXT242" s="237"/>
      <c r="LXU242" s="237"/>
      <c r="LXV242" s="237"/>
      <c r="LXW242" s="237"/>
      <c r="LXX242" s="237"/>
      <c r="LXY242" s="237"/>
      <c r="LXZ242" s="237"/>
      <c r="LYA242" s="237"/>
      <c r="LYB242" s="237"/>
      <c r="LYC242" s="237"/>
      <c r="LYD242" s="237"/>
      <c r="LYE242" s="237"/>
      <c r="LYF242" s="237"/>
      <c r="LYG242" s="237"/>
      <c r="LYH242" s="237"/>
      <c r="LYI242" s="237"/>
      <c r="LYJ242" s="237"/>
      <c r="LYK242" s="237"/>
      <c r="LYL242" s="237"/>
      <c r="LYM242" s="237"/>
      <c r="LYN242" s="237"/>
      <c r="LYO242" s="237"/>
      <c r="LYP242" s="237"/>
      <c r="LYQ242" s="237"/>
      <c r="LYR242" s="237"/>
      <c r="LYS242" s="237"/>
      <c r="LYT242" s="237"/>
      <c r="LYU242" s="237"/>
      <c r="LYV242" s="237"/>
      <c r="LYW242" s="237"/>
      <c r="LYX242" s="237"/>
      <c r="LYY242" s="237"/>
      <c r="LYZ242" s="237"/>
      <c r="LZA242" s="237"/>
      <c r="LZB242" s="237"/>
      <c r="LZC242" s="237"/>
      <c r="LZD242" s="237"/>
      <c r="LZE242" s="237"/>
      <c r="LZF242" s="237"/>
      <c r="LZG242" s="237"/>
      <c r="LZH242" s="237"/>
      <c r="LZI242" s="237"/>
      <c r="LZJ242" s="237"/>
      <c r="LZK242" s="237"/>
      <c r="LZL242" s="237"/>
      <c r="LZM242" s="237"/>
      <c r="LZN242" s="237"/>
      <c r="LZO242" s="237"/>
      <c r="LZP242" s="237"/>
      <c r="LZQ242" s="237"/>
      <c r="LZR242" s="237"/>
      <c r="LZS242" s="237"/>
      <c r="LZT242" s="237"/>
      <c r="LZU242" s="237"/>
      <c r="LZV242" s="237"/>
      <c r="LZW242" s="237"/>
      <c r="LZX242" s="237"/>
      <c r="LZY242" s="237"/>
      <c r="LZZ242" s="237"/>
      <c r="MAA242" s="237"/>
      <c r="MAB242" s="237"/>
      <c r="MAC242" s="237"/>
      <c r="MAD242" s="237"/>
      <c r="MAE242" s="237"/>
      <c r="MAF242" s="237"/>
      <c r="MAG242" s="237"/>
      <c r="MAH242" s="237"/>
      <c r="MAI242" s="237"/>
      <c r="MAJ242" s="237"/>
      <c r="MAK242" s="237"/>
      <c r="MAL242" s="237"/>
      <c r="MAM242" s="237"/>
      <c r="MAN242" s="237"/>
      <c r="MAO242" s="237"/>
      <c r="MAP242" s="237"/>
      <c r="MAQ242" s="237"/>
      <c r="MAR242" s="237"/>
      <c r="MAS242" s="237"/>
      <c r="MAT242" s="237"/>
      <c r="MAU242" s="237"/>
      <c r="MAV242" s="237"/>
      <c r="MAW242" s="237"/>
      <c r="MAX242" s="237"/>
      <c r="MAY242" s="237"/>
      <c r="MAZ242" s="237"/>
      <c r="MBA242" s="237"/>
      <c r="MBB242" s="237"/>
      <c r="MBC242" s="237"/>
      <c r="MBD242" s="237"/>
      <c r="MBE242" s="237"/>
      <c r="MBF242" s="237"/>
      <c r="MBG242" s="237"/>
      <c r="MBH242" s="237"/>
      <c r="MBI242" s="237"/>
      <c r="MBJ242" s="237"/>
      <c r="MBK242" s="237"/>
      <c r="MBL242" s="237"/>
      <c r="MBM242" s="237"/>
      <c r="MBN242" s="237"/>
      <c r="MBO242" s="237"/>
      <c r="MBP242" s="237"/>
      <c r="MBQ242" s="237"/>
      <c r="MBR242" s="237"/>
      <c r="MBS242" s="237"/>
      <c r="MBT242" s="237"/>
      <c r="MBU242" s="237"/>
      <c r="MBV242" s="237"/>
      <c r="MBW242" s="237"/>
      <c r="MBX242" s="237"/>
      <c r="MBY242" s="237"/>
      <c r="MBZ242" s="237"/>
      <c r="MCA242" s="237"/>
      <c r="MCB242" s="237"/>
      <c r="MCC242" s="237"/>
      <c r="MCD242" s="237"/>
      <c r="MCE242" s="237"/>
      <c r="MCF242" s="237"/>
      <c r="MCG242" s="237"/>
      <c r="MCH242" s="237"/>
      <c r="MCI242" s="237"/>
      <c r="MCJ242" s="237"/>
      <c r="MCK242" s="237"/>
      <c r="MCL242" s="237"/>
      <c r="MCM242" s="237"/>
      <c r="MCN242" s="237"/>
      <c r="MCO242" s="237"/>
      <c r="MCP242" s="237"/>
      <c r="MCQ242" s="237"/>
      <c r="MCR242" s="237"/>
      <c r="MCS242" s="237"/>
      <c r="MCT242" s="237"/>
      <c r="MCU242" s="237"/>
      <c r="MCV242" s="237"/>
      <c r="MCW242" s="237"/>
      <c r="MCX242" s="237"/>
      <c r="MCY242" s="237"/>
      <c r="MCZ242" s="237"/>
      <c r="MDA242" s="237"/>
      <c r="MDB242" s="237"/>
      <c r="MDC242" s="237"/>
      <c r="MDD242" s="237"/>
      <c r="MDE242" s="237"/>
      <c r="MDF242" s="237"/>
      <c r="MDG242" s="237"/>
      <c r="MDH242" s="237"/>
      <c r="MDI242" s="237"/>
      <c r="MDJ242" s="237"/>
      <c r="MDK242" s="237"/>
      <c r="MDL242" s="237"/>
      <c r="MDM242" s="237"/>
      <c r="MDN242" s="237"/>
      <c r="MDO242" s="237"/>
      <c r="MDP242" s="237"/>
      <c r="MDQ242" s="237"/>
      <c r="MDR242" s="237"/>
      <c r="MDS242" s="237"/>
      <c r="MDT242" s="237"/>
      <c r="MDU242" s="237"/>
      <c r="MDV242" s="237"/>
      <c r="MDW242" s="237"/>
      <c r="MDX242" s="237"/>
      <c r="MDY242" s="237"/>
      <c r="MDZ242" s="237"/>
      <c r="MEA242" s="237"/>
      <c r="MEB242" s="237"/>
      <c r="MEC242" s="237"/>
      <c r="MED242" s="237"/>
      <c r="MEE242" s="237"/>
      <c r="MEF242" s="237"/>
      <c r="MEG242" s="237"/>
      <c r="MEH242" s="237"/>
      <c r="MEI242" s="237"/>
      <c r="MEJ242" s="237"/>
      <c r="MEK242" s="237"/>
      <c r="MEL242" s="237"/>
      <c r="MEM242" s="237"/>
      <c r="MEN242" s="237"/>
      <c r="MEO242" s="237"/>
      <c r="MEP242" s="237"/>
      <c r="MEQ242" s="237"/>
      <c r="MER242" s="237"/>
      <c r="MES242" s="237"/>
      <c r="MET242" s="237"/>
      <c r="MEU242" s="237"/>
      <c r="MEV242" s="237"/>
      <c r="MEW242" s="237"/>
      <c r="MEX242" s="237"/>
      <c r="MEY242" s="237"/>
      <c r="MEZ242" s="237"/>
      <c r="MFA242" s="237"/>
      <c r="MFB242" s="237"/>
      <c r="MFC242" s="237"/>
      <c r="MFD242" s="237"/>
      <c r="MFE242" s="237"/>
      <c r="MFF242" s="237"/>
      <c r="MFG242" s="237"/>
      <c r="MFH242" s="237"/>
      <c r="MFI242" s="237"/>
      <c r="MFJ242" s="237"/>
      <c r="MFK242" s="237"/>
      <c r="MFL242" s="237"/>
      <c r="MFM242" s="237"/>
      <c r="MFN242" s="237"/>
      <c r="MFO242" s="237"/>
      <c r="MFP242" s="237"/>
      <c r="MFQ242" s="237"/>
      <c r="MFR242" s="237"/>
      <c r="MFS242" s="237"/>
      <c r="MFT242" s="237"/>
      <c r="MFU242" s="237"/>
      <c r="MFV242" s="237"/>
      <c r="MFW242" s="237"/>
      <c r="MFX242" s="237"/>
      <c r="MFY242" s="237"/>
      <c r="MFZ242" s="237"/>
      <c r="MGA242" s="237"/>
      <c r="MGB242" s="237"/>
      <c r="MGC242" s="237"/>
      <c r="MGD242" s="237"/>
      <c r="MGE242" s="237"/>
      <c r="MGF242" s="237"/>
      <c r="MGG242" s="237"/>
      <c r="MGH242" s="237"/>
      <c r="MGI242" s="237"/>
      <c r="MGJ242" s="237"/>
      <c r="MGK242" s="237"/>
      <c r="MGL242" s="237"/>
      <c r="MGM242" s="237"/>
      <c r="MGN242" s="237"/>
      <c r="MGO242" s="237"/>
      <c r="MGP242" s="237"/>
      <c r="MGQ242" s="237"/>
      <c r="MGR242" s="237"/>
      <c r="MGS242" s="237"/>
      <c r="MGT242" s="237"/>
      <c r="MGU242" s="237"/>
      <c r="MGV242" s="237"/>
      <c r="MGW242" s="237"/>
      <c r="MGX242" s="237"/>
      <c r="MGY242" s="237"/>
      <c r="MGZ242" s="237"/>
      <c r="MHA242" s="237"/>
      <c r="MHB242" s="237"/>
      <c r="MHC242" s="237"/>
      <c r="MHD242" s="237"/>
      <c r="MHE242" s="237"/>
      <c r="MHF242" s="237"/>
      <c r="MHG242" s="237"/>
      <c r="MHH242" s="237"/>
      <c r="MHI242" s="237"/>
      <c r="MHJ242" s="237"/>
      <c r="MHK242" s="237"/>
      <c r="MHL242" s="237"/>
      <c r="MHM242" s="237"/>
      <c r="MHN242" s="237"/>
      <c r="MHO242" s="237"/>
      <c r="MHP242" s="237"/>
      <c r="MHQ242" s="237"/>
      <c r="MHR242" s="237"/>
      <c r="MHS242" s="237"/>
      <c r="MHT242" s="237"/>
      <c r="MHU242" s="237"/>
      <c r="MHV242" s="237"/>
      <c r="MHW242" s="237"/>
      <c r="MHX242" s="237"/>
      <c r="MHY242" s="237"/>
      <c r="MHZ242" s="237"/>
      <c r="MIA242" s="237"/>
      <c r="MIB242" s="237"/>
      <c r="MIC242" s="237"/>
      <c r="MID242" s="237"/>
      <c r="MIE242" s="237"/>
      <c r="MIF242" s="237"/>
      <c r="MIG242" s="237"/>
      <c r="MIH242" s="237"/>
      <c r="MII242" s="237"/>
      <c r="MIJ242" s="237"/>
      <c r="MIK242" s="237"/>
      <c r="MIL242" s="237"/>
      <c r="MIM242" s="237"/>
      <c r="MIN242" s="237"/>
      <c r="MIO242" s="237"/>
      <c r="MIP242" s="237"/>
      <c r="MIQ242" s="237"/>
      <c r="MIR242" s="237"/>
      <c r="MIS242" s="237"/>
      <c r="MIT242" s="237"/>
      <c r="MIU242" s="237"/>
      <c r="MIV242" s="237"/>
      <c r="MIW242" s="237"/>
      <c r="MIX242" s="237"/>
      <c r="MIY242" s="237"/>
      <c r="MIZ242" s="237"/>
      <c r="MJA242" s="237"/>
      <c r="MJB242" s="237"/>
      <c r="MJC242" s="237"/>
      <c r="MJD242" s="237"/>
      <c r="MJE242" s="237"/>
      <c r="MJF242" s="237"/>
      <c r="MJG242" s="237"/>
      <c r="MJH242" s="237"/>
      <c r="MJI242" s="237"/>
      <c r="MJJ242" s="237"/>
      <c r="MJK242" s="237"/>
      <c r="MJL242" s="237"/>
      <c r="MJM242" s="237"/>
      <c r="MJN242" s="237"/>
      <c r="MJO242" s="237"/>
      <c r="MJP242" s="237"/>
      <c r="MJQ242" s="237"/>
      <c r="MJR242" s="237"/>
      <c r="MJS242" s="237"/>
      <c r="MJT242" s="237"/>
      <c r="MJU242" s="237"/>
      <c r="MJV242" s="237"/>
      <c r="MJW242" s="237"/>
      <c r="MJX242" s="237"/>
      <c r="MJY242" s="237"/>
      <c r="MJZ242" s="237"/>
      <c r="MKA242" s="237"/>
      <c r="MKB242" s="237"/>
      <c r="MKC242" s="237"/>
      <c r="MKD242" s="237"/>
      <c r="MKE242" s="237"/>
      <c r="MKF242" s="237"/>
      <c r="MKG242" s="237"/>
      <c r="MKH242" s="237"/>
      <c r="MKI242" s="237"/>
      <c r="MKJ242" s="237"/>
      <c r="MKK242" s="237"/>
      <c r="MKL242" s="237"/>
      <c r="MKM242" s="237"/>
      <c r="MKN242" s="237"/>
      <c r="MKO242" s="237"/>
      <c r="MKP242" s="237"/>
      <c r="MKQ242" s="237"/>
      <c r="MKR242" s="237"/>
      <c r="MKS242" s="237"/>
      <c r="MKT242" s="237"/>
      <c r="MKU242" s="237"/>
      <c r="MKV242" s="237"/>
      <c r="MKW242" s="237"/>
      <c r="MKX242" s="237"/>
      <c r="MKY242" s="237"/>
      <c r="MKZ242" s="237"/>
      <c r="MLA242" s="237"/>
      <c r="MLB242" s="237"/>
      <c r="MLC242" s="237"/>
      <c r="MLD242" s="237"/>
      <c r="MLE242" s="237"/>
      <c r="MLF242" s="237"/>
      <c r="MLG242" s="237"/>
      <c r="MLH242" s="237"/>
      <c r="MLI242" s="237"/>
      <c r="MLJ242" s="237"/>
      <c r="MLK242" s="237"/>
      <c r="MLL242" s="237"/>
      <c r="MLM242" s="237"/>
      <c r="MLN242" s="237"/>
      <c r="MLO242" s="237"/>
      <c r="MLP242" s="237"/>
      <c r="MLQ242" s="237"/>
      <c r="MLR242" s="237"/>
      <c r="MLS242" s="237"/>
      <c r="MLT242" s="237"/>
      <c r="MLU242" s="237"/>
      <c r="MLV242" s="237"/>
      <c r="MLW242" s="237"/>
      <c r="MLX242" s="237"/>
      <c r="MLY242" s="237"/>
      <c r="MLZ242" s="237"/>
      <c r="MMA242" s="237"/>
      <c r="MMB242" s="237"/>
      <c r="MMC242" s="237"/>
      <c r="MMD242" s="237"/>
      <c r="MME242" s="237"/>
      <c r="MMF242" s="237"/>
      <c r="MMG242" s="237"/>
      <c r="MMH242" s="237"/>
      <c r="MMI242" s="237"/>
      <c r="MMJ242" s="237"/>
      <c r="MMK242" s="237"/>
      <c r="MML242" s="237"/>
      <c r="MMM242" s="237"/>
      <c r="MMN242" s="237"/>
      <c r="MMO242" s="237"/>
      <c r="MMP242" s="237"/>
      <c r="MMQ242" s="237"/>
      <c r="MMR242" s="237"/>
      <c r="MMS242" s="237"/>
      <c r="MMT242" s="237"/>
      <c r="MMU242" s="237"/>
      <c r="MMV242" s="237"/>
      <c r="MMW242" s="237"/>
      <c r="MMX242" s="237"/>
      <c r="MMY242" s="237"/>
      <c r="MMZ242" s="237"/>
      <c r="MNA242" s="237"/>
      <c r="MNB242" s="237"/>
      <c r="MNC242" s="237"/>
      <c r="MND242" s="237"/>
      <c r="MNE242" s="237"/>
      <c r="MNF242" s="237"/>
      <c r="MNG242" s="237"/>
      <c r="MNH242" s="237"/>
      <c r="MNI242" s="237"/>
      <c r="MNJ242" s="237"/>
      <c r="MNK242" s="237"/>
      <c r="MNL242" s="237"/>
      <c r="MNM242" s="237"/>
      <c r="MNN242" s="237"/>
      <c r="MNO242" s="237"/>
      <c r="MNP242" s="237"/>
      <c r="MNQ242" s="237"/>
      <c r="MNR242" s="237"/>
      <c r="MNS242" s="237"/>
      <c r="MNT242" s="237"/>
      <c r="MNU242" s="237"/>
      <c r="MNV242" s="237"/>
      <c r="MNW242" s="237"/>
      <c r="MNX242" s="237"/>
      <c r="MNY242" s="237"/>
      <c r="MNZ242" s="237"/>
      <c r="MOA242" s="237"/>
      <c r="MOB242" s="237"/>
      <c r="MOC242" s="237"/>
      <c r="MOD242" s="237"/>
      <c r="MOE242" s="237"/>
      <c r="MOF242" s="237"/>
      <c r="MOG242" s="237"/>
      <c r="MOH242" s="237"/>
      <c r="MOI242" s="237"/>
      <c r="MOJ242" s="237"/>
      <c r="MOK242" s="237"/>
      <c r="MOL242" s="237"/>
      <c r="MOM242" s="237"/>
      <c r="MON242" s="237"/>
      <c r="MOO242" s="237"/>
      <c r="MOP242" s="237"/>
      <c r="MOQ242" s="237"/>
      <c r="MOR242" s="237"/>
      <c r="MOS242" s="237"/>
      <c r="MOT242" s="237"/>
      <c r="MOU242" s="237"/>
      <c r="MOV242" s="237"/>
      <c r="MOW242" s="237"/>
      <c r="MOX242" s="237"/>
      <c r="MOY242" s="237"/>
      <c r="MOZ242" s="237"/>
      <c r="MPA242" s="237"/>
      <c r="MPB242" s="237"/>
      <c r="MPC242" s="237"/>
      <c r="MPD242" s="237"/>
      <c r="MPE242" s="237"/>
      <c r="MPF242" s="237"/>
      <c r="MPG242" s="237"/>
      <c r="MPH242" s="237"/>
      <c r="MPI242" s="237"/>
      <c r="MPJ242" s="237"/>
      <c r="MPK242" s="237"/>
      <c r="MPL242" s="237"/>
      <c r="MPM242" s="237"/>
      <c r="MPN242" s="237"/>
      <c r="MPO242" s="237"/>
      <c r="MPP242" s="237"/>
      <c r="MPQ242" s="237"/>
      <c r="MPR242" s="237"/>
      <c r="MPS242" s="237"/>
      <c r="MPT242" s="237"/>
      <c r="MPU242" s="237"/>
      <c r="MPV242" s="237"/>
      <c r="MPW242" s="237"/>
      <c r="MPX242" s="237"/>
      <c r="MPY242" s="237"/>
      <c r="MPZ242" s="237"/>
      <c r="MQA242" s="237"/>
      <c r="MQB242" s="237"/>
      <c r="MQC242" s="237"/>
      <c r="MQD242" s="237"/>
      <c r="MQE242" s="237"/>
      <c r="MQF242" s="237"/>
      <c r="MQG242" s="237"/>
      <c r="MQH242" s="237"/>
      <c r="MQI242" s="237"/>
      <c r="MQJ242" s="237"/>
      <c r="MQK242" s="237"/>
      <c r="MQL242" s="237"/>
      <c r="MQM242" s="237"/>
      <c r="MQN242" s="237"/>
      <c r="MQO242" s="237"/>
      <c r="MQP242" s="237"/>
      <c r="MQQ242" s="237"/>
      <c r="MQR242" s="237"/>
      <c r="MQS242" s="237"/>
      <c r="MQT242" s="237"/>
      <c r="MQU242" s="237"/>
      <c r="MQV242" s="237"/>
      <c r="MQW242" s="237"/>
      <c r="MQX242" s="237"/>
      <c r="MQY242" s="237"/>
      <c r="MQZ242" s="237"/>
      <c r="MRA242" s="237"/>
      <c r="MRB242" s="237"/>
      <c r="MRC242" s="237"/>
      <c r="MRD242" s="237"/>
      <c r="MRE242" s="237"/>
      <c r="MRF242" s="237"/>
      <c r="MRG242" s="237"/>
      <c r="MRH242" s="237"/>
      <c r="MRI242" s="237"/>
      <c r="MRJ242" s="237"/>
      <c r="MRK242" s="237"/>
      <c r="MRL242" s="237"/>
      <c r="MRM242" s="237"/>
      <c r="MRN242" s="237"/>
      <c r="MRO242" s="237"/>
      <c r="MRP242" s="237"/>
      <c r="MRQ242" s="237"/>
      <c r="MRR242" s="237"/>
      <c r="MRS242" s="237"/>
      <c r="MRT242" s="237"/>
      <c r="MRU242" s="237"/>
      <c r="MRV242" s="237"/>
      <c r="MRW242" s="237"/>
      <c r="MRX242" s="237"/>
      <c r="MRY242" s="237"/>
      <c r="MRZ242" s="237"/>
      <c r="MSA242" s="237"/>
      <c r="MSB242" s="237"/>
      <c r="MSC242" s="237"/>
      <c r="MSD242" s="237"/>
      <c r="MSE242" s="237"/>
      <c r="MSF242" s="237"/>
      <c r="MSG242" s="237"/>
      <c r="MSH242" s="237"/>
      <c r="MSI242" s="237"/>
      <c r="MSJ242" s="237"/>
      <c r="MSK242" s="237"/>
      <c r="MSL242" s="237"/>
      <c r="MSM242" s="237"/>
      <c r="MSN242" s="237"/>
      <c r="MSO242" s="237"/>
      <c r="MSP242" s="237"/>
      <c r="MSQ242" s="237"/>
      <c r="MSR242" s="237"/>
      <c r="MSS242" s="237"/>
      <c r="MST242" s="237"/>
      <c r="MSU242" s="237"/>
      <c r="MSV242" s="237"/>
      <c r="MSW242" s="237"/>
      <c r="MSX242" s="237"/>
      <c r="MSY242" s="237"/>
      <c r="MSZ242" s="237"/>
      <c r="MTA242" s="237"/>
      <c r="MTB242" s="237"/>
      <c r="MTC242" s="237"/>
      <c r="MTD242" s="237"/>
      <c r="MTE242" s="237"/>
      <c r="MTF242" s="237"/>
      <c r="MTG242" s="237"/>
      <c r="MTH242" s="237"/>
      <c r="MTI242" s="237"/>
      <c r="MTJ242" s="237"/>
      <c r="MTK242" s="237"/>
      <c r="MTL242" s="237"/>
      <c r="MTM242" s="237"/>
      <c r="MTN242" s="237"/>
      <c r="MTO242" s="237"/>
      <c r="MTP242" s="237"/>
      <c r="MTQ242" s="237"/>
      <c r="MTR242" s="237"/>
      <c r="MTS242" s="237"/>
      <c r="MTT242" s="237"/>
      <c r="MTU242" s="237"/>
      <c r="MTV242" s="237"/>
      <c r="MTW242" s="237"/>
      <c r="MTX242" s="237"/>
      <c r="MTY242" s="237"/>
      <c r="MTZ242" s="237"/>
      <c r="MUA242" s="237"/>
      <c r="MUB242" s="237"/>
      <c r="MUC242" s="237"/>
      <c r="MUD242" s="237"/>
      <c r="MUE242" s="237"/>
      <c r="MUF242" s="237"/>
      <c r="MUG242" s="237"/>
      <c r="MUH242" s="237"/>
      <c r="MUI242" s="237"/>
      <c r="MUJ242" s="237"/>
      <c r="MUK242" s="237"/>
      <c r="MUL242" s="237"/>
      <c r="MUM242" s="237"/>
      <c r="MUN242" s="237"/>
      <c r="MUO242" s="237"/>
      <c r="MUP242" s="237"/>
      <c r="MUQ242" s="237"/>
      <c r="MUR242" s="237"/>
      <c r="MUS242" s="237"/>
      <c r="MUT242" s="237"/>
      <c r="MUU242" s="237"/>
      <c r="MUV242" s="237"/>
      <c r="MUW242" s="237"/>
      <c r="MUX242" s="237"/>
      <c r="MUY242" s="237"/>
      <c r="MUZ242" s="237"/>
      <c r="MVA242" s="237"/>
      <c r="MVB242" s="237"/>
      <c r="MVC242" s="237"/>
      <c r="MVD242" s="237"/>
      <c r="MVE242" s="237"/>
      <c r="MVF242" s="237"/>
      <c r="MVG242" s="237"/>
      <c r="MVH242" s="237"/>
      <c r="MVI242" s="237"/>
      <c r="MVJ242" s="237"/>
      <c r="MVK242" s="237"/>
      <c r="MVL242" s="237"/>
      <c r="MVM242" s="237"/>
      <c r="MVN242" s="237"/>
      <c r="MVO242" s="237"/>
      <c r="MVP242" s="237"/>
      <c r="MVQ242" s="237"/>
      <c r="MVR242" s="237"/>
      <c r="MVS242" s="237"/>
      <c r="MVT242" s="237"/>
      <c r="MVU242" s="237"/>
      <c r="MVV242" s="237"/>
      <c r="MVW242" s="237"/>
      <c r="MVX242" s="237"/>
      <c r="MVY242" s="237"/>
      <c r="MVZ242" s="237"/>
      <c r="MWA242" s="237"/>
      <c r="MWB242" s="237"/>
      <c r="MWC242" s="237"/>
      <c r="MWD242" s="237"/>
      <c r="MWE242" s="237"/>
      <c r="MWF242" s="237"/>
      <c r="MWG242" s="237"/>
      <c r="MWH242" s="237"/>
      <c r="MWI242" s="237"/>
      <c r="MWJ242" s="237"/>
      <c r="MWK242" s="237"/>
      <c r="MWL242" s="237"/>
      <c r="MWM242" s="237"/>
      <c r="MWN242" s="237"/>
      <c r="MWO242" s="237"/>
      <c r="MWP242" s="237"/>
      <c r="MWQ242" s="237"/>
      <c r="MWR242" s="237"/>
      <c r="MWS242" s="237"/>
      <c r="MWT242" s="237"/>
      <c r="MWU242" s="237"/>
      <c r="MWV242" s="237"/>
      <c r="MWW242" s="237"/>
      <c r="MWX242" s="237"/>
      <c r="MWY242" s="237"/>
      <c r="MWZ242" s="237"/>
      <c r="MXA242" s="237"/>
      <c r="MXB242" s="237"/>
      <c r="MXC242" s="237"/>
      <c r="MXD242" s="237"/>
      <c r="MXE242" s="237"/>
      <c r="MXF242" s="237"/>
      <c r="MXG242" s="237"/>
      <c r="MXH242" s="237"/>
      <c r="MXI242" s="237"/>
      <c r="MXJ242" s="237"/>
      <c r="MXK242" s="237"/>
      <c r="MXL242" s="237"/>
      <c r="MXM242" s="237"/>
      <c r="MXN242" s="237"/>
      <c r="MXO242" s="237"/>
      <c r="MXP242" s="237"/>
      <c r="MXQ242" s="237"/>
      <c r="MXR242" s="237"/>
      <c r="MXS242" s="237"/>
      <c r="MXT242" s="237"/>
      <c r="MXU242" s="237"/>
      <c r="MXV242" s="237"/>
      <c r="MXW242" s="237"/>
      <c r="MXX242" s="237"/>
      <c r="MXY242" s="237"/>
      <c r="MXZ242" s="237"/>
      <c r="MYA242" s="237"/>
      <c r="MYB242" s="237"/>
      <c r="MYC242" s="237"/>
      <c r="MYD242" s="237"/>
      <c r="MYE242" s="237"/>
      <c r="MYF242" s="237"/>
      <c r="MYG242" s="237"/>
      <c r="MYH242" s="237"/>
      <c r="MYI242" s="237"/>
      <c r="MYJ242" s="237"/>
      <c r="MYK242" s="237"/>
      <c r="MYL242" s="237"/>
      <c r="MYM242" s="237"/>
      <c r="MYN242" s="237"/>
      <c r="MYO242" s="237"/>
      <c r="MYP242" s="237"/>
      <c r="MYQ242" s="237"/>
      <c r="MYR242" s="237"/>
      <c r="MYS242" s="237"/>
      <c r="MYT242" s="237"/>
      <c r="MYU242" s="237"/>
      <c r="MYV242" s="237"/>
      <c r="MYW242" s="237"/>
      <c r="MYX242" s="237"/>
      <c r="MYY242" s="237"/>
      <c r="MYZ242" s="237"/>
      <c r="MZA242" s="237"/>
      <c r="MZB242" s="237"/>
      <c r="MZC242" s="237"/>
      <c r="MZD242" s="237"/>
      <c r="MZE242" s="237"/>
      <c r="MZF242" s="237"/>
      <c r="MZG242" s="237"/>
      <c r="MZH242" s="237"/>
      <c r="MZI242" s="237"/>
      <c r="MZJ242" s="237"/>
      <c r="MZK242" s="237"/>
      <c r="MZL242" s="237"/>
      <c r="MZM242" s="237"/>
      <c r="MZN242" s="237"/>
      <c r="MZO242" s="237"/>
      <c r="MZP242" s="237"/>
      <c r="MZQ242" s="237"/>
      <c r="MZR242" s="237"/>
      <c r="MZS242" s="237"/>
      <c r="MZT242" s="237"/>
      <c r="MZU242" s="237"/>
      <c r="MZV242" s="237"/>
      <c r="MZW242" s="237"/>
      <c r="MZX242" s="237"/>
      <c r="MZY242" s="237"/>
      <c r="MZZ242" s="237"/>
      <c r="NAA242" s="237"/>
      <c r="NAB242" s="237"/>
      <c r="NAC242" s="237"/>
      <c r="NAD242" s="237"/>
      <c r="NAE242" s="237"/>
      <c r="NAF242" s="237"/>
      <c r="NAG242" s="237"/>
      <c r="NAH242" s="237"/>
      <c r="NAI242" s="237"/>
      <c r="NAJ242" s="237"/>
      <c r="NAK242" s="237"/>
      <c r="NAL242" s="237"/>
      <c r="NAM242" s="237"/>
      <c r="NAN242" s="237"/>
      <c r="NAO242" s="237"/>
      <c r="NAP242" s="237"/>
      <c r="NAQ242" s="237"/>
      <c r="NAR242" s="237"/>
      <c r="NAS242" s="237"/>
      <c r="NAT242" s="237"/>
      <c r="NAU242" s="237"/>
      <c r="NAV242" s="237"/>
      <c r="NAW242" s="237"/>
      <c r="NAX242" s="237"/>
      <c r="NAY242" s="237"/>
      <c r="NAZ242" s="237"/>
      <c r="NBA242" s="237"/>
      <c r="NBB242" s="237"/>
      <c r="NBC242" s="237"/>
      <c r="NBD242" s="237"/>
      <c r="NBE242" s="237"/>
      <c r="NBF242" s="237"/>
      <c r="NBG242" s="237"/>
      <c r="NBH242" s="237"/>
      <c r="NBI242" s="237"/>
      <c r="NBJ242" s="237"/>
      <c r="NBK242" s="237"/>
      <c r="NBL242" s="237"/>
      <c r="NBM242" s="237"/>
      <c r="NBN242" s="237"/>
      <c r="NBO242" s="237"/>
      <c r="NBP242" s="237"/>
      <c r="NBQ242" s="237"/>
      <c r="NBR242" s="237"/>
      <c r="NBS242" s="237"/>
      <c r="NBT242" s="237"/>
      <c r="NBU242" s="237"/>
      <c r="NBV242" s="237"/>
      <c r="NBW242" s="237"/>
      <c r="NBX242" s="237"/>
      <c r="NBY242" s="237"/>
      <c r="NBZ242" s="237"/>
      <c r="NCA242" s="237"/>
      <c r="NCB242" s="237"/>
      <c r="NCC242" s="237"/>
      <c r="NCD242" s="237"/>
      <c r="NCE242" s="237"/>
      <c r="NCF242" s="237"/>
      <c r="NCG242" s="237"/>
      <c r="NCH242" s="237"/>
      <c r="NCI242" s="237"/>
      <c r="NCJ242" s="237"/>
      <c r="NCK242" s="237"/>
      <c r="NCL242" s="237"/>
      <c r="NCM242" s="237"/>
      <c r="NCN242" s="237"/>
      <c r="NCO242" s="237"/>
      <c r="NCP242" s="237"/>
      <c r="NCQ242" s="237"/>
      <c r="NCR242" s="237"/>
      <c r="NCS242" s="237"/>
      <c r="NCT242" s="237"/>
      <c r="NCU242" s="237"/>
      <c r="NCV242" s="237"/>
      <c r="NCW242" s="237"/>
      <c r="NCX242" s="237"/>
      <c r="NCY242" s="237"/>
      <c r="NCZ242" s="237"/>
      <c r="NDA242" s="237"/>
      <c r="NDB242" s="237"/>
      <c r="NDC242" s="237"/>
      <c r="NDD242" s="237"/>
      <c r="NDE242" s="237"/>
      <c r="NDF242" s="237"/>
      <c r="NDG242" s="237"/>
      <c r="NDH242" s="237"/>
      <c r="NDI242" s="237"/>
      <c r="NDJ242" s="237"/>
      <c r="NDK242" s="237"/>
      <c r="NDL242" s="237"/>
      <c r="NDM242" s="237"/>
      <c r="NDN242" s="237"/>
      <c r="NDO242" s="237"/>
      <c r="NDP242" s="237"/>
      <c r="NDQ242" s="237"/>
      <c r="NDR242" s="237"/>
      <c r="NDS242" s="237"/>
      <c r="NDT242" s="237"/>
      <c r="NDU242" s="237"/>
      <c r="NDV242" s="237"/>
      <c r="NDW242" s="237"/>
      <c r="NDX242" s="237"/>
      <c r="NDY242" s="237"/>
      <c r="NDZ242" s="237"/>
      <c r="NEA242" s="237"/>
      <c r="NEB242" s="237"/>
      <c r="NEC242" s="237"/>
      <c r="NED242" s="237"/>
      <c r="NEE242" s="237"/>
      <c r="NEF242" s="237"/>
      <c r="NEG242" s="237"/>
      <c r="NEH242" s="237"/>
      <c r="NEI242" s="237"/>
      <c r="NEJ242" s="237"/>
      <c r="NEK242" s="237"/>
      <c r="NEL242" s="237"/>
      <c r="NEM242" s="237"/>
      <c r="NEN242" s="237"/>
      <c r="NEO242" s="237"/>
      <c r="NEP242" s="237"/>
      <c r="NEQ242" s="237"/>
      <c r="NER242" s="237"/>
      <c r="NES242" s="237"/>
      <c r="NET242" s="237"/>
      <c r="NEU242" s="237"/>
      <c r="NEV242" s="237"/>
      <c r="NEW242" s="237"/>
      <c r="NEX242" s="237"/>
      <c r="NEY242" s="237"/>
      <c r="NEZ242" s="237"/>
      <c r="NFA242" s="237"/>
      <c r="NFB242" s="237"/>
      <c r="NFC242" s="237"/>
      <c r="NFD242" s="237"/>
      <c r="NFE242" s="237"/>
      <c r="NFF242" s="237"/>
      <c r="NFG242" s="237"/>
      <c r="NFH242" s="237"/>
      <c r="NFI242" s="237"/>
      <c r="NFJ242" s="237"/>
      <c r="NFK242" s="237"/>
      <c r="NFL242" s="237"/>
      <c r="NFM242" s="237"/>
      <c r="NFN242" s="237"/>
      <c r="NFO242" s="237"/>
      <c r="NFP242" s="237"/>
      <c r="NFQ242" s="237"/>
      <c r="NFR242" s="237"/>
      <c r="NFS242" s="237"/>
      <c r="NFT242" s="237"/>
      <c r="NFU242" s="237"/>
      <c r="NFV242" s="237"/>
      <c r="NFW242" s="237"/>
      <c r="NFX242" s="237"/>
      <c r="NFY242" s="237"/>
      <c r="NFZ242" s="237"/>
      <c r="NGA242" s="237"/>
      <c r="NGB242" s="237"/>
      <c r="NGC242" s="237"/>
      <c r="NGD242" s="237"/>
      <c r="NGE242" s="237"/>
      <c r="NGF242" s="237"/>
      <c r="NGG242" s="237"/>
      <c r="NGH242" s="237"/>
      <c r="NGI242" s="237"/>
      <c r="NGJ242" s="237"/>
      <c r="NGK242" s="237"/>
      <c r="NGL242" s="237"/>
      <c r="NGM242" s="237"/>
      <c r="NGN242" s="237"/>
      <c r="NGO242" s="237"/>
      <c r="NGP242" s="237"/>
      <c r="NGQ242" s="237"/>
      <c r="NGR242" s="237"/>
      <c r="NGS242" s="237"/>
      <c r="NGT242" s="237"/>
      <c r="NGU242" s="237"/>
      <c r="NGV242" s="237"/>
      <c r="NGW242" s="237"/>
      <c r="NGX242" s="237"/>
      <c r="NGY242" s="237"/>
      <c r="NGZ242" s="237"/>
      <c r="NHA242" s="237"/>
      <c r="NHB242" s="237"/>
      <c r="NHC242" s="237"/>
      <c r="NHD242" s="237"/>
      <c r="NHE242" s="237"/>
      <c r="NHF242" s="237"/>
      <c r="NHG242" s="237"/>
      <c r="NHH242" s="237"/>
      <c r="NHI242" s="237"/>
      <c r="NHJ242" s="237"/>
      <c r="NHK242" s="237"/>
      <c r="NHL242" s="237"/>
      <c r="NHM242" s="237"/>
      <c r="NHN242" s="237"/>
      <c r="NHO242" s="237"/>
      <c r="NHP242" s="237"/>
      <c r="NHQ242" s="237"/>
      <c r="NHR242" s="237"/>
      <c r="NHS242" s="237"/>
      <c r="NHT242" s="237"/>
      <c r="NHU242" s="237"/>
      <c r="NHV242" s="237"/>
      <c r="NHW242" s="237"/>
      <c r="NHX242" s="237"/>
      <c r="NHY242" s="237"/>
      <c r="NHZ242" s="237"/>
      <c r="NIA242" s="237"/>
      <c r="NIB242" s="237"/>
      <c r="NIC242" s="237"/>
      <c r="NID242" s="237"/>
      <c r="NIE242" s="237"/>
      <c r="NIF242" s="237"/>
      <c r="NIG242" s="237"/>
      <c r="NIH242" s="237"/>
      <c r="NII242" s="237"/>
      <c r="NIJ242" s="237"/>
      <c r="NIK242" s="237"/>
      <c r="NIL242" s="237"/>
      <c r="NIM242" s="237"/>
      <c r="NIN242" s="237"/>
      <c r="NIO242" s="237"/>
      <c r="NIP242" s="237"/>
      <c r="NIQ242" s="237"/>
      <c r="NIR242" s="237"/>
      <c r="NIS242" s="237"/>
      <c r="NIT242" s="237"/>
      <c r="NIU242" s="237"/>
      <c r="NIV242" s="237"/>
      <c r="NIW242" s="237"/>
      <c r="NIX242" s="237"/>
      <c r="NIY242" s="237"/>
      <c r="NIZ242" s="237"/>
      <c r="NJA242" s="237"/>
      <c r="NJB242" s="237"/>
      <c r="NJC242" s="237"/>
      <c r="NJD242" s="237"/>
      <c r="NJE242" s="237"/>
      <c r="NJF242" s="237"/>
      <c r="NJG242" s="237"/>
      <c r="NJH242" s="237"/>
      <c r="NJI242" s="237"/>
      <c r="NJJ242" s="237"/>
      <c r="NJK242" s="237"/>
      <c r="NJL242" s="237"/>
      <c r="NJM242" s="237"/>
      <c r="NJN242" s="237"/>
      <c r="NJO242" s="237"/>
      <c r="NJP242" s="237"/>
      <c r="NJQ242" s="237"/>
      <c r="NJR242" s="237"/>
      <c r="NJS242" s="237"/>
      <c r="NJT242" s="237"/>
      <c r="NJU242" s="237"/>
      <c r="NJV242" s="237"/>
      <c r="NJW242" s="237"/>
      <c r="NJX242" s="237"/>
      <c r="NJY242" s="237"/>
      <c r="NJZ242" s="237"/>
      <c r="NKA242" s="237"/>
      <c r="NKB242" s="237"/>
      <c r="NKC242" s="237"/>
      <c r="NKD242" s="237"/>
      <c r="NKE242" s="237"/>
      <c r="NKF242" s="237"/>
      <c r="NKG242" s="237"/>
      <c r="NKH242" s="237"/>
      <c r="NKI242" s="237"/>
      <c r="NKJ242" s="237"/>
      <c r="NKK242" s="237"/>
      <c r="NKL242" s="237"/>
      <c r="NKM242" s="237"/>
      <c r="NKN242" s="237"/>
      <c r="NKO242" s="237"/>
      <c r="NKP242" s="237"/>
      <c r="NKQ242" s="237"/>
      <c r="NKR242" s="237"/>
      <c r="NKS242" s="237"/>
      <c r="NKT242" s="237"/>
      <c r="NKU242" s="237"/>
      <c r="NKV242" s="237"/>
      <c r="NKW242" s="237"/>
      <c r="NKX242" s="237"/>
      <c r="NKY242" s="237"/>
      <c r="NKZ242" s="237"/>
      <c r="NLA242" s="237"/>
      <c r="NLB242" s="237"/>
      <c r="NLC242" s="237"/>
      <c r="NLD242" s="237"/>
      <c r="NLE242" s="237"/>
      <c r="NLF242" s="237"/>
      <c r="NLG242" s="237"/>
      <c r="NLH242" s="237"/>
      <c r="NLI242" s="237"/>
      <c r="NLJ242" s="237"/>
      <c r="NLK242" s="237"/>
      <c r="NLL242" s="237"/>
      <c r="NLM242" s="237"/>
      <c r="NLN242" s="237"/>
      <c r="NLO242" s="237"/>
      <c r="NLP242" s="237"/>
      <c r="NLQ242" s="237"/>
      <c r="NLR242" s="237"/>
      <c r="NLS242" s="237"/>
      <c r="NLT242" s="237"/>
      <c r="NLU242" s="237"/>
      <c r="NLV242" s="237"/>
      <c r="NLW242" s="237"/>
      <c r="NLX242" s="237"/>
      <c r="NLY242" s="237"/>
      <c r="NLZ242" s="237"/>
      <c r="NMA242" s="237"/>
      <c r="NMB242" s="237"/>
      <c r="NMC242" s="237"/>
      <c r="NMD242" s="237"/>
      <c r="NME242" s="237"/>
      <c r="NMF242" s="237"/>
      <c r="NMG242" s="237"/>
      <c r="NMH242" s="237"/>
      <c r="NMI242" s="237"/>
      <c r="NMJ242" s="237"/>
      <c r="NMK242" s="237"/>
      <c r="NML242" s="237"/>
      <c r="NMM242" s="237"/>
      <c r="NMN242" s="237"/>
      <c r="NMO242" s="237"/>
      <c r="NMP242" s="237"/>
      <c r="NMQ242" s="237"/>
      <c r="NMR242" s="237"/>
      <c r="NMS242" s="237"/>
      <c r="NMT242" s="237"/>
      <c r="NMU242" s="237"/>
      <c r="NMV242" s="237"/>
      <c r="NMW242" s="237"/>
      <c r="NMX242" s="237"/>
      <c r="NMY242" s="237"/>
      <c r="NMZ242" s="237"/>
      <c r="NNA242" s="237"/>
      <c r="NNB242" s="237"/>
      <c r="NNC242" s="237"/>
      <c r="NND242" s="237"/>
      <c r="NNE242" s="237"/>
      <c r="NNF242" s="237"/>
      <c r="NNG242" s="237"/>
      <c r="NNH242" s="237"/>
      <c r="NNI242" s="237"/>
      <c r="NNJ242" s="237"/>
      <c r="NNK242" s="237"/>
      <c r="NNL242" s="237"/>
      <c r="NNM242" s="237"/>
      <c r="NNN242" s="237"/>
      <c r="NNO242" s="237"/>
      <c r="NNP242" s="237"/>
      <c r="NNQ242" s="237"/>
      <c r="NNR242" s="237"/>
      <c r="NNS242" s="237"/>
      <c r="NNT242" s="237"/>
      <c r="NNU242" s="237"/>
      <c r="NNV242" s="237"/>
      <c r="NNW242" s="237"/>
      <c r="NNX242" s="237"/>
      <c r="NNY242" s="237"/>
      <c r="NNZ242" s="237"/>
      <c r="NOA242" s="237"/>
      <c r="NOB242" s="237"/>
      <c r="NOC242" s="237"/>
      <c r="NOD242" s="237"/>
      <c r="NOE242" s="237"/>
      <c r="NOF242" s="237"/>
      <c r="NOG242" s="237"/>
      <c r="NOH242" s="237"/>
      <c r="NOI242" s="237"/>
      <c r="NOJ242" s="237"/>
      <c r="NOK242" s="237"/>
      <c r="NOL242" s="237"/>
      <c r="NOM242" s="237"/>
      <c r="NON242" s="237"/>
      <c r="NOO242" s="237"/>
      <c r="NOP242" s="237"/>
      <c r="NOQ242" s="237"/>
      <c r="NOR242" s="237"/>
      <c r="NOS242" s="237"/>
      <c r="NOT242" s="237"/>
      <c r="NOU242" s="237"/>
      <c r="NOV242" s="237"/>
      <c r="NOW242" s="237"/>
      <c r="NOX242" s="237"/>
      <c r="NOY242" s="237"/>
      <c r="NOZ242" s="237"/>
      <c r="NPA242" s="237"/>
      <c r="NPB242" s="237"/>
      <c r="NPC242" s="237"/>
      <c r="NPD242" s="237"/>
      <c r="NPE242" s="237"/>
      <c r="NPF242" s="237"/>
      <c r="NPG242" s="237"/>
      <c r="NPH242" s="237"/>
      <c r="NPI242" s="237"/>
      <c r="NPJ242" s="237"/>
      <c r="NPK242" s="237"/>
      <c r="NPL242" s="237"/>
      <c r="NPM242" s="237"/>
      <c r="NPN242" s="237"/>
      <c r="NPO242" s="237"/>
      <c r="NPP242" s="237"/>
      <c r="NPQ242" s="237"/>
      <c r="NPR242" s="237"/>
      <c r="NPS242" s="237"/>
      <c r="NPT242" s="237"/>
      <c r="NPU242" s="237"/>
      <c r="NPV242" s="237"/>
      <c r="NPW242" s="237"/>
      <c r="NPX242" s="237"/>
      <c r="NPY242" s="237"/>
      <c r="NPZ242" s="237"/>
      <c r="NQA242" s="237"/>
      <c r="NQB242" s="237"/>
      <c r="NQC242" s="237"/>
      <c r="NQD242" s="237"/>
      <c r="NQE242" s="237"/>
      <c r="NQF242" s="237"/>
      <c r="NQG242" s="237"/>
      <c r="NQH242" s="237"/>
      <c r="NQI242" s="237"/>
      <c r="NQJ242" s="237"/>
      <c r="NQK242" s="237"/>
      <c r="NQL242" s="237"/>
      <c r="NQM242" s="237"/>
      <c r="NQN242" s="237"/>
      <c r="NQO242" s="237"/>
      <c r="NQP242" s="237"/>
      <c r="NQQ242" s="237"/>
      <c r="NQR242" s="237"/>
      <c r="NQS242" s="237"/>
      <c r="NQT242" s="237"/>
      <c r="NQU242" s="237"/>
      <c r="NQV242" s="237"/>
      <c r="NQW242" s="237"/>
      <c r="NQX242" s="237"/>
      <c r="NQY242" s="237"/>
      <c r="NQZ242" s="237"/>
      <c r="NRA242" s="237"/>
      <c r="NRB242" s="237"/>
      <c r="NRC242" s="237"/>
      <c r="NRD242" s="237"/>
      <c r="NRE242" s="237"/>
      <c r="NRF242" s="237"/>
      <c r="NRG242" s="237"/>
      <c r="NRH242" s="237"/>
      <c r="NRI242" s="237"/>
      <c r="NRJ242" s="237"/>
      <c r="NRK242" s="237"/>
      <c r="NRL242" s="237"/>
      <c r="NRM242" s="237"/>
      <c r="NRN242" s="237"/>
      <c r="NRO242" s="237"/>
      <c r="NRP242" s="237"/>
      <c r="NRQ242" s="237"/>
      <c r="NRR242" s="237"/>
      <c r="NRS242" s="237"/>
      <c r="NRT242" s="237"/>
      <c r="NRU242" s="237"/>
      <c r="NRV242" s="237"/>
      <c r="NRW242" s="237"/>
      <c r="NRX242" s="237"/>
      <c r="NRY242" s="237"/>
      <c r="NRZ242" s="237"/>
      <c r="NSA242" s="237"/>
      <c r="NSB242" s="237"/>
      <c r="NSC242" s="237"/>
      <c r="NSD242" s="237"/>
      <c r="NSE242" s="237"/>
      <c r="NSF242" s="237"/>
      <c r="NSG242" s="237"/>
      <c r="NSH242" s="237"/>
      <c r="NSI242" s="237"/>
      <c r="NSJ242" s="237"/>
      <c r="NSK242" s="237"/>
      <c r="NSL242" s="237"/>
      <c r="NSM242" s="237"/>
      <c r="NSN242" s="237"/>
      <c r="NSO242" s="237"/>
      <c r="NSP242" s="237"/>
      <c r="NSQ242" s="237"/>
      <c r="NSR242" s="237"/>
      <c r="NSS242" s="237"/>
      <c r="NST242" s="237"/>
      <c r="NSU242" s="237"/>
      <c r="NSV242" s="237"/>
      <c r="NSW242" s="237"/>
      <c r="NSX242" s="237"/>
      <c r="NSY242" s="237"/>
      <c r="NSZ242" s="237"/>
      <c r="NTA242" s="237"/>
      <c r="NTB242" s="237"/>
      <c r="NTC242" s="237"/>
      <c r="NTD242" s="237"/>
      <c r="NTE242" s="237"/>
      <c r="NTF242" s="237"/>
      <c r="NTG242" s="237"/>
      <c r="NTH242" s="237"/>
      <c r="NTI242" s="237"/>
      <c r="NTJ242" s="237"/>
      <c r="NTK242" s="237"/>
      <c r="NTL242" s="237"/>
      <c r="NTM242" s="237"/>
      <c r="NTN242" s="237"/>
      <c r="NTO242" s="237"/>
      <c r="NTP242" s="237"/>
      <c r="NTQ242" s="237"/>
      <c r="NTR242" s="237"/>
      <c r="NTS242" s="237"/>
      <c r="NTT242" s="237"/>
      <c r="NTU242" s="237"/>
      <c r="NTV242" s="237"/>
      <c r="NTW242" s="237"/>
      <c r="NTX242" s="237"/>
      <c r="NTY242" s="237"/>
      <c r="NTZ242" s="237"/>
      <c r="NUA242" s="237"/>
      <c r="NUB242" s="237"/>
      <c r="NUC242" s="237"/>
      <c r="NUD242" s="237"/>
      <c r="NUE242" s="237"/>
      <c r="NUF242" s="237"/>
      <c r="NUG242" s="237"/>
      <c r="NUH242" s="237"/>
      <c r="NUI242" s="237"/>
      <c r="NUJ242" s="237"/>
      <c r="NUK242" s="237"/>
      <c r="NUL242" s="237"/>
      <c r="NUM242" s="237"/>
      <c r="NUN242" s="237"/>
      <c r="NUO242" s="237"/>
      <c r="NUP242" s="237"/>
      <c r="NUQ242" s="237"/>
      <c r="NUR242" s="237"/>
      <c r="NUS242" s="237"/>
      <c r="NUT242" s="237"/>
      <c r="NUU242" s="237"/>
      <c r="NUV242" s="237"/>
      <c r="NUW242" s="237"/>
      <c r="NUX242" s="237"/>
      <c r="NUY242" s="237"/>
      <c r="NUZ242" s="237"/>
      <c r="NVA242" s="237"/>
      <c r="NVB242" s="237"/>
      <c r="NVC242" s="237"/>
      <c r="NVD242" s="237"/>
      <c r="NVE242" s="237"/>
      <c r="NVF242" s="237"/>
      <c r="NVG242" s="237"/>
      <c r="NVH242" s="237"/>
      <c r="NVI242" s="237"/>
      <c r="NVJ242" s="237"/>
      <c r="NVK242" s="237"/>
      <c r="NVL242" s="237"/>
      <c r="NVM242" s="237"/>
      <c r="NVN242" s="237"/>
      <c r="NVO242" s="237"/>
      <c r="NVP242" s="237"/>
      <c r="NVQ242" s="237"/>
      <c r="NVR242" s="237"/>
      <c r="NVS242" s="237"/>
      <c r="NVT242" s="237"/>
      <c r="NVU242" s="237"/>
      <c r="NVV242" s="237"/>
      <c r="NVW242" s="237"/>
      <c r="NVX242" s="237"/>
      <c r="NVY242" s="237"/>
      <c r="NVZ242" s="237"/>
      <c r="NWA242" s="237"/>
      <c r="NWB242" s="237"/>
      <c r="NWC242" s="237"/>
      <c r="NWD242" s="237"/>
      <c r="NWE242" s="237"/>
      <c r="NWF242" s="237"/>
      <c r="NWG242" s="237"/>
      <c r="NWH242" s="237"/>
      <c r="NWI242" s="237"/>
      <c r="NWJ242" s="237"/>
      <c r="NWK242" s="237"/>
      <c r="NWL242" s="237"/>
      <c r="NWM242" s="237"/>
      <c r="NWN242" s="237"/>
      <c r="NWO242" s="237"/>
      <c r="NWP242" s="237"/>
      <c r="NWQ242" s="237"/>
      <c r="NWR242" s="237"/>
      <c r="NWS242" s="237"/>
      <c r="NWT242" s="237"/>
      <c r="NWU242" s="237"/>
      <c r="NWV242" s="237"/>
      <c r="NWW242" s="237"/>
      <c r="NWX242" s="237"/>
      <c r="NWY242" s="237"/>
      <c r="NWZ242" s="237"/>
      <c r="NXA242" s="237"/>
      <c r="NXB242" s="237"/>
      <c r="NXC242" s="237"/>
      <c r="NXD242" s="237"/>
      <c r="NXE242" s="237"/>
      <c r="NXF242" s="237"/>
      <c r="NXG242" s="237"/>
      <c r="NXH242" s="237"/>
      <c r="NXI242" s="237"/>
      <c r="NXJ242" s="237"/>
      <c r="NXK242" s="237"/>
      <c r="NXL242" s="237"/>
      <c r="NXM242" s="237"/>
      <c r="NXN242" s="237"/>
      <c r="NXO242" s="237"/>
      <c r="NXP242" s="237"/>
      <c r="NXQ242" s="237"/>
      <c r="NXR242" s="237"/>
      <c r="NXS242" s="237"/>
      <c r="NXT242" s="237"/>
      <c r="NXU242" s="237"/>
      <c r="NXV242" s="237"/>
      <c r="NXW242" s="237"/>
      <c r="NXX242" s="237"/>
      <c r="NXY242" s="237"/>
      <c r="NXZ242" s="237"/>
      <c r="NYA242" s="237"/>
      <c r="NYB242" s="237"/>
      <c r="NYC242" s="237"/>
      <c r="NYD242" s="237"/>
      <c r="NYE242" s="237"/>
      <c r="NYF242" s="237"/>
      <c r="NYG242" s="237"/>
      <c r="NYH242" s="237"/>
      <c r="NYI242" s="237"/>
      <c r="NYJ242" s="237"/>
      <c r="NYK242" s="237"/>
      <c r="NYL242" s="237"/>
      <c r="NYM242" s="237"/>
      <c r="NYN242" s="237"/>
      <c r="NYO242" s="237"/>
      <c r="NYP242" s="237"/>
      <c r="NYQ242" s="237"/>
      <c r="NYR242" s="237"/>
      <c r="NYS242" s="237"/>
      <c r="NYT242" s="237"/>
      <c r="NYU242" s="237"/>
      <c r="NYV242" s="237"/>
      <c r="NYW242" s="237"/>
      <c r="NYX242" s="237"/>
      <c r="NYY242" s="237"/>
      <c r="NYZ242" s="237"/>
      <c r="NZA242" s="237"/>
      <c r="NZB242" s="237"/>
      <c r="NZC242" s="237"/>
      <c r="NZD242" s="237"/>
      <c r="NZE242" s="237"/>
      <c r="NZF242" s="237"/>
      <c r="NZG242" s="237"/>
      <c r="NZH242" s="237"/>
      <c r="NZI242" s="237"/>
      <c r="NZJ242" s="237"/>
      <c r="NZK242" s="237"/>
      <c r="NZL242" s="237"/>
      <c r="NZM242" s="237"/>
      <c r="NZN242" s="237"/>
      <c r="NZO242" s="237"/>
      <c r="NZP242" s="237"/>
      <c r="NZQ242" s="237"/>
      <c r="NZR242" s="237"/>
      <c r="NZS242" s="237"/>
      <c r="NZT242" s="237"/>
      <c r="NZU242" s="237"/>
      <c r="NZV242" s="237"/>
      <c r="NZW242" s="237"/>
      <c r="NZX242" s="237"/>
      <c r="NZY242" s="237"/>
      <c r="NZZ242" s="237"/>
      <c r="OAA242" s="237"/>
      <c r="OAB242" s="237"/>
      <c r="OAC242" s="237"/>
      <c r="OAD242" s="237"/>
      <c r="OAE242" s="237"/>
      <c r="OAF242" s="237"/>
      <c r="OAG242" s="237"/>
      <c r="OAH242" s="237"/>
      <c r="OAI242" s="237"/>
      <c r="OAJ242" s="237"/>
      <c r="OAK242" s="237"/>
      <c r="OAL242" s="237"/>
      <c r="OAM242" s="237"/>
      <c r="OAN242" s="237"/>
      <c r="OAO242" s="237"/>
      <c r="OAP242" s="237"/>
      <c r="OAQ242" s="237"/>
      <c r="OAR242" s="237"/>
      <c r="OAS242" s="237"/>
      <c r="OAT242" s="237"/>
      <c r="OAU242" s="237"/>
      <c r="OAV242" s="237"/>
      <c r="OAW242" s="237"/>
      <c r="OAX242" s="237"/>
      <c r="OAY242" s="237"/>
      <c r="OAZ242" s="237"/>
      <c r="OBA242" s="237"/>
      <c r="OBB242" s="237"/>
      <c r="OBC242" s="237"/>
      <c r="OBD242" s="237"/>
      <c r="OBE242" s="237"/>
      <c r="OBF242" s="237"/>
      <c r="OBG242" s="237"/>
      <c r="OBH242" s="237"/>
      <c r="OBI242" s="237"/>
      <c r="OBJ242" s="237"/>
      <c r="OBK242" s="237"/>
      <c r="OBL242" s="237"/>
      <c r="OBM242" s="237"/>
      <c r="OBN242" s="237"/>
      <c r="OBO242" s="237"/>
      <c r="OBP242" s="237"/>
      <c r="OBQ242" s="237"/>
      <c r="OBR242" s="237"/>
      <c r="OBS242" s="237"/>
      <c r="OBT242" s="237"/>
      <c r="OBU242" s="237"/>
      <c r="OBV242" s="237"/>
      <c r="OBW242" s="237"/>
      <c r="OBX242" s="237"/>
      <c r="OBY242" s="237"/>
      <c r="OBZ242" s="237"/>
      <c r="OCA242" s="237"/>
      <c r="OCB242" s="237"/>
      <c r="OCC242" s="237"/>
      <c r="OCD242" s="237"/>
      <c r="OCE242" s="237"/>
      <c r="OCF242" s="237"/>
      <c r="OCG242" s="237"/>
      <c r="OCH242" s="237"/>
      <c r="OCI242" s="237"/>
      <c r="OCJ242" s="237"/>
      <c r="OCK242" s="237"/>
      <c r="OCL242" s="237"/>
      <c r="OCM242" s="237"/>
      <c r="OCN242" s="237"/>
      <c r="OCO242" s="237"/>
      <c r="OCP242" s="237"/>
      <c r="OCQ242" s="237"/>
      <c r="OCR242" s="237"/>
      <c r="OCS242" s="237"/>
      <c r="OCT242" s="237"/>
      <c r="OCU242" s="237"/>
      <c r="OCV242" s="237"/>
      <c r="OCW242" s="237"/>
      <c r="OCX242" s="237"/>
      <c r="OCY242" s="237"/>
      <c r="OCZ242" s="237"/>
      <c r="ODA242" s="237"/>
      <c r="ODB242" s="237"/>
      <c r="ODC242" s="237"/>
      <c r="ODD242" s="237"/>
      <c r="ODE242" s="237"/>
      <c r="ODF242" s="237"/>
      <c r="ODG242" s="237"/>
      <c r="ODH242" s="237"/>
      <c r="ODI242" s="237"/>
      <c r="ODJ242" s="237"/>
      <c r="ODK242" s="237"/>
      <c r="ODL242" s="237"/>
      <c r="ODM242" s="237"/>
      <c r="ODN242" s="237"/>
      <c r="ODO242" s="237"/>
      <c r="ODP242" s="237"/>
      <c r="ODQ242" s="237"/>
      <c r="ODR242" s="237"/>
      <c r="ODS242" s="237"/>
      <c r="ODT242" s="237"/>
      <c r="ODU242" s="237"/>
      <c r="ODV242" s="237"/>
      <c r="ODW242" s="237"/>
      <c r="ODX242" s="237"/>
      <c r="ODY242" s="237"/>
      <c r="ODZ242" s="237"/>
      <c r="OEA242" s="237"/>
      <c r="OEB242" s="237"/>
      <c r="OEC242" s="237"/>
      <c r="OED242" s="237"/>
      <c r="OEE242" s="237"/>
      <c r="OEF242" s="237"/>
      <c r="OEG242" s="237"/>
      <c r="OEH242" s="237"/>
      <c r="OEI242" s="237"/>
      <c r="OEJ242" s="237"/>
      <c r="OEK242" s="237"/>
      <c r="OEL242" s="237"/>
      <c r="OEM242" s="237"/>
      <c r="OEN242" s="237"/>
      <c r="OEO242" s="237"/>
      <c r="OEP242" s="237"/>
      <c r="OEQ242" s="237"/>
      <c r="OER242" s="237"/>
      <c r="OES242" s="237"/>
      <c r="OET242" s="237"/>
      <c r="OEU242" s="237"/>
      <c r="OEV242" s="237"/>
      <c r="OEW242" s="237"/>
      <c r="OEX242" s="237"/>
      <c r="OEY242" s="237"/>
      <c r="OEZ242" s="237"/>
      <c r="OFA242" s="237"/>
      <c r="OFB242" s="237"/>
      <c r="OFC242" s="237"/>
      <c r="OFD242" s="237"/>
      <c r="OFE242" s="237"/>
      <c r="OFF242" s="237"/>
      <c r="OFG242" s="237"/>
      <c r="OFH242" s="237"/>
      <c r="OFI242" s="237"/>
      <c r="OFJ242" s="237"/>
      <c r="OFK242" s="237"/>
      <c r="OFL242" s="237"/>
      <c r="OFM242" s="237"/>
      <c r="OFN242" s="237"/>
      <c r="OFO242" s="237"/>
      <c r="OFP242" s="237"/>
      <c r="OFQ242" s="237"/>
      <c r="OFR242" s="237"/>
      <c r="OFS242" s="237"/>
      <c r="OFT242" s="237"/>
      <c r="OFU242" s="237"/>
      <c r="OFV242" s="237"/>
      <c r="OFW242" s="237"/>
      <c r="OFX242" s="237"/>
      <c r="OFY242" s="237"/>
      <c r="OFZ242" s="237"/>
      <c r="OGA242" s="237"/>
      <c r="OGB242" s="237"/>
      <c r="OGC242" s="237"/>
      <c r="OGD242" s="237"/>
      <c r="OGE242" s="237"/>
      <c r="OGF242" s="237"/>
      <c r="OGG242" s="237"/>
      <c r="OGH242" s="237"/>
      <c r="OGI242" s="237"/>
      <c r="OGJ242" s="237"/>
      <c r="OGK242" s="237"/>
      <c r="OGL242" s="237"/>
      <c r="OGM242" s="237"/>
      <c r="OGN242" s="237"/>
      <c r="OGO242" s="237"/>
      <c r="OGP242" s="237"/>
      <c r="OGQ242" s="237"/>
      <c r="OGR242" s="237"/>
      <c r="OGS242" s="237"/>
      <c r="OGT242" s="237"/>
      <c r="OGU242" s="237"/>
      <c r="OGV242" s="237"/>
      <c r="OGW242" s="237"/>
      <c r="OGX242" s="237"/>
      <c r="OGY242" s="237"/>
      <c r="OGZ242" s="237"/>
      <c r="OHA242" s="237"/>
      <c r="OHB242" s="237"/>
      <c r="OHC242" s="237"/>
      <c r="OHD242" s="237"/>
      <c r="OHE242" s="237"/>
      <c r="OHF242" s="237"/>
      <c r="OHG242" s="237"/>
      <c r="OHH242" s="237"/>
      <c r="OHI242" s="237"/>
      <c r="OHJ242" s="237"/>
      <c r="OHK242" s="237"/>
      <c r="OHL242" s="237"/>
      <c r="OHM242" s="237"/>
      <c r="OHN242" s="237"/>
      <c r="OHO242" s="237"/>
      <c r="OHP242" s="237"/>
      <c r="OHQ242" s="237"/>
      <c r="OHR242" s="237"/>
      <c r="OHS242" s="237"/>
      <c r="OHT242" s="237"/>
      <c r="OHU242" s="237"/>
      <c r="OHV242" s="237"/>
      <c r="OHW242" s="237"/>
      <c r="OHX242" s="237"/>
      <c r="OHY242" s="237"/>
      <c r="OHZ242" s="237"/>
      <c r="OIA242" s="237"/>
      <c r="OIB242" s="237"/>
      <c r="OIC242" s="237"/>
      <c r="OID242" s="237"/>
      <c r="OIE242" s="237"/>
      <c r="OIF242" s="237"/>
      <c r="OIG242" s="237"/>
      <c r="OIH242" s="237"/>
      <c r="OII242" s="237"/>
      <c r="OIJ242" s="237"/>
      <c r="OIK242" s="237"/>
      <c r="OIL242" s="237"/>
      <c r="OIM242" s="237"/>
      <c r="OIN242" s="237"/>
      <c r="OIO242" s="237"/>
      <c r="OIP242" s="237"/>
      <c r="OIQ242" s="237"/>
      <c r="OIR242" s="237"/>
      <c r="OIS242" s="237"/>
      <c r="OIT242" s="237"/>
      <c r="OIU242" s="237"/>
      <c r="OIV242" s="237"/>
      <c r="OIW242" s="237"/>
      <c r="OIX242" s="237"/>
      <c r="OIY242" s="237"/>
      <c r="OIZ242" s="237"/>
      <c r="OJA242" s="237"/>
      <c r="OJB242" s="237"/>
      <c r="OJC242" s="237"/>
      <c r="OJD242" s="237"/>
      <c r="OJE242" s="237"/>
      <c r="OJF242" s="237"/>
      <c r="OJG242" s="237"/>
      <c r="OJH242" s="237"/>
      <c r="OJI242" s="237"/>
      <c r="OJJ242" s="237"/>
      <c r="OJK242" s="237"/>
      <c r="OJL242" s="237"/>
      <c r="OJM242" s="237"/>
      <c r="OJN242" s="237"/>
      <c r="OJO242" s="237"/>
      <c r="OJP242" s="237"/>
      <c r="OJQ242" s="237"/>
      <c r="OJR242" s="237"/>
      <c r="OJS242" s="237"/>
      <c r="OJT242" s="237"/>
      <c r="OJU242" s="237"/>
      <c r="OJV242" s="237"/>
      <c r="OJW242" s="237"/>
      <c r="OJX242" s="237"/>
      <c r="OJY242" s="237"/>
      <c r="OJZ242" s="237"/>
      <c r="OKA242" s="237"/>
      <c r="OKB242" s="237"/>
      <c r="OKC242" s="237"/>
      <c r="OKD242" s="237"/>
      <c r="OKE242" s="237"/>
      <c r="OKF242" s="237"/>
      <c r="OKG242" s="237"/>
      <c r="OKH242" s="237"/>
      <c r="OKI242" s="237"/>
      <c r="OKJ242" s="237"/>
      <c r="OKK242" s="237"/>
      <c r="OKL242" s="237"/>
      <c r="OKM242" s="237"/>
      <c r="OKN242" s="237"/>
      <c r="OKO242" s="237"/>
      <c r="OKP242" s="237"/>
      <c r="OKQ242" s="237"/>
      <c r="OKR242" s="237"/>
      <c r="OKS242" s="237"/>
      <c r="OKT242" s="237"/>
      <c r="OKU242" s="237"/>
      <c r="OKV242" s="237"/>
      <c r="OKW242" s="237"/>
      <c r="OKX242" s="237"/>
      <c r="OKY242" s="237"/>
      <c r="OKZ242" s="237"/>
      <c r="OLA242" s="237"/>
      <c r="OLB242" s="237"/>
      <c r="OLC242" s="237"/>
      <c r="OLD242" s="237"/>
      <c r="OLE242" s="237"/>
      <c r="OLF242" s="237"/>
      <c r="OLG242" s="237"/>
      <c r="OLH242" s="237"/>
      <c r="OLI242" s="237"/>
      <c r="OLJ242" s="237"/>
      <c r="OLK242" s="237"/>
      <c r="OLL242" s="237"/>
      <c r="OLM242" s="237"/>
      <c r="OLN242" s="237"/>
      <c r="OLO242" s="237"/>
      <c r="OLP242" s="237"/>
      <c r="OLQ242" s="237"/>
      <c r="OLR242" s="237"/>
      <c r="OLS242" s="237"/>
      <c r="OLT242" s="237"/>
      <c r="OLU242" s="237"/>
      <c r="OLV242" s="237"/>
      <c r="OLW242" s="237"/>
      <c r="OLX242" s="237"/>
      <c r="OLY242" s="237"/>
      <c r="OLZ242" s="237"/>
      <c r="OMA242" s="237"/>
      <c r="OMB242" s="237"/>
      <c r="OMC242" s="237"/>
      <c r="OMD242" s="237"/>
      <c r="OME242" s="237"/>
      <c r="OMF242" s="237"/>
      <c r="OMG242" s="237"/>
      <c r="OMH242" s="237"/>
      <c r="OMI242" s="237"/>
      <c r="OMJ242" s="237"/>
      <c r="OMK242" s="237"/>
      <c r="OML242" s="237"/>
      <c r="OMM242" s="237"/>
      <c r="OMN242" s="237"/>
      <c r="OMO242" s="237"/>
      <c r="OMP242" s="237"/>
      <c r="OMQ242" s="237"/>
      <c r="OMR242" s="237"/>
      <c r="OMS242" s="237"/>
      <c r="OMT242" s="237"/>
      <c r="OMU242" s="237"/>
      <c r="OMV242" s="237"/>
      <c r="OMW242" s="237"/>
      <c r="OMX242" s="237"/>
      <c r="OMY242" s="237"/>
      <c r="OMZ242" s="237"/>
      <c r="ONA242" s="237"/>
      <c r="ONB242" s="237"/>
      <c r="ONC242" s="237"/>
      <c r="OND242" s="237"/>
      <c r="ONE242" s="237"/>
      <c r="ONF242" s="237"/>
      <c r="ONG242" s="237"/>
      <c r="ONH242" s="237"/>
      <c r="ONI242" s="237"/>
      <c r="ONJ242" s="237"/>
      <c r="ONK242" s="237"/>
      <c r="ONL242" s="237"/>
      <c r="ONM242" s="237"/>
      <c r="ONN242" s="237"/>
      <c r="ONO242" s="237"/>
      <c r="ONP242" s="237"/>
      <c r="ONQ242" s="237"/>
      <c r="ONR242" s="237"/>
      <c r="ONS242" s="237"/>
      <c r="ONT242" s="237"/>
      <c r="ONU242" s="237"/>
      <c r="ONV242" s="237"/>
      <c r="ONW242" s="237"/>
      <c r="ONX242" s="237"/>
      <c r="ONY242" s="237"/>
      <c r="ONZ242" s="237"/>
      <c r="OOA242" s="237"/>
      <c r="OOB242" s="237"/>
      <c r="OOC242" s="237"/>
      <c r="OOD242" s="237"/>
      <c r="OOE242" s="237"/>
      <c r="OOF242" s="237"/>
      <c r="OOG242" s="237"/>
      <c r="OOH242" s="237"/>
      <c r="OOI242" s="237"/>
      <c r="OOJ242" s="237"/>
      <c r="OOK242" s="237"/>
      <c r="OOL242" s="237"/>
      <c r="OOM242" s="237"/>
      <c r="OON242" s="237"/>
      <c r="OOO242" s="237"/>
      <c r="OOP242" s="237"/>
      <c r="OOQ242" s="237"/>
      <c r="OOR242" s="237"/>
      <c r="OOS242" s="237"/>
      <c r="OOT242" s="237"/>
      <c r="OOU242" s="237"/>
      <c r="OOV242" s="237"/>
      <c r="OOW242" s="237"/>
      <c r="OOX242" s="237"/>
      <c r="OOY242" s="237"/>
      <c r="OOZ242" s="237"/>
      <c r="OPA242" s="237"/>
      <c r="OPB242" s="237"/>
      <c r="OPC242" s="237"/>
      <c r="OPD242" s="237"/>
      <c r="OPE242" s="237"/>
      <c r="OPF242" s="237"/>
      <c r="OPG242" s="237"/>
      <c r="OPH242" s="237"/>
      <c r="OPI242" s="237"/>
      <c r="OPJ242" s="237"/>
      <c r="OPK242" s="237"/>
      <c r="OPL242" s="237"/>
      <c r="OPM242" s="237"/>
      <c r="OPN242" s="237"/>
      <c r="OPO242" s="237"/>
      <c r="OPP242" s="237"/>
      <c r="OPQ242" s="237"/>
      <c r="OPR242" s="237"/>
      <c r="OPS242" s="237"/>
      <c r="OPT242" s="237"/>
      <c r="OPU242" s="237"/>
      <c r="OPV242" s="237"/>
      <c r="OPW242" s="237"/>
      <c r="OPX242" s="237"/>
      <c r="OPY242" s="237"/>
      <c r="OPZ242" s="237"/>
      <c r="OQA242" s="237"/>
      <c r="OQB242" s="237"/>
      <c r="OQC242" s="237"/>
      <c r="OQD242" s="237"/>
      <c r="OQE242" s="237"/>
      <c r="OQF242" s="237"/>
      <c r="OQG242" s="237"/>
      <c r="OQH242" s="237"/>
      <c r="OQI242" s="237"/>
      <c r="OQJ242" s="237"/>
      <c r="OQK242" s="237"/>
      <c r="OQL242" s="237"/>
      <c r="OQM242" s="237"/>
      <c r="OQN242" s="237"/>
      <c r="OQO242" s="237"/>
      <c r="OQP242" s="237"/>
      <c r="OQQ242" s="237"/>
      <c r="OQR242" s="237"/>
      <c r="OQS242" s="237"/>
      <c r="OQT242" s="237"/>
      <c r="OQU242" s="237"/>
      <c r="OQV242" s="237"/>
      <c r="OQW242" s="237"/>
      <c r="OQX242" s="237"/>
      <c r="OQY242" s="237"/>
      <c r="OQZ242" s="237"/>
      <c r="ORA242" s="237"/>
      <c r="ORB242" s="237"/>
      <c r="ORC242" s="237"/>
      <c r="ORD242" s="237"/>
      <c r="ORE242" s="237"/>
      <c r="ORF242" s="237"/>
      <c r="ORG242" s="237"/>
      <c r="ORH242" s="237"/>
      <c r="ORI242" s="237"/>
      <c r="ORJ242" s="237"/>
      <c r="ORK242" s="237"/>
      <c r="ORL242" s="237"/>
      <c r="ORM242" s="237"/>
      <c r="ORN242" s="237"/>
      <c r="ORO242" s="237"/>
      <c r="ORP242" s="237"/>
      <c r="ORQ242" s="237"/>
      <c r="ORR242" s="237"/>
      <c r="ORS242" s="237"/>
      <c r="ORT242" s="237"/>
      <c r="ORU242" s="237"/>
      <c r="ORV242" s="237"/>
      <c r="ORW242" s="237"/>
      <c r="ORX242" s="237"/>
      <c r="ORY242" s="237"/>
      <c r="ORZ242" s="237"/>
      <c r="OSA242" s="237"/>
      <c r="OSB242" s="237"/>
      <c r="OSC242" s="237"/>
      <c r="OSD242" s="237"/>
      <c r="OSE242" s="237"/>
      <c r="OSF242" s="237"/>
      <c r="OSG242" s="237"/>
      <c r="OSH242" s="237"/>
      <c r="OSI242" s="237"/>
      <c r="OSJ242" s="237"/>
      <c r="OSK242" s="237"/>
      <c r="OSL242" s="237"/>
      <c r="OSM242" s="237"/>
      <c r="OSN242" s="237"/>
      <c r="OSO242" s="237"/>
      <c r="OSP242" s="237"/>
      <c r="OSQ242" s="237"/>
      <c r="OSR242" s="237"/>
      <c r="OSS242" s="237"/>
      <c r="OST242" s="237"/>
      <c r="OSU242" s="237"/>
      <c r="OSV242" s="237"/>
      <c r="OSW242" s="237"/>
      <c r="OSX242" s="237"/>
      <c r="OSY242" s="237"/>
      <c r="OSZ242" s="237"/>
      <c r="OTA242" s="237"/>
      <c r="OTB242" s="237"/>
      <c r="OTC242" s="237"/>
      <c r="OTD242" s="237"/>
      <c r="OTE242" s="237"/>
      <c r="OTF242" s="237"/>
      <c r="OTG242" s="237"/>
      <c r="OTH242" s="237"/>
      <c r="OTI242" s="237"/>
      <c r="OTJ242" s="237"/>
      <c r="OTK242" s="237"/>
      <c r="OTL242" s="237"/>
      <c r="OTM242" s="237"/>
      <c r="OTN242" s="237"/>
      <c r="OTO242" s="237"/>
      <c r="OTP242" s="237"/>
      <c r="OTQ242" s="237"/>
      <c r="OTR242" s="237"/>
      <c r="OTS242" s="237"/>
      <c r="OTT242" s="237"/>
      <c r="OTU242" s="237"/>
      <c r="OTV242" s="237"/>
      <c r="OTW242" s="237"/>
      <c r="OTX242" s="237"/>
      <c r="OTY242" s="237"/>
      <c r="OTZ242" s="237"/>
      <c r="OUA242" s="237"/>
      <c r="OUB242" s="237"/>
      <c r="OUC242" s="237"/>
      <c r="OUD242" s="237"/>
      <c r="OUE242" s="237"/>
      <c r="OUF242" s="237"/>
      <c r="OUG242" s="237"/>
      <c r="OUH242" s="237"/>
      <c r="OUI242" s="237"/>
      <c r="OUJ242" s="237"/>
      <c r="OUK242" s="237"/>
      <c r="OUL242" s="237"/>
      <c r="OUM242" s="237"/>
      <c r="OUN242" s="237"/>
      <c r="OUO242" s="237"/>
      <c r="OUP242" s="237"/>
      <c r="OUQ242" s="237"/>
      <c r="OUR242" s="237"/>
      <c r="OUS242" s="237"/>
      <c r="OUT242" s="237"/>
      <c r="OUU242" s="237"/>
      <c r="OUV242" s="237"/>
      <c r="OUW242" s="237"/>
      <c r="OUX242" s="237"/>
      <c r="OUY242" s="237"/>
      <c r="OUZ242" s="237"/>
      <c r="OVA242" s="237"/>
      <c r="OVB242" s="237"/>
      <c r="OVC242" s="237"/>
      <c r="OVD242" s="237"/>
      <c r="OVE242" s="237"/>
      <c r="OVF242" s="237"/>
      <c r="OVG242" s="237"/>
      <c r="OVH242" s="237"/>
      <c r="OVI242" s="237"/>
      <c r="OVJ242" s="237"/>
      <c r="OVK242" s="237"/>
      <c r="OVL242" s="237"/>
      <c r="OVM242" s="237"/>
      <c r="OVN242" s="237"/>
      <c r="OVO242" s="237"/>
      <c r="OVP242" s="237"/>
      <c r="OVQ242" s="237"/>
      <c r="OVR242" s="237"/>
      <c r="OVS242" s="237"/>
      <c r="OVT242" s="237"/>
      <c r="OVU242" s="237"/>
      <c r="OVV242" s="237"/>
      <c r="OVW242" s="237"/>
      <c r="OVX242" s="237"/>
      <c r="OVY242" s="237"/>
      <c r="OVZ242" s="237"/>
      <c r="OWA242" s="237"/>
      <c r="OWB242" s="237"/>
      <c r="OWC242" s="237"/>
      <c r="OWD242" s="237"/>
      <c r="OWE242" s="237"/>
      <c r="OWF242" s="237"/>
      <c r="OWG242" s="237"/>
      <c r="OWH242" s="237"/>
      <c r="OWI242" s="237"/>
      <c r="OWJ242" s="237"/>
      <c r="OWK242" s="237"/>
      <c r="OWL242" s="237"/>
      <c r="OWM242" s="237"/>
      <c r="OWN242" s="237"/>
      <c r="OWO242" s="237"/>
      <c r="OWP242" s="237"/>
      <c r="OWQ242" s="237"/>
      <c r="OWR242" s="237"/>
      <c r="OWS242" s="237"/>
      <c r="OWT242" s="237"/>
      <c r="OWU242" s="237"/>
      <c r="OWV242" s="237"/>
      <c r="OWW242" s="237"/>
      <c r="OWX242" s="237"/>
      <c r="OWY242" s="237"/>
      <c r="OWZ242" s="237"/>
      <c r="OXA242" s="237"/>
      <c r="OXB242" s="237"/>
      <c r="OXC242" s="237"/>
      <c r="OXD242" s="237"/>
      <c r="OXE242" s="237"/>
      <c r="OXF242" s="237"/>
      <c r="OXG242" s="237"/>
      <c r="OXH242" s="237"/>
      <c r="OXI242" s="237"/>
      <c r="OXJ242" s="237"/>
      <c r="OXK242" s="237"/>
      <c r="OXL242" s="237"/>
      <c r="OXM242" s="237"/>
      <c r="OXN242" s="237"/>
      <c r="OXO242" s="237"/>
      <c r="OXP242" s="237"/>
      <c r="OXQ242" s="237"/>
      <c r="OXR242" s="237"/>
      <c r="OXS242" s="237"/>
      <c r="OXT242" s="237"/>
      <c r="OXU242" s="237"/>
      <c r="OXV242" s="237"/>
      <c r="OXW242" s="237"/>
      <c r="OXX242" s="237"/>
      <c r="OXY242" s="237"/>
      <c r="OXZ242" s="237"/>
      <c r="OYA242" s="237"/>
      <c r="OYB242" s="237"/>
      <c r="OYC242" s="237"/>
      <c r="OYD242" s="237"/>
      <c r="OYE242" s="237"/>
      <c r="OYF242" s="237"/>
      <c r="OYG242" s="237"/>
      <c r="OYH242" s="237"/>
      <c r="OYI242" s="237"/>
      <c r="OYJ242" s="237"/>
      <c r="OYK242" s="237"/>
      <c r="OYL242" s="237"/>
      <c r="OYM242" s="237"/>
      <c r="OYN242" s="237"/>
      <c r="OYO242" s="237"/>
      <c r="OYP242" s="237"/>
      <c r="OYQ242" s="237"/>
      <c r="OYR242" s="237"/>
      <c r="OYS242" s="237"/>
      <c r="OYT242" s="237"/>
      <c r="OYU242" s="237"/>
      <c r="OYV242" s="237"/>
      <c r="OYW242" s="237"/>
      <c r="OYX242" s="237"/>
      <c r="OYY242" s="237"/>
      <c r="OYZ242" s="237"/>
      <c r="OZA242" s="237"/>
      <c r="OZB242" s="237"/>
      <c r="OZC242" s="237"/>
      <c r="OZD242" s="237"/>
      <c r="OZE242" s="237"/>
      <c r="OZF242" s="237"/>
      <c r="OZG242" s="237"/>
      <c r="OZH242" s="237"/>
      <c r="OZI242" s="237"/>
      <c r="OZJ242" s="237"/>
      <c r="OZK242" s="237"/>
      <c r="OZL242" s="237"/>
      <c r="OZM242" s="237"/>
      <c r="OZN242" s="237"/>
      <c r="OZO242" s="237"/>
      <c r="OZP242" s="237"/>
      <c r="OZQ242" s="237"/>
      <c r="OZR242" s="237"/>
      <c r="OZS242" s="237"/>
      <c r="OZT242" s="237"/>
      <c r="OZU242" s="237"/>
      <c r="OZV242" s="237"/>
      <c r="OZW242" s="237"/>
      <c r="OZX242" s="237"/>
      <c r="OZY242" s="237"/>
      <c r="OZZ242" s="237"/>
      <c r="PAA242" s="237"/>
      <c r="PAB242" s="237"/>
      <c r="PAC242" s="237"/>
      <c r="PAD242" s="237"/>
      <c r="PAE242" s="237"/>
      <c r="PAF242" s="237"/>
      <c r="PAG242" s="237"/>
      <c r="PAH242" s="237"/>
      <c r="PAI242" s="237"/>
      <c r="PAJ242" s="237"/>
      <c r="PAK242" s="237"/>
      <c r="PAL242" s="237"/>
      <c r="PAM242" s="237"/>
      <c r="PAN242" s="237"/>
      <c r="PAO242" s="237"/>
      <c r="PAP242" s="237"/>
      <c r="PAQ242" s="237"/>
      <c r="PAR242" s="237"/>
      <c r="PAS242" s="237"/>
      <c r="PAT242" s="237"/>
      <c r="PAU242" s="237"/>
      <c r="PAV242" s="237"/>
      <c r="PAW242" s="237"/>
      <c r="PAX242" s="237"/>
      <c r="PAY242" s="237"/>
      <c r="PAZ242" s="237"/>
      <c r="PBA242" s="237"/>
      <c r="PBB242" s="237"/>
      <c r="PBC242" s="237"/>
      <c r="PBD242" s="237"/>
      <c r="PBE242" s="237"/>
      <c r="PBF242" s="237"/>
      <c r="PBG242" s="237"/>
      <c r="PBH242" s="237"/>
      <c r="PBI242" s="237"/>
      <c r="PBJ242" s="237"/>
      <c r="PBK242" s="237"/>
      <c r="PBL242" s="237"/>
      <c r="PBM242" s="237"/>
      <c r="PBN242" s="237"/>
      <c r="PBO242" s="237"/>
      <c r="PBP242" s="237"/>
      <c r="PBQ242" s="237"/>
      <c r="PBR242" s="237"/>
      <c r="PBS242" s="237"/>
      <c r="PBT242" s="237"/>
      <c r="PBU242" s="237"/>
      <c r="PBV242" s="237"/>
      <c r="PBW242" s="237"/>
      <c r="PBX242" s="237"/>
      <c r="PBY242" s="237"/>
      <c r="PBZ242" s="237"/>
      <c r="PCA242" s="237"/>
      <c r="PCB242" s="237"/>
      <c r="PCC242" s="237"/>
      <c r="PCD242" s="237"/>
      <c r="PCE242" s="237"/>
      <c r="PCF242" s="237"/>
      <c r="PCG242" s="237"/>
      <c r="PCH242" s="237"/>
      <c r="PCI242" s="237"/>
      <c r="PCJ242" s="237"/>
      <c r="PCK242" s="237"/>
      <c r="PCL242" s="237"/>
      <c r="PCM242" s="237"/>
      <c r="PCN242" s="237"/>
      <c r="PCO242" s="237"/>
      <c r="PCP242" s="237"/>
      <c r="PCQ242" s="237"/>
      <c r="PCR242" s="237"/>
      <c r="PCS242" s="237"/>
      <c r="PCT242" s="237"/>
      <c r="PCU242" s="237"/>
      <c r="PCV242" s="237"/>
      <c r="PCW242" s="237"/>
      <c r="PCX242" s="237"/>
      <c r="PCY242" s="237"/>
      <c r="PCZ242" s="237"/>
      <c r="PDA242" s="237"/>
      <c r="PDB242" s="237"/>
      <c r="PDC242" s="237"/>
      <c r="PDD242" s="237"/>
      <c r="PDE242" s="237"/>
      <c r="PDF242" s="237"/>
      <c r="PDG242" s="237"/>
      <c r="PDH242" s="237"/>
      <c r="PDI242" s="237"/>
      <c r="PDJ242" s="237"/>
      <c r="PDK242" s="237"/>
      <c r="PDL242" s="237"/>
      <c r="PDM242" s="237"/>
      <c r="PDN242" s="237"/>
      <c r="PDO242" s="237"/>
      <c r="PDP242" s="237"/>
      <c r="PDQ242" s="237"/>
      <c r="PDR242" s="237"/>
      <c r="PDS242" s="237"/>
      <c r="PDT242" s="237"/>
      <c r="PDU242" s="237"/>
      <c r="PDV242" s="237"/>
      <c r="PDW242" s="237"/>
      <c r="PDX242" s="237"/>
      <c r="PDY242" s="237"/>
      <c r="PDZ242" s="237"/>
      <c r="PEA242" s="237"/>
      <c r="PEB242" s="237"/>
      <c r="PEC242" s="237"/>
      <c r="PED242" s="237"/>
      <c r="PEE242" s="237"/>
      <c r="PEF242" s="237"/>
      <c r="PEG242" s="237"/>
      <c r="PEH242" s="237"/>
      <c r="PEI242" s="237"/>
      <c r="PEJ242" s="237"/>
      <c r="PEK242" s="237"/>
      <c r="PEL242" s="237"/>
      <c r="PEM242" s="237"/>
      <c r="PEN242" s="237"/>
      <c r="PEO242" s="237"/>
      <c r="PEP242" s="237"/>
      <c r="PEQ242" s="237"/>
      <c r="PER242" s="237"/>
      <c r="PES242" s="237"/>
      <c r="PET242" s="237"/>
      <c r="PEU242" s="237"/>
      <c r="PEV242" s="237"/>
      <c r="PEW242" s="237"/>
      <c r="PEX242" s="237"/>
      <c r="PEY242" s="237"/>
      <c r="PEZ242" s="237"/>
      <c r="PFA242" s="237"/>
      <c r="PFB242" s="237"/>
      <c r="PFC242" s="237"/>
      <c r="PFD242" s="237"/>
      <c r="PFE242" s="237"/>
      <c r="PFF242" s="237"/>
      <c r="PFG242" s="237"/>
      <c r="PFH242" s="237"/>
      <c r="PFI242" s="237"/>
      <c r="PFJ242" s="237"/>
      <c r="PFK242" s="237"/>
      <c r="PFL242" s="237"/>
      <c r="PFM242" s="237"/>
      <c r="PFN242" s="237"/>
      <c r="PFO242" s="237"/>
      <c r="PFP242" s="237"/>
      <c r="PFQ242" s="237"/>
      <c r="PFR242" s="237"/>
      <c r="PFS242" s="237"/>
      <c r="PFT242" s="237"/>
      <c r="PFU242" s="237"/>
      <c r="PFV242" s="237"/>
      <c r="PFW242" s="237"/>
      <c r="PFX242" s="237"/>
      <c r="PFY242" s="237"/>
      <c r="PFZ242" s="237"/>
      <c r="PGA242" s="237"/>
      <c r="PGB242" s="237"/>
      <c r="PGC242" s="237"/>
      <c r="PGD242" s="237"/>
      <c r="PGE242" s="237"/>
      <c r="PGF242" s="237"/>
      <c r="PGG242" s="237"/>
      <c r="PGH242" s="237"/>
      <c r="PGI242" s="237"/>
      <c r="PGJ242" s="237"/>
      <c r="PGK242" s="237"/>
      <c r="PGL242" s="237"/>
      <c r="PGM242" s="237"/>
      <c r="PGN242" s="237"/>
      <c r="PGO242" s="237"/>
      <c r="PGP242" s="237"/>
      <c r="PGQ242" s="237"/>
      <c r="PGR242" s="237"/>
      <c r="PGS242" s="237"/>
      <c r="PGT242" s="237"/>
      <c r="PGU242" s="237"/>
      <c r="PGV242" s="237"/>
      <c r="PGW242" s="237"/>
      <c r="PGX242" s="237"/>
      <c r="PGY242" s="237"/>
      <c r="PGZ242" s="237"/>
      <c r="PHA242" s="237"/>
      <c r="PHB242" s="237"/>
      <c r="PHC242" s="237"/>
      <c r="PHD242" s="237"/>
      <c r="PHE242" s="237"/>
      <c r="PHF242" s="237"/>
      <c r="PHG242" s="237"/>
      <c r="PHH242" s="237"/>
      <c r="PHI242" s="237"/>
      <c r="PHJ242" s="237"/>
      <c r="PHK242" s="237"/>
      <c r="PHL242" s="237"/>
      <c r="PHM242" s="237"/>
      <c r="PHN242" s="237"/>
      <c r="PHO242" s="237"/>
      <c r="PHP242" s="237"/>
      <c r="PHQ242" s="237"/>
      <c r="PHR242" s="237"/>
      <c r="PHS242" s="237"/>
      <c r="PHT242" s="237"/>
      <c r="PHU242" s="237"/>
      <c r="PHV242" s="237"/>
      <c r="PHW242" s="237"/>
      <c r="PHX242" s="237"/>
      <c r="PHY242" s="237"/>
      <c r="PHZ242" s="237"/>
      <c r="PIA242" s="237"/>
      <c r="PIB242" s="237"/>
      <c r="PIC242" s="237"/>
      <c r="PID242" s="237"/>
      <c r="PIE242" s="237"/>
      <c r="PIF242" s="237"/>
      <c r="PIG242" s="237"/>
      <c r="PIH242" s="237"/>
      <c r="PII242" s="237"/>
      <c r="PIJ242" s="237"/>
      <c r="PIK242" s="237"/>
      <c r="PIL242" s="237"/>
      <c r="PIM242" s="237"/>
      <c r="PIN242" s="237"/>
      <c r="PIO242" s="237"/>
      <c r="PIP242" s="237"/>
      <c r="PIQ242" s="237"/>
      <c r="PIR242" s="237"/>
      <c r="PIS242" s="237"/>
      <c r="PIT242" s="237"/>
      <c r="PIU242" s="237"/>
      <c r="PIV242" s="237"/>
      <c r="PIW242" s="237"/>
      <c r="PIX242" s="237"/>
      <c r="PIY242" s="237"/>
      <c r="PIZ242" s="237"/>
      <c r="PJA242" s="237"/>
      <c r="PJB242" s="237"/>
      <c r="PJC242" s="237"/>
      <c r="PJD242" s="237"/>
      <c r="PJE242" s="237"/>
      <c r="PJF242" s="237"/>
      <c r="PJG242" s="237"/>
      <c r="PJH242" s="237"/>
      <c r="PJI242" s="237"/>
      <c r="PJJ242" s="237"/>
      <c r="PJK242" s="237"/>
      <c r="PJL242" s="237"/>
      <c r="PJM242" s="237"/>
      <c r="PJN242" s="237"/>
      <c r="PJO242" s="237"/>
      <c r="PJP242" s="237"/>
      <c r="PJQ242" s="237"/>
      <c r="PJR242" s="237"/>
      <c r="PJS242" s="237"/>
      <c r="PJT242" s="237"/>
      <c r="PJU242" s="237"/>
      <c r="PJV242" s="237"/>
      <c r="PJW242" s="237"/>
      <c r="PJX242" s="237"/>
      <c r="PJY242" s="237"/>
      <c r="PJZ242" s="237"/>
      <c r="PKA242" s="237"/>
      <c r="PKB242" s="237"/>
      <c r="PKC242" s="237"/>
      <c r="PKD242" s="237"/>
      <c r="PKE242" s="237"/>
      <c r="PKF242" s="237"/>
      <c r="PKG242" s="237"/>
      <c r="PKH242" s="237"/>
      <c r="PKI242" s="237"/>
      <c r="PKJ242" s="237"/>
      <c r="PKK242" s="237"/>
      <c r="PKL242" s="237"/>
      <c r="PKM242" s="237"/>
      <c r="PKN242" s="237"/>
      <c r="PKO242" s="237"/>
      <c r="PKP242" s="237"/>
      <c r="PKQ242" s="237"/>
      <c r="PKR242" s="237"/>
      <c r="PKS242" s="237"/>
      <c r="PKT242" s="237"/>
      <c r="PKU242" s="237"/>
      <c r="PKV242" s="237"/>
      <c r="PKW242" s="237"/>
      <c r="PKX242" s="237"/>
      <c r="PKY242" s="237"/>
      <c r="PKZ242" s="237"/>
      <c r="PLA242" s="237"/>
      <c r="PLB242" s="237"/>
      <c r="PLC242" s="237"/>
      <c r="PLD242" s="237"/>
      <c r="PLE242" s="237"/>
      <c r="PLF242" s="237"/>
      <c r="PLG242" s="237"/>
      <c r="PLH242" s="237"/>
      <c r="PLI242" s="237"/>
      <c r="PLJ242" s="237"/>
      <c r="PLK242" s="237"/>
      <c r="PLL242" s="237"/>
      <c r="PLM242" s="237"/>
      <c r="PLN242" s="237"/>
      <c r="PLO242" s="237"/>
      <c r="PLP242" s="237"/>
      <c r="PLQ242" s="237"/>
      <c r="PLR242" s="237"/>
      <c r="PLS242" s="237"/>
      <c r="PLT242" s="237"/>
      <c r="PLU242" s="237"/>
      <c r="PLV242" s="237"/>
      <c r="PLW242" s="237"/>
      <c r="PLX242" s="237"/>
      <c r="PLY242" s="237"/>
      <c r="PLZ242" s="237"/>
      <c r="PMA242" s="237"/>
      <c r="PMB242" s="237"/>
      <c r="PMC242" s="237"/>
      <c r="PMD242" s="237"/>
      <c r="PME242" s="237"/>
      <c r="PMF242" s="237"/>
      <c r="PMG242" s="237"/>
      <c r="PMH242" s="237"/>
      <c r="PMI242" s="237"/>
      <c r="PMJ242" s="237"/>
      <c r="PMK242" s="237"/>
      <c r="PML242" s="237"/>
      <c r="PMM242" s="237"/>
      <c r="PMN242" s="237"/>
      <c r="PMO242" s="237"/>
      <c r="PMP242" s="237"/>
      <c r="PMQ242" s="237"/>
      <c r="PMR242" s="237"/>
      <c r="PMS242" s="237"/>
      <c r="PMT242" s="237"/>
      <c r="PMU242" s="237"/>
      <c r="PMV242" s="237"/>
      <c r="PMW242" s="237"/>
      <c r="PMX242" s="237"/>
      <c r="PMY242" s="237"/>
      <c r="PMZ242" s="237"/>
      <c r="PNA242" s="237"/>
      <c r="PNB242" s="237"/>
      <c r="PNC242" s="237"/>
      <c r="PND242" s="237"/>
      <c r="PNE242" s="237"/>
      <c r="PNF242" s="237"/>
      <c r="PNG242" s="237"/>
      <c r="PNH242" s="237"/>
      <c r="PNI242" s="237"/>
      <c r="PNJ242" s="237"/>
      <c r="PNK242" s="237"/>
      <c r="PNL242" s="237"/>
      <c r="PNM242" s="237"/>
      <c r="PNN242" s="237"/>
      <c r="PNO242" s="237"/>
      <c r="PNP242" s="237"/>
      <c r="PNQ242" s="237"/>
      <c r="PNR242" s="237"/>
      <c r="PNS242" s="237"/>
      <c r="PNT242" s="237"/>
      <c r="PNU242" s="237"/>
      <c r="PNV242" s="237"/>
      <c r="PNW242" s="237"/>
      <c r="PNX242" s="237"/>
      <c r="PNY242" s="237"/>
      <c r="PNZ242" s="237"/>
      <c r="POA242" s="237"/>
      <c r="POB242" s="237"/>
      <c r="POC242" s="237"/>
      <c r="POD242" s="237"/>
      <c r="POE242" s="237"/>
      <c r="POF242" s="237"/>
      <c r="POG242" s="237"/>
      <c r="POH242" s="237"/>
      <c r="POI242" s="237"/>
      <c r="POJ242" s="237"/>
      <c r="POK242" s="237"/>
      <c r="POL242" s="237"/>
      <c r="POM242" s="237"/>
      <c r="PON242" s="237"/>
      <c r="POO242" s="237"/>
      <c r="POP242" s="237"/>
      <c r="POQ242" s="237"/>
      <c r="POR242" s="237"/>
      <c r="POS242" s="237"/>
      <c r="POT242" s="237"/>
      <c r="POU242" s="237"/>
      <c r="POV242" s="237"/>
      <c r="POW242" s="237"/>
      <c r="POX242" s="237"/>
      <c r="POY242" s="237"/>
      <c r="POZ242" s="237"/>
      <c r="PPA242" s="237"/>
      <c r="PPB242" s="237"/>
      <c r="PPC242" s="237"/>
      <c r="PPD242" s="237"/>
      <c r="PPE242" s="237"/>
      <c r="PPF242" s="237"/>
      <c r="PPG242" s="237"/>
      <c r="PPH242" s="237"/>
      <c r="PPI242" s="237"/>
      <c r="PPJ242" s="237"/>
      <c r="PPK242" s="237"/>
      <c r="PPL242" s="237"/>
      <c r="PPM242" s="237"/>
      <c r="PPN242" s="237"/>
      <c r="PPO242" s="237"/>
      <c r="PPP242" s="237"/>
      <c r="PPQ242" s="237"/>
      <c r="PPR242" s="237"/>
      <c r="PPS242" s="237"/>
      <c r="PPT242" s="237"/>
      <c r="PPU242" s="237"/>
      <c r="PPV242" s="237"/>
      <c r="PPW242" s="237"/>
      <c r="PPX242" s="237"/>
      <c r="PPY242" s="237"/>
      <c r="PPZ242" s="237"/>
      <c r="PQA242" s="237"/>
      <c r="PQB242" s="237"/>
      <c r="PQC242" s="237"/>
      <c r="PQD242" s="237"/>
      <c r="PQE242" s="237"/>
      <c r="PQF242" s="237"/>
      <c r="PQG242" s="237"/>
      <c r="PQH242" s="237"/>
      <c r="PQI242" s="237"/>
      <c r="PQJ242" s="237"/>
      <c r="PQK242" s="237"/>
      <c r="PQL242" s="237"/>
      <c r="PQM242" s="237"/>
      <c r="PQN242" s="237"/>
      <c r="PQO242" s="237"/>
      <c r="PQP242" s="237"/>
      <c r="PQQ242" s="237"/>
      <c r="PQR242" s="237"/>
      <c r="PQS242" s="237"/>
      <c r="PQT242" s="237"/>
      <c r="PQU242" s="237"/>
      <c r="PQV242" s="237"/>
      <c r="PQW242" s="237"/>
      <c r="PQX242" s="237"/>
      <c r="PQY242" s="237"/>
      <c r="PQZ242" s="237"/>
      <c r="PRA242" s="237"/>
      <c r="PRB242" s="237"/>
      <c r="PRC242" s="237"/>
      <c r="PRD242" s="237"/>
      <c r="PRE242" s="237"/>
      <c r="PRF242" s="237"/>
      <c r="PRG242" s="237"/>
      <c r="PRH242" s="237"/>
      <c r="PRI242" s="237"/>
      <c r="PRJ242" s="237"/>
      <c r="PRK242" s="237"/>
      <c r="PRL242" s="237"/>
      <c r="PRM242" s="237"/>
      <c r="PRN242" s="237"/>
      <c r="PRO242" s="237"/>
      <c r="PRP242" s="237"/>
      <c r="PRQ242" s="237"/>
      <c r="PRR242" s="237"/>
      <c r="PRS242" s="237"/>
      <c r="PRT242" s="237"/>
      <c r="PRU242" s="237"/>
      <c r="PRV242" s="237"/>
      <c r="PRW242" s="237"/>
      <c r="PRX242" s="237"/>
      <c r="PRY242" s="237"/>
      <c r="PRZ242" s="237"/>
      <c r="PSA242" s="237"/>
      <c r="PSB242" s="237"/>
      <c r="PSC242" s="237"/>
      <c r="PSD242" s="237"/>
      <c r="PSE242" s="237"/>
      <c r="PSF242" s="237"/>
      <c r="PSG242" s="237"/>
      <c r="PSH242" s="237"/>
      <c r="PSI242" s="237"/>
      <c r="PSJ242" s="237"/>
      <c r="PSK242" s="237"/>
      <c r="PSL242" s="237"/>
      <c r="PSM242" s="237"/>
      <c r="PSN242" s="237"/>
      <c r="PSO242" s="237"/>
      <c r="PSP242" s="237"/>
      <c r="PSQ242" s="237"/>
      <c r="PSR242" s="237"/>
      <c r="PSS242" s="237"/>
      <c r="PST242" s="237"/>
      <c r="PSU242" s="237"/>
      <c r="PSV242" s="237"/>
      <c r="PSW242" s="237"/>
      <c r="PSX242" s="237"/>
      <c r="PSY242" s="237"/>
      <c r="PSZ242" s="237"/>
      <c r="PTA242" s="237"/>
      <c r="PTB242" s="237"/>
      <c r="PTC242" s="237"/>
      <c r="PTD242" s="237"/>
      <c r="PTE242" s="237"/>
      <c r="PTF242" s="237"/>
      <c r="PTG242" s="237"/>
      <c r="PTH242" s="237"/>
      <c r="PTI242" s="237"/>
      <c r="PTJ242" s="237"/>
      <c r="PTK242" s="237"/>
      <c r="PTL242" s="237"/>
      <c r="PTM242" s="237"/>
      <c r="PTN242" s="237"/>
      <c r="PTO242" s="237"/>
      <c r="PTP242" s="237"/>
      <c r="PTQ242" s="237"/>
      <c r="PTR242" s="237"/>
      <c r="PTS242" s="237"/>
      <c r="PTT242" s="237"/>
      <c r="PTU242" s="237"/>
      <c r="PTV242" s="237"/>
      <c r="PTW242" s="237"/>
      <c r="PTX242" s="237"/>
      <c r="PTY242" s="237"/>
      <c r="PTZ242" s="237"/>
      <c r="PUA242" s="237"/>
      <c r="PUB242" s="237"/>
      <c r="PUC242" s="237"/>
      <c r="PUD242" s="237"/>
      <c r="PUE242" s="237"/>
      <c r="PUF242" s="237"/>
      <c r="PUG242" s="237"/>
      <c r="PUH242" s="237"/>
      <c r="PUI242" s="237"/>
      <c r="PUJ242" s="237"/>
      <c r="PUK242" s="237"/>
      <c r="PUL242" s="237"/>
      <c r="PUM242" s="237"/>
      <c r="PUN242" s="237"/>
      <c r="PUO242" s="237"/>
      <c r="PUP242" s="237"/>
      <c r="PUQ242" s="237"/>
      <c r="PUR242" s="237"/>
      <c r="PUS242" s="237"/>
      <c r="PUT242" s="237"/>
      <c r="PUU242" s="237"/>
      <c r="PUV242" s="237"/>
      <c r="PUW242" s="237"/>
      <c r="PUX242" s="237"/>
      <c r="PUY242" s="237"/>
      <c r="PUZ242" s="237"/>
      <c r="PVA242" s="237"/>
      <c r="PVB242" s="237"/>
      <c r="PVC242" s="237"/>
      <c r="PVD242" s="237"/>
      <c r="PVE242" s="237"/>
      <c r="PVF242" s="237"/>
      <c r="PVG242" s="237"/>
      <c r="PVH242" s="237"/>
      <c r="PVI242" s="237"/>
      <c r="PVJ242" s="237"/>
      <c r="PVK242" s="237"/>
      <c r="PVL242" s="237"/>
      <c r="PVM242" s="237"/>
      <c r="PVN242" s="237"/>
      <c r="PVO242" s="237"/>
      <c r="PVP242" s="237"/>
      <c r="PVQ242" s="237"/>
      <c r="PVR242" s="237"/>
      <c r="PVS242" s="237"/>
      <c r="PVT242" s="237"/>
      <c r="PVU242" s="237"/>
      <c r="PVV242" s="237"/>
      <c r="PVW242" s="237"/>
      <c r="PVX242" s="237"/>
      <c r="PVY242" s="237"/>
      <c r="PVZ242" s="237"/>
      <c r="PWA242" s="237"/>
      <c r="PWB242" s="237"/>
      <c r="PWC242" s="237"/>
      <c r="PWD242" s="237"/>
      <c r="PWE242" s="237"/>
      <c r="PWF242" s="237"/>
      <c r="PWG242" s="237"/>
      <c r="PWH242" s="237"/>
      <c r="PWI242" s="237"/>
      <c r="PWJ242" s="237"/>
      <c r="PWK242" s="237"/>
      <c r="PWL242" s="237"/>
      <c r="PWM242" s="237"/>
      <c r="PWN242" s="237"/>
      <c r="PWO242" s="237"/>
      <c r="PWP242" s="237"/>
      <c r="PWQ242" s="237"/>
      <c r="PWR242" s="237"/>
      <c r="PWS242" s="237"/>
      <c r="PWT242" s="237"/>
      <c r="PWU242" s="237"/>
      <c r="PWV242" s="237"/>
      <c r="PWW242" s="237"/>
      <c r="PWX242" s="237"/>
      <c r="PWY242" s="237"/>
      <c r="PWZ242" s="237"/>
      <c r="PXA242" s="237"/>
      <c r="PXB242" s="237"/>
      <c r="PXC242" s="237"/>
      <c r="PXD242" s="237"/>
      <c r="PXE242" s="237"/>
      <c r="PXF242" s="237"/>
      <c r="PXG242" s="237"/>
      <c r="PXH242" s="237"/>
      <c r="PXI242" s="237"/>
      <c r="PXJ242" s="237"/>
      <c r="PXK242" s="237"/>
      <c r="PXL242" s="237"/>
      <c r="PXM242" s="237"/>
      <c r="PXN242" s="237"/>
      <c r="PXO242" s="237"/>
      <c r="PXP242" s="237"/>
      <c r="PXQ242" s="237"/>
      <c r="PXR242" s="237"/>
      <c r="PXS242" s="237"/>
      <c r="PXT242" s="237"/>
      <c r="PXU242" s="237"/>
      <c r="PXV242" s="237"/>
      <c r="PXW242" s="237"/>
      <c r="PXX242" s="237"/>
      <c r="PXY242" s="237"/>
      <c r="PXZ242" s="237"/>
      <c r="PYA242" s="237"/>
      <c r="PYB242" s="237"/>
      <c r="PYC242" s="237"/>
      <c r="PYD242" s="237"/>
      <c r="PYE242" s="237"/>
      <c r="PYF242" s="237"/>
      <c r="PYG242" s="237"/>
      <c r="PYH242" s="237"/>
      <c r="PYI242" s="237"/>
      <c r="PYJ242" s="237"/>
      <c r="PYK242" s="237"/>
      <c r="PYL242" s="237"/>
      <c r="PYM242" s="237"/>
      <c r="PYN242" s="237"/>
      <c r="PYO242" s="237"/>
      <c r="PYP242" s="237"/>
      <c r="PYQ242" s="237"/>
      <c r="PYR242" s="237"/>
      <c r="PYS242" s="237"/>
      <c r="PYT242" s="237"/>
      <c r="PYU242" s="237"/>
      <c r="PYV242" s="237"/>
      <c r="PYW242" s="237"/>
      <c r="PYX242" s="237"/>
      <c r="PYY242" s="237"/>
      <c r="PYZ242" s="237"/>
      <c r="PZA242" s="237"/>
      <c r="PZB242" s="237"/>
      <c r="PZC242" s="237"/>
      <c r="PZD242" s="237"/>
      <c r="PZE242" s="237"/>
      <c r="PZF242" s="237"/>
      <c r="PZG242" s="237"/>
      <c r="PZH242" s="237"/>
      <c r="PZI242" s="237"/>
      <c r="PZJ242" s="237"/>
      <c r="PZK242" s="237"/>
      <c r="PZL242" s="237"/>
      <c r="PZM242" s="237"/>
      <c r="PZN242" s="237"/>
      <c r="PZO242" s="237"/>
      <c r="PZP242" s="237"/>
      <c r="PZQ242" s="237"/>
      <c r="PZR242" s="237"/>
      <c r="PZS242" s="237"/>
      <c r="PZT242" s="237"/>
      <c r="PZU242" s="237"/>
      <c r="PZV242" s="237"/>
      <c r="PZW242" s="237"/>
      <c r="PZX242" s="237"/>
      <c r="PZY242" s="237"/>
      <c r="PZZ242" s="237"/>
      <c r="QAA242" s="237"/>
      <c r="QAB242" s="237"/>
      <c r="QAC242" s="237"/>
      <c r="QAD242" s="237"/>
      <c r="QAE242" s="237"/>
      <c r="QAF242" s="237"/>
      <c r="QAG242" s="237"/>
      <c r="QAH242" s="237"/>
      <c r="QAI242" s="237"/>
      <c r="QAJ242" s="237"/>
      <c r="QAK242" s="237"/>
      <c r="QAL242" s="237"/>
      <c r="QAM242" s="237"/>
      <c r="QAN242" s="237"/>
      <c r="QAO242" s="237"/>
      <c r="QAP242" s="237"/>
      <c r="QAQ242" s="237"/>
      <c r="QAR242" s="237"/>
      <c r="QAS242" s="237"/>
      <c r="QAT242" s="237"/>
      <c r="QAU242" s="237"/>
      <c r="QAV242" s="237"/>
      <c r="QAW242" s="237"/>
      <c r="QAX242" s="237"/>
      <c r="QAY242" s="237"/>
      <c r="QAZ242" s="237"/>
      <c r="QBA242" s="237"/>
      <c r="QBB242" s="237"/>
      <c r="QBC242" s="237"/>
      <c r="QBD242" s="237"/>
      <c r="QBE242" s="237"/>
      <c r="QBF242" s="237"/>
      <c r="QBG242" s="237"/>
      <c r="QBH242" s="237"/>
      <c r="QBI242" s="237"/>
      <c r="QBJ242" s="237"/>
      <c r="QBK242" s="237"/>
      <c r="QBL242" s="237"/>
      <c r="QBM242" s="237"/>
      <c r="QBN242" s="237"/>
      <c r="QBO242" s="237"/>
      <c r="QBP242" s="237"/>
      <c r="QBQ242" s="237"/>
      <c r="QBR242" s="237"/>
      <c r="QBS242" s="237"/>
      <c r="QBT242" s="237"/>
      <c r="QBU242" s="237"/>
      <c r="QBV242" s="237"/>
      <c r="QBW242" s="237"/>
      <c r="QBX242" s="237"/>
      <c r="QBY242" s="237"/>
      <c r="QBZ242" s="237"/>
      <c r="QCA242" s="237"/>
      <c r="QCB242" s="237"/>
      <c r="QCC242" s="237"/>
      <c r="QCD242" s="237"/>
      <c r="QCE242" s="237"/>
      <c r="QCF242" s="237"/>
      <c r="QCG242" s="237"/>
      <c r="QCH242" s="237"/>
      <c r="QCI242" s="237"/>
      <c r="QCJ242" s="237"/>
      <c r="QCK242" s="237"/>
      <c r="QCL242" s="237"/>
      <c r="QCM242" s="237"/>
      <c r="QCN242" s="237"/>
      <c r="QCO242" s="237"/>
      <c r="QCP242" s="237"/>
      <c r="QCQ242" s="237"/>
      <c r="QCR242" s="237"/>
      <c r="QCS242" s="237"/>
      <c r="QCT242" s="237"/>
      <c r="QCU242" s="237"/>
      <c r="QCV242" s="237"/>
      <c r="QCW242" s="237"/>
      <c r="QCX242" s="237"/>
      <c r="QCY242" s="237"/>
      <c r="QCZ242" s="237"/>
      <c r="QDA242" s="237"/>
      <c r="QDB242" s="237"/>
      <c r="QDC242" s="237"/>
      <c r="QDD242" s="237"/>
      <c r="QDE242" s="237"/>
      <c r="QDF242" s="237"/>
      <c r="QDG242" s="237"/>
      <c r="QDH242" s="237"/>
      <c r="QDI242" s="237"/>
      <c r="QDJ242" s="237"/>
      <c r="QDK242" s="237"/>
      <c r="QDL242" s="237"/>
      <c r="QDM242" s="237"/>
      <c r="QDN242" s="237"/>
      <c r="QDO242" s="237"/>
      <c r="QDP242" s="237"/>
      <c r="QDQ242" s="237"/>
      <c r="QDR242" s="237"/>
      <c r="QDS242" s="237"/>
      <c r="QDT242" s="237"/>
      <c r="QDU242" s="237"/>
      <c r="QDV242" s="237"/>
      <c r="QDW242" s="237"/>
      <c r="QDX242" s="237"/>
      <c r="QDY242" s="237"/>
      <c r="QDZ242" s="237"/>
      <c r="QEA242" s="237"/>
      <c r="QEB242" s="237"/>
      <c r="QEC242" s="237"/>
      <c r="QED242" s="237"/>
      <c r="QEE242" s="237"/>
      <c r="QEF242" s="237"/>
      <c r="QEG242" s="237"/>
      <c r="QEH242" s="237"/>
      <c r="QEI242" s="237"/>
      <c r="QEJ242" s="237"/>
      <c r="QEK242" s="237"/>
      <c r="QEL242" s="237"/>
      <c r="QEM242" s="237"/>
      <c r="QEN242" s="237"/>
      <c r="QEO242" s="237"/>
      <c r="QEP242" s="237"/>
      <c r="QEQ242" s="237"/>
      <c r="QER242" s="237"/>
      <c r="QES242" s="237"/>
      <c r="QET242" s="237"/>
      <c r="QEU242" s="237"/>
      <c r="QEV242" s="237"/>
      <c r="QEW242" s="237"/>
      <c r="QEX242" s="237"/>
      <c r="QEY242" s="237"/>
      <c r="QEZ242" s="237"/>
      <c r="QFA242" s="237"/>
      <c r="QFB242" s="237"/>
      <c r="QFC242" s="237"/>
      <c r="QFD242" s="237"/>
      <c r="QFE242" s="237"/>
      <c r="QFF242" s="237"/>
      <c r="QFG242" s="237"/>
      <c r="QFH242" s="237"/>
      <c r="QFI242" s="237"/>
      <c r="QFJ242" s="237"/>
      <c r="QFK242" s="237"/>
      <c r="QFL242" s="237"/>
      <c r="QFM242" s="237"/>
      <c r="QFN242" s="237"/>
      <c r="QFO242" s="237"/>
      <c r="QFP242" s="237"/>
      <c r="QFQ242" s="237"/>
      <c r="QFR242" s="237"/>
      <c r="QFS242" s="237"/>
      <c r="QFT242" s="237"/>
      <c r="QFU242" s="237"/>
      <c r="QFV242" s="237"/>
      <c r="QFW242" s="237"/>
      <c r="QFX242" s="237"/>
      <c r="QFY242" s="237"/>
      <c r="QFZ242" s="237"/>
      <c r="QGA242" s="237"/>
      <c r="QGB242" s="237"/>
      <c r="QGC242" s="237"/>
      <c r="QGD242" s="237"/>
      <c r="QGE242" s="237"/>
      <c r="QGF242" s="237"/>
      <c r="QGG242" s="237"/>
      <c r="QGH242" s="237"/>
      <c r="QGI242" s="237"/>
      <c r="QGJ242" s="237"/>
      <c r="QGK242" s="237"/>
      <c r="QGL242" s="237"/>
      <c r="QGM242" s="237"/>
      <c r="QGN242" s="237"/>
      <c r="QGO242" s="237"/>
      <c r="QGP242" s="237"/>
      <c r="QGQ242" s="237"/>
      <c r="QGR242" s="237"/>
      <c r="QGS242" s="237"/>
      <c r="QGT242" s="237"/>
      <c r="QGU242" s="237"/>
      <c r="QGV242" s="237"/>
      <c r="QGW242" s="237"/>
      <c r="QGX242" s="237"/>
      <c r="QGY242" s="237"/>
      <c r="QGZ242" s="237"/>
      <c r="QHA242" s="237"/>
      <c r="QHB242" s="237"/>
      <c r="QHC242" s="237"/>
      <c r="QHD242" s="237"/>
      <c r="QHE242" s="237"/>
      <c r="QHF242" s="237"/>
      <c r="QHG242" s="237"/>
      <c r="QHH242" s="237"/>
      <c r="QHI242" s="237"/>
      <c r="QHJ242" s="237"/>
      <c r="QHK242" s="237"/>
      <c r="QHL242" s="237"/>
      <c r="QHM242" s="237"/>
      <c r="QHN242" s="237"/>
      <c r="QHO242" s="237"/>
      <c r="QHP242" s="237"/>
      <c r="QHQ242" s="237"/>
      <c r="QHR242" s="237"/>
      <c r="QHS242" s="237"/>
      <c r="QHT242" s="237"/>
      <c r="QHU242" s="237"/>
      <c r="QHV242" s="237"/>
      <c r="QHW242" s="237"/>
      <c r="QHX242" s="237"/>
      <c r="QHY242" s="237"/>
      <c r="QHZ242" s="237"/>
      <c r="QIA242" s="237"/>
      <c r="QIB242" s="237"/>
      <c r="QIC242" s="237"/>
      <c r="QID242" s="237"/>
      <c r="QIE242" s="237"/>
      <c r="QIF242" s="237"/>
      <c r="QIG242" s="237"/>
      <c r="QIH242" s="237"/>
      <c r="QII242" s="237"/>
      <c r="QIJ242" s="237"/>
      <c r="QIK242" s="237"/>
      <c r="QIL242" s="237"/>
      <c r="QIM242" s="237"/>
      <c r="QIN242" s="237"/>
      <c r="QIO242" s="237"/>
      <c r="QIP242" s="237"/>
      <c r="QIQ242" s="237"/>
      <c r="QIR242" s="237"/>
      <c r="QIS242" s="237"/>
      <c r="QIT242" s="237"/>
      <c r="QIU242" s="237"/>
      <c r="QIV242" s="237"/>
      <c r="QIW242" s="237"/>
      <c r="QIX242" s="237"/>
      <c r="QIY242" s="237"/>
      <c r="QIZ242" s="237"/>
      <c r="QJA242" s="237"/>
      <c r="QJB242" s="237"/>
      <c r="QJC242" s="237"/>
      <c r="QJD242" s="237"/>
      <c r="QJE242" s="237"/>
      <c r="QJF242" s="237"/>
      <c r="QJG242" s="237"/>
      <c r="QJH242" s="237"/>
      <c r="QJI242" s="237"/>
      <c r="QJJ242" s="237"/>
      <c r="QJK242" s="237"/>
      <c r="QJL242" s="237"/>
      <c r="QJM242" s="237"/>
      <c r="QJN242" s="237"/>
      <c r="QJO242" s="237"/>
      <c r="QJP242" s="237"/>
      <c r="QJQ242" s="237"/>
      <c r="QJR242" s="237"/>
      <c r="QJS242" s="237"/>
      <c r="QJT242" s="237"/>
      <c r="QJU242" s="237"/>
      <c r="QJV242" s="237"/>
      <c r="QJW242" s="237"/>
      <c r="QJX242" s="237"/>
      <c r="QJY242" s="237"/>
      <c r="QJZ242" s="237"/>
      <c r="QKA242" s="237"/>
      <c r="QKB242" s="237"/>
      <c r="QKC242" s="237"/>
      <c r="QKD242" s="237"/>
      <c r="QKE242" s="237"/>
      <c r="QKF242" s="237"/>
      <c r="QKG242" s="237"/>
      <c r="QKH242" s="237"/>
      <c r="QKI242" s="237"/>
      <c r="QKJ242" s="237"/>
      <c r="QKK242" s="237"/>
      <c r="QKL242" s="237"/>
      <c r="QKM242" s="237"/>
      <c r="QKN242" s="237"/>
      <c r="QKO242" s="237"/>
      <c r="QKP242" s="237"/>
      <c r="QKQ242" s="237"/>
      <c r="QKR242" s="237"/>
      <c r="QKS242" s="237"/>
      <c r="QKT242" s="237"/>
      <c r="QKU242" s="237"/>
      <c r="QKV242" s="237"/>
      <c r="QKW242" s="237"/>
      <c r="QKX242" s="237"/>
      <c r="QKY242" s="237"/>
      <c r="QKZ242" s="237"/>
      <c r="QLA242" s="237"/>
      <c r="QLB242" s="237"/>
      <c r="QLC242" s="237"/>
      <c r="QLD242" s="237"/>
      <c r="QLE242" s="237"/>
      <c r="QLF242" s="237"/>
      <c r="QLG242" s="237"/>
      <c r="QLH242" s="237"/>
      <c r="QLI242" s="237"/>
      <c r="QLJ242" s="237"/>
      <c r="QLK242" s="237"/>
      <c r="QLL242" s="237"/>
      <c r="QLM242" s="237"/>
      <c r="QLN242" s="237"/>
      <c r="QLO242" s="237"/>
      <c r="QLP242" s="237"/>
      <c r="QLQ242" s="237"/>
      <c r="QLR242" s="237"/>
      <c r="QLS242" s="237"/>
      <c r="QLT242" s="237"/>
      <c r="QLU242" s="237"/>
      <c r="QLV242" s="237"/>
      <c r="QLW242" s="237"/>
      <c r="QLX242" s="237"/>
      <c r="QLY242" s="237"/>
      <c r="QLZ242" s="237"/>
      <c r="QMA242" s="237"/>
      <c r="QMB242" s="237"/>
      <c r="QMC242" s="237"/>
      <c r="QMD242" s="237"/>
      <c r="QME242" s="237"/>
      <c r="QMF242" s="237"/>
      <c r="QMG242" s="237"/>
      <c r="QMH242" s="237"/>
      <c r="QMI242" s="237"/>
      <c r="QMJ242" s="237"/>
      <c r="QMK242" s="237"/>
      <c r="QML242" s="237"/>
      <c r="QMM242" s="237"/>
      <c r="QMN242" s="237"/>
      <c r="QMO242" s="237"/>
      <c r="QMP242" s="237"/>
      <c r="QMQ242" s="237"/>
      <c r="QMR242" s="237"/>
      <c r="QMS242" s="237"/>
      <c r="QMT242" s="237"/>
      <c r="QMU242" s="237"/>
      <c r="QMV242" s="237"/>
      <c r="QMW242" s="237"/>
      <c r="QMX242" s="237"/>
      <c r="QMY242" s="237"/>
      <c r="QMZ242" s="237"/>
      <c r="QNA242" s="237"/>
      <c r="QNB242" s="237"/>
      <c r="QNC242" s="237"/>
      <c r="QND242" s="237"/>
      <c r="QNE242" s="237"/>
      <c r="QNF242" s="237"/>
      <c r="QNG242" s="237"/>
      <c r="QNH242" s="237"/>
      <c r="QNI242" s="237"/>
      <c r="QNJ242" s="237"/>
      <c r="QNK242" s="237"/>
      <c r="QNL242" s="237"/>
      <c r="QNM242" s="237"/>
      <c r="QNN242" s="237"/>
      <c r="QNO242" s="237"/>
      <c r="QNP242" s="237"/>
      <c r="QNQ242" s="237"/>
      <c r="QNR242" s="237"/>
      <c r="QNS242" s="237"/>
      <c r="QNT242" s="237"/>
      <c r="QNU242" s="237"/>
      <c r="QNV242" s="237"/>
      <c r="QNW242" s="237"/>
      <c r="QNX242" s="237"/>
      <c r="QNY242" s="237"/>
      <c r="QNZ242" s="237"/>
      <c r="QOA242" s="237"/>
      <c r="QOB242" s="237"/>
      <c r="QOC242" s="237"/>
      <c r="QOD242" s="237"/>
      <c r="QOE242" s="237"/>
      <c r="QOF242" s="237"/>
      <c r="QOG242" s="237"/>
      <c r="QOH242" s="237"/>
      <c r="QOI242" s="237"/>
      <c r="QOJ242" s="237"/>
      <c r="QOK242" s="237"/>
      <c r="QOL242" s="237"/>
      <c r="QOM242" s="237"/>
      <c r="QON242" s="237"/>
      <c r="QOO242" s="237"/>
      <c r="QOP242" s="237"/>
      <c r="QOQ242" s="237"/>
      <c r="QOR242" s="237"/>
      <c r="QOS242" s="237"/>
      <c r="QOT242" s="237"/>
      <c r="QOU242" s="237"/>
      <c r="QOV242" s="237"/>
      <c r="QOW242" s="237"/>
      <c r="QOX242" s="237"/>
      <c r="QOY242" s="237"/>
      <c r="QOZ242" s="237"/>
      <c r="QPA242" s="237"/>
      <c r="QPB242" s="237"/>
      <c r="QPC242" s="237"/>
      <c r="QPD242" s="237"/>
      <c r="QPE242" s="237"/>
      <c r="QPF242" s="237"/>
      <c r="QPG242" s="237"/>
      <c r="QPH242" s="237"/>
      <c r="QPI242" s="237"/>
      <c r="QPJ242" s="237"/>
      <c r="QPK242" s="237"/>
      <c r="QPL242" s="237"/>
      <c r="QPM242" s="237"/>
      <c r="QPN242" s="237"/>
      <c r="QPO242" s="237"/>
      <c r="QPP242" s="237"/>
      <c r="QPQ242" s="237"/>
      <c r="QPR242" s="237"/>
      <c r="QPS242" s="237"/>
      <c r="QPT242" s="237"/>
      <c r="QPU242" s="237"/>
      <c r="QPV242" s="237"/>
      <c r="QPW242" s="237"/>
      <c r="QPX242" s="237"/>
      <c r="QPY242" s="237"/>
      <c r="QPZ242" s="237"/>
      <c r="QQA242" s="237"/>
      <c r="QQB242" s="237"/>
      <c r="QQC242" s="237"/>
      <c r="QQD242" s="237"/>
      <c r="QQE242" s="237"/>
      <c r="QQF242" s="237"/>
      <c r="QQG242" s="237"/>
      <c r="QQH242" s="237"/>
      <c r="QQI242" s="237"/>
      <c r="QQJ242" s="237"/>
      <c r="QQK242" s="237"/>
      <c r="QQL242" s="237"/>
      <c r="QQM242" s="237"/>
      <c r="QQN242" s="237"/>
      <c r="QQO242" s="237"/>
      <c r="QQP242" s="237"/>
      <c r="QQQ242" s="237"/>
      <c r="QQR242" s="237"/>
      <c r="QQS242" s="237"/>
      <c r="QQT242" s="237"/>
      <c r="QQU242" s="237"/>
      <c r="QQV242" s="237"/>
      <c r="QQW242" s="237"/>
      <c r="QQX242" s="237"/>
      <c r="QQY242" s="237"/>
      <c r="QQZ242" s="237"/>
      <c r="QRA242" s="237"/>
      <c r="QRB242" s="237"/>
      <c r="QRC242" s="237"/>
      <c r="QRD242" s="237"/>
      <c r="QRE242" s="237"/>
      <c r="QRF242" s="237"/>
      <c r="QRG242" s="237"/>
      <c r="QRH242" s="237"/>
      <c r="QRI242" s="237"/>
      <c r="QRJ242" s="237"/>
      <c r="QRK242" s="237"/>
      <c r="QRL242" s="237"/>
      <c r="QRM242" s="237"/>
      <c r="QRN242" s="237"/>
      <c r="QRO242" s="237"/>
      <c r="QRP242" s="237"/>
      <c r="QRQ242" s="237"/>
      <c r="QRR242" s="237"/>
      <c r="QRS242" s="237"/>
      <c r="QRT242" s="237"/>
      <c r="QRU242" s="237"/>
      <c r="QRV242" s="237"/>
      <c r="QRW242" s="237"/>
      <c r="QRX242" s="237"/>
      <c r="QRY242" s="237"/>
      <c r="QRZ242" s="237"/>
      <c r="QSA242" s="237"/>
      <c r="QSB242" s="237"/>
      <c r="QSC242" s="237"/>
      <c r="QSD242" s="237"/>
      <c r="QSE242" s="237"/>
      <c r="QSF242" s="237"/>
      <c r="QSG242" s="237"/>
      <c r="QSH242" s="237"/>
      <c r="QSI242" s="237"/>
      <c r="QSJ242" s="237"/>
      <c r="QSK242" s="237"/>
      <c r="QSL242" s="237"/>
      <c r="QSM242" s="237"/>
      <c r="QSN242" s="237"/>
      <c r="QSO242" s="237"/>
      <c r="QSP242" s="237"/>
      <c r="QSQ242" s="237"/>
      <c r="QSR242" s="237"/>
      <c r="QSS242" s="237"/>
      <c r="QST242" s="237"/>
      <c r="QSU242" s="237"/>
      <c r="QSV242" s="237"/>
      <c r="QSW242" s="237"/>
      <c r="QSX242" s="237"/>
      <c r="QSY242" s="237"/>
      <c r="QSZ242" s="237"/>
      <c r="QTA242" s="237"/>
      <c r="QTB242" s="237"/>
      <c r="QTC242" s="237"/>
      <c r="QTD242" s="237"/>
      <c r="QTE242" s="237"/>
      <c r="QTF242" s="237"/>
      <c r="QTG242" s="237"/>
      <c r="QTH242" s="237"/>
      <c r="QTI242" s="237"/>
      <c r="QTJ242" s="237"/>
      <c r="QTK242" s="237"/>
      <c r="QTL242" s="237"/>
      <c r="QTM242" s="237"/>
      <c r="QTN242" s="237"/>
      <c r="QTO242" s="237"/>
      <c r="QTP242" s="237"/>
      <c r="QTQ242" s="237"/>
      <c r="QTR242" s="237"/>
      <c r="QTS242" s="237"/>
      <c r="QTT242" s="237"/>
      <c r="QTU242" s="237"/>
      <c r="QTV242" s="237"/>
      <c r="QTW242" s="237"/>
      <c r="QTX242" s="237"/>
      <c r="QTY242" s="237"/>
      <c r="QTZ242" s="237"/>
      <c r="QUA242" s="237"/>
      <c r="QUB242" s="237"/>
      <c r="QUC242" s="237"/>
      <c r="QUD242" s="237"/>
      <c r="QUE242" s="237"/>
      <c r="QUF242" s="237"/>
      <c r="QUG242" s="237"/>
      <c r="QUH242" s="237"/>
      <c r="QUI242" s="237"/>
      <c r="QUJ242" s="237"/>
      <c r="QUK242" s="237"/>
      <c r="QUL242" s="237"/>
      <c r="QUM242" s="237"/>
      <c r="QUN242" s="237"/>
      <c r="QUO242" s="237"/>
      <c r="QUP242" s="237"/>
      <c r="QUQ242" s="237"/>
      <c r="QUR242" s="237"/>
      <c r="QUS242" s="237"/>
      <c r="QUT242" s="237"/>
      <c r="QUU242" s="237"/>
      <c r="QUV242" s="237"/>
      <c r="QUW242" s="237"/>
      <c r="QUX242" s="237"/>
      <c r="QUY242" s="237"/>
      <c r="QUZ242" s="237"/>
      <c r="QVA242" s="237"/>
      <c r="QVB242" s="237"/>
      <c r="QVC242" s="237"/>
      <c r="QVD242" s="237"/>
      <c r="QVE242" s="237"/>
      <c r="QVF242" s="237"/>
      <c r="QVG242" s="237"/>
      <c r="QVH242" s="237"/>
      <c r="QVI242" s="237"/>
      <c r="QVJ242" s="237"/>
      <c r="QVK242" s="237"/>
      <c r="QVL242" s="237"/>
      <c r="QVM242" s="237"/>
      <c r="QVN242" s="237"/>
      <c r="QVO242" s="237"/>
      <c r="QVP242" s="237"/>
      <c r="QVQ242" s="237"/>
      <c r="QVR242" s="237"/>
      <c r="QVS242" s="237"/>
      <c r="QVT242" s="237"/>
      <c r="QVU242" s="237"/>
      <c r="QVV242" s="237"/>
      <c r="QVW242" s="237"/>
      <c r="QVX242" s="237"/>
      <c r="QVY242" s="237"/>
      <c r="QVZ242" s="237"/>
      <c r="QWA242" s="237"/>
      <c r="QWB242" s="237"/>
      <c r="QWC242" s="237"/>
      <c r="QWD242" s="237"/>
      <c r="QWE242" s="237"/>
      <c r="QWF242" s="237"/>
      <c r="QWG242" s="237"/>
      <c r="QWH242" s="237"/>
      <c r="QWI242" s="237"/>
      <c r="QWJ242" s="237"/>
      <c r="QWK242" s="237"/>
      <c r="QWL242" s="237"/>
      <c r="QWM242" s="237"/>
      <c r="QWN242" s="237"/>
      <c r="QWO242" s="237"/>
      <c r="QWP242" s="237"/>
      <c r="QWQ242" s="237"/>
      <c r="QWR242" s="237"/>
      <c r="QWS242" s="237"/>
      <c r="QWT242" s="237"/>
      <c r="QWU242" s="237"/>
      <c r="QWV242" s="237"/>
      <c r="QWW242" s="237"/>
      <c r="QWX242" s="237"/>
      <c r="QWY242" s="237"/>
      <c r="QWZ242" s="237"/>
      <c r="QXA242" s="237"/>
      <c r="QXB242" s="237"/>
      <c r="QXC242" s="237"/>
      <c r="QXD242" s="237"/>
      <c r="QXE242" s="237"/>
      <c r="QXF242" s="237"/>
      <c r="QXG242" s="237"/>
      <c r="QXH242" s="237"/>
      <c r="QXI242" s="237"/>
      <c r="QXJ242" s="237"/>
      <c r="QXK242" s="237"/>
      <c r="QXL242" s="237"/>
      <c r="QXM242" s="237"/>
      <c r="QXN242" s="237"/>
      <c r="QXO242" s="237"/>
      <c r="QXP242" s="237"/>
      <c r="QXQ242" s="237"/>
      <c r="QXR242" s="237"/>
      <c r="QXS242" s="237"/>
      <c r="QXT242" s="237"/>
      <c r="QXU242" s="237"/>
      <c r="QXV242" s="237"/>
      <c r="QXW242" s="237"/>
      <c r="QXX242" s="237"/>
      <c r="QXY242" s="237"/>
      <c r="QXZ242" s="237"/>
      <c r="QYA242" s="237"/>
      <c r="QYB242" s="237"/>
      <c r="QYC242" s="237"/>
      <c r="QYD242" s="237"/>
      <c r="QYE242" s="237"/>
      <c r="QYF242" s="237"/>
      <c r="QYG242" s="237"/>
      <c r="QYH242" s="237"/>
      <c r="QYI242" s="237"/>
      <c r="QYJ242" s="237"/>
      <c r="QYK242" s="237"/>
      <c r="QYL242" s="237"/>
      <c r="QYM242" s="237"/>
      <c r="QYN242" s="237"/>
      <c r="QYO242" s="237"/>
      <c r="QYP242" s="237"/>
      <c r="QYQ242" s="237"/>
      <c r="QYR242" s="237"/>
      <c r="QYS242" s="237"/>
      <c r="QYT242" s="237"/>
      <c r="QYU242" s="237"/>
      <c r="QYV242" s="237"/>
      <c r="QYW242" s="237"/>
      <c r="QYX242" s="237"/>
      <c r="QYY242" s="237"/>
      <c r="QYZ242" s="237"/>
      <c r="QZA242" s="237"/>
      <c r="QZB242" s="237"/>
      <c r="QZC242" s="237"/>
      <c r="QZD242" s="237"/>
      <c r="QZE242" s="237"/>
      <c r="QZF242" s="237"/>
      <c r="QZG242" s="237"/>
      <c r="QZH242" s="237"/>
      <c r="QZI242" s="237"/>
      <c r="QZJ242" s="237"/>
      <c r="QZK242" s="237"/>
      <c r="QZL242" s="237"/>
      <c r="QZM242" s="237"/>
      <c r="QZN242" s="237"/>
      <c r="QZO242" s="237"/>
      <c r="QZP242" s="237"/>
      <c r="QZQ242" s="237"/>
      <c r="QZR242" s="237"/>
      <c r="QZS242" s="237"/>
      <c r="QZT242" s="237"/>
      <c r="QZU242" s="237"/>
      <c r="QZV242" s="237"/>
      <c r="QZW242" s="237"/>
      <c r="QZX242" s="237"/>
      <c r="QZY242" s="237"/>
      <c r="QZZ242" s="237"/>
      <c r="RAA242" s="237"/>
      <c r="RAB242" s="237"/>
      <c r="RAC242" s="237"/>
      <c r="RAD242" s="237"/>
      <c r="RAE242" s="237"/>
      <c r="RAF242" s="237"/>
      <c r="RAG242" s="237"/>
      <c r="RAH242" s="237"/>
      <c r="RAI242" s="237"/>
      <c r="RAJ242" s="237"/>
      <c r="RAK242" s="237"/>
      <c r="RAL242" s="237"/>
      <c r="RAM242" s="237"/>
      <c r="RAN242" s="237"/>
      <c r="RAO242" s="237"/>
      <c r="RAP242" s="237"/>
      <c r="RAQ242" s="237"/>
      <c r="RAR242" s="237"/>
      <c r="RAS242" s="237"/>
      <c r="RAT242" s="237"/>
      <c r="RAU242" s="237"/>
      <c r="RAV242" s="237"/>
      <c r="RAW242" s="237"/>
      <c r="RAX242" s="237"/>
      <c r="RAY242" s="237"/>
      <c r="RAZ242" s="237"/>
      <c r="RBA242" s="237"/>
      <c r="RBB242" s="237"/>
      <c r="RBC242" s="237"/>
      <c r="RBD242" s="237"/>
      <c r="RBE242" s="237"/>
      <c r="RBF242" s="237"/>
      <c r="RBG242" s="237"/>
      <c r="RBH242" s="237"/>
      <c r="RBI242" s="237"/>
      <c r="RBJ242" s="237"/>
      <c r="RBK242" s="237"/>
      <c r="RBL242" s="237"/>
      <c r="RBM242" s="237"/>
      <c r="RBN242" s="237"/>
      <c r="RBO242" s="237"/>
      <c r="RBP242" s="237"/>
      <c r="RBQ242" s="237"/>
      <c r="RBR242" s="237"/>
      <c r="RBS242" s="237"/>
      <c r="RBT242" s="237"/>
      <c r="RBU242" s="237"/>
      <c r="RBV242" s="237"/>
      <c r="RBW242" s="237"/>
      <c r="RBX242" s="237"/>
      <c r="RBY242" s="237"/>
      <c r="RBZ242" s="237"/>
      <c r="RCA242" s="237"/>
      <c r="RCB242" s="237"/>
      <c r="RCC242" s="237"/>
      <c r="RCD242" s="237"/>
      <c r="RCE242" s="237"/>
      <c r="RCF242" s="237"/>
      <c r="RCG242" s="237"/>
      <c r="RCH242" s="237"/>
      <c r="RCI242" s="237"/>
      <c r="RCJ242" s="237"/>
      <c r="RCK242" s="237"/>
      <c r="RCL242" s="237"/>
      <c r="RCM242" s="237"/>
      <c r="RCN242" s="237"/>
      <c r="RCO242" s="237"/>
      <c r="RCP242" s="237"/>
      <c r="RCQ242" s="237"/>
      <c r="RCR242" s="237"/>
      <c r="RCS242" s="237"/>
      <c r="RCT242" s="237"/>
      <c r="RCU242" s="237"/>
      <c r="RCV242" s="237"/>
      <c r="RCW242" s="237"/>
      <c r="RCX242" s="237"/>
      <c r="RCY242" s="237"/>
      <c r="RCZ242" s="237"/>
      <c r="RDA242" s="237"/>
      <c r="RDB242" s="237"/>
      <c r="RDC242" s="237"/>
      <c r="RDD242" s="237"/>
      <c r="RDE242" s="237"/>
      <c r="RDF242" s="237"/>
      <c r="RDG242" s="237"/>
      <c r="RDH242" s="237"/>
      <c r="RDI242" s="237"/>
      <c r="RDJ242" s="237"/>
      <c r="RDK242" s="237"/>
      <c r="RDL242" s="237"/>
      <c r="RDM242" s="237"/>
      <c r="RDN242" s="237"/>
      <c r="RDO242" s="237"/>
      <c r="RDP242" s="237"/>
      <c r="RDQ242" s="237"/>
      <c r="RDR242" s="237"/>
      <c r="RDS242" s="237"/>
      <c r="RDT242" s="237"/>
      <c r="RDU242" s="237"/>
      <c r="RDV242" s="237"/>
      <c r="RDW242" s="237"/>
      <c r="RDX242" s="237"/>
      <c r="RDY242" s="237"/>
      <c r="RDZ242" s="237"/>
      <c r="REA242" s="237"/>
      <c r="REB242" s="237"/>
      <c r="REC242" s="237"/>
      <c r="RED242" s="237"/>
      <c r="REE242" s="237"/>
      <c r="REF242" s="237"/>
      <c r="REG242" s="237"/>
      <c r="REH242" s="237"/>
      <c r="REI242" s="237"/>
      <c r="REJ242" s="237"/>
      <c r="REK242" s="237"/>
      <c r="REL242" s="237"/>
      <c r="REM242" s="237"/>
      <c r="REN242" s="237"/>
      <c r="REO242" s="237"/>
      <c r="REP242" s="237"/>
      <c r="REQ242" s="237"/>
      <c r="RER242" s="237"/>
      <c r="RES242" s="237"/>
      <c r="RET242" s="237"/>
      <c r="REU242" s="237"/>
      <c r="REV242" s="237"/>
      <c r="REW242" s="237"/>
      <c r="REX242" s="237"/>
      <c r="REY242" s="237"/>
      <c r="REZ242" s="237"/>
      <c r="RFA242" s="237"/>
      <c r="RFB242" s="237"/>
      <c r="RFC242" s="237"/>
      <c r="RFD242" s="237"/>
      <c r="RFE242" s="237"/>
      <c r="RFF242" s="237"/>
      <c r="RFG242" s="237"/>
      <c r="RFH242" s="237"/>
      <c r="RFI242" s="237"/>
      <c r="RFJ242" s="237"/>
      <c r="RFK242" s="237"/>
      <c r="RFL242" s="237"/>
      <c r="RFM242" s="237"/>
      <c r="RFN242" s="237"/>
      <c r="RFO242" s="237"/>
      <c r="RFP242" s="237"/>
      <c r="RFQ242" s="237"/>
      <c r="RFR242" s="237"/>
      <c r="RFS242" s="237"/>
      <c r="RFT242" s="237"/>
      <c r="RFU242" s="237"/>
      <c r="RFV242" s="237"/>
      <c r="RFW242" s="237"/>
      <c r="RFX242" s="237"/>
      <c r="RFY242" s="237"/>
      <c r="RFZ242" s="237"/>
      <c r="RGA242" s="237"/>
      <c r="RGB242" s="237"/>
      <c r="RGC242" s="237"/>
      <c r="RGD242" s="237"/>
      <c r="RGE242" s="237"/>
      <c r="RGF242" s="237"/>
      <c r="RGG242" s="237"/>
      <c r="RGH242" s="237"/>
      <c r="RGI242" s="237"/>
      <c r="RGJ242" s="237"/>
      <c r="RGK242" s="237"/>
      <c r="RGL242" s="237"/>
      <c r="RGM242" s="237"/>
      <c r="RGN242" s="237"/>
      <c r="RGO242" s="237"/>
      <c r="RGP242" s="237"/>
      <c r="RGQ242" s="237"/>
      <c r="RGR242" s="237"/>
      <c r="RGS242" s="237"/>
      <c r="RGT242" s="237"/>
      <c r="RGU242" s="237"/>
      <c r="RGV242" s="237"/>
      <c r="RGW242" s="237"/>
      <c r="RGX242" s="237"/>
      <c r="RGY242" s="237"/>
      <c r="RGZ242" s="237"/>
      <c r="RHA242" s="237"/>
      <c r="RHB242" s="237"/>
      <c r="RHC242" s="237"/>
      <c r="RHD242" s="237"/>
      <c r="RHE242" s="237"/>
      <c r="RHF242" s="237"/>
      <c r="RHG242" s="237"/>
      <c r="RHH242" s="237"/>
      <c r="RHI242" s="237"/>
      <c r="RHJ242" s="237"/>
      <c r="RHK242" s="237"/>
      <c r="RHL242" s="237"/>
      <c r="RHM242" s="237"/>
      <c r="RHN242" s="237"/>
      <c r="RHO242" s="237"/>
      <c r="RHP242" s="237"/>
      <c r="RHQ242" s="237"/>
      <c r="RHR242" s="237"/>
      <c r="RHS242" s="237"/>
      <c r="RHT242" s="237"/>
      <c r="RHU242" s="237"/>
      <c r="RHV242" s="237"/>
      <c r="RHW242" s="237"/>
      <c r="RHX242" s="237"/>
      <c r="RHY242" s="237"/>
      <c r="RHZ242" s="237"/>
      <c r="RIA242" s="237"/>
      <c r="RIB242" s="237"/>
      <c r="RIC242" s="237"/>
      <c r="RID242" s="237"/>
      <c r="RIE242" s="237"/>
      <c r="RIF242" s="237"/>
      <c r="RIG242" s="237"/>
      <c r="RIH242" s="237"/>
      <c r="RII242" s="237"/>
      <c r="RIJ242" s="237"/>
      <c r="RIK242" s="237"/>
      <c r="RIL242" s="237"/>
      <c r="RIM242" s="237"/>
      <c r="RIN242" s="237"/>
      <c r="RIO242" s="237"/>
      <c r="RIP242" s="237"/>
      <c r="RIQ242" s="237"/>
      <c r="RIR242" s="237"/>
      <c r="RIS242" s="237"/>
      <c r="RIT242" s="237"/>
      <c r="RIU242" s="237"/>
      <c r="RIV242" s="237"/>
      <c r="RIW242" s="237"/>
      <c r="RIX242" s="237"/>
      <c r="RIY242" s="237"/>
      <c r="RIZ242" s="237"/>
      <c r="RJA242" s="237"/>
      <c r="RJB242" s="237"/>
      <c r="RJC242" s="237"/>
      <c r="RJD242" s="237"/>
      <c r="RJE242" s="237"/>
      <c r="RJF242" s="237"/>
      <c r="RJG242" s="237"/>
      <c r="RJH242" s="237"/>
      <c r="RJI242" s="237"/>
      <c r="RJJ242" s="237"/>
      <c r="RJK242" s="237"/>
      <c r="RJL242" s="237"/>
      <c r="RJM242" s="237"/>
      <c r="RJN242" s="237"/>
      <c r="RJO242" s="237"/>
      <c r="RJP242" s="237"/>
      <c r="RJQ242" s="237"/>
      <c r="RJR242" s="237"/>
      <c r="RJS242" s="237"/>
      <c r="RJT242" s="237"/>
      <c r="RJU242" s="237"/>
      <c r="RJV242" s="237"/>
      <c r="RJW242" s="237"/>
      <c r="RJX242" s="237"/>
      <c r="RJY242" s="237"/>
      <c r="RJZ242" s="237"/>
      <c r="RKA242" s="237"/>
      <c r="RKB242" s="237"/>
      <c r="RKC242" s="237"/>
      <c r="RKD242" s="237"/>
      <c r="RKE242" s="237"/>
      <c r="RKF242" s="237"/>
      <c r="RKG242" s="237"/>
      <c r="RKH242" s="237"/>
      <c r="RKI242" s="237"/>
      <c r="RKJ242" s="237"/>
      <c r="RKK242" s="237"/>
      <c r="RKL242" s="237"/>
      <c r="RKM242" s="237"/>
      <c r="RKN242" s="237"/>
      <c r="RKO242" s="237"/>
      <c r="RKP242" s="237"/>
      <c r="RKQ242" s="237"/>
      <c r="RKR242" s="237"/>
      <c r="RKS242" s="237"/>
      <c r="RKT242" s="237"/>
      <c r="RKU242" s="237"/>
      <c r="RKV242" s="237"/>
      <c r="RKW242" s="237"/>
      <c r="RKX242" s="237"/>
      <c r="RKY242" s="237"/>
      <c r="RKZ242" s="237"/>
      <c r="RLA242" s="237"/>
      <c r="RLB242" s="237"/>
      <c r="RLC242" s="237"/>
      <c r="RLD242" s="237"/>
      <c r="RLE242" s="237"/>
      <c r="RLF242" s="237"/>
      <c r="RLG242" s="237"/>
      <c r="RLH242" s="237"/>
      <c r="RLI242" s="237"/>
      <c r="RLJ242" s="237"/>
      <c r="RLK242" s="237"/>
      <c r="RLL242" s="237"/>
      <c r="RLM242" s="237"/>
      <c r="RLN242" s="237"/>
      <c r="RLO242" s="237"/>
      <c r="RLP242" s="237"/>
      <c r="RLQ242" s="237"/>
      <c r="RLR242" s="237"/>
      <c r="RLS242" s="237"/>
      <c r="RLT242" s="237"/>
      <c r="RLU242" s="237"/>
      <c r="RLV242" s="237"/>
      <c r="RLW242" s="237"/>
      <c r="RLX242" s="237"/>
      <c r="RLY242" s="237"/>
      <c r="RLZ242" s="237"/>
      <c r="RMA242" s="237"/>
      <c r="RMB242" s="237"/>
      <c r="RMC242" s="237"/>
      <c r="RMD242" s="237"/>
      <c r="RME242" s="237"/>
      <c r="RMF242" s="237"/>
      <c r="RMG242" s="237"/>
      <c r="RMH242" s="237"/>
      <c r="RMI242" s="237"/>
      <c r="RMJ242" s="237"/>
      <c r="RMK242" s="237"/>
      <c r="RML242" s="237"/>
      <c r="RMM242" s="237"/>
      <c r="RMN242" s="237"/>
      <c r="RMO242" s="237"/>
      <c r="RMP242" s="237"/>
      <c r="RMQ242" s="237"/>
      <c r="RMR242" s="237"/>
      <c r="RMS242" s="237"/>
      <c r="RMT242" s="237"/>
      <c r="RMU242" s="237"/>
      <c r="RMV242" s="237"/>
      <c r="RMW242" s="237"/>
      <c r="RMX242" s="237"/>
      <c r="RMY242" s="237"/>
      <c r="RMZ242" s="237"/>
      <c r="RNA242" s="237"/>
      <c r="RNB242" s="237"/>
      <c r="RNC242" s="237"/>
      <c r="RND242" s="237"/>
      <c r="RNE242" s="237"/>
      <c r="RNF242" s="237"/>
      <c r="RNG242" s="237"/>
      <c r="RNH242" s="237"/>
      <c r="RNI242" s="237"/>
      <c r="RNJ242" s="237"/>
      <c r="RNK242" s="237"/>
      <c r="RNL242" s="237"/>
      <c r="RNM242" s="237"/>
      <c r="RNN242" s="237"/>
      <c r="RNO242" s="237"/>
      <c r="RNP242" s="237"/>
      <c r="RNQ242" s="237"/>
      <c r="RNR242" s="237"/>
      <c r="RNS242" s="237"/>
      <c r="RNT242" s="237"/>
      <c r="RNU242" s="237"/>
      <c r="RNV242" s="237"/>
      <c r="RNW242" s="237"/>
      <c r="RNX242" s="237"/>
      <c r="RNY242" s="237"/>
      <c r="RNZ242" s="237"/>
      <c r="ROA242" s="237"/>
      <c r="ROB242" s="237"/>
      <c r="ROC242" s="237"/>
      <c r="ROD242" s="237"/>
      <c r="ROE242" s="237"/>
      <c r="ROF242" s="237"/>
      <c r="ROG242" s="237"/>
      <c r="ROH242" s="237"/>
      <c r="ROI242" s="237"/>
      <c r="ROJ242" s="237"/>
      <c r="ROK242" s="237"/>
      <c r="ROL242" s="237"/>
      <c r="ROM242" s="237"/>
      <c r="RON242" s="237"/>
      <c r="ROO242" s="237"/>
      <c r="ROP242" s="237"/>
      <c r="ROQ242" s="237"/>
      <c r="ROR242" s="237"/>
      <c r="ROS242" s="237"/>
      <c r="ROT242" s="237"/>
      <c r="ROU242" s="237"/>
      <c r="ROV242" s="237"/>
      <c r="ROW242" s="237"/>
      <c r="ROX242" s="237"/>
      <c r="ROY242" s="237"/>
      <c r="ROZ242" s="237"/>
      <c r="RPA242" s="237"/>
      <c r="RPB242" s="237"/>
      <c r="RPC242" s="237"/>
      <c r="RPD242" s="237"/>
      <c r="RPE242" s="237"/>
      <c r="RPF242" s="237"/>
      <c r="RPG242" s="237"/>
      <c r="RPH242" s="237"/>
      <c r="RPI242" s="237"/>
      <c r="RPJ242" s="237"/>
      <c r="RPK242" s="237"/>
      <c r="RPL242" s="237"/>
      <c r="RPM242" s="237"/>
      <c r="RPN242" s="237"/>
      <c r="RPO242" s="237"/>
      <c r="RPP242" s="237"/>
      <c r="RPQ242" s="237"/>
      <c r="RPR242" s="237"/>
      <c r="RPS242" s="237"/>
      <c r="RPT242" s="237"/>
      <c r="RPU242" s="237"/>
      <c r="RPV242" s="237"/>
      <c r="RPW242" s="237"/>
      <c r="RPX242" s="237"/>
      <c r="RPY242" s="237"/>
      <c r="RPZ242" s="237"/>
      <c r="RQA242" s="237"/>
      <c r="RQB242" s="237"/>
      <c r="RQC242" s="237"/>
      <c r="RQD242" s="237"/>
      <c r="RQE242" s="237"/>
      <c r="RQF242" s="237"/>
      <c r="RQG242" s="237"/>
      <c r="RQH242" s="237"/>
      <c r="RQI242" s="237"/>
      <c r="RQJ242" s="237"/>
      <c r="RQK242" s="237"/>
      <c r="RQL242" s="237"/>
      <c r="RQM242" s="237"/>
      <c r="RQN242" s="237"/>
      <c r="RQO242" s="237"/>
      <c r="RQP242" s="237"/>
      <c r="RQQ242" s="237"/>
      <c r="RQR242" s="237"/>
      <c r="RQS242" s="237"/>
      <c r="RQT242" s="237"/>
      <c r="RQU242" s="237"/>
      <c r="RQV242" s="237"/>
      <c r="RQW242" s="237"/>
      <c r="RQX242" s="237"/>
      <c r="RQY242" s="237"/>
      <c r="RQZ242" s="237"/>
      <c r="RRA242" s="237"/>
      <c r="RRB242" s="237"/>
      <c r="RRC242" s="237"/>
      <c r="RRD242" s="237"/>
      <c r="RRE242" s="237"/>
      <c r="RRF242" s="237"/>
      <c r="RRG242" s="237"/>
      <c r="RRH242" s="237"/>
      <c r="RRI242" s="237"/>
      <c r="RRJ242" s="237"/>
      <c r="RRK242" s="237"/>
      <c r="RRL242" s="237"/>
      <c r="RRM242" s="237"/>
      <c r="RRN242" s="237"/>
      <c r="RRO242" s="237"/>
      <c r="RRP242" s="237"/>
      <c r="RRQ242" s="237"/>
      <c r="RRR242" s="237"/>
      <c r="RRS242" s="237"/>
      <c r="RRT242" s="237"/>
      <c r="RRU242" s="237"/>
      <c r="RRV242" s="237"/>
      <c r="RRW242" s="237"/>
      <c r="RRX242" s="237"/>
      <c r="RRY242" s="237"/>
      <c r="RRZ242" s="237"/>
      <c r="RSA242" s="237"/>
      <c r="RSB242" s="237"/>
      <c r="RSC242" s="237"/>
      <c r="RSD242" s="237"/>
      <c r="RSE242" s="237"/>
      <c r="RSF242" s="237"/>
      <c r="RSG242" s="237"/>
      <c r="RSH242" s="237"/>
      <c r="RSI242" s="237"/>
      <c r="RSJ242" s="237"/>
      <c r="RSK242" s="237"/>
      <c r="RSL242" s="237"/>
      <c r="RSM242" s="237"/>
      <c r="RSN242" s="237"/>
      <c r="RSO242" s="237"/>
      <c r="RSP242" s="237"/>
      <c r="RSQ242" s="237"/>
      <c r="RSR242" s="237"/>
      <c r="RSS242" s="237"/>
      <c r="RST242" s="237"/>
      <c r="RSU242" s="237"/>
      <c r="RSV242" s="237"/>
      <c r="RSW242" s="237"/>
      <c r="RSX242" s="237"/>
      <c r="RSY242" s="237"/>
      <c r="RSZ242" s="237"/>
      <c r="RTA242" s="237"/>
      <c r="RTB242" s="237"/>
      <c r="RTC242" s="237"/>
      <c r="RTD242" s="237"/>
      <c r="RTE242" s="237"/>
      <c r="RTF242" s="237"/>
      <c r="RTG242" s="237"/>
      <c r="RTH242" s="237"/>
      <c r="RTI242" s="237"/>
      <c r="RTJ242" s="237"/>
      <c r="RTK242" s="237"/>
      <c r="RTL242" s="237"/>
      <c r="RTM242" s="237"/>
      <c r="RTN242" s="237"/>
      <c r="RTO242" s="237"/>
      <c r="RTP242" s="237"/>
      <c r="RTQ242" s="237"/>
      <c r="RTR242" s="237"/>
      <c r="RTS242" s="237"/>
      <c r="RTT242" s="237"/>
      <c r="RTU242" s="237"/>
      <c r="RTV242" s="237"/>
      <c r="RTW242" s="237"/>
      <c r="RTX242" s="237"/>
      <c r="RTY242" s="237"/>
      <c r="RTZ242" s="237"/>
      <c r="RUA242" s="237"/>
      <c r="RUB242" s="237"/>
      <c r="RUC242" s="237"/>
      <c r="RUD242" s="237"/>
      <c r="RUE242" s="237"/>
      <c r="RUF242" s="237"/>
      <c r="RUG242" s="237"/>
      <c r="RUH242" s="237"/>
      <c r="RUI242" s="237"/>
      <c r="RUJ242" s="237"/>
      <c r="RUK242" s="237"/>
      <c r="RUL242" s="237"/>
      <c r="RUM242" s="237"/>
      <c r="RUN242" s="237"/>
      <c r="RUO242" s="237"/>
      <c r="RUP242" s="237"/>
      <c r="RUQ242" s="237"/>
      <c r="RUR242" s="237"/>
      <c r="RUS242" s="237"/>
      <c r="RUT242" s="237"/>
      <c r="RUU242" s="237"/>
      <c r="RUV242" s="237"/>
      <c r="RUW242" s="237"/>
      <c r="RUX242" s="237"/>
      <c r="RUY242" s="237"/>
      <c r="RUZ242" s="237"/>
      <c r="RVA242" s="237"/>
      <c r="RVB242" s="237"/>
      <c r="RVC242" s="237"/>
      <c r="RVD242" s="237"/>
      <c r="RVE242" s="237"/>
      <c r="RVF242" s="237"/>
      <c r="RVG242" s="237"/>
      <c r="RVH242" s="237"/>
      <c r="RVI242" s="237"/>
      <c r="RVJ242" s="237"/>
      <c r="RVK242" s="237"/>
      <c r="RVL242" s="237"/>
      <c r="RVM242" s="237"/>
      <c r="RVN242" s="237"/>
      <c r="RVO242" s="237"/>
      <c r="RVP242" s="237"/>
      <c r="RVQ242" s="237"/>
      <c r="RVR242" s="237"/>
      <c r="RVS242" s="237"/>
      <c r="RVT242" s="237"/>
      <c r="RVU242" s="237"/>
      <c r="RVV242" s="237"/>
      <c r="RVW242" s="237"/>
      <c r="RVX242" s="237"/>
      <c r="RVY242" s="237"/>
      <c r="RVZ242" s="237"/>
      <c r="RWA242" s="237"/>
      <c r="RWB242" s="237"/>
      <c r="RWC242" s="237"/>
      <c r="RWD242" s="237"/>
      <c r="RWE242" s="237"/>
      <c r="RWF242" s="237"/>
      <c r="RWG242" s="237"/>
      <c r="RWH242" s="237"/>
      <c r="RWI242" s="237"/>
      <c r="RWJ242" s="237"/>
      <c r="RWK242" s="237"/>
      <c r="RWL242" s="237"/>
      <c r="RWM242" s="237"/>
      <c r="RWN242" s="237"/>
      <c r="RWO242" s="237"/>
      <c r="RWP242" s="237"/>
      <c r="RWQ242" s="237"/>
      <c r="RWR242" s="237"/>
      <c r="RWS242" s="237"/>
      <c r="RWT242" s="237"/>
      <c r="RWU242" s="237"/>
      <c r="RWV242" s="237"/>
      <c r="RWW242" s="237"/>
      <c r="RWX242" s="237"/>
      <c r="RWY242" s="237"/>
      <c r="RWZ242" s="237"/>
      <c r="RXA242" s="237"/>
      <c r="RXB242" s="237"/>
      <c r="RXC242" s="237"/>
      <c r="RXD242" s="237"/>
      <c r="RXE242" s="237"/>
      <c r="RXF242" s="237"/>
      <c r="RXG242" s="237"/>
      <c r="RXH242" s="237"/>
      <c r="RXI242" s="237"/>
      <c r="RXJ242" s="237"/>
      <c r="RXK242" s="237"/>
      <c r="RXL242" s="237"/>
      <c r="RXM242" s="237"/>
      <c r="RXN242" s="237"/>
      <c r="RXO242" s="237"/>
      <c r="RXP242" s="237"/>
      <c r="RXQ242" s="237"/>
      <c r="RXR242" s="237"/>
      <c r="RXS242" s="237"/>
      <c r="RXT242" s="237"/>
      <c r="RXU242" s="237"/>
      <c r="RXV242" s="237"/>
      <c r="RXW242" s="237"/>
      <c r="RXX242" s="237"/>
      <c r="RXY242" s="237"/>
      <c r="RXZ242" s="237"/>
      <c r="RYA242" s="237"/>
      <c r="RYB242" s="237"/>
      <c r="RYC242" s="237"/>
      <c r="RYD242" s="237"/>
      <c r="RYE242" s="237"/>
      <c r="RYF242" s="237"/>
      <c r="RYG242" s="237"/>
      <c r="RYH242" s="237"/>
      <c r="RYI242" s="237"/>
      <c r="RYJ242" s="237"/>
      <c r="RYK242" s="237"/>
      <c r="RYL242" s="237"/>
      <c r="RYM242" s="237"/>
      <c r="RYN242" s="237"/>
      <c r="RYO242" s="237"/>
      <c r="RYP242" s="237"/>
      <c r="RYQ242" s="237"/>
      <c r="RYR242" s="237"/>
      <c r="RYS242" s="237"/>
      <c r="RYT242" s="237"/>
      <c r="RYU242" s="237"/>
      <c r="RYV242" s="237"/>
      <c r="RYW242" s="237"/>
      <c r="RYX242" s="237"/>
      <c r="RYY242" s="237"/>
      <c r="RYZ242" s="237"/>
      <c r="RZA242" s="237"/>
      <c r="RZB242" s="237"/>
      <c r="RZC242" s="237"/>
      <c r="RZD242" s="237"/>
      <c r="RZE242" s="237"/>
      <c r="RZF242" s="237"/>
      <c r="RZG242" s="237"/>
      <c r="RZH242" s="237"/>
      <c r="RZI242" s="237"/>
      <c r="RZJ242" s="237"/>
      <c r="RZK242" s="237"/>
      <c r="RZL242" s="237"/>
      <c r="RZM242" s="237"/>
      <c r="RZN242" s="237"/>
      <c r="RZO242" s="237"/>
      <c r="RZP242" s="237"/>
      <c r="RZQ242" s="237"/>
      <c r="RZR242" s="237"/>
      <c r="RZS242" s="237"/>
      <c r="RZT242" s="237"/>
      <c r="RZU242" s="237"/>
      <c r="RZV242" s="237"/>
      <c r="RZW242" s="237"/>
      <c r="RZX242" s="237"/>
      <c r="RZY242" s="237"/>
      <c r="RZZ242" s="237"/>
      <c r="SAA242" s="237"/>
      <c r="SAB242" s="237"/>
      <c r="SAC242" s="237"/>
      <c r="SAD242" s="237"/>
      <c r="SAE242" s="237"/>
      <c r="SAF242" s="237"/>
      <c r="SAG242" s="237"/>
      <c r="SAH242" s="237"/>
      <c r="SAI242" s="237"/>
      <c r="SAJ242" s="237"/>
      <c r="SAK242" s="237"/>
      <c r="SAL242" s="237"/>
      <c r="SAM242" s="237"/>
      <c r="SAN242" s="237"/>
      <c r="SAO242" s="237"/>
      <c r="SAP242" s="237"/>
      <c r="SAQ242" s="237"/>
      <c r="SAR242" s="237"/>
      <c r="SAS242" s="237"/>
      <c r="SAT242" s="237"/>
      <c r="SAU242" s="237"/>
      <c r="SAV242" s="237"/>
      <c r="SAW242" s="237"/>
      <c r="SAX242" s="237"/>
      <c r="SAY242" s="237"/>
      <c r="SAZ242" s="237"/>
      <c r="SBA242" s="237"/>
      <c r="SBB242" s="237"/>
      <c r="SBC242" s="237"/>
      <c r="SBD242" s="237"/>
      <c r="SBE242" s="237"/>
      <c r="SBF242" s="237"/>
      <c r="SBG242" s="237"/>
      <c r="SBH242" s="237"/>
      <c r="SBI242" s="237"/>
      <c r="SBJ242" s="237"/>
      <c r="SBK242" s="237"/>
      <c r="SBL242" s="237"/>
      <c r="SBM242" s="237"/>
      <c r="SBN242" s="237"/>
      <c r="SBO242" s="237"/>
      <c r="SBP242" s="237"/>
      <c r="SBQ242" s="237"/>
      <c r="SBR242" s="237"/>
      <c r="SBS242" s="237"/>
      <c r="SBT242" s="237"/>
      <c r="SBU242" s="237"/>
      <c r="SBV242" s="237"/>
      <c r="SBW242" s="237"/>
      <c r="SBX242" s="237"/>
      <c r="SBY242" s="237"/>
      <c r="SBZ242" s="237"/>
      <c r="SCA242" s="237"/>
      <c r="SCB242" s="237"/>
      <c r="SCC242" s="237"/>
      <c r="SCD242" s="237"/>
      <c r="SCE242" s="237"/>
      <c r="SCF242" s="237"/>
      <c r="SCG242" s="237"/>
      <c r="SCH242" s="237"/>
      <c r="SCI242" s="237"/>
      <c r="SCJ242" s="237"/>
      <c r="SCK242" s="237"/>
      <c r="SCL242" s="237"/>
      <c r="SCM242" s="237"/>
      <c r="SCN242" s="237"/>
      <c r="SCO242" s="237"/>
      <c r="SCP242" s="237"/>
      <c r="SCQ242" s="237"/>
      <c r="SCR242" s="237"/>
      <c r="SCS242" s="237"/>
      <c r="SCT242" s="237"/>
      <c r="SCU242" s="237"/>
      <c r="SCV242" s="237"/>
      <c r="SCW242" s="237"/>
      <c r="SCX242" s="237"/>
      <c r="SCY242" s="237"/>
      <c r="SCZ242" s="237"/>
      <c r="SDA242" s="237"/>
      <c r="SDB242" s="237"/>
      <c r="SDC242" s="237"/>
      <c r="SDD242" s="237"/>
      <c r="SDE242" s="237"/>
      <c r="SDF242" s="237"/>
      <c r="SDG242" s="237"/>
      <c r="SDH242" s="237"/>
      <c r="SDI242" s="237"/>
      <c r="SDJ242" s="237"/>
      <c r="SDK242" s="237"/>
      <c r="SDL242" s="237"/>
      <c r="SDM242" s="237"/>
      <c r="SDN242" s="237"/>
      <c r="SDO242" s="237"/>
      <c r="SDP242" s="237"/>
      <c r="SDQ242" s="237"/>
      <c r="SDR242" s="237"/>
      <c r="SDS242" s="237"/>
      <c r="SDT242" s="237"/>
      <c r="SDU242" s="237"/>
      <c r="SDV242" s="237"/>
      <c r="SDW242" s="237"/>
      <c r="SDX242" s="237"/>
      <c r="SDY242" s="237"/>
      <c r="SDZ242" s="237"/>
      <c r="SEA242" s="237"/>
      <c r="SEB242" s="237"/>
      <c r="SEC242" s="237"/>
      <c r="SED242" s="237"/>
      <c r="SEE242" s="237"/>
      <c r="SEF242" s="237"/>
      <c r="SEG242" s="237"/>
      <c r="SEH242" s="237"/>
      <c r="SEI242" s="237"/>
      <c r="SEJ242" s="237"/>
      <c r="SEK242" s="237"/>
      <c r="SEL242" s="237"/>
      <c r="SEM242" s="237"/>
      <c r="SEN242" s="237"/>
      <c r="SEO242" s="237"/>
      <c r="SEP242" s="237"/>
      <c r="SEQ242" s="237"/>
      <c r="SER242" s="237"/>
      <c r="SES242" s="237"/>
      <c r="SET242" s="237"/>
      <c r="SEU242" s="237"/>
      <c r="SEV242" s="237"/>
      <c r="SEW242" s="237"/>
      <c r="SEX242" s="237"/>
      <c r="SEY242" s="237"/>
      <c r="SEZ242" s="237"/>
      <c r="SFA242" s="237"/>
      <c r="SFB242" s="237"/>
      <c r="SFC242" s="237"/>
      <c r="SFD242" s="237"/>
      <c r="SFE242" s="237"/>
      <c r="SFF242" s="237"/>
      <c r="SFG242" s="237"/>
      <c r="SFH242" s="237"/>
      <c r="SFI242" s="237"/>
      <c r="SFJ242" s="237"/>
      <c r="SFK242" s="237"/>
      <c r="SFL242" s="237"/>
      <c r="SFM242" s="237"/>
      <c r="SFN242" s="237"/>
      <c r="SFO242" s="237"/>
      <c r="SFP242" s="237"/>
      <c r="SFQ242" s="237"/>
      <c r="SFR242" s="237"/>
      <c r="SFS242" s="237"/>
      <c r="SFT242" s="237"/>
      <c r="SFU242" s="237"/>
      <c r="SFV242" s="237"/>
      <c r="SFW242" s="237"/>
      <c r="SFX242" s="237"/>
      <c r="SFY242" s="237"/>
      <c r="SFZ242" s="237"/>
      <c r="SGA242" s="237"/>
      <c r="SGB242" s="237"/>
      <c r="SGC242" s="237"/>
      <c r="SGD242" s="237"/>
      <c r="SGE242" s="237"/>
      <c r="SGF242" s="237"/>
      <c r="SGG242" s="237"/>
      <c r="SGH242" s="237"/>
      <c r="SGI242" s="237"/>
      <c r="SGJ242" s="237"/>
      <c r="SGK242" s="237"/>
      <c r="SGL242" s="237"/>
      <c r="SGM242" s="237"/>
      <c r="SGN242" s="237"/>
      <c r="SGO242" s="237"/>
      <c r="SGP242" s="237"/>
      <c r="SGQ242" s="237"/>
      <c r="SGR242" s="237"/>
      <c r="SGS242" s="237"/>
      <c r="SGT242" s="237"/>
      <c r="SGU242" s="237"/>
      <c r="SGV242" s="237"/>
      <c r="SGW242" s="237"/>
      <c r="SGX242" s="237"/>
      <c r="SGY242" s="237"/>
      <c r="SGZ242" s="237"/>
      <c r="SHA242" s="237"/>
      <c r="SHB242" s="237"/>
      <c r="SHC242" s="237"/>
      <c r="SHD242" s="237"/>
      <c r="SHE242" s="237"/>
      <c r="SHF242" s="237"/>
      <c r="SHG242" s="237"/>
      <c r="SHH242" s="237"/>
      <c r="SHI242" s="237"/>
      <c r="SHJ242" s="237"/>
      <c r="SHK242" s="237"/>
      <c r="SHL242" s="237"/>
      <c r="SHM242" s="237"/>
      <c r="SHN242" s="237"/>
      <c r="SHO242" s="237"/>
      <c r="SHP242" s="237"/>
      <c r="SHQ242" s="237"/>
      <c r="SHR242" s="237"/>
      <c r="SHS242" s="237"/>
      <c r="SHT242" s="237"/>
      <c r="SHU242" s="237"/>
      <c r="SHV242" s="237"/>
      <c r="SHW242" s="237"/>
      <c r="SHX242" s="237"/>
      <c r="SHY242" s="237"/>
      <c r="SHZ242" s="237"/>
      <c r="SIA242" s="237"/>
      <c r="SIB242" s="237"/>
      <c r="SIC242" s="237"/>
      <c r="SID242" s="237"/>
      <c r="SIE242" s="237"/>
      <c r="SIF242" s="237"/>
      <c r="SIG242" s="237"/>
      <c r="SIH242" s="237"/>
      <c r="SII242" s="237"/>
      <c r="SIJ242" s="237"/>
      <c r="SIK242" s="237"/>
      <c r="SIL242" s="237"/>
      <c r="SIM242" s="237"/>
      <c r="SIN242" s="237"/>
      <c r="SIO242" s="237"/>
      <c r="SIP242" s="237"/>
      <c r="SIQ242" s="237"/>
      <c r="SIR242" s="237"/>
      <c r="SIS242" s="237"/>
      <c r="SIT242" s="237"/>
      <c r="SIU242" s="237"/>
      <c r="SIV242" s="237"/>
      <c r="SIW242" s="237"/>
      <c r="SIX242" s="237"/>
      <c r="SIY242" s="237"/>
      <c r="SIZ242" s="237"/>
      <c r="SJA242" s="237"/>
      <c r="SJB242" s="237"/>
      <c r="SJC242" s="237"/>
      <c r="SJD242" s="237"/>
      <c r="SJE242" s="237"/>
      <c r="SJF242" s="237"/>
      <c r="SJG242" s="237"/>
      <c r="SJH242" s="237"/>
      <c r="SJI242" s="237"/>
      <c r="SJJ242" s="237"/>
      <c r="SJK242" s="237"/>
      <c r="SJL242" s="237"/>
      <c r="SJM242" s="237"/>
      <c r="SJN242" s="237"/>
      <c r="SJO242" s="237"/>
      <c r="SJP242" s="237"/>
      <c r="SJQ242" s="237"/>
      <c r="SJR242" s="237"/>
      <c r="SJS242" s="237"/>
      <c r="SJT242" s="237"/>
      <c r="SJU242" s="237"/>
      <c r="SJV242" s="237"/>
      <c r="SJW242" s="237"/>
      <c r="SJX242" s="237"/>
      <c r="SJY242" s="237"/>
      <c r="SJZ242" s="237"/>
      <c r="SKA242" s="237"/>
      <c r="SKB242" s="237"/>
      <c r="SKC242" s="237"/>
      <c r="SKD242" s="237"/>
      <c r="SKE242" s="237"/>
      <c r="SKF242" s="237"/>
      <c r="SKG242" s="237"/>
      <c r="SKH242" s="237"/>
      <c r="SKI242" s="237"/>
      <c r="SKJ242" s="237"/>
      <c r="SKK242" s="237"/>
      <c r="SKL242" s="237"/>
      <c r="SKM242" s="237"/>
      <c r="SKN242" s="237"/>
      <c r="SKO242" s="237"/>
      <c r="SKP242" s="237"/>
      <c r="SKQ242" s="237"/>
      <c r="SKR242" s="237"/>
      <c r="SKS242" s="237"/>
      <c r="SKT242" s="237"/>
      <c r="SKU242" s="237"/>
      <c r="SKV242" s="237"/>
      <c r="SKW242" s="237"/>
      <c r="SKX242" s="237"/>
      <c r="SKY242" s="237"/>
      <c r="SKZ242" s="237"/>
      <c r="SLA242" s="237"/>
      <c r="SLB242" s="237"/>
      <c r="SLC242" s="237"/>
      <c r="SLD242" s="237"/>
      <c r="SLE242" s="237"/>
      <c r="SLF242" s="237"/>
      <c r="SLG242" s="237"/>
      <c r="SLH242" s="237"/>
      <c r="SLI242" s="237"/>
      <c r="SLJ242" s="237"/>
      <c r="SLK242" s="237"/>
      <c r="SLL242" s="237"/>
      <c r="SLM242" s="237"/>
      <c r="SLN242" s="237"/>
      <c r="SLO242" s="237"/>
      <c r="SLP242" s="237"/>
      <c r="SLQ242" s="237"/>
      <c r="SLR242" s="237"/>
      <c r="SLS242" s="237"/>
      <c r="SLT242" s="237"/>
      <c r="SLU242" s="237"/>
      <c r="SLV242" s="237"/>
      <c r="SLW242" s="237"/>
      <c r="SLX242" s="237"/>
      <c r="SLY242" s="237"/>
      <c r="SLZ242" s="237"/>
      <c r="SMA242" s="237"/>
      <c r="SMB242" s="237"/>
      <c r="SMC242" s="237"/>
      <c r="SMD242" s="237"/>
      <c r="SME242" s="237"/>
      <c r="SMF242" s="237"/>
      <c r="SMG242" s="237"/>
      <c r="SMH242" s="237"/>
      <c r="SMI242" s="237"/>
      <c r="SMJ242" s="237"/>
      <c r="SMK242" s="237"/>
      <c r="SML242" s="237"/>
      <c r="SMM242" s="237"/>
      <c r="SMN242" s="237"/>
      <c r="SMO242" s="237"/>
      <c r="SMP242" s="237"/>
      <c r="SMQ242" s="237"/>
      <c r="SMR242" s="237"/>
      <c r="SMS242" s="237"/>
      <c r="SMT242" s="237"/>
      <c r="SMU242" s="237"/>
      <c r="SMV242" s="237"/>
      <c r="SMW242" s="237"/>
      <c r="SMX242" s="237"/>
      <c r="SMY242" s="237"/>
      <c r="SMZ242" s="237"/>
      <c r="SNA242" s="237"/>
      <c r="SNB242" s="237"/>
      <c r="SNC242" s="237"/>
      <c r="SND242" s="237"/>
      <c r="SNE242" s="237"/>
      <c r="SNF242" s="237"/>
      <c r="SNG242" s="237"/>
      <c r="SNH242" s="237"/>
      <c r="SNI242" s="237"/>
      <c r="SNJ242" s="237"/>
      <c r="SNK242" s="237"/>
      <c r="SNL242" s="237"/>
      <c r="SNM242" s="237"/>
      <c r="SNN242" s="237"/>
      <c r="SNO242" s="237"/>
      <c r="SNP242" s="237"/>
      <c r="SNQ242" s="237"/>
      <c r="SNR242" s="237"/>
      <c r="SNS242" s="237"/>
      <c r="SNT242" s="237"/>
      <c r="SNU242" s="237"/>
      <c r="SNV242" s="237"/>
      <c r="SNW242" s="237"/>
      <c r="SNX242" s="237"/>
      <c r="SNY242" s="237"/>
      <c r="SNZ242" s="237"/>
      <c r="SOA242" s="237"/>
      <c r="SOB242" s="237"/>
      <c r="SOC242" s="237"/>
      <c r="SOD242" s="237"/>
      <c r="SOE242" s="237"/>
      <c r="SOF242" s="237"/>
      <c r="SOG242" s="237"/>
      <c r="SOH242" s="237"/>
      <c r="SOI242" s="237"/>
      <c r="SOJ242" s="237"/>
      <c r="SOK242" s="237"/>
      <c r="SOL242" s="237"/>
      <c r="SOM242" s="237"/>
      <c r="SON242" s="237"/>
      <c r="SOO242" s="237"/>
      <c r="SOP242" s="237"/>
      <c r="SOQ242" s="237"/>
      <c r="SOR242" s="237"/>
      <c r="SOS242" s="237"/>
      <c r="SOT242" s="237"/>
      <c r="SOU242" s="237"/>
      <c r="SOV242" s="237"/>
      <c r="SOW242" s="237"/>
      <c r="SOX242" s="237"/>
      <c r="SOY242" s="237"/>
      <c r="SOZ242" s="237"/>
      <c r="SPA242" s="237"/>
      <c r="SPB242" s="237"/>
      <c r="SPC242" s="237"/>
      <c r="SPD242" s="237"/>
      <c r="SPE242" s="237"/>
      <c r="SPF242" s="237"/>
      <c r="SPG242" s="237"/>
      <c r="SPH242" s="237"/>
      <c r="SPI242" s="237"/>
      <c r="SPJ242" s="237"/>
      <c r="SPK242" s="237"/>
      <c r="SPL242" s="237"/>
      <c r="SPM242" s="237"/>
      <c r="SPN242" s="237"/>
      <c r="SPO242" s="237"/>
      <c r="SPP242" s="237"/>
      <c r="SPQ242" s="237"/>
      <c r="SPR242" s="237"/>
      <c r="SPS242" s="237"/>
      <c r="SPT242" s="237"/>
      <c r="SPU242" s="237"/>
      <c r="SPV242" s="237"/>
      <c r="SPW242" s="237"/>
      <c r="SPX242" s="237"/>
      <c r="SPY242" s="237"/>
      <c r="SPZ242" s="237"/>
      <c r="SQA242" s="237"/>
      <c r="SQB242" s="237"/>
      <c r="SQC242" s="237"/>
      <c r="SQD242" s="237"/>
      <c r="SQE242" s="237"/>
      <c r="SQF242" s="237"/>
      <c r="SQG242" s="237"/>
      <c r="SQH242" s="237"/>
      <c r="SQI242" s="237"/>
      <c r="SQJ242" s="237"/>
      <c r="SQK242" s="237"/>
      <c r="SQL242" s="237"/>
      <c r="SQM242" s="237"/>
      <c r="SQN242" s="237"/>
      <c r="SQO242" s="237"/>
      <c r="SQP242" s="237"/>
      <c r="SQQ242" s="237"/>
      <c r="SQR242" s="237"/>
      <c r="SQS242" s="237"/>
      <c r="SQT242" s="237"/>
      <c r="SQU242" s="237"/>
      <c r="SQV242" s="237"/>
      <c r="SQW242" s="237"/>
      <c r="SQX242" s="237"/>
      <c r="SQY242" s="237"/>
      <c r="SQZ242" s="237"/>
      <c r="SRA242" s="237"/>
      <c r="SRB242" s="237"/>
      <c r="SRC242" s="237"/>
      <c r="SRD242" s="237"/>
      <c r="SRE242" s="237"/>
      <c r="SRF242" s="237"/>
      <c r="SRG242" s="237"/>
      <c r="SRH242" s="237"/>
      <c r="SRI242" s="237"/>
      <c r="SRJ242" s="237"/>
      <c r="SRK242" s="237"/>
      <c r="SRL242" s="237"/>
      <c r="SRM242" s="237"/>
      <c r="SRN242" s="237"/>
      <c r="SRO242" s="237"/>
      <c r="SRP242" s="237"/>
      <c r="SRQ242" s="237"/>
      <c r="SRR242" s="237"/>
      <c r="SRS242" s="237"/>
      <c r="SRT242" s="237"/>
      <c r="SRU242" s="237"/>
      <c r="SRV242" s="237"/>
      <c r="SRW242" s="237"/>
      <c r="SRX242" s="237"/>
      <c r="SRY242" s="237"/>
      <c r="SRZ242" s="237"/>
      <c r="SSA242" s="237"/>
      <c r="SSB242" s="237"/>
      <c r="SSC242" s="237"/>
      <c r="SSD242" s="237"/>
      <c r="SSE242" s="237"/>
      <c r="SSF242" s="237"/>
      <c r="SSG242" s="237"/>
      <c r="SSH242" s="237"/>
      <c r="SSI242" s="237"/>
      <c r="SSJ242" s="237"/>
      <c r="SSK242" s="237"/>
      <c r="SSL242" s="237"/>
      <c r="SSM242" s="237"/>
      <c r="SSN242" s="237"/>
      <c r="SSO242" s="237"/>
      <c r="SSP242" s="237"/>
      <c r="SSQ242" s="237"/>
      <c r="SSR242" s="237"/>
      <c r="SSS242" s="237"/>
      <c r="SST242" s="237"/>
      <c r="SSU242" s="237"/>
      <c r="SSV242" s="237"/>
      <c r="SSW242" s="237"/>
      <c r="SSX242" s="237"/>
      <c r="SSY242" s="237"/>
      <c r="SSZ242" s="237"/>
      <c r="STA242" s="237"/>
      <c r="STB242" s="237"/>
      <c r="STC242" s="237"/>
      <c r="STD242" s="237"/>
      <c r="STE242" s="237"/>
      <c r="STF242" s="237"/>
      <c r="STG242" s="237"/>
      <c r="STH242" s="237"/>
      <c r="STI242" s="237"/>
      <c r="STJ242" s="237"/>
      <c r="STK242" s="237"/>
      <c r="STL242" s="237"/>
      <c r="STM242" s="237"/>
      <c r="STN242" s="237"/>
      <c r="STO242" s="237"/>
      <c r="STP242" s="237"/>
      <c r="STQ242" s="237"/>
      <c r="STR242" s="237"/>
      <c r="STS242" s="237"/>
      <c r="STT242" s="237"/>
      <c r="STU242" s="237"/>
      <c r="STV242" s="237"/>
      <c r="STW242" s="237"/>
      <c r="STX242" s="237"/>
      <c r="STY242" s="237"/>
      <c r="STZ242" s="237"/>
      <c r="SUA242" s="237"/>
      <c r="SUB242" s="237"/>
      <c r="SUC242" s="237"/>
      <c r="SUD242" s="237"/>
      <c r="SUE242" s="237"/>
      <c r="SUF242" s="237"/>
      <c r="SUG242" s="237"/>
      <c r="SUH242" s="237"/>
      <c r="SUI242" s="237"/>
      <c r="SUJ242" s="237"/>
      <c r="SUK242" s="237"/>
      <c r="SUL242" s="237"/>
      <c r="SUM242" s="237"/>
      <c r="SUN242" s="237"/>
      <c r="SUO242" s="237"/>
      <c r="SUP242" s="237"/>
      <c r="SUQ242" s="237"/>
      <c r="SUR242" s="237"/>
      <c r="SUS242" s="237"/>
      <c r="SUT242" s="237"/>
      <c r="SUU242" s="237"/>
      <c r="SUV242" s="237"/>
      <c r="SUW242" s="237"/>
      <c r="SUX242" s="237"/>
      <c r="SUY242" s="237"/>
      <c r="SUZ242" s="237"/>
      <c r="SVA242" s="237"/>
      <c r="SVB242" s="237"/>
      <c r="SVC242" s="237"/>
      <c r="SVD242" s="237"/>
      <c r="SVE242" s="237"/>
      <c r="SVF242" s="237"/>
      <c r="SVG242" s="237"/>
      <c r="SVH242" s="237"/>
      <c r="SVI242" s="237"/>
      <c r="SVJ242" s="237"/>
      <c r="SVK242" s="237"/>
      <c r="SVL242" s="237"/>
      <c r="SVM242" s="237"/>
      <c r="SVN242" s="237"/>
      <c r="SVO242" s="237"/>
      <c r="SVP242" s="237"/>
      <c r="SVQ242" s="237"/>
      <c r="SVR242" s="237"/>
      <c r="SVS242" s="237"/>
      <c r="SVT242" s="237"/>
      <c r="SVU242" s="237"/>
      <c r="SVV242" s="237"/>
      <c r="SVW242" s="237"/>
      <c r="SVX242" s="237"/>
      <c r="SVY242" s="237"/>
      <c r="SVZ242" s="237"/>
      <c r="SWA242" s="237"/>
      <c r="SWB242" s="237"/>
      <c r="SWC242" s="237"/>
      <c r="SWD242" s="237"/>
      <c r="SWE242" s="237"/>
      <c r="SWF242" s="237"/>
      <c r="SWG242" s="237"/>
      <c r="SWH242" s="237"/>
      <c r="SWI242" s="237"/>
      <c r="SWJ242" s="237"/>
      <c r="SWK242" s="237"/>
      <c r="SWL242" s="237"/>
      <c r="SWM242" s="237"/>
      <c r="SWN242" s="237"/>
      <c r="SWO242" s="237"/>
      <c r="SWP242" s="237"/>
      <c r="SWQ242" s="237"/>
      <c r="SWR242" s="237"/>
      <c r="SWS242" s="237"/>
      <c r="SWT242" s="237"/>
      <c r="SWU242" s="237"/>
      <c r="SWV242" s="237"/>
      <c r="SWW242" s="237"/>
      <c r="SWX242" s="237"/>
      <c r="SWY242" s="237"/>
      <c r="SWZ242" s="237"/>
      <c r="SXA242" s="237"/>
      <c r="SXB242" s="237"/>
      <c r="SXC242" s="237"/>
      <c r="SXD242" s="237"/>
      <c r="SXE242" s="237"/>
      <c r="SXF242" s="237"/>
      <c r="SXG242" s="237"/>
      <c r="SXH242" s="237"/>
      <c r="SXI242" s="237"/>
      <c r="SXJ242" s="237"/>
      <c r="SXK242" s="237"/>
      <c r="SXL242" s="237"/>
      <c r="SXM242" s="237"/>
      <c r="SXN242" s="237"/>
      <c r="SXO242" s="237"/>
      <c r="SXP242" s="237"/>
      <c r="SXQ242" s="237"/>
      <c r="SXR242" s="237"/>
      <c r="SXS242" s="237"/>
      <c r="SXT242" s="237"/>
      <c r="SXU242" s="237"/>
      <c r="SXV242" s="237"/>
      <c r="SXW242" s="237"/>
      <c r="SXX242" s="237"/>
      <c r="SXY242" s="237"/>
      <c r="SXZ242" s="237"/>
      <c r="SYA242" s="237"/>
      <c r="SYB242" s="237"/>
      <c r="SYC242" s="237"/>
      <c r="SYD242" s="237"/>
      <c r="SYE242" s="237"/>
      <c r="SYF242" s="237"/>
      <c r="SYG242" s="237"/>
      <c r="SYH242" s="237"/>
      <c r="SYI242" s="237"/>
      <c r="SYJ242" s="237"/>
      <c r="SYK242" s="237"/>
      <c r="SYL242" s="237"/>
      <c r="SYM242" s="237"/>
      <c r="SYN242" s="237"/>
      <c r="SYO242" s="237"/>
      <c r="SYP242" s="237"/>
      <c r="SYQ242" s="237"/>
      <c r="SYR242" s="237"/>
      <c r="SYS242" s="237"/>
      <c r="SYT242" s="237"/>
      <c r="SYU242" s="237"/>
      <c r="SYV242" s="237"/>
      <c r="SYW242" s="237"/>
      <c r="SYX242" s="237"/>
      <c r="SYY242" s="237"/>
      <c r="SYZ242" s="237"/>
      <c r="SZA242" s="237"/>
      <c r="SZB242" s="237"/>
      <c r="SZC242" s="237"/>
      <c r="SZD242" s="237"/>
      <c r="SZE242" s="237"/>
      <c r="SZF242" s="237"/>
      <c r="SZG242" s="237"/>
      <c r="SZH242" s="237"/>
      <c r="SZI242" s="237"/>
      <c r="SZJ242" s="237"/>
      <c r="SZK242" s="237"/>
      <c r="SZL242" s="237"/>
      <c r="SZM242" s="237"/>
      <c r="SZN242" s="237"/>
      <c r="SZO242" s="237"/>
      <c r="SZP242" s="237"/>
      <c r="SZQ242" s="237"/>
      <c r="SZR242" s="237"/>
      <c r="SZS242" s="237"/>
      <c r="SZT242" s="237"/>
      <c r="SZU242" s="237"/>
      <c r="SZV242" s="237"/>
      <c r="SZW242" s="237"/>
      <c r="SZX242" s="237"/>
      <c r="SZY242" s="237"/>
      <c r="SZZ242" s="237"/>
      <c r="TAA242" s="237"/>
      <c r="TAB242" s="237"/>
      <c r="TAC242" s="237"/>
      <c r="TAD242" s="237"/>
      <c r="TAE242" s="237"/>
      <c r="TAF242" s="237"/>
      <c r="TAG242" s="237"/>
      <c r="TAH242" s="237"/>
      <c r="TAI242" s="237"/>
      <c r="TAJ242" s="237"/>
      <c r="TAK242" s="237"/>
      <c r="TAL242" s="237"/>
      <c r="TAM242" s="237"/>
      <c r="TAN242" s="237"/>
      <c r="TAO242" s="237"/>
      <c r="TAP242" s="237"/>
      <c r="TAQ242" s="237"/>
      <c r="TAR242" s="237"/>
      <c r="TAS242" s="237"/>
      <c r="TAT242" s="237"/>
      <c r="TAU242" s="237"/>
      <c r="TAV242" s="237"/>
      <c r="TAW242" s="237"/>
      <c r="TAX242" s="237"/>
      <c r="TAY242" s="237"/>
      <c r="TAZ242" s="237"/>
      <c r="TBA242" s="237"/>
      <c r="TBB242" s="237"/>
      <c r="TBC242" s="237"/>
      <c r="TBD242" s="237"/>
      <c r="TBE242" s="237"/>
      <c r="TBF242" s="237"/>
      <c r="TBG242" s="237"/>
      <c r="TBH242" s="237"/>
      <c r="TBI242" s="237"/>
      <c r="TBJ242" s="237"/>
      <c r="TBK242" s="237"/>
      <c r="TBL242" s="237"/>
      <c r="TBM242" s="237"/>
      <c r="TBN242" s="237"/>
      <c r="TBO242" s="237"/>
      <c r="TBP242" s="237"/>
      <c r="TBQ242" s="237"/>
      <c r="TBR242" s="237"/>
      <c r="TBS242" s="237"/>
      <c r="TBT242" s="237"/>
      <c r="TBU242" s="237"/>
      <c r="TBV242" s="237"/>
      <c r="TBW242" s="237"/>
      <c r="TBX242" s="237"/>
      <c r="TBY242" s="237"/>
      <c r="TBZ242" s="237"/>
      <c r="TCA242" s="237"/>
      <c r="TCB242" s="237"/>
      <c r="TCC242" s="237"/>
      <c r="TCD242" s="237"/>
      <c r="TCE242" s="237"/>
      <c r="TCF242" s="237"/>
      <c r="TCG242" s="237"/>
      <c r="TCH242" s="237"/>
      <c r="TCI242" s="237"/>
      <c r="TCJ242" s="237"/>
      <c r="TCK242" s="237"/>
      <c r="TCL242" s="237"/>
      <c r="TCM242" s="237"/>
      <c r="TCN242" s="237"/>
      <c r="TCO242" s="237"/>
      <c r="TCP242" s="237"/>
      <c r="TCQ242" s="237"/>
      <c r="TCR242" s="237"/>
      <c r="TCS242" s="237"/>
      <c r="TCT242" s="237"/>
      <c r="TCU242" s="237"/>
      <c r="TCV242" s="237"/>
      <c r="TCW242" s="237"/>
      <c r="TCX242" s="237"/>
      <c r="TCY242" s="237"/>
      <c r="TCZ242" s="237"/>
      <c r="TDA242" s="237"/>
      <c r="TDB242" s="237"/>
      <c r="TDC242" s="237"/>
      <c r="TDD242" s="237"/>
      <c r="TDE242" s="237"/>
      <c r="TDF242" s="237"/>
      <c r="TDG242" s="237"/>
      <c r="TDH242" s="237"/>
      <c r="TDI242" s="237"/>
      <c r="TDJ242" s="237"/>
      <c r="TDK242" s="237"/>
      <c r="TDL242" s="237"/>
      <c r="TDM242" s="237"/>
      <c r="TDN242" s="237"/>
      <c r="TDO242" s="237"/>
      <c r="TDP242" s="237"/>
      <c r="TDQ242" s="237"/>
      <c r="TDR242" s="237"/>
      <c r="TDS242" s="237"/>
      <c r="TDT242" s="237"/>
      <c r="TDU242" s="237"/>
      <c r="TDV242" s="237"/>
      <c r="TDW242" s="237"/>
      <c r="TDX242" s="237"/>
      <c r="TDY242" s="237"/>
      <c r="TDZ242" s="237"/>
      <c r="TEA242" s="237"/>
      <c r="TEB242" s="237"/>
      <c r="TEC242" s="237"/>
      <c r="TED242" s="237"/>
      <c r="TEE242" s="237"/>
      <c r="TEF242" s="237"/>
      <c r="TEG242" s="237"/>
      <c r="TEH242" s="237"/>
      <c r="TEI242" s="237"/>
      <c r="TEJ242" s="237"/>
      <c r="TEK242" s="237"/>
      <c r="TEL242" s="237"/>
      <c r="TEM242" s="237"/>
      <c r="TEN242" s="237"/>
      <c r="TEO242" s="237"/>
      <c r="TEP242" s="237"/>
      <c r="TEQ242" s="237"/>
      <c r="TER242" s="237"/>
      <c r="TES242" s="237"/>
      <c r="TET242" s="237"/>
      <c r="TEU242" s="237"/>
      <c r="TEV242" s="237"/>
      <c r="TEW242" s="237"/>
      <c r="TEX242" s="237"/>
      <c r="TEY242" s="237"/>
      <c r="TEZ242" s="237"/>
      <c r="TFA242" s="237"/>
      <c r="TFB242" s="237"/>
      <c r="TFC242" s="237"/>
      <c r="TFD242" s="237"/>
      <c r="TFE242" s="237"/>
      <c r="TFF242" s="237"/>
      <c r="TFG242" s="237"/>
      <c r="TFH242" s="237"/>
      <c r="TFI242" s="237"/>
      <c r="TFJ242" s="237"/>
      <c r="TFK242" s="237"/>
      <c r="TFL242" s="237"/>
      <c r="TFM242" s="237"/>
      <c r="TFN242" s="237"/>
      <c r="TFO242" s="237"/>
      <c r="TFP242" s="237"/>
      <c r="TFQ242" s="237"/>
      <c r="TFR242" s="237"/>
      <c r="TFS242" s="237"/>
      <c r="TFT242" s="237"/>
      <c r="TFU242" s="237"/>
      <c r="TFV242" s="237"/>
      <c r="TFW242" s="237"/>
      <c r="TFX242" s="237"/>
      <c r="TFY242" s="237"/>
      <c r="TFZ242" s="237"/>
      <c r="TGA242" s="237"/>
      <c r="TGB242" s="237"/>
      <c r="TGC242" s="237"/>
      <c r="TGD242" s="237"/>
      <c r="TGE242" s="237"/>
      <c r="TGF242" s="237"/>
      <c r="TGG242" s="237"/>
      <c r="TGH242" s="237"/>
      <c r="TGI242" s="237"/>
      <c r="TGJ242" s="237"/>
      <c r="TGK242" s="237"/>
      <c r="TGL242" s="237"/>
      <c r="TGM242" s="237"/>
      <c r="TGN242" s="237"/>
      <c r="TGO242" s="237"/>
      <c r="TGP242" s="237"/>
      <c r="TGQ242" s="237"/>
      <c r="TGR242" s="237"/>
      <c r="TGS242" s="237"/>
      <c r="TGT242" s="237"/>
      <c r="TGU242" s="237"/>
      <c r="TGV242" s="237"/>
      <c r="TGW242" s="237"/>
      <c r="TGX242" s="237"/>
      <c r="TGY242" s="237"/>
      <c r="TGZ242" s="237"/>
      <c r="THA242" s="237"/>
      <c r="THB242" s="237"/>
      <c r="THC242" s="237"/>
      <c r="THD242" s="237"/>
      <c r="THE242" s="237"/>
      <c r="THF242" s="237"/>
      <c r="THG242" s="237"/>
      <c r="THH242" s="237"/>
      <c r="THI242" s="237"/>
      <c r="THJ242" s="237"/>
      <c r="THK242" s="237"/>
      <c r="THL242" s="237"/>
      <c r="THM242" s="237"/>
      <c r="THN242" s="237"/>
      <c r="THO242" s="237"/>
      <c r="THP242" s="237"/>
      <c r="THQ242" s="237"/>
      <c r="THR242" s="237"/>
      <c r="THS242" s="237"/>
      <c r="THT242" s="237"/>
      <c r="THU242" s="237"/>
      <c r="THV242" s="237"/>
      <c r="THW242" s="237"/>
      <c r="THX242" s="237"/>
      <c r="THY242" s="237"/>
      <c r="THZ242" s="237"/>
      <c r="TIA242" s="237"/>
      <c r="TIB242" s="237"/>
      <c r="TIC242" s="237"/>
      <c r="TID242" s="237"/>
      <c r="TIE242" s="237"/>
      <c r="TIF242" s="237"/>
      <c r="TIG242" s="237"/>
      <c r="TIH242" s="237"/>
      <c r="TII242" s="237"/>
      <c r="TIJ242" s="237"/>
      <c r="TIK242" s="237"/>
      <c r="TIL242" s="237"/>
      <c r="TIM242" s="237"/>
      <c r="TIN242" s="237"/>
      <c r="TIO242" s="237"/>
      <c r="TIP242" s="237"/>
      <c r="TIQ242" s="237"/>
      <c r="TIR242" s="237"/>
      <c r="TIS242" s="237"/>
      <c r="TIT242" s="237"/>
      <c r="TIU242" s="237"/>
      <c r="TIV242" s="237"/>
      <c r="TIW242" s="237"/>
      <c r="TIX242" s="237"/>
      <c r="TIY242" s="237"/>
      <c r="TIZ242" s="237"/>
      <c r="TJA242" s="237"/>
      <c r="TJB242" s="237"/>
      <c r="TJC242" s="237"/>
      <c r="TJD242" s="237"/>
      <c r="TJE242" s="237"/>
      <c r="TJF242" s="237"/>
      <c r="TJG242" s="237"/>
      <c r="TJH242" s="237"/>
      <c r="TJI242" s="237"/>
      <c r="TJJ242" s="237"/>
      <c r="TJK242" s="237"/>
      <c r="TJL242" s="237"/>
      <c r="TJM242" s="237"/>
      <c r="TJN242" s="237"/>
      <c r="TJO242" s="237"/>
      <c r="TJP242" s="237"/>
      <c r="TJQ242" s="237"/>
      <c r="TJR242" s="237"/>
      <c r="TJS242" s="237"/>
      <c r="TJT242" s="237"/>
      <c r="TJU242" s="237"/>
      <c r="TJV242" s="237"/>
      <c r="TJW242" s="237"/>
      <c r="TJX242" s="237"/>
      <c r="TJY242" s="237"/>
      <c r="TJZ242" s="237"/>
      <c r="TKA242" s="237"/>
      <c r="TKB242" s="237"/>
      <c r="TKC242" s="237"/>
      <c r="TKD242" s="237"/>
      <c r="TKE242" s="237"/>
      <c r="TKF242" s="237"/>
      <c r="TKG242" s="237"/>
      <c r="TKH242" s="237"/>
      <c r="TKI242" s="237"/>
      <c r="TKJ242" s="237"/>
      <c r="TKK242" s="237"/>
      <c r="TKL242" s="237"/>
      <c r="TKM242" s="237"/>
      <c r="TKN242" s="237"/>
      <c r="TKO242" s="237"/>
      <c r="TKP242" s="237"/>
      <c r="TKQ242" s="237"/>
      <c r="TKR242" s="237"/>
      <c r="TKS242" s="237"/>
      <c r="TKT242" s="237"/>
      <c r="TKU242" s="237"/>
      <c r="TKV242" s="237"/>
      <c r="TKW242" s="237"/>
      <c r="TKX242" s="237"/>
      <c r="TKY242" s="237"/>
      <c r="TKZ242" s="237"/>
      <c r="TLA242" s="237"/>
      <c r="TLB242" s="237"/>
      <c r="TLC242" s="237"/>
      <c r="TLD242" s="237"/>
      <c r="TLE242" s="237"/>
      <c r="TLF242" s="237"/>
      <c r="TLG242" s="237"/>
      <c r="TLH242" s="237"/>
      <c r="TLI242" s="237"/>
      <c r="TLJ242" s="237"/>
      <c r="TLK242" s="237"/>
      <c r="TLL242" s="237"/>
      <c r="TLM242" s="237"/>
      <c r="TLN242" s="237"/>
      <c r="TLO242" s="237"/>
      <c r="TLP242" s="237"/>
      <c r="TLQ242" s="237"/>
      <c r="TLR242" s="237"/>
      <c r="TLS242" s="237"/>
      <c r="TLT242" s="237"/>
      <c r="TLU242" s="237"/>
      <c r="TLV242" s="237"/>
      <c r="TLW242" s="237"/>
      <c r="TLX242" s="237"/>
      <c r="TLY242" s="237"/>
      <c r="TLZ242" s="237"/>
      <c r="TMA242" s="237"/>
      <c r="TMB242" s="237"/>
      <c r="TMC242" s="237"/>
      <c r="TMD242" s="237"/>
      <c r="TME242" s="237"/>
      <c r="TMF242" s="237"/>
      <c r="TMG242" s="237"/>
      <c r="TMH242" s="237"/>
      <c r="TMI242" s="237"/>
      <c r="TMJ242" s="237"/>
      <c r="TMK242" s="237"/>
      <c r="TML242" s="237"/>
      <c r="TMM242" s="237"/>
      <c r="TMN242" s="237"/>
      <c r="TMO242" s="237"/>
      <c r="TMP242" s="237"/>
      <c r="TMQ242" s="237"/>
      <c r="TMR242" s="237"/>
      <c r="TMS242" s="237"/>
      <c r="TMT242" s="237"/>
      <c r="TMU242" s="237"/>
      <c r="TMV242" s="237"/>
      <c r="TMW242" s="237"/>
      <c r="TMX242" s="237"/>
      <c r="TMY242" s="237"/>
      <c r="TMZ242" s="237"/>
      <c r="TNA242" s="237"/>
      <c r="TNB242" s="237"/>
      <c r="TNC242" s="237"/>
      <c r="TND242" s="237"/>
      <c r="TNE242" s="237"/>
      <c r="TNF242" s="237"/>
      <c r="TNG242" s="237"/>
      <c r="TNH242" s="237"/>
      <c r="TNI242" s="237"/>
      <c r="TNJ242" s="237"/>
      <c r="TNK242" s="237"/>
      <c r="TNL242" s="237"/>
      <c r="TNM242" s="237"/>
      <c r="TNN242" s="237"/>
      <c r="TNO242" s="237"/>
      <c r="TNP242" s="237"/>
      <c r="TNQ242" s="237"/>
      <c r="TNR242" s="237"/>
      <c r="TNS242" s="237"/>
      <c r="TNT242" s="237"/>
      <c r="TNU242" s="237"/>
      <c r="TNV242" s="237"/>
      <c r="TNW242" s="237"/>
      <c r="TNX242" s="237"/>
      <c r="TNY242" s="237"/>
      <c r="TNZ242" s="237"/>
      <c r="TOA242" s="237"/>
      <c r="TOB242" s="237"/>
      <c r="TOC242" s="237"/>
      <c r="TOD242" s="237"/>
      <c r="TOE242" s="237"/>
      <c r="TOF242" s="237"/>
      <c r="TOG242" s="237"/>
      <c r="TOH242" s="237"/>
      <c r="TOI242" s="237"/>
      <c r="TOJ242" s="237"/>
      <c r="TOK242" s="237"/>
      <c r="TOL242" s="237"/>
      <c r="TOM242" s="237"/>
      <c r="TON242" s="237"/>
      <c r="TOO242" s="237"/>
      <c r="TOP242" s="237"/>
      <c r="TOQ242" s="237"/>
      <c r="TOR242" s="237"/>
      <c r="TOS242" s="237"/>
      <c r="TOT242" s="237"/>
      <c r="TOU242" s="237"/>
      <c r="TOV242" s="237"/>
      <c r="TOW242" s="237"/>
      <c r="TOX242" s="237"/>
      <c r="TOY242" s="237"/>
      <c r="TOZ242" s="237"/>
      <c r="TPA242" s="237"/>
      <c r="TPB242" s="237"/>
      <c r="TPC242" s="237"/>
      <c r="TPD242" s="237"/>
      <c r="TPE242" s="237"/>
      <c r="TPF242" s="237"/>
      <c r="TPG242" s="237"/>
      <c r="TPH242" s="237"/>
      <c r="TPI242" s="237"/>
      <c r="TPJ242" s="237"/>
      <c r="TPK242" s="237"/>
      <c r="TPL242" s="237"/>
      <c r="TPM242" s="237"/>
      <c r="TPN242" s="237"/>
      <c r="TPO242" s="237"/>
      <c r="TPP242" s="237"/>
      <c r="TPQ242" s="237"/>
      <c r="TPR242" s="237"/>
      <c r="TPS242" s="237"/>
      <c r="TPT242" s="237"/>
      <c r="TPU242" s="237"/>
      <c r="TPV242" s="237"/>
      <c r="TPW242" s="237"/>
      <c r="TPX242" s="237"/>
      <c r="TPY242" s="237"/>
      <c r="TPZ242" s="237"/>
      <c r="TQA242" s="237"/>
      <c r="TQB242" s="237"/>
      <c r="TQC242" s="237"/>
      <c r="TQD242" s="237"/>
      <c r="TQE242" s="237"/>
      <c r="TQF242" s="237"/>
      <c r="TQG242" s="237"/>
      <c r="TQH242" s="237"/>
      <c r="TQI242" s="237"/>
      <c r="TQJ242" s="237"/>
      <c r="TQK242" s="237"/>
      <c r="TQL242" s="237"/>
      <c r="TQM242" s="237"/>
      <c r="TQN242" s="237"/>
      <c r="TQO242" s="237"/>
      <c r="TQP242" s="237"/>
      <c r="TQQ242" s="237"/>
      <c r="TQR242" s="237"/>
      <c r="TQS242" s="237"/>
      <c r="TQT242" s="237"/>
      <c r="TQU242" s="237"/>
      <c r="TQV242" s="237"/>
      <c r="TQW242" s="237"/>
      <c r="TQX242" s="237"/>
      <c r="TQY242" s="237"/>
      <c r="TQZ242" s="237"/>
      <c r="TRA242" s="237"/>
      <c r="TRB242" s="237"/>
      <c r="TRC242" s="237"/>
      <c r="TRD242" s="237"/>
      <c r="TRE242" s="237"/>
      <c r="TRF242" s="237"/>
      <c r="TRG242" s="237"/>
      <c r="TRH242" s="237"/>
      <c r="TRI242" s="237"/>
      <c r="TRJ242" s="237"/>
      <c r="TRK242" s="237"/>
      <c r="TRL242" s="237"/>
      <c r="TRM242" s="237"/>
      <c r="TRN242" s="237"/>
      <c r="TRO242" s="237"/>
      <c r="TRP242" s="237"/>
      <c r="TRQ242" s="237"/>
      <c r="TRR242" s="237"/>
      <c r="TRS242" s="237"/>
      <c r="TRT242" s="237"/>
      <c r="TRU242" s="237"/>
      <c r="TRV242" s="237"/>
      <c r="TRW242" s="237"/>
      <c r="TRX242" s="237"/>
      <c r="TRY242" s="237"/>
      <c r="TRZ242" s="237"/>
      <c r="TSA242" s="237"/>
      <c r="TSB242" s="237"/>
      <c r="TSC242" s="237"/>
      <c r="TSD242" s="237"/>
      <c r="TSE242" s="237"/>
      <c r="TSF242" s="237"/>
      <c r="TSG242" s="237"/>
      <c r="TSH242" s="237"/>
      <c r="TSI242" s="237"/>
      <c r="TSJ242" s="237"/>
      <c r="TSK242" s="237"/>
      <c r="TSL242" s="237"/>
      <c r="TSM242" s="237"/>
      <c r="TSN242" s="237"/>
      <c r="TSO242" s="237"/>
      <c r="TSP242" s="237"/>
      <c r="TSQ242" s="237"/>
      <c r="TSR242" s="237"/>
      <c r="TSS242" s="237"/>
      <c r="TST242" s="237"/>
      <c r="TSU242" s="237"/>
      <c r="TSV242" s="237"/>
      <c r="TSW242" s="237"/>
      <c r="TSX242" s="237"/>
      <c r="TSY242" s="237"/>
      <c r="TSZ242" s="237"/>
      <c r="TTA242" s="237"/>
      <c r="TTB242" s="237"/>
      <c r="TTC242" s="237"/>
      <c r="TTD242" s="237"/>
      <c r="TTE242" s="237"/>
      <c r="TTF242" s="237"/>
      <c r="TTG242" s="237"/>
      <c r="TTH242" s="237"/>
      <c r="TTI242" s="237"/>
      <c r="TTJ242" s="237"/>
      <c r="TTK242" s="237"/>
      <c r="TTL242" s="237"/>
      <c r="TTM242" s="237"/>
      <c r="TTN242" s="237"/>
      <c r="TTO242" s="237"/>
      <c r="TTP242" s="237"/>
      <c r="TTQ242" s="237"/>
      <c r="TTR242" s="237"/>
      <c r="TTS242" s="237"/>
      <c r="TTT242" s="237"/>
      <c r="TTU242" s="237"/>
      <c r="TTV242" s="237"/>
      <c r="TTW242" s="237"/>
      <c r="TTX242" s="237"/>
      <c r="TTY242" s="237"/>
      <c r="TTZ242" s="237"/>
      <c r="TUA242" s="237"/>
      <c r="TUB242" s="237"/>
      <c r="TUC242" s="237"/>
      <c r="TUD242" s="237"/>
      <c r="TUE242" s="237"/>
      <c r="TUF242" s="237"/>
      <c r="TUG242" s="237"/>
      <c r="TUH242" s="237"/>
      <c r="TUI242" s="237"/>
      <c r="TUJ242" s="237"/>
      <c r="TUK242" s="237"/>
      <c r="TUL242" s="237"/>
      <c r="TUM242" s="237"/>
      <c r="TUN242" s="237"/>
      <c r="TUO242" s="237"/>
      <c r="TUP242" s="237"/>
      <c r="TUQ242" s="237"/>
      <c r="TUR242" s="237"/>
      <c r="TUS242" s="237"/>
      <c r="TUT242" s="237"/>
      <c r="TUU242" s="237"/>
      <c r="TUV242" s="237"/>
      <c r="TUW242" s="237"/>
      <c r="TUX242" s="237"/>
      <c r="TUY242" s="237"/>
      <c r="TUZ242" s="237"/>
      <c r="TVA242" s="237"/>
      <c r="TVB242" s="237"/>
      <c r="TVC242" s="237"/>
      <c r="TVD242" s="237"/>
      <c r="TVE242" s="237"/>
      <c r="TVF242" s="237"/>
      <c r="TVG242" s="237"/>
      <c r="TVH242" s="237"/>
      <c r="TVI242" s="237"/>
      <c r="TVJ242" s="237"/>
      <c r="TVK242" s="237"/>
      <c r="TVL242" s="237"/>
      <c r="TVM242" s="237"/>
      <c r="TVN242" s="237"/>
      <c r="TVO242" s="237"/>
      <c r="TVP242" s="237"/>
      <c r="TVQ242" s="237"/>
      <c r="TVR242" s="237"/>
      <c r="TVS242" s="237"/>
      <c r="TVT242" s="237"/>
      <c r="TVU242" s="237"/>
      <c r="TVV242" s="237"/>
      <c r="TVW242" s="237"/>
      <c r="TVX242" s="237"/>
      <c r="TVY242" s="237"/>
      <c r="TVZ242" s="237"/>
      <c r="TWA242" s="237"/>
      <c r="TWB242" s="237"/>
      <c r="TWC242" s="237"/>
      <c r="TWD242" s="237"/>
      <c r="TWE242" s="237"/>
      <c r="TWF242" s="237"/>
      <c r="TWG242" s="237"/>
      <c r="TWH242" s="237"/>
      <c r="TWI242" s="237"/>
      <c r="TWJ242" s="237"/>
      <c r="TWK242" s="237"/>
      <c r="TWL242" s="237"/>
      <c r="TWM242" s="237"/>
      <c r="TWN242" s="237"/>
      <c r="TWO242" s="237"/>
      <c r="TWP242" s="237"/>
      <c r="TWQ242" s="237"/>
      <c r="TWR242" s="237"/>
      <c r="TWS242" s="237"/>
      <c r="TWT242" s="237"/>
      <c r="TWU242" s="237"/>
      <c r="TWV242" s="237"/>
      <c r="TWW242" s="237"/>
      <c r="TWX242" s="237"/>
      <c r="TWY242" s="237"/>
      <c r="TWZ242" s="237"/>
      <c r="TXA242" s="237"/>
      <c r="TXB242" s="237"/>
      <c r="TXC242" s="237"/>
      <c r="TXD242" s="237"/>
      <c r="TXE242" s="237"/>
      <c r="TXF242" s="237"/>
      <c r="TXG242" s="237"/>
      <c r="TXH242" s="237"/>
      <c r="TXI242" s="237"/>
      <c r="TXJ242" s="237"/>
      <c r="TXK242" s="237"/>
      <c r="TXL242" s="237"/>
      <c r="TXM242" s="237"/>
      <c r="TXN242" s="237"/>
      <c r="TXO242" s="237"/>
      <c r="TXP242" s="237"/>
      <c r="TXQ242" s="237"/>
      <c r="TXR242" s="237"/>
      <c r="TXS242" s="237"/>
      <c r="TXT242" s="237"/>
      <c r="TXU242" s="237"/>
      <c r="TXV242" s="237"/>
      <c r="TXW242" s="237"/>
      <c r="TXX242" s="237"/>
      <c r="TXY242" s="237"/>
      <c r="TXZ242" s="237"/>
      <c r="TYA242" s="237"/>
      <c r="TYB242" s="237"/>
      <c r="TYC242" s="237"/>
      <c r="TYD242" s="237"/>
      <c r="TYE242" s="237"/>
      <c r="TYF242" s="237"/>
      <c r="TYG242" s="237"/>
      <c r="TYH242" s="237"/>
      <c r="TYI242" s="237"/>
      <c r="TYJ242" s="237"/>
      <c r="TYK242" s="237"/>
      <c r="TYL242" s="237"/>
      <c r="TYM242" s="237"/>
      <c r="TYN242" s="237"/>
      <c r="TYO242" s="237"/>
      <c r="TYP242" s="237"/>
      <c r="TYQ242" s="237"/>
      <c r="TYR242" s="237"/>
      <c r="TYS242" s="237"/>
      <c r="TYT242" s="237"/>
      <c r="TYU242" s="237"/>
      <c r="TYV242" s="237"/>
      <c r="TYW242" s="237"/>
      <c r="TYX242" s="237"/>
      <c r="TYY242" s="237"/>
      <c r="TYZ242" s="237"/>
      <c r="TZA242" s="237"/>
      <c r="TZB242" s="237"/>
      <c r="TZC242" s="237"/>
      <c r="TZD242" s="237"/>
      <c r="TZE242" s="237"/>
      <c r="TZF242" s="237"/>
      <c r="TZG242" s="237"/>
      <c r="TZH242" s="237"/>
      <c r="TZI242" s="237"/>
      <c r="TZJ242" s="237"/>
      <c r="TZK242" s="237"/>
      <c r="TZL242" s="237"/>
      <c r="TZM242" s="237"/>
      <c r="TZN242" s="237"/>
      <c r="TZO242" s="237"/>
      <c r="TZP242" s="237"/>
      <c r="TZQ242" s="237"/>
      <c r="TZR242" s="237"/>
      <c r="TZS242" s="237"/>
      <c r="TZT242" s="237"/>
      <c r="TZU242" s="237"/>
      <c r="TZV242" s="237"/>
      <c r="TZW242" s="237"/>
      <c r="TZX242" s="237"/>
      <c r="TZY242" s="237"/>
      <c r="TZZ242" s="237"/>
      <c r="UAA242" s="237"/>
      <c r="UAB242" s="237"/>
      <c r="UAC242" s="237"/>
      <c r="UAD242" s="237"/>
      <c r="UAE242" s="237"/>
      <c r="UAF242" s="237"/>
      <c r="UAG242" s="237"/>
      <c r="UAH242" s="237"/>
      <c r="UAI242" s="237"/>
      <c r="UAJ242" s="237"/>
      <c r="UAK242" s="237"/>
      <c r="UAL242" s="237"/>
      <c r="UAM242" s="237"/>
      <c r="UAN242" s="237"/>
      <c r="UAO242" s="237"/>
      <c r="UAP242" s="237"/>
      <c r="UAQ242" s="237"/>
      <c r="UAR242" s="237"/>
      <c r="UAS242" s="237"/>
      <c r="UAT242" s="237"/>
      <c r="UAU242" s="237"/>
      <c r="UAV242" s="237"/>
      <c r="UAW242" s="237"/>
      <c r="UAX242" s="237"/>
      <c r="UAY242" s="237"/>
      <c r="UAZ242" s="237"/>
      <c r="UBA242" s="237"/>
      <c r="UBB242" s="237"/>
      <c r="UBC242" s="237"/>
      <c r="UBD242" s="237"/>
      <c r="UBE242" s="237"/>
      <c r="UBF242" s="237"/>
      <c r="UBG242" s="237"/>
      <c r="UBH242" s="237"/>
      <c r="UBI242" s="237"/>
      <c r="UBJ242" s="237"/>
      <c r="UBK242" s="237"/>
      <c r="UBL242" s="237"/>
      <c r="UBM242" s="237"/>
      <c r="UBN242" s="237"/>
      <c r="UBO242" s="237"/>
      <c r="UBP242" s="237"/>
      <c r="UBQ242" s="237"/>
      <c r="UBR242" s="237"/>
      <c r="UBS242" s="237"/>
      <c r="UBT242" s="237"/>
      <c r="UBU242" s="237"/>
      <c r="UBV242" s="237"/>
      <c r="UBW242" s="237"/>
      <c r="UBX242" s="237"/>
      <c r="UBY242" s="237"/>
      <c r="UBZ242" s="237"/>
      <c r="UCA242" s="237"/>
      <c r="UCB242" s="237"/>
      <c r="UCC242" s="237"/>
      <c r="UCD242" s="237"/>
      <c r="UCE242" s="237"/>
      <c r="UCF242" s="237"/>
      <c r="UCG242" s="237"/>
      <c r="UCH242" s="237"/>
      <c r="UCI242" s="237"/>
      <c r="UCJ242" s="237"/>
      <c r="UCK242" s="237"/>
      <c r="UCL242" s="237"/>
      <c r="UCM242" s="237"/>
      <c r="UCN242" s="237"/>
      <c r="UCO242" s="237"/>
      <c r="UCP242" s="237"/>
      <c r="UCQ242" s="237"/>
      <c r="UCR242" s="237"/>
      <c r="UCS242" s="237"/>
      <c r="UCT242" s="237"/>
      <c r="UCU242" s="237"/>
      <c r="UCV242" s="237"/>
      <c r="UCW242" s="237"/>
      <c r="UCX242" s="237"/>
      <c r="UCY242" s="237"/>
      <c r="UCZ242" s="237"/>
      <c r="UDA242" s="237"/>
      <c r="UDB242" s="237"/>
      <c r="UDC242" s="237"/>
      <c r="UDD242" s="237"/>
      <c r="UDE242" s="237"/>
      <c r="UDF242" s="237"/>
      <c r="UDG242" s="237"/>
      <c r="UDH242" s="237"/>
      <c r="UDI242" s="237"/>
      <c r="UDJ242" s="237"/>
      <c r="UDK242" s="237"/>
      <c r="UDL242" s="237"/>
      <c r="UDM242" s="237"/>
      <c r="UDN242" s="237"/>
      <c r="UDO242" s="237"/>
      <c r="UDP242" s="237"/>
      <c r="UDQ242" s="237"/>
      <c r="UDR242" s="237"/>
      <c r="UDS242" s="237"/>
      <c r="UDT242" s="237"/>
      <c r="UDU242" s="237"/>
      <c r="UDV242" s="237"/>
      <c r="UDW242" s="237"/>
      <c r="UDX242" s="237"/>
      <c r="UDY242" s="237"/>
      <c r="UDZ242" s="237"/>
      <c r="UEA242" s="237"/>
      <c r="UEB242" s="237"/>
      <c r="UEC242" s="237"/>
      <c r="UED242" s="237"/>
      <c r="UEE242" s="237"/>
      <c r="UEF242" s="237"/>
      <c r="UEG242" s="237"/>
      <c r="UEH242" s="237"/>
      <c r="UEI242" s="237"/>
      <c r="UEJ242" s="237"/>
      <c r="UEK242" s="237"/>
      <c r="UEL242" s="237"/>
      <c r="UEM242" s="237"/>
      <c r="UEN242" s="237"/>
      <c r="UEO242" s="237"/>
      <c r="UEP242" s="237"/>
      <c r="UEQ242" s="237"/>
      <c r="UER242" s="237"/>
      <c r="UES242" s="237"/>
      <c r="UET242" s="237"/>
      <c r="UEU242" s="237"/>
      <c r="UEV242" s="237"/>
      <c r="UEW242" s="237"/>
      <c r="UEX242" s="237"/>
      <c r="UEY242" s="237"/>
      <c r="UEZ242" s="237"/>
      <c r="UFA242" s="237"/>
      <c r="UFB242" s="237"/>
      <c r="UFC242" s="237"/>
      <c r="UFD242" s="237"/>
      <c r="UFE242" s="237"/>
      <c r="UFF242" s="237"/>
      <c r="UFG242" s="237"/>
      <c r="UFH242" s="237"/>
      <c r="UFI242" s="237"/>
      <c r="UFJ242" s="237"/>
      <c r="UFK242" s="237"/>
      <c r="UFL242" s="237"/>
      <c r="UFM242" s="237"/>
      <c r="UFN242" s="237"/>
      <c r="UFO242" s="237"/>
      <c r="UFP242" s="237"/>
      <c r="UFQ242" s="237"/>
      <c r="UFR242" s="237"/>
      <c r="UFS242" s="237"/>
      <c r="UFT242" s="237"/>
      <c r="UFU242" s="237"/>
      <c r="UFV242" s="237"/>
      <c r="UFW242" s="237"/>
      <c r="UFX242" s="237"/>
      <c r="UFY242" s="237"/>
      <c r="UFZ242" s="237"/>
      <c r="UGA242" s="237"/>
      <c r="UGB242" s="237"/>
      <c r="UGC242" s="237"/>
      <c r="UGD242" s="237"/>
      <c r="UGE242" s="237"/>
      <c r="UGF242" s="237"/>
      <c r="UGG242" s="237"/>
      <c r="UGH242" s="237"/>
      <c r="UGI242" s="237"/>
      <c r="UGJ242" s="237"/>
      <c r="UGK242" s="237"/>
      <c r="UGL242" s="237"/>
      <c r="UGM242" s="237"/>
      <c r="UGN242" s="237"/>
      <c r="UGO242" s="237"/>
      <c r="UGP242" s="237"/>
      <c r="UGQ242" s="237"/>
      <c r="UGR242" s="237"/>
      <c r="UGS242" s="237"/>
      <c r="UGT242" s="237"/>
      <c r="UGU242" s="237"/>
      <c r="UGV242" s="237"/>
      <c r="UGW242" s="237"/>
      <c r="UGX242" s="237"/>
      <c r="UGY242" s="237"/>
      <c r="UGZ242" s="237"/>
      <c r="UHA242" s="237"/>
      <c r="UHB242" s="237"/>
      <c r="UHC242" s="237"/>
      <c r="UHD242" s="237"/>
      <c r="UHE242" s="237"/>
      <c r="UHF242" s="237"/>
      <c r="UHG242" s="237"/>
      <c r="UHH242" s="237"/>
      <c r="UHI242" s="237"/>
      <c r="UHJ242" s="237"/>
      <c r="UHK242" s="237"/>
      <c r="UHL242" s="237"/>
      <c r="UHM242" s="237"/>
      <c r="UHN242" s="237"/>
      <c r="UHO242" s="237"/>
      <c r="UHP242" s="237"/>
      <c r="UHQ242" s="237"/>
      <c r="UHR242" s="237"/>
      <c r="UHS242" s="237"/>
      <c r="UHT242" s="237"/>
      <c r="UHU242" s="237"/>
      <c r="UHV242" s="237"/>
      <c r="UHW242" s="237"/>
      <c r="UHX242" s="237"/>
      <c r="UHY242" s="237"/>
      <c r="UHZ242" s="237"/>
      <c r="UIA242" s="237"/>
      <c r="UIB242" s="237"/>
      <c r="UIC242" s="237"/>
      <c r="UID242" s="237"/>
      <c r="UIE242" s="237"/>
      <c r="UIF242" s="237"/>
      <c r="UIG242" s="237"/>
      <c r="UIH242" s="237"/>
      <c r="UII242" s="237"/>
      <c r="UIJ242" s="237"/>
      <c r="UIK242" s="237"/>
      <c r="UIL242" s="237"/>
      <c r="UIM242" s="237"/>
      <c r="UIN242" s="237"/>
      <c r="UIO242" s="237"/>
      <c r="UIP242" s="237"/>
      <c r="UIQ242" s="237"/>
      <c r="UIR242" s="237"/>
      <c r="UIS242" s="237"/>
      <c r="UIT242" s="237"/>
      <c r="UIU242" s="237"/>
      <c r="UIV242" s="237"/>
      <c r="UIW242" s="237"/>
      <c r="UIX242" s="237"/>
      <c r="UIY242" s="237"/>
      <c r="UIZ242" s="237"/>
      <c r="UJA242" s="237"/>
      <c r="UJB242" s="237"/>
      <c r="UJC242" s="237"/>
      <c r="UJD242" s="237"/>
      <c r="UJE242" s="237"/>
      <c r="UJF242" s="237"/>
      <c r="UJG242" s="237"/>
      <c r="UJH242" s="237"/>
      <c r="UJI242" s="237"/>
      <c r="UJJ242" s="237"/>
      <c r="UJK242" s="237"/>
      <c r="UJL242" s="237"/>
      <c r="UJM242" s="237"/>
      <c r="UJN242" s="237"/>
      <c r="UJO242" s="237"/>
      <c r="UJP242" s="237"/>
      <c r="UJQ242" s="237"/>
      <c r="UJR242" s="237"/>
      <c r="UJS242" s="237"/>
      <c r="UJT242" s="237"/>
      <c r="UJU242" s="237"/>
      <c r="UJV242" s="237"/>
      <c r="UJW242" s="237"/>
      <c r="UJX242" s="237"/>
      <c r="UJY242" s="237"/>
      <c r="UJZ242" s="237"/>
      <c r="UKA242" s="237"/>
      <c r="UKB242" s="237"/>
      <c r="UKC242" s="237"/>
      <c r="UKD242" s="237"/>
      <c r="UKE242" s="237"/>
      <c r="UKF242" s="237"/>
      <c r="UKG242" s="237"/>
      <c r="UKH242" s="237"/>
      <c r="UKI242" s="237"/>
      <c r="UKJ242" s="237"/>
      <c r="UKK242" s="237"/>
      <c r="UKL242" s="237"/>
      <c r="UKM242" s="237"/>
      <c r="UKN242" s="237"/>
      <c r="UKO242" s="237"/>
      <c r="UKP242" s="237"/>
      <c r="UKQ242" s="237"/>
      <c r="UKR242" s="237"/>
      <c r="UKS242" s="237"/>
      <c r="UKT242" s="237"/>
      <c r="UKU242" s="237"/>
      <c r="UKV242" s="237"/>
      <c r="UKW242" s="237"/>
      <c r="UKX242" s="237"/>
      <c r="UKY242" s="237"/>
      <c r="UKZ242" s="237"/>
      <c r="ULA242" s="237"/>
      <c r="ULB242" s="237"/>
      <c r="ULC242" s="237"/>
      <c r="ULD242" s="237"/>
      <c r="ULE242" s="237"/>
      <c r="ULF242" s="237"/>
      <c r="ULG242" s="237"/>
      <c r="ULH242" s="237"/>
      <c r="ULI242" s="237"/>
      <c r="ULJ242" s="237"/>
      <c r="ULK242" s="237"/>
      <c r="ULL242" s="237"/>
      <c r="ULM242" s="237"/>
      <c r="ULN242" s="237"/>
      <c r="ULO242" s="237"/>
      <c r="ULP242" s="237"/>
      <c r="ULQ242" s="237"/>
      <c r="ULR242" s="237"/>
      <c r="ULS242" s="237"/>
      <c r="ULT242" s="237"/>
      <c r="ULU242" s="237"/>
      <c r="ULV242" s="237"/>
      <c r="ULW242" s="237"/>
      <c r="ULX242" s="237"/>
      <c r="ULY242" s="237"/>
      <c r="ULZ242" s="237"/>
      <c r="UMA242" s="237"/>
      <c r="UMB242" s="237"/>
      <c r="UMC242" s="237"/>
      <c r="UMD242" s="237"/>
      <c r="UME242" s="237"/>
      <c r="UMF242" s="237"/>
      <c r="UMG242" s="237"/>
      <c r="UMH242" s="237"/>
      <c r="UMI242" s="237"/>
      <c r="UMJ242" s="237"/>
      <c r="UMK242" s="237"/>
      <c r="UML242" s="237"/>
      <c r="UMM242" s="237"/>
      <c r="UMN242" s="237"/>
      <c r="UMO242" s="237"/>
      <c r="UMP242" s="237"/>
      <c r="UMQ242" s="237"/>
      <c r="UMR242" s="237"/>
      <c r="UMS242" s="237"/>
      <c r="UMT242" s="237"/>
      <c r="UMU242" s="237"/>
      <c r="UMV242" s="237"/>
      <c r="UMW242" s="237"/>
      <c r="UMX242" s="237"/>
      <c r="UMY242" s="237"/>
      <c r="UMZ242" s="237"/>
      <c r="UNA242" s="237"/>
      <c r="UNB242" s="237"/>
      <c r="UNC242" s="237"/>
      <c r="UND242" s="237"/>
      <c r="UNE242" s="237"/>
      <c r="UNF242" s="237"/>
      <c r="UNG242" s="237"/>
      <c r="UNH242" s="237"/>
      <c r="UNI242" s="237"/>
      <c r="UNJ242" s="237"/>
      <c r="UNK242" s="237"/>
      <c r="UNL242" s="237"/>
      <c r="UNM242" s="237"/>
      <c r="UNN242" s="237"/>
      <c r="UNO242" s="237"/>
      <c r="UNP242" s="237"/>
      <c r="UNQ242" s="237"/>
      <c r="UNR242" s="237"/>
      <c r="UNS242" s="237"/>
      <c r="UNT242" s="237"/>
      <c r="UNU242" s="237"/>
      <c r="UNV242" s="237"/>
      <c r="UNW242" s="237"/>
      <c r="UNX242" s="237"/>
      <c r="UNY242" s="237"/>
      <c r="UNZ242" s="237"/>
      <c r="UOA242" s="237"/>
      <c r="UOB242" s="237"/>
      <c r="UOC242" s="237"/>
      <c r="UOD242" s="237"/>
      <c r="UOE242" s="237"/>
      <c r="UOF242" s="237"/>
      <c r="UOG242" s="237"/>
      <c r="UOH242" s="237"/>
      <c r="UOI242" s="237"/>
      <c r="UOJ242" s="237"/>
      <c r="UOK242" s="237"/>
      <c r="UOL242" s="237"/>
      <c r="UOM242" s="237"/>
      <c r="UON242" s="237"/>
      <c r="UOO242" s="237"/>
      <c r="UOP242" s="237"/>
      <c r="UOQ242" s="237"/>
      <c r="UOR242" s="237"/>
      <c r="UOS242" s="237"/>
      <c r="UOT242" s="237"/>
      <c r="UOU242" s="237"/>
      <c r="UOV242" s="237"/>
      <c r="UOW242" s="237"/>
      <c r="UOX242" s="237"/>
      <c r="UOY242" s="237"/>
      <c r="UOZ242" s="237"/>
      <c r="UPA242" s="237"/>
      <c r="UPB242" s="237"/>
      <c r="UPC242" s="237"/>
      <c r="UPD242" s="237"/>
      <c r="UPE242" s="237"/>
      <c r="UPF242" s="237"/>
      <c r="UPG242" s="237"/>
      <c r="UPH242" s="237"/>
      <c r="UPI242" s="237"/>
      <c r="UPJ242" s="237"/>
      <c r="UPK242" s="237"/>
      <c r="UPL242" s="237"/>
      <c r="UPM242" s="237"/>
      <c r="UPN242" s="237"/>
      <c r="UPO242" s="237"/>
      <c r="UPP242" s="237"/>
      <c r="UPQ242" s="237"/>
      <c r="UPR242" s="237"/>
      <c r="UPS242" s="237"/>
      <c r="UPT242" s="237"/>
      <c r="UPU242" s="237"/>
      <c r="UPV242" s="237"/>
      <c r="UPW242" s="237"/>
      <c r="UPX242" s="237"/>
      <c r="UPY242" s="237"/>
      <c r="UPZ242" s="237"/>
      <c r="UQA242" s="237"/>
      <c r="UQB242" s="237"/>
      <c r="UQC242" s="237"/>
      <c r="UQD242" s="237"/>
      <c r="UQE242" s="237"/>
      <c r="UQF242" s="237"/>
      <c r="UQG242" s="237"/>
      <c r="UQH242" s="237"/>
      <c r="UQI242" s="237"/>
      <c r="UQJ242" s="237"/>
      <c r="UQK242" s="237"/>
      <c r="UQL242" s="237"/>
      <c r="UQM242" s="237"/>
      <c r="UQN242" s="237"/>
      <c r="UQO242" s="237"/>
      <c r="UQP242" s="237"/>
      <c r="UQQ242" s="237"/>
      <c r="UQR242" s="237"/>
      <c r="UQS242" s="237"/>
      <c r="UQT242" s="237"/>
      <c r="UQU242" s="237"/>
      <c r="UQV242" s="237"/>
      <c r="UQW242" s="237"/>
      <c r="UQX242" s="237"/>
      <c r="UQY242" s="237"/>
      <c r="UQZ242" s="237"/>
      <c r="URA242" s="237"/>
      <c r="URB242" s="237"/>
      <c r="URC242" s="237"/>
      <c r="URD242" s="237"/>
      <c r="URE242" s="237"/>
      <c r="URF242" s="237"/>
      <c r="URG242" s="237"/>
      <c r="URH242" s="237"/>
      <c r="URI242" s="237"/>
      <c r="URJ242" s="237"/>
      <c r="URK242" s="237"/>
      <c r="URL242" s="237"/>
      <c r="URM242" s="237"/>
      <c r="URN242" s="237"/>
      <c r="URO242" s="237"/>
      <c r="URP242" s="237"/>
      <c r="URQ242" s="237"/>
      <c r="URR242" s="237"/>
      <c r="URS242" s="237"/>
      <c r="URT242" s="237"/>
      <c r="URU242" s="237"/>
      <c r="URV242" s="237"/>
      <c r="URW242" s="237"/>
      <c r="URX242" s="237"/>
      <c r="URY242" s="237"/>
      <c r="URZ242" s="237"/>
      <c r="USA242" s="237"/>
      <c r="USB242" s="237"/>
      <c r="USC242" s="237"/>
      <c r="USD242" s="237"/>
      <c r="USE242" s="237"/>
      <c r="USF242" s="237"/>
      <c r="USG242" s="237"/>
      <c r="USH242" s="237"/>
      <c r="USI242" s="237"/>
      <c r="USJ242" s="237"/>
      <c r="USK242" s="237"/>
      <c r="USL242" s="237"/>
      <c r="USM242" s="237"/>
      <c r="USN242" s="237"/>
      <c r="USO242" s="237"/>
      <c r="USP242" s="237"/>
      <c r="USQ242" s="237"/>
      <c r="USR242" s="237"/>
      <c r="USS242" s="237"/>
      <c r="UST242" s="237"/>
      <c r="USU242" s="237"/>
      <c r="USV242" s="237"/>
      <c r="USW242" s="237"/>
      <c r="USX242" s="237"/>
      <c r="USY242" s="237"/>
      <c r="USZ242" s="237"/>
      <c r="UTA242" s="237"/>
      <c r="UTB242" s="237"/>
      <c r="UTC242" s="237"/>
      <c r="UTD242" s="237"/>
      <c r="UTE242" s="237"/>
      <c r="UTF242" s="237"/>
      <c r="UTG242" s="237"/>
      <c r="UTH242" s="237"/>
      <c r="UTI242" s="237"/>
      <c r="UTJ242" s="237"/>
      <c r="UTK242" s="237"/>
      <c r="UTL242" s="237"/>
      <c r="UTM242" s="237"/>
      <c r="UTN242" s="237"/>
      <c r="UTO242" s="237"/>
      <c r="UTP242" s="237"/>
      <c r="UTQ242" s="237"/>
      <c r="UTR242" s="237"/>
      <c r="UTS242" s="237"/>
      <c r="UTT242" s="237"/>
      <c r="UTU242" s="237"/>
      <c r="UTV242" s="237"/>
      <c r="UTW242" s="237"/>
      <c r="UTX242" s="237"/>
      <c r="UTY242" s="237"/>
      <c r="UTZ242" s="237"/>
      <c r="UUA242" s="237"/>
      <c r="UUB242" s="237"/>
      <c r="UUC242" s="237"/>
      <c r="UUD242" s="237"/>
      <c r="UUE242" s="237"/>
      <c r="UUF242" s="237"/>
      <c r="UUG242" s="237"/>
      <c r="UUH242" s="237"/>
      <c r="UUI242" s="237"/>
      <c r="UUJ242" s="237"/>
      <c r="UUK242" s="237"/>
      <c r="UUL242" s="237"/>
      <c r="UUM242" s="237"/>
      <c r="UUN242" s="237"/>
      <c r="UUO242" s="237"/>
      <c r="UUP242" s="237"/>
      <c r="UUQ242" s="237"/>
      <c r="UUR242" s="237"/>
      <c r="UUS242" s="237"/>
      <c r="UUT242" s="237"/>
      <c r="UUU242" s="237"/>
      <c r="UUV242" s="237"/>
      <c r="UUW242" s="237"/>
      <c r="UUX242" s="237"/>
      <c r="UUY242" s="237"/>
      <c r="UUZ242" s="237"/>
      <c r="UVA242" s="237"/>
      <c r="UVB242" s="237"/>
      <c r="UVC242" s="237"/>
      <c r="UVD242" s="237"/>
      <c r="UVE242" s="237"/>
      <c r="UVF242" s="237"/>
      <c r="UVG242" s="237"/>
      <c r="UVH242" s="237"/>
      <c r="UVI242" s="237"/>
      <c r="UVJ242" s="237"/>
      <c r="UVK242" s="237"/>
      <c r="UVL242" s="237"/>
      <c r="UVM242" s="237"/>
      <c r="UVN242" s="237"/>
      <c r="UVO242" s="237"/>
      <c r="UVP242" s="237"/>
      <c r="UVQ242" s="237"/>
      <c r="UVR242" s="237"/>
      <c r="UVS242" s="237"/>
      <c r="UVT242" s="237"/>
      <c r="UVU242" s="237"/>
      <c r="UVV242" s="237"/>
      <c r="UVW242" s="237"/>
      <c r="UVX242" s="237"/>
      <c r="UVY242" s="237"/>
      <c r="UVZ242" s="237"/>
      <c r="UWA242" s="237"/>
      <c r="UWB242" s="237"/>
      <c r="UWC242" s="237"/>
      <c r="UWD242" s="237"/>
      <c r="UWE242" s="237"/>
      <c r="UWF242" s="237"/>
      <c r="UWG242" s="237"/>
      <c r="UWH242" s="237"/>
      <c r="UWI242" s="237"/>
      <c r="UWJ242" s="237"/>
      <c r="UWK242" s="237"/>
      <c r="UWL242" s="237"/>
      <c r="UWM242" s="237"/>
      <c r="UWN242" s="237"/>
      <c r="UWO242" s="237"/>
      <c r="UWP242" s="237"/>
      <c r="UWQ242" s="237"/>
      <c r="UWR242" s="237"/>
      <c r="UWS242" s="237"/>
      <c r="UWT242" s="237"/>
      <c r="UWU242" s="237"/>
      <c r="UWV242" s="237"/>
      <c r="UWW242" s="237"/>
      <c r="UWX242" s="237"/>
      <c r="UWY242" s="237"/>
      <c r="UWZ242" s="237"/>
      <c r="UXA242" s="237"/>
      <c r="UXB242" s="237"/>
      <c r="UXC242" s="237"/>
      <c r="UXD242" s="237"/>
      <c r="UXE242" s="237"/>
      <c r="UXF242" s="237"/>
      <c r="UXG242" s="237"/>
      <c r="UXH242" s="237"/>
      <c r="UXI242" s="237"/>
      <c r="UXJ242" s="237"/>
      <c r="UXK242" s="237"/>
      <c r="UXL242" s="237"/>
      <c r="UXM242" s="237"/>
      <c r="UXN242" s="237"/>
      <c r="UXO242" s="237"/>
      <c r="UXP242" s="237"/>
      <c r="UXQ242" s="237"/>
      <c r="UXR242" s="237"/>
      <c r="UXS242" s="237"/>
      <c r="UXT242" s="237"/>
      <c r="UXU242" s="237"/>
      <c r="UXV242" s="237"/>
      <c r="UXW242" s="237"/>
      <c r="UXX242" s="237"/>
      <c r="UXY242" s="237"/>
      <c r="UXZ242" s="237"/>
      <c r="UYA242" s="237"/>
      <c r="UYB242" s="237"/>
      <c r="UYC242" s="237"/>
      <c r="UYD242" s="237"/>
      <c r="UYE242" s="237"/>
      <c r="UYF242" s="237"/>
      <c r="UYG242" s="237"/>
      <c r="UYH242" s="237"/>
      <c r="UYI242" s="237"/>
      <c r="UYJ242" s="237"/>
      <c r="UYK242" s="237"/>
      <c r="UYL242" s="237"/>
      <c r="UYM242" s="237"/>
      <c r="UYN242" s="237"/>
      <c r="UYO242" s="237"/>
      <c r="UYP242" s="237"/>
      <c r="UYQ242" s="237"/>
      <c r="UYR242" s="237"/>
      <c r="UYS242" s="237"/>
      <c r="UYT242" s="237"/>
      <c r="UYU242" s="237"/>
      <c r="UYV242" s="237"/>
      <c r="UYW242" s="237"/>
      <c r="UYX242" s="237"/>
      <c r="UYY242" s="237"/>
      <c r="UYZ242" s="237"/>
      <c r="UZA242" s="237"/>
      <c r="UZB242" s="237"/>
      <c r="UZC242" s="237"/>
      <c r="UZD242" s="237"/>
      <c r="UZE242" s="237"/>
      <c r="UZF242" s="237"/>
      <c r="UZG242" s="237"/>
      <c r="UZH242" s="237"/>
      <c r="UZI242" s="237"/>
      <c r="UZJ242" s="237"/>
      <c r="UZK242" s="237"/>
      <c r="UZL242" s="237"/>
      <c r="UZM242" s="237"/>
      <c r="UZN242" s="237"/>
      <c r="UZO242" s="237"/>
      <c r="UZP242" s="237"/>
      <c r="UZQ242" s="237"/>
      <c r="UZR242" s="237"/>
      <c r="UZS242" s="237"/>
      <c r="UZT242" s="237"/>
      <c r="UZU242" s="237"/>
      <c r="UZV242" s="237"/>
      <c r="UZW242" s="237"/>
      <c r="UZX242" s="237"/>
      <c r="UZY242" s="237"/>
      <c r="UZZ242" s="237"/>
      <c r="VAA242" s="237"/>
      <c r="VAB242" s="237"/>
      <c r="VAC242" s="237"/>
      <c r="VAD242" s="237"/>
      <c r="VAE242" s="237"/>
      <c r="VAF242" s="237"/>
      <c r="VAG242" s="237"/>
      <c r="VAH242" s="237"/>
      <c r="VAI242" s="237"/>
      <c r="VAJ242" s="237"/>
      <c r="VAK242" s="237"/>
      <c r="VAL242" s="237"/>
      <c r="VAM242" s="237"/>
      <c r="VAN242" s="237"/>
      <c r="VAO242" s="237"/>
      <c r="VAP242" s="237"/>
      <c r="VAQ242" s="237"/>
      <c r="VAR242" s="237"/>
      <c r="VAS242" s="237"/>
      <c r="VAT242" s="237"/>
      <c r="VAU242" s="237"/>
      <c r="VAV242" s="237"/>
      <c r="VAW242" s="237"/>
      <c r="VAX242" s="237"/>
      <c r="VAY242" s="237"/>
      <c r="VAZ242" s="237"/>
      <c r="VBA242" s="237"/>
      <c r="VBB242" s="237"/>
      <c r="VBC242" s="237"/>
      <c r="VBD242" s="237"/>
      <c r="VBE242" s="237"/>
      <c r="VBF242" s="237"/>
      <c r="VBG242" s="237"/>
      <c r="VBH242" s="237"/>
      <c r="VBI242" s="237"/>
      <c r="VBJ242" s="237"/>
      <c r="VBK242" s="237"/>
      <c r="VBL242" s="237"/>
      <c r="VBM242" s="237"/>
      <c r="VBN242" s="237"/>
      <c r="VBO242" s="237"/>
      <c r="VBP242" s="237"/>
      <c r="VBQ242" s="237"/>
      <c r="VBR242" s="237"/>
      <c r="VBS242" s="237"/>
      <c r="VBT242" s="237"/>
      <c r="VBU242" s="237"/>
      <c r="VBV242" s="237"/>
      <c r="VBW242" s="237"/>
      <c r="VBX242" s="237"/>
      <c r="VBY242" s="237"/>
      <c r="VBZ242" s="237"/>
      <c r="VCA242" s="237"/>
      <c r="VCB242" s="237"/>
      <c r="VCC242" s="237"/>
      <c r="VCD242" s="237"/>
      <c r="VCE242" s="237"/>
      <c r="VCF242" s="237"/>
      <c r="VCG242" s="237"/>
      <c r="VCH242" s="237"/>
      <c r="VCI242" s="237"/>
      <c r="VCJ242" s="237"/>
      <c r="VCK242" s="237"/>
      <c r="VCL242" s="237"/>
      <c r="VCM242" s="237"/>
      <c r="VCN242" s="237"/>
      <c r="VCO242" s="237"/>
      <c r="VCP242" s="237"/>
      <c r="VCQ242" s="237"/>
      <c r="VCR242" s="237"/>
      <c r="VCS242" s="237"/>
      <c r="VCT242" s="237"/>
      <c r="VCU242" s="237"/>
      <c r="VCV242" s="237"/>
      <c r="VCW242" s="237"/>
      <c r="VCX242" s="237"/>
      <c r="VCY242" s="237"/>
      <c r="VCZ242" s="237"/>
      <c r="VDA242" s="237"/>
      <c r="VDB242" s="237"/>
      <c r="VDC242" s="237"/>
      <c r="VDD242" s="237"/>
      <c r="VDE242" s="237"/>
      <c r="VDF242" s="237"/>
      <c r="VDG242" s="237"/>
      <c r="VDH242" s="237"/>
      <c r="VDI242" s="237"/>
      <c r="VDJ242" s="237"/>
      <c r="VDK242" s="237"/>
      <c r="VDL242" s="237"/>
      <c r="VDM242" s="237"/>
      <c r="VDN242" s="237"/>
      <c r="VDO242" s="237"/>
      <c r="VDP242" s="237"/>
      <c r="VDQ242" s="237"/>
      <c r="VDR242" s="237"/>
      <c r="VDS242" s="237"/>
      <c r="VDT242" s="237"/>
      <c r="VDU242" s="237"/>
      <c r="VDV242" s="237"/>
      <c r="VDW242" s="237"/>
      <c r="VDX242" s="237"/>
      <c r="VDY242" s="237"/>
      <c r="VDZ242" s="237"/>
      <c r="VEA242" s="237"/>
      <c r="VEB242" s="237"/>
      <c r="VEC242" s="237"/>
      <c r="VED242" s="237"/>
      <c r="VEE242" s="237"/>
      <c r="VEF242" s="237"/>
      <c r="VEG242" s="237"/>
      <c r="VEH242" s="237"/>
      <c r="VEI242" s="237"/>
      <c r="VEJ242" s="237"/>
      <c r="VEK242" s="237"/>
      <c r="VEL242" s="237"/>
      <c r="VEM242" s="237"/>
      <c r="VEN242" s="237"/>
      <c r="VEO242" s="237"/>
      <c r="VEP242" s="237"/>
      <c r="VEQ242" s="237"/>
      <c r="VER242" s="237"/>
      <c r="VES242" s="237"/>
      <c r="VET242" s="237"/>
      <c r="VEU242" s="237"/>
      <c r="VEV242" s="237"/>
      <c r="VEW242" s="237"/>
      <c r="VEX242" s="237"/>
      <c r="VEY242" s="237"/>
      <c r="VEZ242" s="237"/>
      <c r="VFA242" s="237"/>
      <c r="VFB242" s="237"/>
      <c r="VFC242" s="237"/>
      <c r="VFD242" s="237"/>
      <c r="VFE242" s="237"/>
      <c r="VFF242" s="237"/>
      <c r="VFG242" s="237"/>
      <c r="VFH242" s="237"/>
      <c r="VFI242" s="237"/>
      <c r="VFJ242" s="237"/>
      <c r="VFK242" s="237"/>
      <c r="VFL242" s="237"/>
      <c r="VFM242" s="237"/>
      <c r="VFN242" s="237"/>
      <c r="VFO242" s="237"/>
      <c r="VFP242" s="237"/>
      <c r="VFQ242" s="237"/>
      <c r="VFR242" s="237"/>
      <c r="VFS242" s="237"/>
      <c r="VFT242" s="237"/>
      <c r="VFU242" s="237"/>
      <c r="VFV242" s="237"/>
      <c r="VFW242" s="237"/>
      <c r="VFX242" s="237"/>
      <c r="VFY242" s="237"/>
      <c r="VFZ242" s="237"/>
      <c r="VGA242" s="237"/>
      <c r="VGB242" s="237"/>
      <c r="VGC242" s="237"/>
      <c r="VGD242" s="237"/>
      <c r="VGE242" s="237"/>
      <c r="VGF242" s="237"/>
      <c r="VGG242" s="237"/>
      <c r="VGH242" s="237"/>
      <c r="VGI242" s="237"/>
      <c r="VGJ242" s="237"/>
      <c r="VGK242" s="237"/>
      <c r="VGL242" s="237"/>
      <c r="VGM242" s="237"/>
      <c r="VGN242" s="237"/>
      <c r="VGO242" s="237"/>
      <c r="VGP242" s="237"/>
      <c r="VGQ242" s="237"/>
      <c r="VGR242" s="237"/>
      <c r="VGS242" s="237"/>
      <c r="VGT242" s="237"/>
      <c r="VGU242" s="237"/>
      <c r="VGV242" s="237"/>
      <c r="VGW242" s="237"/>
      <c r="VGX242" s="237"/>
      <c r="VGY242" s="237"/>
      <c r="VGZ242" s="237"/>
      <c r="VHA242" s="237"/>
      <c r="VHB242" s="237"/>
      <c r="VHC242" s="237"/>
      <c r="VHD242" s="237"/>
      <c r="VHE242" s="237"/>
      <c r="VHF242" s="237"/>
      <c r="VHG242" s="237"/>
      <c r="VHH242" s="237"/>
      <c r="VHI242" s="237"/>
      <c r="VHJ242" s="237"/>
      <c r="VHK242" s="237"/>
      <c r="VHL242" s="237"/>
      <c r="VHM242" s="237"/>
      <c r="VHN242" s="237"/>
      <c r="VHO242" s="237"/>
      <c r="VHP242" s="237"/>
      <c r="VHQ242" s="237"/>
      <c r="VHR242" s="237"/>
      <c r="VHS242" s="237"/>
      <c r="VHT242" s="237"/>
      <c r="VHU242" s="237"/>
      <c r="VHV242" s="237"/>
      <c r="VHW242" s="237"/>
      <c r="VHX242" s="237"/>
      <c r="VHY242" s="237"/>
      <c r="VHZ242" s="237"/>
      <c r="VIA242" s="237"/>
      <c r="VIB242" s="237"/>
      <c r="VIC242" s="237"/>
      <c r="VID242" s="237"/>
      <c r="VIE242" s="237"/>
      <c r="VIF242" s="237"/>
      <c r="VIG242" s="237"/>
      <c r="VIH242" s="237"/>
      <c r="VII242" s="237"/>
      <c r="VIJ242" s="237"/>
      <c r="VIK242" s="237"/>
      <c r="VIL242" s="237"/>
      <c r="VIM242" s="237"/>
      <c r="VIN242" s="237"/>
      <c r="VIO242" s="237"/>
      <c r="VIP242" s="237"/>
      <c r="VIQ242" s="237"/>
      <c r="VIR242" s="237"/>
      <c r="VIS242" s="237"/>
      <c r="VIT242" s="237"/>
      <c r="VIU242" s="237"/>
      <c r="VIV242" s="237"/>
      <c r="VIW242" s="237"/>
      <c r="VIX242" s="237"/>
      <c r="VIY242" s="237"/>
      <c r="VIZ242" s="237"/>
      <c r="VJA242" s="237"/>
      <c r="VJB242" s="237"/>
      <c r="VJC242" s="237"/>
      <c r="VJD242" s="237"/>
      <c r="VJE242" s="237"/>
      <c r="VJF242" s="237"/>
      <c r="VJG242" s="237"/>
      <c r="VJH242" s="237"/>
      <c r="VJI242" s="237"/>
      <c r="VJJ242" s="237"/>
      <c r="VJK242" s="237"/>
      <c r="VJL242" s="237"/>
      <c r="VJM242" s="237"/>
      <c r="VJN242" s="237"/>
      <c r="VJO242" s="237"/>
      <c r="VJP242" s="237"/>
      <c r="VJQ242" s="237"/>
      <c r="VJR242" s="237"/>
      <c r="VJS242" s="237"/>
      <c r="VJT242" s="237"/>
      <c r="VJU242" s="237"/>
      <c r="VJV242" s="237"/>
      <c r="VJW242" s="237"/>
      <c r="VJX242" s="237"/>
      <c r="VJY242" s="237"/>
      <c r="VJZ242" s="237"/>
      <c r="VKA242" s="237"/>
      <c r="VKB242" s="237"/>
      <c r="VKC242" s="237"/>
      <c r="VKD242" s="237"/>
      <c r="VKE242" s="237"/>
      <c r="VKF242" s="237"/>
      <c r="VKG242" s="237"/>
      <c r="VKH242" s="237"/>
      <c r="VKI242" s="237"/>
      <c r="VKJ242" s="237"/>
      <c r="VKK242" s="237"/>
      <c r="VKL242" s="237"/>
      <c r="VKM242" s="237"/>
      <c r="VKN242" s="237"/>
      <c r="VKO242" s="237"/>
      <c r="VKP242" s="237"/>
      <c r="VKQ242" s="237"/>
      <c r="VKR242" s="237"/>
      <c r="VKS242" s="237"/>
      <c r="VKT242" s="237"/>
      <c r="VKU242" s="237"/>
      <c r="VKV242" s="237"/>
      <c r="VKW242" s="237"/>
      <c r="VKX242" s="237"/>
      <c r="VKY242" s="237"/>
      <c r="VKZ242" s="237"/>
      <c r="VLA242" s="237"/>
      <c r="VLB242" s="237"/>
      <c r="VLC242" s="237"/>
      <c r="VLD242" s="237"/>
      <c r="VLE242" s="237"/>
      <c r="VLF242" s="237"/>
      <c r="VLG242" s="237"/>
      <c r="VLH242" s="237"/>
      <c r="VLI242" s="237"/>
      <c r="VLJ242" s="237"/>
      <c r="VLK242" s="237"/>
      <c r="VLL242" s="237"/>
      <c r="VLM242" s="237"/>
      <c r="VLN242" s="237"/>
      <c r="VLO242" s="237"/>
      <c r="VLP242" s="237"/>
      <c r="VLQ242" s="237"/>
      <c r="VLR242" s="237"/>
      <c r="VLS242" s="237"/>
      <c r="VLT242" s="237"/>
      <c r="VLU242" s="237"/>
      <c r="VLV242" s="237"/>
      <c r="VLW242" s="237"/>
      <c r="VLX242" s="237"/>
      <c r="VLY242" s="237"/>
      <c r="VLZ242" s="237"/>
      <c r="VMA242" s="237"/>
      <c r="VMB242" s="237"/>
      <c r="VMC242" s="237"/>
      <c r="VMD242" s="237"/>
      <c r="VME242" s="237"/>
      <c r="VMF242" s="237"/>
      <c r="VMG242" s="237"/>
      <c r="VMH242" s="237"/>
      <c r="VMI242" s="237"/>
      <c r="VMJ242" s="237"/>
      <c r="VMK242" s="237"/>
      <c r="VML242" s="237"/>
      <c r="VMM242" s="237"/>
      <c r="VMN242" s="237"/>
      <c r="VMO242" s="237"/>
      <c r="VMP242" s="237"/>
      <c r="VMQ242" s="237"/>
      <c r="VMR242" s="237"/>
      <c r="VMS242" s="237"/>
      <c r="VMT242" s="237"/>
      <c r="VMU242" s="237"/>
      <c r="VMV242" s="237"/>
      <c r="VMW242" s="237"/>
      <c r="VMX242" s="237"/>
      <c r="VMY242" s="237"/>
      <c r="VMZ242" s="237"/>
      <c r="VNA242" s="237"/>
      <c r="VNB242" s="237"/>
      <c r="VNC242" s="237"/>
      <c r="VND242" s="237"/>
      <c r="VNE242" s="237"/>
      <c r="VNF242" s="237"/>
      <c r="VNG242" s="237"/>
      <c r="VNH242" s="237"/>
      <c r="VNI242" s="237"/>
      <c r="VNJ242" s="237"/>
      <c r="VNK242" s="237"/>
      <c r="VNL242" s="237"/>
      <c r="VNM242" s="237"/>
      <c r="VNN242" s="237"/>
      <c r="VNO242" s="237"/>
      <c r="VNP242" s="237"/>
      <c r="VNQ242" s="237"/>
      <c r="VNR242" s="237"/>
      <c r="VNS242" s="237"/>
      <c r="VNT242" s="237"/>
      <c r="VNU242" s="237"/>
      <c r="VNV242" s="237"/>
      <c r="VNW242" s="237"/>
      <c r="VNX242" s="237"/>
      <c r="VNY242" s="237"/>
      <c r="VNZ242" s="237"/>
      <c r="VOA242" s="237"/>
      <c r="VOB242" s="237"/>
      <c r="VOC242" s="237"/>
      <c r="VOD242" s="237"/>
      <c r="VOE242" s="237"/>
      <c r="VOF242" s="237"/>
      <c r="VOG242" s="237"/>
      <c r="VOH242" s="237"/>
      <c r="VOI242" s="237"/>
      <c r="VOJ242" s="237"/>
      <c r="VOK242" s="237"/>
      <c r="VOL242" s="237"/>
      <c r="VOM242" s="237"/>
      <c r="VON242" s="237"/>
      <c r="VOO242" s="237"/>
      <c r="VOP242" s="237"/>
      <c r="VOQ242" s="237"/>
      <c r="VOR242" s="237"/>
      <c r="VOS242" s="237"/>
      <c r="VOT242" s="237"/>
      <c r="VOU242" s="237"/>
      <c r="VOV242" s="237"/>
      <c r="VOW242" s="237"/>
      <c r="VOX242" s="237"/>
      <c r="VOY242" s="237"/>
      <c r="VOZ242" s="237"/>
      <c r="VPA242" s="237"/>
      <c r="VPB242" s="237"/>
      <c r="VPC242" s="237"/>
      <c r="VPD242" s="237"/>
      <c r="VPE242" s="237"/>
      <c r="VPF242" s="237"/>
      <c r="VPG242" s="237"/>
      <c r="VPH242" s="237"/>
      <c r="VPI242" s="237"/>
      <c r="VPJ242" s="237"/>
      <c r="VPK242" s="237"/>
      <c r="VPL242" s="237"/>
      <c r="VPM242" s="237"/>
      <c r="VPN242" s="237"/>
      <c r="VPO242" s="237"/>
      <c r="VPP242" s="237"/>
      <c r="VPQ242" s="237"/>
      <c r="VPR242" s="237"/>
      <c r="VPS242" s="237"/>
      <c r="VPT242" s="237"/>
      <c r="VPU242" s="237"/>
      <c r="VPV242" s="237"/>
      <c r="VPW242" s="237"/>
      <c r="VPX242" s="237"/>
      <c r="VPY242" s="237"/>
      <c r="VPZ242" s="237"/>
      <c r="VQA242" s="237"/>
      <c r="VQB242" s="237"/>
      <c r="VQC242" s="237"/>
      <c r="VQD242" s="237"/>
      <c r="VQE242" s="237"/>
      <c r="VQF242" s="237"/>
      <c r="VQG242" s="237"/>
      <c r="VQH242" s="237"/>
      <c r="VQI242" s="237"/>
      <c r="VQJ242" s="237"/>
      <c r="VQK242" s="237"/>
      <c r="VQL242" s="237"/>
      <c r="VQM242" s="237"/>
      <c r="VQN242" s="237"/>
      <c r="VQO242" s="237"/>
      <c r="VQP242" s="237"/>
      <c r="VQQ242" s="237"/>
      <c r="VQR242" s="237"/>
      <c r="VQS242" s="237"/>
      <c r="VQT242" s="237"/>
      <c r="VQU242" s="237"/>
      <c r="VQV242" s="237"/>
      <c r="VQW242" s="237"/>
      <c r="VQX242" s="237"/>
      <c r="VQY242" s="237"/>
      <c r="VQZ242" s="237"/>
      <c r="VRA242" s="237"/>
      <c r="VRB242" s="237"/>
      <c r="VRC242" s="237"/>
      <c r="VRD242" s="237"/>
      <c r="VRE242" s="237"/>
      <c r="VRF242" s="237"/>
      <c r="VRG242" s="237"/>
      <c r="VRH242" s="237"/>
      <c r="VRI242" s="237"/>
      <c r="VRJ242" s="237"/>
      <c r="VRK242" s="237"/>
      <c r="VRL242" s="237"/>
      <c r="VRM242" s="237"/>
      <c r="VRN242" s="237"/>
      <c r="VRO242" s="237"/>
      <c r="VRP242" s="237"/>
      <c r="VRQ242" s="237"/>
      <c r="VRR242" s="237"/>
      <c r="VRS242" s="237"/>
      <c r="VRT242" s="237"/>
      <c r="VRU242" s="237"/>
      <c r="VRV242" s="237"/>
      <c r="VRW242" s="237"/>
      <c r="VRX242" s="237"/>
      <c r="VRY242" s="237"/>
      <c r="VRZ242" s="237"/>
      <c r="VSA242" s="237"/>
      <c r="VSB242" s="237"/>
      <c r="VSC242" s="237"/>
      <c r="VSD242" s="237"/>
      <c r="VSE242" s="237"/>
      <c r="VSF242" s="237"/>
      <c r="VSG242" s="237"/>
      <c r="VSH242" s="237"/>
      <c r="VSI242" s="237"/>
      <c r="VSJ242" s="237"/>
      <c r="VSK242" s="237"/>
      <c r="VSL242" s="237"/>
      <c r="VSM242" s="237"/>
      <c r="VSN242" s="237"/>
      <c r="VSO242" s="237"/>
      <c r="VSP242" s="237"/>
      <c r="VSQ242" s="237"/>
      <c r="VSR242" s="237"/>
      <c r="VSS242" s="237"/>
      <c r="VST242" s="237"/>
      <c r="VSU242" s="237"/>
      <c r="VSV242" s="237"/>
      <c r="VSW242" s="237"/>
      <c r="VSX242" s="237"/>
      <c r="VSY242" s="237"/>
      <c r="VSZ242" s="237"/>
      <c r="VTA242" s="237"/>
      <c r="VTB242" s="237"/>
      <c r="VTC242" s="237"/>
      <c r="VTD242" s="237"/>
      <c r="VTE242" s="237"/>
      <c r="VTF242" s="237"/>
      <c r="VTG242" s="237"/>
      <c r="VTH242" s="237"/>
      <c r="VTI242" s="237"/>
      <c r="VTJ242" s="237"/>
      <c r="VTK242" s="237"/>
      <c r="VTL242" s="237"/>
      <c r="VTM242" s="237"/>
      <c r="VTN242" s="237"/>
      <c r="VTO242" s="237"/>
      <c r="VTP242" s="237"/>
      <c r="VTQ242" s="237"/>
      <c r="VTR242" s="237"/>
      <c r="VTS242" s="237"/>
      <c r="VTT242" s="237"/>
      <c r="VTU242" s="237"/>
      <c r="VTV242" s="237"/>
      <c r="VTW242" s="237"/>
      <c r="VTX242" s="237"/>
      <c r="VTY242" s="237"/>
      <c r="VTZ242" s="237"/>
      <c r="VUA242" s="237"/>
      <c r="VUB242" s="237"/>
      <c r="VUC242" s="237"/>
      <c r="VUD242" s="237"/>
      <c r="VUE242" s="237"/>
      <c r="VUF242" s="237"/>
      <c r="VUG242" s="237"/>
      <c r="VUH242" s="237"/>
      <c r="VUI242" s="237"/>
      <c r="VUJ242" s="237"/>
      <c r="VUK242" s="237"/>
      <c r="VUL242" s="237"/>
      <c r="VUM242" s="237"/>
      <c r="VUN242" s="237"/>
      <c r="VUO242" s="237"/>
      <c r="VUP242" s="237"/>
      <c r="VUQ242" s="237"/>
      <c r="VUR242" s="237"/>
      <c r="VUS242" s="237"/>
      <c r="VUT242" s="237"/>
      <c r="VUU242" s="237"/>
      <c r="VUV242" s="237"/>
      <c r="VUW242" s="237"/>
      <c r="VUX242" s="237"/>
      <c r="VUY242" s="237"/>
      <c r="VUZ242" s="237"/>
      <c r="VVA242" s="237"/>
      <c r="VVB242" s="237"/>
      <c r="VVC242" s="237"/>
      <c r="VVD242" s="237"/>
      <c r="VVE242" s="237"/>
      <c r="VVF242" s="237"/>
      <c r="VVG242" s="237"/>
      <c r="VVH242" s="237"/>
      <c r="VVI242" s="237"/>
      <c r="VVJ242" s="237"/>
      <c r="VVK242" s="237"/>
      <c r="VVL242" s="237"/>
      <c r="VVM242" s="237"/>
      <c r="VVN242" s="237"/>
      <c r="VVO242" s="237"/>
      <c r="VVP242" s="237"/>
      <c r="VVQ242" s="237"/>
      <c r="VVR242" s="237"/>
      <c r="VVS242" s="237"/>
      <c r="VVT242" s="237"/>
      <c r="VVU242" s="237"/>
      <c r="VVV242" s="237"/>
      <c r="VVW242" s="237"/>
      <c r="VVX242" s="237"/>
      <c r="VVY242" s="237"/>
      <c r="VVZ242" s="237"/>
      <c r="VWA242" s="237"/>
      <c r="VWB242" s="237"/>
      <c r="VWC242" s="237"/>
      <c r="VWD242" s="237"/>
      <c r="VWE242" s="237"/>
      <c r="VWF242" s="237"/>
      <c r="VWG242" s="237"/>
      <c r="VWH242" s="237"/>
      <c r="VWI242" s="237"/>
      <c r="VWJ242" s="237"/>
      <c r="VWK242" s="237"/>
      <c r="VWL242" s="237"/>
      <c r="VWM242" s="237"/>
      <c r="VWN242" s="237"/>
      <c r="VWO242" s="237"/>
      <c r="VWP242" s="237"/>
      <c r="VWQ242" s="237"/>
      <c r="VWR242" s="237"/>
      <c r="VWS242" s="237"/>
      <c r="VWT242" s="237"/>
      <c r="VWU242" s="237"/>
      <c r="VWV242" s="237"/>
      <c r="VWW242" s="237"/>
      <c r="VWX242" s="237"/>
      <c r="VWY242" s="237"/>
      <c r="VWZ242" s="237"/>
      <c r="VXA242" s="237"/>
      <c r="VXB242" s="237"/>
      <c r="VXC242" s="237"/>
      <c r="VXD242" s="237"/>
      <c r="VXE242" s="237"/>
      <c r="VXF242" s="237"/>
      <c r="VXG242" s="237"/>
      <c r="VXH242" s="237"/>
      <c r="VXI242" s="237"/>
      <c r="VXJ242" s="237"/>
      <c r="VXK242" s="237"/>
      <c r="VXL242" s="237"/>
      <c r="VXM242" s="237"/>
      <c r="VXN242" s="237"/>
      <c r="VXO242" s="237"/>
      <c r="VXP242" s="237"/>
      <c r="VXQ242" s="237"/>
      <c r="VXR242" s="237"/>
      <c r="VXS242" s="237"/>
      <c r="VXT242" s="237"/>
      <c r="VXU242" s="237"/>
      <c r="VXV242" s="237"/>
      <c r="VXW242" s="237"/>
      <c r="VXX242" s="237"/>
      <c r="VXY242" s="237"/>
      <c r="VXZ242" s="237"/>
      <c r="VYA242" s="237"/>
      <c r="VYB242" s="237"/>
      <c r="VYC242" s="237"/>
      <c r="VYD242" s="237"/>
      <c r="VYE242" s="237"/>
      <c r="VYF242" s="237"/>
      <c r="VYG242" s="237"/>
      <c r="VYH242" s="237"/>
      <c r="VYI242" s="237"/>
      <c r="VYJ242" s="237"/>
      <c r="VYK242" s="237"/>
      <c r="VYL242" s="237"/>
      <c r="VYM242" s="237"/>
      <c r="VYN242" s="237"/>
      <c r="VYO242" s="237"/>
      <c r="VYP242" s="237"/>
      <c r="VYQ242" s="237"/>
      <c r="VYR242" s="237"/>
      <c r="VYS242" s="237"/>
      <c r="VYT242" s="237"/>
      <c r="VYU242" s="237"/>
      <c r="VYV242" s="237"/>
      <c r="VYW242" s="237"/>
      <c r="VYX242" s="237"/>
      <c r="VYY242" s="237"/>
      <c r="VYZ242" s="237"/>
      <c r="VZA242" s="237"/>
      <c r="VZB242" s="237"/>
      <c r="VZC242" s="237"/>
      <c r="VZD242" s="237"/>
      <c r="VZE242" s="237"/>
      <c r="VZF242" s="237"/>
      <c r="VZG242" s="237"/>
      <c r="VZH242" s="237"/>
      <c r="VZI242" s="237"/>
      <c r="VZJ242" s="237"/>
      <c r="VZK242" s="237"/>
      <c r="VZL242" s="237"/>
      <c r="VZM242" s="237"/>
      <c r="VZN242" s="237"/>
      <c r="VZO242" s="237"/>
      <c r="VZP242" s="237"/>
      <c r="VZQ242" s="237"/>
      <c r="VZR242" s="237"/>
      <c r="VZS242" s="237"/>
      <c r="VZT242" s="237"/>
      <c r="VZU242" s="237"/>
      <c r="VZV242" s="237"/>
      <c r="VZW242" s="237"/>
      <c r="VZX242" s="237"/>
      <c r="VZY242" s="237"/>
      <c r="VZZ242" s="237"/>
      <c r="WAA242" s="237"/>
      <c r="WAB242" s="237"/>
      <c r="WAC242" s="237"/>
      <c r="WAD242" s="237"/>
      <c r="WAE242" s="237"/>
      <c r="WAF242" s="237"/>
      <c r="WAG242" s="237"/>
      <c r="WAH242" s="237"/>
      <c r="WAI242" s="237"/>
      <c r="WAJ242" s="237"/>
      <c r="WAK242" s="237"/>
      <c r="WAL242" s="237"/>
      <c r="WAM242" s="237"/>
      <c r="WAN242" s="237"/>
      <c r="WAO242" s="237"/>
      <c r="WAP242" s="237"/>
      <c r="WAQ242" s="237"/>
      <c r="WAR242" s="237"/>
      <c r="WAS242" s="237"/>
      <c r="WAT242" s="237"/>
      <c r="WAU242" s="237"/>
      <c r="WAV242" s="237"/>
      <c r="WAW242" s="237"/>
      <c r="WAX242" s="237"/>
      <c r="WAY242" s="237"/>
      <c r="WAZ242" s="237"/>
      <c r="WBA242" s="237"/>
      <c r="WBB242" s="237"/>
      <c r="WBC242" s="237"/>
      <c r="WBD242" s="237"/>
      <c r="WBE242" s="237"/>
      <c r="WBF242" s="237"/>
      <c r="WBG242" s="237"/>
      <c r="WBH242" s="237"/>
      <c r="WBI242" s="237"/>
      <c r="WBJ242" s="237"/>
      <c r="WBK242" s="237"/>
      <c r="WBL242" s="237"/>
      <c r="WBM242" s="237"/>
      <c r="WBN242" s="237"/>
      <c r="WBO242" s="237"/>
      <c r="WBP242" s="237"/>
      <c r="WBQ242" s="237"/>
      <c r="WBR242" s="237"/>
      <c r="WBS242" s="237"/>
      <c r="WBT242" s="237"/>
      <c r="WBU242" s="237"/>
      <c r="WBV242" s="237"/>
      <c r="WBW242" s="237"/>
      <c r="WBX242" s="237"/>
      <c r="WBY242" s="237"/>
      <c r="WBZ242" s="237"/>
      <c r="WCA242" s="237"/>
      <c r="WCB242" s="237"/>
      <c r="WCC242" s="237"/>
      <c r="WCD242" s="237"/>
      <c r="WCE242" s="237"/>
      <c r="WCF242" s="237"/>
      <c r="WCG242" s="237"/>
      <c r="WCH242" s="237"/>
      <c r="WCI242" s="237"/>
      <c r="WCJ242" s="237"/>
      <c r="WCK242" s="237"/>
      <c r="WCL242" s="237"/>
      <c r="WCM242" s="237"/>
      <c r="WCN242" s="237"/>
      <c r="WCO242" s="237"/>
      <c r="WCP242" s="237"/>
      <c r="WCQ242" s="237"/>
      <c r="WCR242" s="237"/>
      <c r="WCS242" s="237"/>
      <c r="WCT242" s="237"/>
      <c r="WCU242" s="237"/>
      <c r="WCV242" s="237"/>
      <c r="WCW242" s="237"/>
      <c r="WCX242" s="237"/>
      <c r="WCY242" s="237"/>
      <c r="WCZ242" s="237"/>
      <c r="WDA242" s="237"/>
      <c r="WDB242" s="237"/>
      <c r="WDC242" s="237"/>
      <c r="WDD242" s="237"/>
      <c r="WDE242" s="237"/>
      <c r="WDF242" s="237"/>
      <c r="WDG242" s="237"/>
      <c r="WDH242" s="237"/>
      <c r="WDI242" s="237"/>
      <c r="WDJ242" s="237"/>
      <c r="WDK242" s="237"/>
      <c r="WDL242" s="237"/>
      <c r="WDM242" s="237"/>
      <c r="WDN242" s="237"/>
      <c r="WDO242" s="237"/>
      <c r="WDP242" s="237"/>
      <c r="WDQ242" s="237"/>
      <c r="WDR242" s="237"/>
      <c r="WDS242" s="237"/>
      <c r="WDT242" s="237"/>
      <c r="WDU242" s="237"/>
      <c r="WDV242" s="237"/>
      <c r="WDW242" s="237"/>
      <c r="WDX242" s="237"/>
      <c r="WDY242" s="237"/>
      <c r="WDZ242" s="237"/>
      <c r="WEA242" s="237"/>
      <c r="WEB242" s="237"/>
      <c r="WEC242" s="237"/>
      <c r="WED242" s="237"/>
      <c r="WEE242" s="237"/>
      <c r="WEF242" s="237"/>
      <c r="WEG242" s="237"/>
      <c r="WEH242" s="237"/>
      <c r="WEI242" s="237"/>
      <c r="WEJ242" s="237"/>
      <c r="WEK242" s="237"/>
      <c r="WEL242" s="237"/>
      <c r="WEM242" s="237"/>
      <c r="WEN242" s="237"/>
      <c r="WEO242" s="237"/>
      <c r="WEP242" s="237"/>
      <c r="WEQ242" s="237"/>
      <c r="WER242" s="237"/>
      <c r="WES242" s="237"/>
      <c r="WET242" s="237"/>
      <c r="WEU242" s="237"/>
      <c r="WEV242" s="237"/>
      <c r="WEW242" s="237"/>
      <c r="WEX242" s="237"/>
      <c r="WEY242" s="237"/>
      <c r="WEZ242" s="237"/>
      <c r="WFA242" s="237"/>
      <c r="WFB242" s="237"/>
      <c r="WFC242" s="237"/>
      <c r="WFD242" s="237"/>
      <c r="WFE242" s="237"/>
      <c r="WFF242" s="237"/>
      <c r="WFG242" s="237"/>
      <c r="WFH242" s="237"/>
      <c r="WFI242" s="237"/>
      <c r="WFJ242" s="237"/>
      <c r="WFK242" s="237"/>
      <c r="WFL242" s="237"/>
      <c r="WFM242" s="237"/>
      <c r="WFN242" s="237"/>
      <c r="WFO242" s="237"/>
      <c r="WFP242" s="237"/>
      <c r="WFQ242" s="237"/>
      <c r="WFR242" s="237"/>
      <c r="WFS242" s="237"/>
      <c r="WFT242" s="237"/>
      <c r="WFU242" s="237"/>
      <c r="WFV242" s="237"/>
      <c r="WFW242" s="237"/>
      <c r="WFX242" s="237"/>
      <c r="WFY242" s="237"/>
      <c r="WFZ242" s="237"/>
      <c r="WGA242" s="237"/>
      <c r="WGB242" s="237"/>
      <c r="WGC242" s="237"/>
      <c r="WGD242" s="237"/>
      <c r="WGE242" s="237"/>
      <c r="WGF242" s="237"/>
      <c r="WGG242" s="237"/>
      <c r="WGH242" s="237"/>
      <c r="WGI242" s="237"/>
      <c r="WGJ242" s="237"/>
      <c r="WGK242" s="237"/>
      <c r="WGL242" s="237"/>
      <c r="WGM242" s="237"/>
      <c r="WGN242" s="237"/>
      <c r="WGO242" s="237"/>
      <c r="WGP242" s="237"/>
      <c r="WGQ242" s="237"/>
      <c r="WGR242" s="237"/>
      <c r="WGS242" s="237"/>
      <c r="WGT242" s="237"/>
      <c r="WGU242" s="237"/>
      <c r="WGV242" s="237"/>
      <c r="WGW242" s="237"/>
      <c r="WGX242" s="237"/>
      <c r="WGY242" s="237"/>
      <c r="WGZ242" s="237"/>
      <c r="WHA242" s="237"/>
      <c r="WHB242" s="237"/>
      <c r="WHC242" s="237"/>
      <c r="WHD242" s="237"/>
      <c r="WHE242" s="237"/>
      <c r="WHF242" s="237"/>
      <c r="WHG242" s="237"/>
      <c r="WHH242" s="237"/>
      <c r="WHI242" s="237"/>
      <c r="WHJ242" s="237"/>
      <c r="WHK242" s="237"/>
      <c r="WHL242" s="237"/>
      <c r="WHM242" s="237"/>
      <c r="WHN242" s="237"/>
      <c r="WHO242" s="237"/>
      <c r="WHP242" s="237"/>
      <c r="WHQ242" s="237"/>
      <c r="WHR242" s="237"/>
      <c r="WHS242" s="237"/>
      <c r="WHT242" s="237"/>
      <c r="WHU242" s="237"/>
      <c r="WHV242" s="237"/>
      <c r="WHW242" s="237"/>
      <c r="WHX242" s="237"/>
      <c r="WHY242" s="237"/>
      <c r="WHZ242" s="237"/>
      <c r="WIA242" s="237"/>
      <c r="WIB242" s="237"/>
      <c r="WIC242" s="237"/>
      <c r="WID242" s="237"/>
      <c r="WIE242" s="237"/>
      <c r="WIF242" s="237"/>
      <c r="WIG242" s="237"/>
      <c r="WIH242" s="237"/>
      <c r="WII242" s="237"/>
      <c r="WIJ242" s="237"/>
      <c r="WIK242" s="237"/>
      <c r="WIL242" s="237"/>
      <c r="WIM242" s="237"/>
      <c r="WIN242" s="237"/>
      <c r="WIO242" s="237"/>
      <c r="WIP242" s="237"/>
      <c r="WIQ242" s="237"/>
      <c r="WIR242" s="237"/>
      <c r="WIS242" s="237"/>
      <c r="WIT242" s="237"/>
      <c r="WIU242" s="237"/>
      <c r="WIV242" s="237"/>
      <c r="WIW242" s="237"/>
      <c r="WIX242" s="237"/>
      <c r="WIY242" s="237"/>
      <c r="WIZ242" s="237"/>
      <c r="WJA242" s="237"/>
      <c r="WJB242" s="237"/>
      <c r="WJC242" s="237"/>
      <c r="WJD242" s="237"/>
      <c r="WJE242" s="237"/>
      <c r="WJF242" s="237"/>
      <c r="WJG242" s="237"/>
      <c r="WJH242" s="237"/>
      <c r="WJI242" s="237"/>
      <c r="WJJ242" s="237"/>
      <c r="WJK242" s="237"/>
      <c r="WJL242" s="237"/>
      <c r="WJM242" s="237"/>
      <c r="WJN242" s="237"/>
      <c r="WJO242" s="237"/>
      <c r="WJP242" s="237"/>
      <c r="WJQ242" s="237"/>
      <c r="WJR242" s="237"/>
      <c r="WJS242" s="237"/>
      <c r="WJT242" s="237"/>
      <c r="WJU242" s="237"/>
      <c r="WJV242" s="237"/>
      <c r="WJW242" s="237"/>
      <c r="WJX242" s="237"/>
      <c r="WJY242" s="237"/>
      <c r="WJZ242" s="237"/>
      <c r="WKA242" s="237"/>
      <c r="WKB242" s="237"/>
      <c r="WKC242" s="237"/>
      <c r="WKD242" s="237"/>
      <c r="WKE242" s="237"/>
      <c r="WKF242" s="237"/>
      <c r="WKG242" s="237"/>
      <c r="WKH242" s="237"/>
      <c r="WKI242" s="237"/>
      <c r="WKJ242" s="237"/>
      <c r="WKK242" s="237"/>
      <c r="WKL242" s="237"/>
      <c r="WKM242" s="237"/>
      <c r="WKN242" s="237"/>
      <c r="WKO242" s="237"/>
      <c r="WKP242" s="237"/>
      <c r="WKQ242" s="237"/>
      <c r="WKR242" s="237"/>
      <c r="WKS242" s="237"/>
      <c r="WKT242" s="237"/>
      <c r="WKU242" s="237"/>
      <c r="WKV242" s="237"/>
      <c r="WKW242" s="237"/>
      <c r="WKX242" s="237"/>
      <c r="WKY242" s="237"/>
      <c r="WKZ242" s="237"/>
      <c r="WLA242" s="237"/>
      <c r="WLB242" s="237"/>
      <c r="WLC242" s="237"/>
      <c r="WLD242" s="237"/>
      <c r="WLE242" s="237"/>
      <c r="WLF242" s="237"/>
      <c r="WLG242" s="237"/>
      <c r="WLH242" s="237"/>
      <c r="WLI242" s="237"/>
      <c r="WLJ242" s="237"/>
      <c r="WLK242" s="237"/>
      <c r="WLL242" s="237"/>
      <c r="WLM242" s="237"/>
      <c r="WLN242" s="237"/>
      <c r="WLO242" s="237"/>
      <c r="WLP242" s="237"/>
      <c r="WLQ242" s="237"/>
      <c r="WLR242" s="237"/>
      <c r="WLS242" s="237"/>
      <c r="WLT242" s="237"/>
      <c r="WLU242" s="237"/>
      <c r="WLV242" s="237"/>
      <c r="WLW242" s="237"/>
      <c r="WLX242" s="237"/>
      <c r="WLY242" s="237"/>
      <c r="WLZ242" s="237"/>
      <c r="WMA242" s="237"/>
      <c r="WMB242" s="237"/>
      <c r="WMC242" s="237"/>
      <c r="WMD242" s="237"/>
      <c r="WME242" s="237"/>
      <c r="WMF242" s="237"/>
      <c r="WMG242" s="237"/>
      <c r="WMH242" s="237"/>
      <c r="WMI242" s="237"/>
      <c r="WMJ242" s="237"/>
      <c r="WMK242" s="237"/>
      <c r="WML242" s="237"/>
      <c r="WMM242" s="237"/>
      <c r="WMN242" s="237"/>
      <c r="WMO242" s="237"/>
      <c r="WMP242" s="237"/>
      <c r="WMQ242" s="237"/>
      <c r="WMR242" s="237"/>
      <c r="WMS242" s="237"/>
      <c r="WMT242" s="237"/>
      <c r="WMU242" s="237"/>
      <c r="WMV242" s="237"/>
      <c r="WMW242" s="237"/>
      <c r="WMX242" s="237"/>
      <c r="WMY242" s="237"/>
      <c r="WMZ242" s="237"/>
      <c r="WNA242" s="237"/>
      <c r="WNB242" s="237"/>
      <c r="WNC242" s="237"/>
      <c r="WND242" s="237"/>
      <c r="WNE242" s="237"/>
      <c r="WNF242" s="237"/>
      <c r="WNG242" s="237"/>
      <c r="WNH242" s="237"/>
      <c r="WNI242" s="237"/>
      <c r="WNJ242" s="237"/>
      <c r="WNK242" s="237"/>
      <c r="WNL242" s="237"/>
      <c r="WNM242" s="237"/>
      <c r="WNN242" s="237"/>
      <c r="WNO242" s="237"/>
      <c r="WNP242" s="237"/>
      <c r="WNQ242" s="237"/>
      <c r="WNR242" s="237"/>
      <c r="WNS242" s="237"/>
      <c r="WNT242" s="237"/>
      <c r="WNU242" s="237"/>
      <c r="WNV242" s="237"/>
      <c r="WNW242" s="237"/>
      <c r="WNX242" s="237"/>
      <c r="WNY242" s="237"/>
      <c r="WNZ242" s="237"/>
      <c r="WOA242" s="237"/>
      <c r="WOB242" s="237"/>
      <c r="WOC242" s="237"/>
      <c r="WOD242" s="237"/>
      <c r="WOE242" s="237"/>
      <c r="WOF242" s="237"/>
      <c r="WOG242" s="237"/>
      <c r="WOH242" s="237"/>
      <c r="WOI242" s="237"/>
      <c r="WOJ242" s="237"/>
      <c r="WOK242" s="237"/>
      <c r="WOL242" s="237"/>
      <c r="WOM242" s="237"/>
      <c r="WON242" s="237"/>
      <c r="WOO242" s="237"/>
      <c r="WOP242" s="237"/>
      <c r="WOQ242" s="237"/>
      <c r="WOR242" s="237"/>
      <c r="WOS242" s="237"/>
      <c r="WOT242" s="237"/>
      <c r="WOU242" s="237"/>
      <c r="WOV242" s="237"/>
      <c r="WOW242" s="237"/>
      <c r="WOX242" s="237"/>
      <c r="WOY242" s="237"/>
      <c r="WOZ242" s="237"/>
      <c r="WPA242" s="237"/>
      <c r="WPB242" s="237"/>
      <c r="WPC242" s="237"/>
      <c r="WPD242" s="237"/>
      <c r="WPE242" s="237"/>
      <c r="WPF242" s="237"/>
      <c r="WPG242" s="237"/>
      <c r="WPH242" s="237"/>
      <c r="WPI242" s="237"/>
      <c r="WPJ242" s="237"/>
      <c r="WPK242" s="237"/>
      <c r="WPL242" s="237"/>
      <c r="WPM242" s="237"/>
      <c r="WPN242" s="237"/>
      <c r="WPO242" s="237"/>
      <c r="WPP242" s="237"/>
      <c r="WPQ242" s="237"/>
      <c r="WPR242" s="237"/>
      <c r="WPS242" s="237"/>
      <c r="WPT242" s="237"/>
      <c r="WPU242" s="237"/>
      <c r="WPV242" s="237"/>
      <c r="WPW242" s="237"/>
      <c r="WPX242" s="237"/>
      <c r="WPY242" s="237"/>
      <c r="WPZ242" s="237"/>
      <c r="WQA242" s="237"/>
      <c r="WQB242" s="237"/>
      <c r="WQC242" s="237"/>
      <c r="WQD242" s="237"/>
      <c r="WQE242" s="237"/>
      <c r="WQF242" s="237"/>
      <c r="WQG242" s="237"/>
      <c r="WQH242" s="237"/>
      <c r="WQI242" s="237"/>
      <c r="WQJ242" s="237"/>
      <c r="WQK242" s="237"/>
      <c r="WQL242" s="237"/>
      <c r="WQM242" s="237"/>
      <c r="WQN242" s="237"/>
      <c r="WQO242" s="237"/>
      <c r="WQP242" s="237"/>
      <c r="WQQ242" s="237"/>
      <c r="WQR242" s="237"/>
      <c r="WQS242" s="237"/>
      <c r="WQT242" s="237"/>
      <c r="WQU242" s="237"/>
      <c r="WQV242" s="237"/>
      <c r="WQW242" s="237"/>
      <c r="WQX242" s="237"/>
      <c r="WQY242" s="237"/>
      <c r="WQZ242" s="237"/>
      <c r="WRA242" s="237"/>
      <c r="WRB242" s="237"/>
      <c r="WRC242" s="237"/>
      <c r="WRD242" s="237"/>
      <c r="WRE242" s="237"/>
      <c r="WRF242" s="237"/>
      <c r="WRG242" s="237"/>
      <c r="WRH242" s="237"/>
      <c r="WRI242" s="237"/>
      <c r="WRJ242" s="237"/>
      <c r="WRK242" s="237"/>
      <c r="WRL242" s="237"/>
      <c r="WRM242" s="237"/>
      <c r="WRN242" s="237"/>
      <c r="WRO242" s="237"/>
      <c r="WRP242" s="237"/>
      <c r="WRQ242" s="237"/>
      <c r="WRR242" s="237"/>
      <c r="WRS242" s="237"/>
      <c r="WRT242" s="237"/>
      <c r="WRU242" s="237"/>
      <c r="WRV242" s="237"/>
      <c r="WRW242" s="237"/>
      <c r="WRX242" s="237"/>
      <c r="WRY242" s="237"/>
      <c r="WRZ242" s="237"/>
      <c r="WSA242" s="237"/>
      <c r="WSB242" s="237"/>
      <c r="WSC242" s="237"/>
      <c r="WSD242" s="237"/>
      <c r="WSE242" s="237"/>
      <c r="WSF242" s="237"/>
      <c r="WSG242" s="237"/>
      <c r="WSH242" s="237"/>
      <c r="WSI242" s="237"/>
      <c r="WSJ242" s="237"/>
      <c r="WSK242" s="237"/>
      <c r="WSL242" s="237"/>
      <c r="WSM242" s="237"/>
      <c r="WSN242" s="237"/>
      <c r="WSO242" s="237"/>
      <c r="WSP242" s="237"/>
      <c r="WSQ242" s="237"/>
      <c r="WSR242" s="237"/>
      <c r="WSS242" s="237"/>
      <c r="WST242" s="237"/>
      <c r="WSU242" s="237"/>
      <c r="WSV242" s="237"/>
      <c r="WSW242" s="237"/>
      <c r="WSX242" s="237"/>
      <c r="WSY242" s="237"/>
      <c r="WSZ242" s="237"/>
      <c r="WTA242" s="237"/>
      <c r="WTB242" s="237"/>
      <c r="WTC242" s="237"/>
      <c r="WTD242" s="237"/>
      <c r="WTE242" s="237"/>
      <c r="WTF242" s="237"/>
      <c r="WTG242" s="237"/>
      <c r="WTH242" s="237"/>
      <c r="WTI242" s="237"/>
      <c r="WTJ242" s="237"/>
      <c r="WTK242" s="237"/>
      <c r="WTL242" s="237"/>
      <c r="WTM242" s="237"/>
      <c r="WTN242" s="237"/>
      <c r="WTO242" s="237"/>
      <c r="WTP242" s="237"/>
      <c r="WTQ242" s="237"/>
      <c r="WTR242" s="237"/>
      <c r="WTS242" s="237"/>
      <c r="WTT242" s="237"/>
      <c r="WTU242" s="237"/>
      <c r="WTV242" s="237"/>
      <c r="WTW242" s="237"/>
      <c r="WTX242" s="237"/>
      <c r="WTY242" s="237"/>
      <c r="WTZ242" s="237"/>
      <c r="WUA242" s="237"/>
      <c r="WUB242" s="237"/>
      <c r="WUC242" s="237"/>
      <c r="WUD242" s="237"/>
      <c r="WUE242" s="237"/>
      <c r="WUF242" s="237"/>
      <c r="WUG242" s="237"/>
      <c r="WUH242" s="237"/>
      <c r="WUI242" s="237"/>
      <c r="WUJ242" s="237"/>
      <c r="WUK242" s="237"/>
      <c r="WUL242" s="237"/>
      <c r="WUM242" s="237"/>
      <c r="WUN242" s="237"/>
      <c r="WUO242" s="237"/>
      <c r="WUP242" s="237"/>
      <c r="WUQ242" s="237"/>
      <c r="WUR242" s="237"/>
      <c r="WUS242" s="237"/>
      <c r="WUT242" s="237"/>
      <c r="WUU242" s="237"/>
      <c r="WUV242" s="237"/>
      <c r="WUW242" s="237"/>
      <c r="WUX242" s="237"/>
      <c r="WUY242" s="237"/>
      <c r="WUZ242" s="237"/>
      <c r="WVA242" s="237"/>
      <c r="WVB242" s="237"/>
      <c r="WVC242" s="237"/>
      <c r="WVD242" s="237"/>
      <c r="WVE242" s="237"/>
      <c r="WVF242" s="237"/>
      <c r="WVG242" s="237"/>
    </row>
    <row r="243" spans="1:16127" s="210" customFormat="1" x14ac:dyDescent="0.25">
      <c r="A243" s="237"/>
      <c r="B243" s="237"/>
      <c r="C243" s="237"/>
      <c r="D243" s="237"/>
      <c r="E243" s="237"/>
      <c r="F243" s="269"/>
      <c r="G243" s="269"/>
      <c r="BQ243" s="237"/>
      <c r="BR243" s="237"/>
      <c r="BS243" s="237"/>
      <c r="BT243" s="237"/>
      <c r="BU243" s="237"/>
      <c r="BV243" s="237"/>
      <c r="BW243" s="237"/>
      <c r="BX243" s="237"/>
      <c r="BY243" s="237"/>
      <c r="BZ243" s="237"/>
      <c r="CA243" s="237"/>
      <c r="CB243" s="237"/>
      <c r="CC243" s="237"/>
      <c r="CD243" s="237"/>
      <c r="CE243" s="237"/>
      <c r="CF243" s="237"/>
      <c r="CG243" s="237"/>
      <c r="CH243" s="237"/>
      <c r="CI243" s="237"/>
      <c r="CJ243" s="237"/>
      <c r="CK243" s="237"/>
      <c r="CL243" s="237"/>
      <c r="CM243" s="237"/>
      <c r="CN243" s="237"/>
      <c r="CO243" s="237"/>
      <c r="CP243" s="237"/>
      <c r="CQ243" s="237"/>
      <c r="CR243" s="237"/>
      <c r="CS243" s="237"/>
      <c r="CT243" s="237"/>
      <c r="CU243" s="237"/>
      <c r="CV243" s="237"/>
      <c r="CW243" s="237"/>
      <c r="CX243" s="237"/>
      <c r="CY243" s="237"/>
      <c r="CZ243" s="237"/>
      <c r="DA243" s="237"/>
      <c r="DB243" s="237"/>
      <c r="DC243" s="237"/>
      <c r="DD243" s="237"/>
      <c r="DE243" s="237"/>
      <c r="DF243" s="237"/>
      <c r="DG243" s="237"/>
      <c r="DH243" s="237"/>
      <c r="DI243" s="237"/>
      <c r="DJ243" s="237"/>
      <c r="DK243" s="237"/>
      <c r="DL243" s="237"/>
      <c r="DM243" s="237"/>
      <c r="DN243" s="237"/>
      <c r="DO243" s="237"/>
      <c r="DP243" s="237"/>
      <c r="DQ243" s="237"/>
      <c r="DR243" s="237"/>
      <c r="DS243" s="237"/>
      <c r="DT243" s="237"/>
      <c r="DU243" s="237"/>
      <c r="DV243" s="237"/>
      <c r="DW243" s="237"/>
      <c r="DX243" s="237"/>
      <c r="DY243" s="237"/>
      <c r="DZ243" s="237"/>
      <c r="EA243" s="237"/>
      <c r="EB243" s="237"/>
      <c r="EC243" s="237"/>
      <c r="ED243" s="237"/>
      <c r="EE243" s="237"/>
      <c r="EF243" s="237"/>
      <c r="EG243" s="237"/>
      <c r="EH243" s="237"/>
      <c r="EI243" s="237"/>
      <c r="EJ243" s="237"/>
      <c r="EK243" s="237"/>
      <c r="EL243" s="237"/>
      <c r="EM243" s="237"/>
      <c r="EN243" s="237"/>
      <c r="EO243" s="237"/>
      <c r="EP243" s="237"/>
      <c r="EQ243" s="237"/>
      <c r="ER243" s="237"/>
      <c r="ES243" s="237"/>
      <c r="ET243" s="237"/>
      <c r="EU243" s="237"/>
      <c r="EV243" s="237"/>
      <c r="EW243" s="237"/>
      <c r="EX243" s="237"/>
      <c r="EY243" s="237"/>
      <c r="EZ243" s="237"/>
      <c r="FA243" s="237"/>
      <c r="FB243" s="237"/>
      <c r="FC243" s="237"/>
      <c r="FD243" s="237"/>
      <c r="FE243" s="237"/>
      <c r="FF243" s="237"/>
      <c r="FG243" s="237"/>
      <c r="FH243" s="237"/>
      <c r="FI243" s="237"/>
      <c r="FJ243" s="237"/>
      <c r="FK243" s="237"/>
      <c r="FL243" s="237"/>
      <c r="FM243" s="237"/>
      <c r="FN243" s="237"/>
      <c r="FO243" s="237"/>
      <c r="FP243" s="237"/>
      <c r="FQ243" s="237"/>
      <c r="FR243" s="237"/>
      <c r="FS243" s="237"/>
      <c r="FT243" s="237"/>
      <c r="FU243" s="237"/>
      <c r="FV243" s="237"/>
      <c r="FW243" s="237"/>
      <c r="FX243" s="237"/>
      <c r="FY243" s="237"/>
      <c r="FZ243" s="237"/>
      <c r="GA243" s="237"/>
      <c r="GB243" s="237"/>
      <c r="GC243" s="237"/>
      <c r="GD243" s="237"/>
      <c r="GE243" s="237"/>
      <c r="GF243" s="237"/>
      <c r="GG243" s="237"/>
      <c r="GH243" s="237"/>
      <c r="GI243" s="237"/>
      <c r="GJ243" s="237"/>
      <c r="GK243" s="237"/>
      <c r="GL243" s="237"/>
      <c r="GM243" s="237"/>
      <c r="GN243" s="237"/>
      <c r="GO243" s="237"/>
      <c r="GP243" s="237"/>
      <c r="GQ243" s="237"/>
      <c r="GR243" s="237"/>
      <c r="GS243" s="237"/>
      <c r="GT243" s="237"/>
      <c r="GU243" s="237"/>
      <c r="GV243" s="237"/>
      <c r="GW243" s="237"/>
      <c r="GX243" s="237"/>
      <c r="GY243" s="237"/>
      <c r="GZ243" s="237"/>
      <c r="HA243" s="237"/>
      <c r="HB243" s="237"/>
      <c r="HC243" s="237"/>
      <c r="HD243" s="237"/>
      <c r="HE243" s="237"/>
      <c r="HF243" s="237"/>
      <c r="HG243" s="237"/>
      <c r="HH243" s="237"/>
      <c r="HI243" s="237"/>
      <c r="HJ243" s="237"/>
      <c r="HK243" s="237"/>
      <c r="HL243" s="237"/>
      <c r="HM243" s="237"/>
      <c r="HN243" s="237"/>
      <c r="HO243" s="237"/>
      <c r="HP243" s="237"/>
      <c r="HQ243" s="237"/>
      <c r="HR243" s="237"/>
      <c r="HS243" s="237"/>
      <c r="HT243" s="237"/>
      <c r="HU243" s="237"/>
      <c r="HV243" s="237"/>
      <c r="HW243" s="237"/>
      <c r="HX243" s="237"/>
      <c r="HY243" s="237"/>
      <c r="HZ243" s="237"/>
      <c r="IA243" s="237"/>
      <c r="IB243" s="237"/>
      <c r="IC243" s="237"/>
      <c r="ID243" s="237"/>
      <c r="IE243" s="237"/>
      <c r="IF243" s="237"/>
      <c r="IG243" s="237"/>
      <c r="IH243" s="237"/>
      <c r="II243" s="237"/>
      <c r="IJ243" s="237"/>
      <c r="IK243" s="237"/>
      <c r="IL243" s="237"/>
      <c r="IM243" s="237"/>
      <c r="IN243" s="237"/>
      <c r="IO243" s="237"/>
      <c r="IP243" s="237"/>
      <c r="IQ243" s="237"/>
      <c r="IR243" s="237"/>
      <c r="IS243" s="237"/>
      <c r="IT243" s="237"/>
      <c r="IU243" s="237"/>
      <c r="IV243" s="237"/>
      <c r="IW243" s="237"/>
      <c r="IX243" s="237"/>
      <c r="IY243" s="237"/>
      <c r="IZ243" s="237"/>
      <c r="JA243" s="237"/>
      <c r="JB243" s="237"/>
      <c r="JC243" s="237"/>
      <c r="JD243" s="237"/>
      <c r="JE243" s="237"/>
      <c r="JF243" s="237"/>
      <c r="JG243" s="237"/>
      <c r="JH243" s="237"/>
      <c r="JI243" s="237"/>
      <c r="JJ243" s="237"/>
      <c r="JK243" s="237"/>
      <c r="JL243" s="237"/>
      <c r="JM243" s="237"/>
      <c r="JN243" s="237"/>
      <c r="JO243" s="237"/>
      <c r="JP243" s="237"/>
      <c r="JQ243" s="237"/>
      <c r="JR243" s="237"/>
      <c r="JS243" s="237"/>
      <c r="JT243" s="237"/>
      <c r="JU243" s="237"/>
      <c r="JV243" s="237"/>
      <c r="JW243" s="237"/>
      <c r="JX243" s="237"/>
      <c r="JY243" s="237"/>
      <c r="JZ243" s="237"/>
      <c r="KA243" s="237"/>
      <c r="KB243" s="237"/>
      <c r="KC243" s="237"/>
      <c r="KD243" s="237"/>
      <c r="KE243" s="237"/>
      <c r="KF243" s="237"/>
      <c r="KG243" s="237"/>
      <c r="KH243" s="237"/>
      <c r="KI243" s="237"/>
      <c r="KJ243" s="237"/>
      <c r="KK243" s="237"/>
      <c r="KL243" s="237"/>
      <c r="KM243" s="237"/>
      <c r="KN243" s="237"/>
      <c r="KO243" s="237"/>
      <c r="KP243" s="237"/>
      <c r="KQ243" s="237"/>
      <c r="KR243" s="237"/>
      <c r="KS243" s="237"/>
      <c r="KT243" s="237"/>
      <c r="KU243" s="237"/>
      <c r="KV243" s="237"/>
      <c r="KW243" s="237"/>
      <c r="KX243" s="237"/>
      <c r="KY243" s="237"/>
      <c r="KZ243" s="237"/>
      <c r="LA243" s="237"/>
      <c r="LB243" s="237"/>
      <c r="LC243" s="237"/>
      <c r="LD243" s="237"/>
      <c r="LE243" s="237"/>
      <c r="LF243" s="237"/>
      <c r="LG243" s="237"/>
      <c r="LH243" s="237"/>
      <c r="LI243" s="237"/>
      <c r="LJ243" s="237"/>
      <c r="LK243" s="237"/>
      <c r="LL243" s="237"/>
      <c r="LM243" s="237"/>
      <c r="LN243" s="237"/>
      <c r="LO243" s="237"/>
      <c r="LP243" s="237"/>
      <c r="LQ243" s="237"/>
      <c r="LR243" s="237"/>
      <c r="LS243" s="237"/>
      <c r="LT243" s="237"/>
      <c r="LU243" s="237"/>
      <c r="LV243" s="237"/>
      <c r="LW243" s="237"/>
      <c r="LX243" s="237"/>
      <c r="LY243" s="237"/>
      <c r="LZ243" s="237"/>
      <c r="MA243" s="237"/>
      <c r="MB243" s="237"/>
      <c r="MC243" s="237"/>
      <c r="MD243" s="237"/>
      <c r="ME243" s="237"/>
      <c r="MF243" s="237"/>
      <c r="MG243" s="237"/>
      <c r="MH243" s="237"/>
      <c r="MI243" s="237"/>
      <c r="MJ243" s="237"/>
      <c r="MK243" s="237"/>
      <c r="ML243" s="237"/>
      <c r="MM243" s="237"/>
      <c r="MN243" s="237"/>
      <c r="MO243" s="237"/>
      <c r="MP243" s="237"/>
      <c r="MQ243" s="237"/>
      <c r="MR243" s="237"/>
      <c r="MS243" s="237"/>
      <c r="MT243" s="237"/>
      <c r="MU243" s="237"/>
      <c r="MV243" s="237"/>
      <c r="MW243" s="237"/>
      <c r="MX243" s="237"/>
      <c r="MY243" s="237"/>
      <c r="MZ243" s="237"/>
      <c r="NA243" s="237"/>
      <c r="NB243" s="237"/>
      <c r="NC243" s="237"/>
      <c r="ND243" s="237"/>
      <c r="NE243" s="237"/>
      <c r="NF243" s="237"/>
      <c r="NG243" s="237"/>
      <c r="NH243" s="237"/>
      <c r="NI243" s="237"/>
      <c r="NJ243" s="237"/>
      <c r="NK243" s="237"/>
      <c r="NL243" s="237"/>
      <c r="NM243" s="237"/>
      <c r="NN243" s="237"/>
      <c r="NO243" s="237"/>
      <c r="NP243" s="237"/>
      <c r="NQ243" s="237"/>
      <c r="NR243" s="237"/>
      <c r="NS243" s="237"/>
      <c r="NT243" s="237"/>
      <c r="NU243" s="237"/>
      <c r="NV243" s="237"/>
      <c r="NW243" s="237"/>
      <c r="NX243" s="237"/>
      <c r="NY243" s="237"/>
      <c r="NZ243" s="237"/>
      <c r="OA243" s="237"/>
      <c r="OB243" s="237"/>
      <c r="OC243" s="237"/>
      <c r="OD243" s="237"/>
      <c r="OE243" s="237"/>
      <c r="OF243" s="237"/>
      <c r="OG243" s="237"/>
      <c r="OH243" s="237"/>
      <c r="OI243" s="237"/>
      <c r="OJ243" s="237"/>
      <c r="OK243" s="237"/>
      <c r="OL243" s="237"/>
      <c r="OM243" s="237"/>
      <c r="ON243" s="237"/>
      <c r="OO243" s="237"/>
      <c r="OP243" s="237"/>
      <c r="OQ243" s="237"/>
      <c r="OR243" s="237"/>
      <c r="OS243" s="237"/>
      <c r="OT243" s="237"/>
      <c r="OU243" s="237"/>
      <c r="OV243" s="237"/>
      <c r="OW243" s="237"/>
      <c r="OX243" s="237"/>
      <c r="OY243" s="237"/>
      <c r="OZ243" s="237"/>
      <c r="PA243" s="237"/>
      <c r="PB243" s="237"/>
      <c r="PC243" s="237"/>
      <c r="PD243" s="237"/>
      <c r="PE243" s="237"/>
      <c r="PF243" s="237"/>
      <c r="PG243" s="237"/>
      <c r="PH243" s="237"/>
      <c r="PI243" s="237"/>
      <c r="PJ243" s="237"/>
      <c r="PK243" s="237"/>
      <c r="PL243" s="237"/>
      <c r="PM243" s="237"/>
      <c r="PN243" s="237"/>
      <c r="PO243" s="237"/>
      <c r="PP243" s="237"/>
      <c r="PQ243" s="237"/>
      <c r="PR243" s="237"/>
      <c r="PS243" s="237"/>
      <c r="PT243" s="237"/>
      <c r="PU243" s="237"/>
      <c r="PV243" s="237"/>
      <c r="PW243" s="237"/>
      <c r="PX243" s="237"/>
      <c r="PY243" s="237"/>
      <c r="PZ243" s="237"/>
      <c r="QA243" s="237"/>
      <c r="QB243" s="237"/>
      <c r="QC243" s="237"/>
      <c r="QD243" s="237"/>
      <c r="QE243" s="237"/>
      <c r="QF243" s="237"/>
      <c r="QG243" s="237"/>
      <c r="QH243" s="237"/>
      <c r="QI243" s="237"/>
      <c r="QJ243" s="237"/>
      <c r="QK243" s="237"/>
      <c r="QL243" s="237"/>
      <c r="QM243" s="237"/>
      <c r="QN243" s="237"/>
      <c r="QO243" s="237"/>
      <c r="QP243" s="237"/>
      <c r="QQ243" s="237"/>
      <c r="QR243" s="237"/>
      <c r="QS243" s="237"/>
      <c r="QT243" s="237"/>
      <c r="QU243" s="237"/>
      <c r="QV243" s="237"/>
      <c r="QW243" s="237"/>
      <c r="QX243" s="237"/>
      <c r="QY243" s="237"/>
      <c r="QZ243" s="237"/>
      <c r="RA243" s="237"/>
      <c r="RB243" s="237"/>
      <c r="RC243" s="237"/>
      <c r="RD243" s="237"/>
      <c r="RE243" s="237"/>
      <c r="RF243" s="237"/>
      <c r="RG243" s="237"/>
      <c r="RH243" s="237"/>
      <c r="RI243" s="237"/>
      <c r="RJ243" s="237"/>
      <c r="RK243" s="237"/>
      <c r="RL243" s="237"/>
      <c r="RM243" s="237"/>
      <c r="RN243" s="237"/>
      <c r="RO243" s="237"/>
      <c r="RP243" s="237"/>
      <c r="RQ243" s="237"/>
      <c r="RR243" s="237"/>
      <c r="RS243" s="237"/>
      <c r="RT243" s="237"/>
      <c r="RU243" s="237"/>
      <c r="RV243" s="237"/>
      <c r="RW243" s="237"/>
      <c r="RX243" s="237"/>
      <c r="RY243" s="237"/>
      <c r="RZ243" s="237"/>
      <c r="SA243" s="237"/>
      <c r="SB243" s="237"/>
      <c r="SC243" s="237"/>
      <c r="SD243" s="237"/>
      <c r="SE243" s="237"/>
      <c r="SF243" s="237"/>
      <c r="SG243" s="237"/>
      <c r="SH243" s="237"/>
      <c r="SI243" s="237"/>
      <c r="SJ243" s="237"/>
      <c r="SK243" s="237"/>
      <c r="SL243" s="237"/>
      <c r="SM243" s="237"/>
      <c r="SN243" s="237"/>
      <c r="SO243" s="237"/>
      <c r="SP243" s="237"/>
      <c r="SQ243" s="237"/>
      <c r="SR243" s="237"/>
      <c r="SS243" s="237"/>
      <c r="ST243" s="237"/>
      <c r="SU243" s="237"/>
      <c r="SV243" s="237"/>
      <c r="SW243" s="237"/>
      <c r="SX243" s="237"/>
      <c r="SY243" s="237"/>
      <c r="SZ243" s="237"/>
      <c r="TA243" s="237"/>
      <c r="TB243" s="237"/>
      <c r="TC243" s="237"/>
      <c r="TD243" s="237"/>
      <c r="TE243" s="237"/>
      <c r="TF243" s="237"/>
      <c r="TG243" s="237"/>
      <c r="TH243" s="237"/>
      <c r="TI243" s="237"/>
      <c r="TJ243" s="237"/>
      <c r="TK243" s="237"/>
      <c r="TL243" s="237"/>
      <c r="TM243" s="237"/>
      <c r="TN243" s="237"/>
      <c r="TO243" s="237"/>
      <c r="TP243" s="237"/>
      <c r="TQ243" s="237"/>
      <c r="TR243" s="237"/>
      <c r="TS243" s="237"/>
      <c r="TT243" s="237"/>
      <c r="TU243" s="237"/>
      <c r="TV243" s="237"/>
      <c r="TW243" s="237"/>
      <c r="TX243" s="237"/>
      <c r="TY243" s="237"/>
      <c r="TZ243" s="237"/>
      <c r="UA243" s="237"/>
      <c r="UB243" s="237"/>
      <c r="UC243" s="237"/>
      <c r="UD243" s="237"/>
      <c r="UE243" s="237"/>
      <c r="UF243" s="237"/>
      <c r="UG243" s="237"/>
      <c r="UH243" s="237"/>
      <c r="UI243" s="237"/>
      <c r="UJ243" s="237"/>
      <c r="UK243" s="237"/>
      <c r="UL243" s="237"/>
      <c r="UM243" s="237"/>
      <c r="UN243" s="237"/>
      <c r="UO243" s="237"/>
      <c r="UP243" s="237"/>
      <c r="UQ243" s="237"/>
      <c r="UR243" s="237"/>
      <c r="US243" s="237"/>
      <c r="UT243" s="237"/>
      <c r="UU243" s="237"/>
      <c r="UV243" s="237"/>
      <c r="UW243" s="237"/>
      <c r="UX243" s="237"/>
      <c r="UY243" s="237"/>
      <c r="UZ243" s="237"/>
      <c r="VA243" s="237"/>
      <c r="VB243" s="237"/>
      <c r="VC243" s="237"/>
      <c r="VD243" s="237"/>
      <c r="VE243" s="237"/>
      <c r="VF243" s="237"/>
      <c r="VG243" s="237"/>
      <c r="VH243" s="237"/>
      <c r="VI243" s="237"/>
      <c r="VJ243" s="237"/>
      <c r="VK243" s="237"/>
      <c r="VL243" s="237"/>
      <c r="VM243" s="237"/>
      <c r="VN243" s="237"/>
      <c r="VO243" s="237"/>
      <c r="VP243" s="237"/>
      <c r="VQ243" s="237"/>
      <c r="VR243" s="237"/>
      <c r="VS243" s="237"/>
      <c r="VT243" s="237"/>
      <c r="VU243" s="237"/>
      <c r="VV243" s="237"/>
      <c r="VW243" s="237"/>
      <c r="VX243" s="237"/>
      <c r="VY243" s="237"/>
      <c r="VZ243" s="237"/>
      <c r="WA243" s="237"/>
      <c r="WB243" s="237"/>
      <c r="WC243" s="237"/>
      <c r="WD243" s="237"/>
      <c r="WE243" s="237"/>
      <c r="WF243" s="237"/>
      <c r="WG243" s="237"/>
      <c r="WH243" s="237"/>
      <c r="WI243" s="237"/>
      <c r="WJ243" s="237"/>
      <c r="WK243" s="237"/>
      <c r="WL243" s="237"/>
      <c r="WM243" s="237"/>
      <c r="WN243" s="237"/>
      <c r="WO243" s="237"/>
      <c r="WP243" s="237"/>
      <c r="WQ243" s="237"/>
      <c r="WR243" s="237"/>
      <c r="WS243" s="237"/>
      <c r="WT243" s="237"/>
      <c r="WU243" s="237"/>
      <c r="WV243" s="237"/>
      <c r="WW243" s="237"/>
      <c r="WX243" s="237"/>
      <c r="WY243" s="237"/>
      <c r="WZ243" s="237"/>
      <c r="XA243" s="237"/>
      <c r="XB243" s="237"/>
      <c r="XC243" s="237"/>
      <c r="XD243" s="237"/>
      <c r="XE243" s="237"/>
      <c r="XF243" s="237"/>
      <c r="XG243" s="237"/>
      <c r="XH243" s="237"/>
      <c r="XI243" s="237"/>
      <c r="XJ243" s="237"/>
      <c r="XK243" s="237"/>
      <c r="XL243" s="237"/>
      <c r="XM243" s="237"/>
      <c r="XN243" s="237"/>
      <c r="XO243" s="237"/>
      <c r="XP243" s="237"/>
      <c r="XQ243" s="237"/>
      <c r="XR243" s="237"/>
      <c r="XS243" s="237"/>
      <c r="XT243" s="237"/>
      <c r="XU243" s="237"/>
      <c r="XV243" s="237"/>
      <c r="XW243" s="237"/>
      <c r="XX243" s="237"/>
      <c r="XY243" s="237"/>
      <c r="XZ243" s="237"/>
      <c r="YA243" s="237"/>
      <c r="YB243" s="237"/>
      <c r="YC243" s="237"/>
      <c r="YD243" s="237"/>
      <c r="YE243" s="237"/>
      <c r="YF243" s="237"/>
      <c r="YG243" s="237"/>
      <c r="YH243" s="237"/>
      <c r="YI243" s="237"/>
      <c r="YJ243" s="237"/>
      <c r="YK243" s="237"/>
      <c r="YL243" s="237"/>
      <c r="YM243" s="237"/>
      <c r="YN243" s="237"/>
      <c r="YO243" s="237"/>
      <c r="YP243" s="237"/>
      <c r="YQ243" s="237"/>
      <c r="YR243" s="237"/>
      <c r="YS243" s="237"/>
      <c r="YT243" s="237"/>
      <c r="YU243" s="237"/>
      <c r="YV243" s="237"/>
      <c r="YW243" s="237"/>
      <c r="YX243" s="237"/>
      <c r="YY243" s="237"/>
      <c r="YZ243" s="237"/>
      <c r="ZA243" s="237"/>
      <c r="ZB243" s="237"/>
      <c r="ZC243" s="237"/>
      <c r="ZD243" s="237"/>
      <c r="ZE243" s="237"/>
      <c r="ZF243" s="237"/>
      <c r="ZG243" s="237"/>
      <c r="ZH243" s="237"/>
      <c r="ZI243" s="237"/>
      <c r="ZJ243" s="237"/>
      <c r="ZK243" s="237"/>
      <c r="ZL243" s="237"/>
      <c r="ZM243" s="237"/>
      <c r="ZN243" s="237"/>
      <c r="ZO243" s="237"/>
      <c r="ZP243" s="237"/>
      <c r="ZQ243" s="237"/>
      <c r="ZR243" s="237"/>
      <c r="ZS243" s="237"/>
      <c r="ZT243" s="237"/>
      <c r="ZU243" s="237"/>
      <c r="ZV243" s="237"/>
      <c r="ZW243" s="237"/>
      <c r="ZX243" s="237"/>
      <c r="ZY243" s="237"/>
      <c r="ZZ243" s="237"/>
      <c r="AAA243" s="237"/>
      <c r="AAB243" s="237"/>
      <c r="AAC243" s="237"/>
      <c r="AAD243" s="237"/>
      <c r="AAE243" s="237"/>
      <c r="AAF243" s="237"/>
      <c r="AAG243" s="237"/>
      <c r="AAH243" s="237"/>
      <c r="AAI243" s="237"/>
      <c r="AAJ243" s="237"/>
      <c r="AAK243" s="237"/>
      <c r="AAL243" s="237"/>
      <c r="AAM243" s="237"/>
      <c r="AAN243" s="237"/>
      <c r="AAO243" s="237"/>
      <c r="AAP243" s="237"/>
      <c r="AAQ243" s="237"/>
      <c r="AAR243" s="237"/>
      <c r="AAS243" s="237"/>
      <c r="AAT243" s="237"/>
      <c r="AAU243" s="237"/>
      <c r="AAV243" s="237"/>
      <c r="AAW243" s="237"/>
      <c r="AAX243" s="237"/>
      <c r="AAY243" s="237"/>
      <c r="AAZ243" s="237"/>
      <c r="ABA243" s="237"/>
      <c r="ABB243" s="237"/>
      <c r="ABC243" s="237"/>
      <c r="ABD243" s="237"/>
      <c r="ABE243" s="237"/>
      <c r="ABF243" s="237"/>
      <c r="ABG243" s="237"/>
      <c r="ABH243" s="237"/>
      <c r="ABI243" s="237"/>
      <c r="ABJ243" s="237"/>
      <c r="ABK243" s="237"/>
      <c r="ABL243" s="237"/>
      <c r="ABM243" s="237"/>
      <c r="ABN243" s="237"/>
      <c r="ABO243" s="237"/>
      <c r="ABP243" s="237"/>
      <c r="ABQ243" s="237"/>
      <c r="ABR243" s="237"/>
      <c r="ABS243" s="237"/>
      <c r="ABT243" s="237"/>
      <c r="ABU243" s="237"/>
      <c r="ABV243" s="237"/>
      <c r="ABW243" s="237"/>
      <c r="ABX243" s="237"/>
      <c r="ABY243" s="237"/>
      <c r="ABZ243" s="237"/>
      <c r="ACA243" s="237"/>
      <c r="ACB243" s="237"/>
      <c r="ACC243" s="237"/>
      <c r="ACD243" s="237"/>
      <c r="ACE243" s="237"/>
      <c r="ACF243" s="237"/>
      <c r="ACG243" s="237"/>
      <c r="ACH243" s="237"/>
      <c r="ACI243" s="237"/>
      <c r="ACJ243" s="237"/>
      <c r="ACK243" s="237"/>
      <c r="ACL243" s="237"/>
      <c r="ACM243" s="237"/>
      <c r="ACN243" s="237"/>
      <c r="ACO243" s="237"/>
      <c r="ACP243" s="237"/>
      <c r="ACQ243" s="237"/>
      <c r="ACR243" s="237"/>
      <c r="ACS243" s="237"/>
      <c r="ACT243" s="237"/>
      <c r="ACU243" s="237"/>
      <c r="ACV243" s="237"/>
      <c r="ACW243" s="237"/>
      <c r="ACX243" s="237"/>
      <c r="ACY243" s="237"/>
      <c r="ACZ243" s="237"/>
      <c r="ADA243" s="237"/>
      <c r="ADB243" s="237"/>
      <c r="ADC243" s="237"/>
      <c r="ADD243" s="237"/>
      <c r="ADE243" s="237"/>
      <c r="ADF243" s="237"/>
      <c r="ADG243" s="237"/>
      <c r="ADH243" s="237"/>
      <c r="ADI243" s="237"/>
      <c r="ADJ243" s="237"/>
      <c r="ADK243" s="237"/>
      <c r="ADL243" s="237"/>
      <c r="ADM243" s="237"/>
      <c r="ADN243" s="237"/>
      <c r="ADO243" s="237"/>
      <c r="ADP243" s="237"/>
      <c r="ADQ243" s="237"/>
      <c r="ADR243" s="237"/>
      <c r="ADS243" s="237"/>
      <c r="ADT243" s="237"/>
      <c r="ADU243" s="237"/>
      <c r="ADV243" s="237"/>
      <c r="ADW243" s="237"/>
      <c r="ADX243" s="237"/>
      <c r="ADY243" s="237"/>
      <c r="ADZ243" s="237"/>
      <c r="AEA243" s="237"/>
      <c r="AEB243" s="237"/>
      <c r="AEC243" s="237"/>
      <c r="AED243" s="237"/>
      <c r="AEE243" s="237"/>
      <c r="AEF243" s="237"/>
      <c r="AEG243" s="237"/>
      <c r="AEH243" s="237"/>
      <c r="AEI243" s="237"/>
      <c r="AEJ243" s="237"/>
      <c r="AEK243" s="237"/>
      <c r="AEL243" s="237"/>
      <c r="AEM243" s="237"/>
      <c r="AEN243" s="237"/>
      <c r="AEO243" s="237"/>
      <c r="AEP243" s="237"/>
      <c r="AEQ243" s="237"/>
      <c r="AER243" s="237"/>
      <c r="AES243" s="237"/>
      <c r="AET243" s="237"/>
      <c r="AEU243" s="237"/>
      <c r="AEV243" s="237"/>
      <c r="AEW243" s="237"/>
      <c r="AEX243" s="237"/>
      <c r="AEY243" s="237"/>
      <c r="AEZ243" s="237"/>
      <c r="AFA243" s="237"/>
      <c r="AFB243" s="237"/>
      <c r="AFC243" s="237"/>
      <c r="AFD243" s="237"/>
      <c r="AFE243" s="237"/>
      <c r="AFF243" s="237"/>
      <c r="AFG243" s="237"/>
      <c r="AFH243" s="237"/>
      <c r="AFI243" s="237"/>
      <c r="AFJ243" s="237"/>
      <c r="AFK243" s="237"/>
      <c r="AFL243" s="237"/>
      <c r="AFM243" s="237"/>
      <c r="AFN243" s="237"/>
      <c r="AFO243" s="237"/>
      <c r="AFP243" s="237"/>
      <c r="AFQ243" s="237"/>
      <c r="AFR243" s="237"/>
      <c r="AFS243" s="237"/>
      <c r="AFT243" s="237"/>
      <c r="AFU243" s="237"/>
      <c r="AFV243" s="237"/>
      <c r="AFW243" s="237"/>
      <c r="AFX243" s="237"/>
      <c r="AFY243" s="237"/>
      <c r="AFZ243" s="237"/>
      <c r="AGA243" s="237"/>
      <c r="AGB243" s="237"/>
      <c r="AGC243" s="237"/>
      <c r="AGD243" s="237"/>
      <c r="AGE243" s="237"/>
      <c r="AGF243" s="237"/>
      <c r="AGG243" s="237"/>
      <c r="AGH243" s="237"/>
      <c r="AGI243" s="237"/>
      <c r="AGJ243" s="237"/>
      <c r="AGK243" s="237"/>
      <c r="AGL243" s="237"/>
      <c r="AGM243" s="237"/>
      <c r="AGN243" s="237"/>
      <c r="AGO243" s="237"/>
      <c r="AGP243" s="237"/>
      <c r="AGQ243" s="237"/>
      <c r="AGR243" s="237"/>
      <c r="AGS243" s="237"/>
      <c r="AGT243" s="237"/>
      <c r="AGU243" s="237"/>
      <c r="AGV243" s="237"/>
      <c r="AGW243" s="237"/>
      <c r="AGX243" s="237"/>
      <c r="AGY243" s="237"/>
      <c r="AGZ243" s="237"/>
      <c r="AHA243" s="237"/>
      <c r="AHB243" s="237"/>
      <c r="AHC243" s="237"/>
      <c r="AHD243" s="237"/>
      <c r="AHE243" s="237"/>
      <c r="AHF243" s="237"/>
      <c r="AHG243" s="237"/>
      <c r="AHH243" s="237"/>
      <c r="AHI243" s="237"/>
      <c r="AHJ243" s="237"/>
      <c r="AHK243" s="237"/>
      <c r="AHL243" s="237"/>
      <c r="AHM243" s="237"/>
      <c r="AHN243" s="237"/>
      <c r="AHO243" s="237"/>
      <c r="AHP243" s="237"/>
      <c r="AHQ243" s="237"/>
      <c r="AHR243" s="237"/>
      <c r="AHS243" s="237"/>
      <c r="AHT243" s="237"/>
      <c r="AHU243" s="237"/>
      <c r="AHV243" s="237"/>
      <c r="AHW243" s="237"/>
      <c r="AHX243" s="237"/>
      <c r="AHY243" s="237"/>
      <c r="AHZ243" s="237"/>
      <c r="AIA243" s="237"/>
      <c r="AIB243" s="237"/>
      <c r="AIC243" s="237"/>
      <c r="AID243" s="237"/>
      <c r="AIE243" s="237"/>
      <c r="AIF243" s="237"/>
      <c r="AIG243" s="237"/>
      <c r="AIH243" s="237"/>
      <c r="AII243" s="237"/>
      <c r="AIJ243" s="237"/>
      <c r="AIK243" s="237"/>
      <c r="AIL243" s="237"/>
      <c r="AIM243" s="237"/>
      <c r="AIN243" s="237"/>
      <c r="AIO243" s="237"/>
      <c r="AIP243" s="237"/>
      <c r="AIQ243" s="237"/>
      <c r="AIR243" s="237"/>
      <c r="AIS243" s="237"/>
      <c r="AIT243" s="237"/>
      <c r="AIU243" s="237"/>
      <c r="AIV243" s="237"/>
      <c r="AIW243" s="237"/>
      <c r="AIX243" s="237"/>
      <c r="AIY243" s="237"/>
      <c r="AIZ243" s="237"/>
      <c r="AJA243" s="237"/>
      <c r="AJB243" s="237"/>
      <c r="AJC243" s="237"/>
      <c r="AJD243" s="237"/>
      <c r="AJE243" s="237"/>
      <c r="AJF243" s="237"/>
      <c r="AJG243" s="237"/>
      <c r="AJH243" s="237"/>
      <c r="AJI243" s="237"/>
      <c r="AJJ243" s="237"/>
      <c r="AJK243" s="237"/>
      <c r="AJL243" s="237"/>
      <c r="AJM243" s="237"/>
      <c r="AJN243" s="237"/>
      <c r="AJO243" s="237"/>
      <c r="AJP243" s="237"/>
      <c r="AJQ243" s="237"/>
      <c r="AJR243" s="237"/>
      <c r="AJS243" s="237"/>
      <c r="AJT243" s="237"/>
      <c r="AJU243" s="237"/>
      <c r="AJV243" s="237"/>
      <c r="AJW243" s="237"/>
      <c r="AJX243" s="237"/>
      <c r="AJY243" s="237"/>
      <c r="AJZ243" s="237"/>
      <c r="AKA243" s="237"/>
      <c r="AKB243" s="237"/>
      <c r="AKC243" s="237"/>
      <c r="AKD243" s="237"/>
      <c r="AKE243" s="237"/>
      <c r="AKF243" s="237"/>
      <c r="AKG243" s="237"/>
      <c r="AKH243" s="237"/>
      <c r="AKI243" s="237"/>
      <c r="AKJ243" s="237"/>
      <c r="AKK243" s="237"/>
      <c r="AKL243" s="237"/>
      <c r="AKM243" s="237"/>
      <c r="AKN243" s="237"/>
      <c r="AKO243" s="237"/>
      <c r="AKP243" s="237"/>
      <c r="AKQ243" s="237"/>
      <c r="AKR243" s="237"/>
      <c r="AKS243" s="237"/>
      <c r="AKT243" s="237"/>
      <c r="AKU243" s="237"/>
      <c r="AKV243" s="237"/>
      <c r="AKW243" s="237"/>
      <c r="AKX243" s="237"/>
      <c r="AKY243" s="237"/>
      <c r="AKZ243" s="237"/>
      <c r="ALA243" s="237"/>
      <c r="ALB243" s="237"/>
      <c r="ALC243" s="237"/>
      <c r="ALD243" s="237"/>
      <c r="ALE243" s="237"/>
      <c r="ALF243" s="237"/>
      <c r="ALG243" s="237"/>
      <c r="ALH243" s="237"/>
      <c r="ALI243" s="237"/>
      <c r="ALJ243" s="237"/>
      <c r="ALK243" s="237"/>
      <c r="ALL243" s="237"/>
      <c r="ALM243" s="237"/>
      <c r="ALN243" s="237"/>
      <c r="ALO243" s="237"/>
      <c r="ALP243" s="237"/>
      <c r="ALQ243" s="237"/>
      <c r="ALR243" s="237"/>
      <c r="ALS243" s="237"/>
      <c r="ALT243" s="237"/>
      <c r="ALU243" s="237"/>
      <c r="ALV243" s="237"/>
      <c r="ALW243" s="237"/>
      <c r="ALX243" s="237"/>
      <c r="ALY243" s="237"/>
      <c r="ALZ243" s="237"/>
      <c r="AMA243" s="237"/>
      <c r="AMB243" s="237"/>
      <c r="AMC243" s="237"/>
      <c r="AMD243" s="237"/>
      <c r="AME243" s="237"/>
      <c r="AMF243" s="237"/>
      <c r="AMG243" s="237"/>
      <c r="AMH243" s="237"/>
      <c r="AMI243" s="237"/>
      <c r="AMJ243" s="237"/>
      <c r="AMK243" s="237"/>
      <c r="AML243" s="237"/>
      <c r="AMM243" s="237"/>
      <c r="AMN243" s="237"/>
      <c r="AMO243" s="237"/>
      <c r="AMP243" s="237"/>
      <c r="AMQ243" s="237"/>
      <c r="AMR243" s="237"/>
      <c r="AMS243" s="237"/>
      <c r="AMT243" s="237"/>
      <c r="AMU243" s="237"/>
      <c r="AMV243" s="237"/>
      <c r="AMW243" s="237"/>
      <c r="AMX243" s="237"/>
      <c r="AMY243" s="237"/>
      <c r="AMZ243" s="237"/>
      <c r="ANA243" s="237"/>
      <c r="ANB243" s="237"/>
      <c r="ANC243" s="237"/>
      <c r="AND243" s="237"/>
      <c r="ANE243" s="237"/>
      <c r="ANF243" s="237"/>
      <c r="ANG243" s="237"/>
      <c r="ANH243" s="237"/>
      <c r="ANI243" s="237"/>
      <c r="ANJ243" s="237"/>
      <c r="ANK243" s="237"/>
      <c r="ANL243" s="237"/>
      <c r="ANM243" s="237"/>
      <c r="ANN243" s="237"/>
      <c r="ANO243" s="237"/>
      <c r="ANP243" s="237"/>
      <c r="ANQ243" s="237"/>
      <c r="ANR243" s="237"/>
      <c r="ANS243" s="237"/>
      <c r="ANT243" s="237"/>
      <c r="ANU243" s="237"/>
      <c r="ANV243" s="237"/>
      <c r="ANW243" s="237"/>
      <c r="ANX243" s="237"/>
      <c r="ANY243" s="237"/>
      <c r="ANZ243" s="237"/>
      <c r="AOA243" s="237"/>
      <c r="AOB243" s="237"/>
      <c r="AOC243" s="237"/>
      <c r="AOD243" s="237"/>
      <c r="AOE243" s="237"/>
      <c r="AOF243" s="237"/>
      <c r="AOG243" s="237"/>
      <c r="AOH243" s="237"/>
      <c r="AOI243" s="237"/>
      <c r="AOJ243" s="237"/>
      <c r="AOK243" s="237"/>
      <c r="AOL243" s="237"/>
      <c r="AOM243" s="237"/>
      <c r="AON243" s="237"/>
      <c r="AOO243" s="237"/>
      <c r="AOP243" s="237"/>
      <c r="AOQ243" s="237"/>
      <c r="AOR243" s="237"/>
      <c r="AOS243" s="237"/>
      <c r="AOT243" s="237"/>
      <c r="AOU243" s="237"/>
      <c r="AOV243" s="237"/>
      <c r="AOW243" s="237"/>
      <c r="AOX243" s="237"/>
      <c r="AOY243" s="237"/>
      <c r="AOZ243" s="237"/>
      <c r="APA243" s="237"/>
      <c r="APB243" s="237"/>
      <c r="APC243" s="237"/>
      <c r="APD243" s="237"/>
      <c r="APE243" s="237"/>
      <c r="APF243" s="237"/>
      <c r="APG243" s="237"/>
      <c r="APH243" s="237"/>
      <c r="API243" s="237"/>
      <c r="APJ243" s="237"/>
      <c r="APK243" s="237"/>
      <c r="APL243" s="237"/>
      <c r="APM243" s="237"/>
      <c r="APN243" s="237"/>
      <c r="APO243" s="237"/>
      <c r="APP243" s="237"/>
      <c r="APQ243" s="237"/>
      <c r="APR243" s="237"/>
      <c r="APS243" s="237"/>
      <c r="APT243" s="237"/>
      <c r="APU243" s="237"/>
      <c r="APV243" s="237"/>
      <c r="APW243" s="237"/>
      <c r="APX243" s="237"/>
      <c r="APY243" s="237"/>
      <c r="APZ243" s="237"/>
      <c r="AQA243" s="237"/>
      <c r="AQB243" s="237"/>
      <c r="AQC243" s="237"/>
      <c r="AQD243" s="237"/>
      <c r="AQE243" s="237"/>
      <c r="AQF243" s="237"/>
      <c r="AQG243" s="237"/>
      <c r="AQH243" s="237"/>
      <c r="AQI243" s="237"/>
      <c r="AQJ243" s="237"/>
      <c r="AQK243" s="237"/>
      <c r="AQL243" s="237"/>
      <c r="AQM243" s="237"/>
      <c r="AQN243" s="237"/>
      <c r="AQO243" s="237"/>
      <c r="AQP243" s="237"/>
      <c r="AQQ243" s="237"/>
      <c r="AQR243" s="237"/>
      <c r="AQS243" s="237"/>
      <c r="AQT243" s="237"/>
      <c r="AQU243" s="237"/>
      <c r="AQV243" s="237"/>
      <c r="AQW243" s="237"/>
      <c r="AQX243" s="237"/>
      <c r="AQY243" s="237"/>
      <c r="AQZ243" s="237"/>
      <c r="ARA243" s="237"/>
      <c r="ARB243" s="237"/>
      <c r="ARC243" s="237"/>
      <c r="ARD243" s="237"/>
      <c r="ARE243" s="237"/>
      <c r="ARF243" s="237"/>
      <c r="ARG243" s="237"/>
      <c r="ARH243" s="237"/>
      <c r="ARI243" s="237"/>
      <c r="ARJ243" s="237"/>
      <c r="ARK243" s="237"/>
      <c r="ARL243" s="237"/>
      <c r="ARM243" s="237"/>
      <c r="ARN243" s="237"/>
      <c r="ARO243" s="237"/>
      <c r="ARP243" s="237"/>
      <c r="ARQ243" s="237"/>
      <c r="ARR243" s="237"/>
      <c r="ARS243" s="237"/>
      <c r="ART243" s="237"/>
      <c r="ARU243" s="237"/>
      <c r="ARV243" s="237"/>
      <c r="ARW243" s="237"/>
      <c r="ARX243" s="237"/>
      <c r="ARY243" s="237"/>
      <c r="ARZ243" s="237"/>
      <c r="ASA243" s="237"/>
      <c r="ASB243" s="237"/>
      <c r="ASC243" s="237"/>
      <c r="ASD243" s="237"/>
      <c r="ASE243" s="237"/>
      <c r="ASF243" s="237"/>
      <c r="ASG243" s="237"/>
      <c r="ASH243" s="237"/>
      <c r="ASI243" s="237"/>
      <c r="ASJ243" s="237"/>
      <c r="ASK243" s="237"/>
      <c r="ASL243" s="237"/>
      <c r="ASM243" s="237"/>
      <c r="ASN243" s="237"/>
      <c r="ASO243" s="237"/>
      <c r="ASP243" s="237"/>
      <c r="ASQ243" s="237"/>
      <c r="ASR243" s="237"/>
      <c r="ASS243" s="237"/>
      <c r="AST243" s="237"/>
      <c r="ASU243" s="237"/>
      <c r="ASV243" s="237"/>
      <c r="ASW243" s="237"/>
      <c r="ASX243" s="237"/>
      <c r="ASY243" s="237"/>
      <c r="ASZ243" s="237"/>
      <c r="ATA243" s="237"/>
      <c r="ATB243" s="237"/>
      <c r="ATC243" s="237"/>
      <c r="ATD243" s="237"/>
      <c r="ATE243" s="237"/>
      <c r="ATF243" s="237"/>
      <c r="ATG243" s="237"/>
      <c r="ATH243" s="237"/>
      <c r="ATI243" s="237"/>
      <c r="ATJ243" s="237"/>
      <c r="ATK243" s="237"/>
      <c r="ATL243" s="237"/>
      <c r="ATM243" s="237"/>
      <c r="ATN243" s="237"/>
      <c r="ATO243" s="237"/>
      <c r="ATP243" s="237"/>
      <c r="ATQ243" s="237"/>
      <c r="ATR243" s="237"/>
      <c r="ATS243" s="237"/>
      <c r="ATT243" s="237"/>
      <c r="ATU243" s="237"/>
      <c r="ATV243" s="237"/>
      <c r="ATW243" s="237"/>
      <c r="ATX243" s="237"/>
      <c r="ATY243" s="237"/>
      <c r="ATZ243" s="237"/>
      <c r="AUA243" s="237"/>
      <c r="AUB243" s="237"/>
      <c r="AUC243" s="237"/>
      <c r="AUD243" s="237"/>
      <c r="AUE243" s="237"/>
      <c r="AUF243" s="237"/>
      <c r="AUG243" s="237"/>
      <c r="AUH243" s="237"/>
      <c r="AUI243" s="237"/>
      <c r="AUJ243" s="237"/>
      <c r="AUK243" s="237"/>
      <c r="AUL243" s="237"/>
      <c r="AUM243" s="237"/>
      <c r="AUN243" s="237"/>
      <c r="AUO243" s="237"/>
      <c r="AUP243" s="237"/>
      <c r="AUQ243" s="237"/>
      <c r="AUR243" s="237"/>
      <c r="AUS243" s="237"/>
      <c r="AUT243" s="237"/>
      <c r="AUU243" s="237"/>
      <c r="AUV243" s="237"/>
      <c r="AUW243" s="237"/>
      <c r="AUX243" s="237"/>
      <c r="AUY243" s="237"/>
      <c r="AUZ243" s="237"/>
      <c r="AVA243" s="237"/>
      <c r="AVB243" s="237"/>
      <c r="AVC243" s="237"/>
      <c r="AVD243" s="237"/>
      <c r="AVE243" s="237"/>
      <c r="AVF243" s="237"/>
      <c r="AVG243" s="237"/>
      <c r="AVH243" s="237"/>
      <c r="AVI243" s="237"/>
      <c r="AVJ243" s="237"/>
      <c r="AVK243" s="237"/>
      <c r="AVL243" s="237"/>
      <c r="AVM243" s="237"/>
      <c r="AVN243" s="237"/>
      <c r="AVO243" s="237"/>
      <c r="AVP243" s="237"/>
      <c r="AVQ243" s="237"/>
      <c r="AVR243" s="237"/>
      <c r="AVS243" s="237"/>
      <c r="AVT243" s="237"/>
      <c r="AVU243" s="237"/>
      <c r="AVV243" s="237"/>
      <c r="AVW243" s="237"/>
      <c r="AVX243" s="237"/>
      <c r="AVY243" s="237"/>
      <c r="AVZ243" s="237"/>
      <c r="AWA243" s="237"/>
      <c r="AWB243" s="237"/>
      <c r="AWC243" s="237"/>
      <c r="AWD243" s="237"/>
      <c r="AWE243" s="237"/>
      <c r="AWF243" s="237"/>
      <c r="AWG243" s="237"/>
      <c r="AWH243" s="237"/>
      <c r="AWI243" s="237"/>
      <c r="AWJ243" s="237"/>
      <c r="AWK243" s="237"/>
      <c r="AWL243" s="237"/>
      <c r="AWM243" s="237"/>
      <c r="AWN243" s="237"/>
      <c r="AWO243" s="237"/>
      <c r="AWP243" s="237"/>
      <c r="AWQ243" s="237"/>
      <c r="AWR243" s="237"/>
      <c r="AWS243" s="237"/>
      <c r="AWT243" s="237"/>
      <c r="AWU243" s="237"/>
      <c r="AWV243" s="237"/>
      <c r="AWW243" s="237"/>
      <c r="AWX243" s="237"/>
      <c r="AWY243" s="237"/>
      <c r="AWZ243" s="237"/>
      <c r="AXA243" s="237"/>
      <c r="AXB243" s="237"/>
      <c r="AXC243" s="237"/>
      <c r="AXD243" s="237"/>
      <c r="AXE243" s="237"/>
      <c r="AXF243" s="237"/>
      <c r="AXG243" s="237"/>
      <c r="AXH243" s="237"/>
      <c r="AXI243" s="237"/>
      <c r="AXJ243" s="237"/>
      <c r="AXK243" s="237"/>
      <c r="AXL243" s="237"/>
      <c r="AXM243" s="237"/>
      <c r="AXN243" s="237"/>
      <c r="AXO243" s="237"/>
      <c r="AXP243" s="237"/>
      <c r="AXQ243" s="237"/>
      <c r="AXR243" s="237"/>
      <c r="AXS243" s="237"/>
      <c r="AXT243" s="237"/>
      <c r="AXU243" s="237"/>
      <c r="AXV243" s="237"/>
      <c r="AXW243" s="237"/>
      <c r="AXX243" s="237"/>
      <c r="AXY243" s="237"/>
      <c r="AXZ243" s="237"/>
      <c r="AYA243" s="237"/>
      <c r="AYB243" s="237"/>
      <c r="AYC243" s="237"/>
      <c r="AYD243" s="237"/>
      <c r="AYE243" s="237"/>
      <c r="AYF243" s="237"/>
      <c r="AYG243" s="237"/>
      <c r="AYH243" s="237"/>
      <c r="AYI243" s="237"/>
      <c r="AYJ243" s="237"/>
      <c r="AYK243" s="237"/>
      <c r="AYL243" s="237"/>
      <c r="AYM243" s="237"/>
      <c r="AYN243" s="237"/>
      <c r="AYO243" s="237"/>
      <c r="AYP243" s="237"/>
      <c r="AYQ243" s="237"/>
      <c r="AYR243" s="237"/>
      <c r="AYS243" s="237"/>
      <c r="AYT243" s="237"/>
      <c r="AYU243" s="237"/>
      <c r="AYV243" s="237"/>
      <c r="AYW243" s="237"/>
      <c r="AYX243" s="237"/>
      <c r="AYY243" s="237"/>
      <c r="AYZ243" s="237"/>
      <c r="AZA243" s="237"/>
      <c r="AZB243" s="237"/>
      <c r="AZC243" s="237"/>
      <c r="AZD243" s="237"/>
      <c r="AZE243" s="237"/>
      <c r="AZF243" s="237"/>
      <c r="AZG243" s="237"/>
      <c r="AZH243" s="237"/>
      <c r="AZI243" s="237"/>
      <c r="AZJ243" s="237"/>
      <c r="AZK243" s="237"/>
      <c r="AZL243" s="237"/>
      <c r="AZM243" s="237"/>
      <c r="AZN243" s="237"/>
      <c r="AZO243" s="237"/>
      <c r="AZP243" s="237"/>
      <c r="AZQ243" s="237"/>
      <c r="AZR243" s="237"/>
      <c r="AZS243" s="237"/>
      <c r="AZT243" s="237"/>
      <c r="AZU243" s="237"/>
      <c r="AZV243" s="237"/>
      <c r="AZW243" s="237"/>
      <c r="AZX243" s="237"/>
      <c r="AZY243" s="237"/>
      <c r="AZZ243" s="237"/>
      <c r="BAA243" s="237"/>
      <c r="BAB243" s="237"/>
      <c r="BAC243" s="237"/>
      <c r="BAD243" s="237"/>
      <c r="BAE243" s="237"/>
      <c r="BAF243" s="237"/>
      <c r="BAG243" s="237"/>
      <c r="BAH243" s="237"/>
      <c r="BAI243" s="237"/>
      <c r="BAJ243" s="237"/>
      <c r="BAK243" s="237"/>
      <c r="BAL243" s="237"/>
      <c r="BAM243" s="237"/>
      <c r="BAN243" s="237"/>
      <c r="BAO243" s="237"/>
      <c r="BAP243" s="237"/>
      <c r="BAQ243" s="237"/>
      <c r="BAR243" s="237"/>
      <c r="BAS243" s="237"/>
      <c r="BAT243" s="237"/>
      <c r="BAU243" s="237"/>
      <c r="BAV243" s="237"/>
      <c r="BAW243" s="237"/>
      <c r="BAX243" s="237"/>
      <c r="BAY243" s="237"/>
      <c r="BAZ243" s="237"/>
      <c r="BBA243" s="237"/>
      <c r="BBB243" s="237"/>
      <c r="BBC243" s="237"/>
      <c r="BBD243" s="237"/>
      <c r="BBE243" s="237"/>
      <c r="BBF243" s="237"/>
      <c r="BBG243" s="237"/>
      <c r="BBH243" s="237"/>
      <c r="BBI243" s="237"/>
      <c r="BBJ243" s="237"/>
      <c r="BBK243" s="237"/>
      <c r="BBL243" s="237"/>
      <c r="BBM243" s="237"/>
      <c r="BBN243" s="237"/>
      <c r="BBO243" s="237"/>
      <c r="BBP243" s="237"/>
      <c r="BBQ243" s="237"/>
      <c r="BBR243" s="237"/>
      <c r="BBS243" s="237"/>
      <c r="BBT243" s="237"/>
      <c r="BBU243" s="237"/>
      <c r="BBV243" s="237"/>
      <c r="BBW243" s="237"/>
      <c r="BBX243" s="237"/>
      <c r="BBY243" s="237"/>
      <c r="BBZ243" s="237"/>
      <c r="BCA243" s="237"/>
      <c r="BCB243" s="237"/>
      <c r="BCC243" s="237"/>
      <c r="BCD243" s="237"/>
      <c r="BCE243" s="237"/>
      <c r="BCF243" s="237"/>
      <c r="BCG243" s="237"/>
      <c r="BCH243" s="237"/>
      <c r="BCI243" s="237"/>
      <c r="BCJ243" s="237"/>
      <c r="BCK243" s="237"/>
      <c r="BCL243" s="237"/>
      <c r="BCM243" s="237"/>
      <c r="BCN243" s="237"/>
      <c r="BCO243" s="237"/>
      <c r="BCP243" s="237"/>
      <c r="BCQ243" s="237"/>
      <c r="BCR243" s="237"/>
      <c r="BCS243" s="237"/>
      <c r="BCT243" s="237"/>
      <c r="BCU243" s="237"/>
      <c r="BCV243" s="237"/>
      <c r="BCW243" s="237"/>
      <c r="BCX243" s="237"/>
      <c r="BCY243" s="237"/>
      <c r="BCZ243" s="237"/>
      <c r="BDA243" s="237"/>
      <c r="BDB243" s="237"/>
      <c r="BDC243" s="237"/>
      <c r="BDD243" s="237"/>
      <c r="BDE243" s="237"/>
      <c r="BDF243" s="237"/>
      <c r="BDG243" s="237"/>
      <c r="BDH243" s="237"/>
      <c r="BDI243" s="237"/>
      <c r="BDJ243" s="237"/>
      <c r="BDK243" s="237"/>
      <c r="BDL243" s="237"/>
      <c r="BDM243" s="237"/>
      <c r="BDN243" s="237"/>
      <c r="BDO243" s="237"/>
      <c r="BDP243" s="237"/>
      <c r="BDQ243" s="237"/>
      <c r="BDR243" s="237"/>
      <c r="BDS243" s="237"/>
      <c r="BDT243" s="237"/>
      <c r="BDU243" s="237"/>
      <c r="BDV243" s="237"/>
      <c r="BDW243" s="237"/>
      <c r="BDX243" s="237"/>
      <c r="BDY243" s="237"/>
      <c r="BDZ243" s="237"/>
      <c r="BEA243" s="237"/>
      <c r="BEB243" s="237"/>
      <c r="BEC243" s="237"/>
      <c r="BED243" s="237"/>
      <c r="BEE243" s="237"/>
      <c r="BEF243" s="237"/>
      <c r="BEG243" s="237"/>
      <c r="BEH243" s="237"/>
      <c r="BEI243" s="237"/>
      <c r="BEJ243" s="237"/>
      <c r="BEK243" s="237"/>
      <c r="BEL243" s="237"/>
      <c r="BEM243" s="237"/>
      <c r="BEN243" s="237"/>
      <c r="BEO243" s="237"/>
      <c r="BEP243" s="237"/>
      <c r="BEQ243" s="237"/>
      <c r="BER243" s="237"/>
      <c r="BES243" s="237"/>
      <c r="BET243" s="237"/>
      <c r="BEU243" s="237"/>
      <c r="BEV243" s="237"/>
      <c r="BEW243" s="237"/>
      <c r="BEX243" s="237"/>
      <c r="BEY243" s="237"/>
      <c r="BEZ243" s="237"/>
      <c r="BFA243" s="237"/>
      <c r="BFB243" s="237"/>
      <c r="BFC243" s="237"/>
      <c r="BFD243" s="237"/>
      <c r="BFE243" s="237"/>
      <c r="BFF243" s="237"/>
      <c r="BFG243" s="237"/>
      <c r="BFH243" s="237"/>
      <c r="BFI243" s="237"/>
      <c r="BFJ243" s="237"/>
      <c r="BFK243" s="237"/>
      <c r="BFL243" s="237"/>
      <c r="BFM243" s="237"/>
      <c r="BFN243" s="237"/>
      <c r="BFO243" s="237"/>
      <c r="BFP243" s="237"/>
      <c r="BFQ243" s="237"/>
      <c r="BFR243" s="237"/>
      <c r="BFS243" s="237"/>
      <c r="BFT243" s="237"/>
      <c r="BFU243" s="237"/>
      <c r="BFV243" s="237"/>
      <c r="BFW243" s="237"/>
      <c r="BFX243" s="237"/>
      <c r="BFY243" s="237"/>
      <c r="BFZ243" s="237"/>
      <c r="BGA243" s="237"/>
      <c r="BGB243" s="237"/>
      <c r="BGC243" s="237"/>
      <c r="BGD243" s="237"/>
      <c r="BGE243" s="237"/>
      <c r="BGF243" s="237"/>
      <c r="BGG243" s="237"/>
      <c r="BGH243" s="237"/>
      <c r="BGI243" s="237"/>
      <c r="BGJ243" s="237"/>
      <c r="BGK243" s="237"/>
      <c r="BGL243" s="237"/>
      <c r="BGM243" s="237"/>
      <c r="BGN243" s="237"/>
      <c r="BGO243" s="237"/>
      <c r="BGP243" s="237"/>
      <c r="BGQ243" s="237"/>
      <c r="BGR243" s="237"/>
      <c r="BGS243" s="237"/>
      <c r="BGT243" s="237"/>
      <c r="BGU243" s="237"/>
      <c r="BGV243" s="237"/>
      <c r="BGW243" s="237"/>
      <c r="BGX243" s="237"/>
      <c r="BGY243" s="237"/>
      <c r="BGZ243" s="237"/>
      <c r="BHA243" s="237"/>
      <c r="BHB243" s="237"/>
      <c r="BHC243" s="237"/>
      <c r="BHD243" s="237"/>
      <c r="BHE243" s="237"/>
      <c r="BHF243" s="237"/>
      <c r="BHG243" s="237"/>
      <c r="BHH243" s="237"/>
      <c r="BHI243" s="237"/>
      <c r="BHJ243" s="237"/>
      <c r="BHK243" s="237"/>
      <c r="BHL243" s="237"/>
      <c r="BHM243" s="237"/>
      <c r="BHN243" s="237"/>
      <c r="BHO243" s="237"/>
      <c r="BHP243" s="237"/>
      <c r="BHQ243" s="237"/>
      <c r="BHR243" s="237"/>
      <c r="BHS243" s="237"/>
      <c r="BHT243" s="237"/>
      <c r="BHU243" s="237"/>
      <c r="BHV243" s="237"/>
      <c r="BHW243" s="237"/>
      <c r="BHX243" s="237"/>
      <c r="BHY243" s="237"/>
      <c r="BHZ243" s="237"/>
      <c r="BIA243" s="237"/>
      <c r="BIB243" s="237"/>
      <c r="BIC243" s="237"/>
      <c r="BID243" s="237"/>
      <c r="BIE243" s="237"/>
      <c r="BIF243" s="237"/>
      <c r="BIG243" s="237"/>
      <c r="BIH243" s="237"/>
      <c r="BII243" s="237"/>
      <c r="BIJ243" s="237"/>
      <c r="BIK243" s="237"/>
      <c r="BIL243" s="237"/>
      <c r="BIM243" s="237"/>
      <c r="BIN243" s="237"/>
      <c r="BIO243" s="237"/>
      <c r="BIP243" s="237"/>
      <c r="BIQ243" s="237"/>
      <c r="BIR243" s="237"/>
      <c r="BIS243" s="237"/>
      <c r="BIT243" s="237"/>
      <c r="BIU243" s="237"/>
      <c r="BIV243" s="237"/>
      <c r="BIW243" s="237"/>
      <c r="BIX243" s="237"/>
      <c r="BIY243" s="237"/>
      <c r="BIZ243" s="237"/>
      <c r="BJA243" s="237"/>
      <c r="BJB243" s="237"/>
      <c r="BJC243" s="237"/>
      <c r="BJD243" s="237"/>
      <c r="BJE243" s="237"/>
      <c r="BJF243" s="237"/>
      <c r="BJG243" s="237"/>
      <c r="BJH243" s="237"/>
      <c r="BJI243" s="237"/>
      <c r="BJJ243" s="237"/>
      <c r="BJK243" s="237"/>
      <c r="BJL243" s="237"/>
      <c r="BJM243" s="237"/>
      <c r="BJN243" s="237"/>
      <c r="BJO243" s="237"/>
      <c r="BJP243" s="237"/>
      <c r="BJQ243" s="237"/>
      <c r="BJR243" s="237"/>
      <c r="BJS243" s="237"/>
      <c r="BJT243" s="237"/>
      <c r="BJU243" s="237"/>
      <c r="BJV243" s="237"/>
      <c r="BJW243" s="237"/>
      <c r="BJX243" s="237"/>
      <c r="BJY243" s="237"/>
      <c r="BJZ243" s="237"/>
      <c r="BKA243" s="237"/>
      <c r="BKB243" s="237"/>
      <c r="BKC243" s="237"/>
      <c r="BKD243" s="237"/>
      <c r="BKE243" s="237"/>
      <c r="BKF243" s="237"/>
      <c r="BKG243" s="237"/>
      <c r="BKH243" s="237"/>
      <c r="BKI243" s="237"/>
      <c r="BKJ243" s="237"/>
      <c r="BKK243" s="237"/>
      <c r="BKL243" s="237"/>
      <c r="BKM243" s="237"/>
      <c r="BKN243" s="237"/>
      <c r="BKO243" s="237"/>
      <c r="BKP243" s="237"/>
      <c r="BKQ243" s="237"/>
      <c r="BKR243" s="237"/>
      <c r="BKS243" s="237"/>
      <c r="BKT243" s="237"/>
      <c r="BKU243" s="237"/>
      <c r="BKV243" s="237"/>
      <c r="BKW243" s="237"/>
      <c r="BKX243" s="237"/>
      <c r="BKY243" s="237"/>
      <c r="BKZ243" s="237"/>
      <c r="BLA243" s="237"/>
      <c r="BLB243" s="237"/>
      <c r="BLC243" s="237"/>
      <c r="BLD243" s="237"/>
      <c r="BLE243" s="237"/>
      <c r="BLF243" s="237"/>
      <c r="BLG243" s="237"/>
      <c r="BLH243" s="237"/>
      <c r="BLI243" s="237"/>
      <c r="BLJ243" s="237"/>
      <c r="BLK243" s="237"/>
      <c r="BLL243" s="237"/>
      <c r="BLM243" s="237"/>
      <c r="BLN243" s="237"/>
      <c r="BLO243" s="237"/>
      <c r="BLP243" s="237"/>
      <c r="BLQ243" s="237"/>
      <c r="BLR243" s="237"/>
      <c r="BLS243" s="237"/>
      <c r="BLT243" s="237"/>
      <c r="BLU243" s="237"/>
      <c r="BLV243" s="237"/>
      <c r="BLW243" s="237"/>
      <c r="BLX243" s="237"/>
      <c r="BLY243" s="237"/>
      <c r="BLZ243" s="237"/>
      <c r="BMA243" s="237"/>
      <c r="BMB243" s="237"/>
      <c r="BMC243" s="237"/>
      <c r="BMD243" s="237"/>
      <c r="BME243" s="237"/>
      <c r="BMF243" s="237"/>
      <c r="BMG243" s="237"/>
      <c r="BMH243" s="237"/>
      <c r="BMI243" s="237"/>
      <c r="BMJ243" s="237"/>
      <c r="BMK243" s="237"/>
      <c r="BML243" s="237"/>
      <c r="BMM243" s="237"/>
      <c r="BMN243" s="237"/>
      <c r="BMO243" s="237"/>
      <c r="BMP243" s="237"/>
      <c r="BMQ243" s="237"/>
      <c r="BMR243" s="237"/>
      <c r="BMS243" s="237"/>
      <c r="BMT243" s="237"/>
      <c r="BMU243" s="237"/>
      <c r="BMV243" s="237"/>
      <c r="BMW243" s="237"/>
      <c r="BMX243" s="237"/>
      <c r="BMY243" s="237"/>
      <c r="BMZ243" s="237"/>
      <c r="BNA243" s="237"/>
      <c r="BNB243" s="237"/>
      <c r="BNC243" s="237"/>
      <c r="BND243" s="237"/>
      <c r="BNE243" s="237"/>
      <c r="BNF243" s="237"/>
      <c r="BNG243" s="237"/>
      <c r="BNH243" s="237"/>
      <c r="BNI243" s="237"/>
      <c r="BNJ243" s="237"/>
      <c r="BNK243" s="237"/>
      <c r="BNL243" s="237"/>
      <c r="BNM243" s="237"/>
      <c r="BNN243" s="237"/>
      <c r="BNO243" s="237"/>
      <c r="BNP243" s="237"/>
      <c r="BNQ243" s="237"/>
      <c r="BNR243" s="237"/>
      <c r="BNS243" s="237"/>
      <c r="BNT243" s="237"/>
      <c r="BNU243" s="237"/>
      <c r="BNV243" s="237"/>
      <c r="BNW243" s="237"/>
      <c r="BNX243" s="237"/>
      <c r="BNY243" s="237"/>
      <c r="BNZ243" s="237"/>
      <c r="BOA243" s="237"/>
      <c r="BOB243" s="237"/>
      <c r="BOC243" s="237"/>
      <c r="BOD243" s="237"/>
      <c r="BOE243" s="237"/>
      <c r="BOF243" s="237"/>
      <c r="BOG243" s="237"/>
      <c r="BOH243" s="237"/>
      <c r="BOI243" s="237"/>
      <c r="BOJ243" s="237"/>
      <c r="BOK243" s="237"/>
      <c r="BOL243" s="237"/>
      <c r="BOM243" s="237"/>
      <c r="BON243" s="237"/>
      <c r="BOO243" s="237"/>
      <c r="BOP243" s="237"/>
      <c r="BOQ243" s="237"/>
      <c r="BOR243" s="237"/>
      <c r="BOS243" s="237"/>
      <c r="BOT243" s="237"/>
      <c r="BOU243" s="237"/>
      <c r="BOV243" s="237"/>
      <c r="BOW243" s="237"/>
      <c r="BOX243" s="237"/>
      <c r="BOY243" s="237"/>
      <c r="BOZ243" s="237"/>
      <c r="BPA243" s="237"/>
      <c r="BPB243" s="237"/>
      <c r="BPC243" s="237"/>
      <c r="BPD243" s="237"/>
      <c r="BPE243" s="237"/>
      <c r="BPF243" s="237"/>
      <c r="BPG243" s="237"/>
      <c r="BPH243" s="237"/>
      <c r="BPI243" s="237"/>
      <c r="BPJ243" s="237"/>
      <c r="BPK243" s="237"/>
      <c r="BPL243" s="237"/>
      <c r="BPM243" s="237"/>
      <c r="BPN243" s="237"/>
      <c r="BPO243" s="237"/>
      <c r="BPP243" s="237"/>
      <c r="BPQ243" s="237"/>
      <c r="BPR243" s="237"/>
      <c r="BPS243" s="237"/>
      <c r="BPT243" s="237"/>
      <c r="BPU243" s="237"/>
      <c r="BPV243" s="237"/>
      <c r="BPW243" s="237"/>
      <c r="BPX243" s="237"/>
      <c r="BPY243" s="237"/>
      <c r="BPZ243" s="237"/>
      <c r="BQA243" s="237"/>
      <c r="BQB243" s="237"/>
      <c r="BQC243" s="237"/>
      <c r="BQD243" s="237"/>
      <c r="BQE243" s="237"/>
      <c r="BQF243" s="237"/>
      <c r="BQG243" s="237"/>
      <c r="BQH243" s="237"/>
      <c r="BQI243" s="237"/>
      <c r="BQJ243" s="237"/>
      <c r="BQK243" s="237"/>
      <c r="BQL243" s="237"/>
      <c r="BQM243" s="237"/>
      <c r="BQN243" s="237"/>
      <c r="BQO243" s="237"/>
      <c r="BQP243" s="237"/>
      <c r="BQQ243" s="237"/>
      <c r="BQR243" s="237"/>
      <c r="BQS243" s="237"/>
      <c r="BQT243" s="237"/>
      <c r="BQU243" s="237"/>
      <c r="BQV243" s="237"/>
      <c r="BQW243" s="237"/>
      <c r="BQX243" s="237"/>
      <c r="BQY243" s="237"/>
      <c r="BQZ243" s="237"/>
      <c r="BRA243" s="237"/>
      <c r="BRB243" s="237"/>
      <c r="BRC243" s="237"/>
      <c r="BRD243" s="237"/>
      <c r="BRE243" s="237"/>
      <c r="BRF243" s="237"/>
      <c r="BRG243" s="237"/>
      <c r="BRH243" s="237"/>
      <c r="BRI243" s="237"/>
      <c r="BRJ243" s="237"/>
      <c r="BRK243" s="237"/>
      <c r="BRL243" s="237"/>
      <c r="BRM243" s="237"/>
      <c r="BRN243" s="237"/>
      <c r="BRO243" s="237"/>
      <c r="BRP243" s="237"/>
      <c r="BRQ243" s="237"/>
      <c r="BRR243" s="237"/>
      <c r="BRS243" s="237"/>
      <c r="BRT243" s="237"/>
      <c r="BRU243" s="237"/>
      <c r="BRV243" s="237"/>
      <c r="BRW243" s="237"/>
      <c r="BRX243" s="237"/>
      <c r="BRY243" s="237"/>
      <c r="BRZ243" s="237"/>
      <c r="BSA243" s="237"/>
      <c r="BSB243" s="237"/>
      <c r="BSC243" s="237"/>
      <c r="BSD243" s="237"/>
      <c r="BSE243" s="237"/>
      <c r="BSF243" s="237"/>
      <c r="BSG243" s="237"/>
      <c r="BSH243" s="237"/>
      <c r="BSI243" s="237"/>
      <c r="BSJ243" s="237"/>
      <c r="BSK243" s="237"/>
      <c r="BSL243" s="237"/>
      <c r="BSM243" s="237"/>
      <c r="BSN243" s="237"/>
      <c r="BSO243" s="237"/>
      <c r="BSP243" s="237"/>
      <c r="BSQ243" s="237"/>
      <c r="BSR243" s="237"/>
      <c r="BSS243" s="237"/>
      <c r="BST243" s="237"/>
      <c r="BSU243" s="237"/>
      <c r="BSV243" s="237"/>
      <c r="BSW243" s="237"/>
      <c r="BSX243" s="237"/>
      <c r="BSY243" s="237"/>
      <c r="BSZ243" s="237"/>
      <c r="BTA243" s="237"/>
      <c r="BTB243" s="237"/>
      <c r="BTC243" s="237"/>
      <c r="BTD243" s="237"/>
      <c r="BTE243" s="237"/>
      <c r="BTF243" s="237"/>
      <c r="BTG243" s="237"/>
      <c r="BTH243" s="237"/>
      <c r="BTI243" s="237"/>
      <c r="BTJ243" s="237"/>
      <c r="BTK243" s="237"/>
      <c r="BTL243" s="237"/>
      <c r="BTM243" s="237"/>
      <c r="BTN243" s="237"/>
      <c r="BTO243" s="237"/>
      <c r="BTP243" s="237"/>
      <c r="BTQ243" s="237"/>
      <c r="BTR243" s="237"/>
      <c r="BTS243" s="237"/>
      <c r="BTT243" s="237"/>
      <c r="BTU243" s="237"/>
      <c r="BTV243" s="237"/>
      <c r="BTW243" s="237"/>
      <c r="BTX243" s="237"/>
      <c r="BTY243" s="237"/>
      <c r="BTZ243" s="237"/>
      <c r="BUA243" s="237"/>
      <c r="BUB243" s="237"/>
      <c r="BUC243" s="237"/>
      <c r="BUD243" s="237"/>
      <c r="BUE243" s="237"/>
      <c r="BUF243" s="237"/>
      <c r="BUG243" s="237"/>
      <c r="BUH243" s="237"/>
      <c r="BUI243" s="237"/>
      <c r="BUJ243" s="237"/>
      <c r="BUK243" s="237"/>
      <c r="BUL243" s="237"/>
      <c r="BUM243" s="237"/>
      <c r="BUN243" s="237"/>
      <c r="BUO243" s="237"/>
      <c r="BUP243" s="237"/>
      <c r="BUQ243" s="237"/>
      <c r="BUR243" s="237"/>
      <c r="BUS243" s="237"/>
      <c r="BUT243" s="237"/>
      <c r="BUU243" s="237"/>
      <c r="BUV243" s="237"/>
      <c r="BUW243" s="237"/>
      <c r="BUX243" s="237"/>
      <c r="BUY243" s="237"/>
      <c r="BUZ243" s="237"/>
      <c r="BVA243" s="237"/>
      <c r="BVB243" s="237"/>
      <c r="BVC243" s="237"/>
      <c r="BVD243" s="237"/>
      <c r="BVE243" s="237"/>
      <c r="BVF243" s="237"/>
      <c r="BVG243" s="237"/>
      <c r="BVH243" s="237"/>
      <c r="BVI243" s="237"/>
      <c r="BVJ243" s="237"/>
      <c r="BVK243" s="237"/>
      <c r="BVL243" s="237"/>
      <c r="BVM243" s="237"/>
      <c r="BVN243" s="237"/>
      <c r="BVO243" s="237"/>
      <c r="BVP243" s="237"/>
      <c r="BVQ243" s="237"/>
      <c r="BVR243" s="237"/>
      <c r="BVS243" s="237"/>
      <c r="BVT243" s="237"/>
      <c r="BVU243" s="237"/>
      <c r="BVV243" s="237"/>
      <c r="BVW243" s="237"/>
      <c r="BVX243" s="237"/>
      <c r="BVY243" s="237"/>
      <c r="BVZ243" s="237"/>
      <c r="BWA243" s="237"/>
      <c r="BWB243" s="237"/>
      <c r="BWC243" s="237"/>
      <c r="BWD243" s="237"/>
      <c r="BWE243" s="237"/>
      <c r="BWF243" s="237"/>
      <c r="BWG243" s="237"/>
      <c r="BWH243" s="237"/>
      <c r="BWI243" s="237"/>
      <c r="BWJ243" s="237"/>
      <c r="BWK243" s="237"/>
      <c r="BWL243" s="237"/>
      <c r="BWM243" s="237"/>
      <c r="BWN243" s="237"/>
      <c r="BWO243" s="237"/>
      <c r="BWP243" s="237"/>
      <c r="BWQ243" s="237"/>
      <c r="BWR243" s="237"/>
      <c r="BWS243" s="237"/>
      <c r="BWT243" s="237"/>
      <c r="BWU243" s="237"/>
      <c r="BWV243" s="237"/>
      <c r="BWW243" s="237"/>
      <c r="BWX243" s="237"/>
      <c r="BWY243" s="237"/>
      <c r="BWZ243" s="237"/>
      <c r="BXA243" s="237"/>
      <c r="BXB243" s="237"/>
      <c r="BXC243" s="237"/>
      <c r="BXD243" s="237"/>
      <c r="BXE243" s="237"/>
      <c r="BXF243" s="237"/>
      <c r="BXG243" s="237"/>
      <c r="BXH243" s="237"/>
      <c r="BXI243" s="237"/>
      <c r="BXJ243" s="237"/>
      <c r="BXK243" s="237"/>
      <c r="BXL243" s="237"/>
      <c r="BXM243" s="237"/>
      <c r="BXN243" s="237"/>
      <c r="BXO243" s="237"/>
      <c r="BXP243" s="237"/>
      <c r="BXQ243" s="237"/>
      <c r="BXR243" s="237"/>
      <c r="BXS243" s="237"/>
      <c r="BXT243" s="237"/>
      <c r="BXU243" s="237"/>
      <c r="BXV243" s="237"/>
      <c r="BXW243" s="237"/>
      <c r="BXX243" s="237"/>
      <c r="BXY243" s="237"/>
      <c r="BXZ243" s="237"/>
      <c r="BYA243" s="237"/>
      <c r="BYB243" s="237"/>
      <c r="BYC243" s="237"/>
      <c r="BYD243" s="237"/>
      <c r="BYE243" s="237"/>
      <c r="BYF243" s="237"/>
      <c r="BYG243" s="237"/>
      <c r="BYH243" s="237"/>
      <c r="BYI243" s="237"/>
      <c r="BYJ243" s="237"/>
      <c r="BYK243" s="237"/>
      <c r="BYL243" s="237"/>
      <c r="BYM243" s="237"/>
      <c r="BYN243" s="237"/>
      <c r="BYO243" s="237"/>
      <c r="BYP243" s="237"/>
      <c r="BYQ243" s="237"/>
      <c r="BYR243" s="237"/>
      <c r="BYS243" s="237"/>
      <c r="BYT243" s="237"/>
      <c r="BYU243" s="237"/>
      <c r="BYV243" s="237"/>
      <c r="BYW243" s="237"/>
      <c r="BYX243" s="237"/>
      <c r="BYY243" s="237"/>
      <c r="BYZ243" s="237"/>
      <c r="BZA243" s="237"/>
      <c r="BZB243" s="237"/>
      <c r="BZC243" s="237"/>
      <c r="BZD243" s="237"/>
      <c r="BZE243" s="237"/>
      <c r="BZF243" s="237"/>
      <c r="BZG243" s="237"/>
      <c r="BZH243" s="237"/>
      <c r="BZI243" s="237"/>
      <c r="BZJ243" s="237"/>
      <c r="BZK243" s="237"/>
      <c r="BZL243" s="237"/>
      <c r="BZM243" s="237"/>
      <c r="BZN243" s="237"/>
      <c r="BZO243" s="237"/>
      <c r="BZP243" s="237"/>
      <c r="BZQ243" s="237"/>
      <c r="BZR243" s="237"/>
      <c r="BZS243" s="237"/>
      <c r="BZT243" s="237"/>
      <c r="BZU243" s="237"/>
      <c r="BZV243" s="237"/>
      <c r="BZW243" s="237"/>
      <c r="BZX243" s="237"/>
      <c r="BZY243" s="237"/>
      <c r="BZZ243" s="237"/>
      <c r="CAA243" s="237"/>
      <c r="CAB243" s="237"/>
      <c r="CAC243" s="237"/>
      <c r="CAD243" s="237"/>
      <c r="CAE243" s="237"/>
      <c r="CAF243" s="237"/>
      <c r="CAG243" s="237"/>
      <c r="CAH243" s="237"/>
      <c r="CAI243" s="237"/>
      <c r="CAJ243" s="237"/>
      <c r="CAK243" s="237"/>
      <c r="CAL243" s="237"/>
      <c r="CAM243" s="237"/>
      <c r="CAN243" s="237"/>
      <c r="CAO243" s="237"/>
      <c r="CAP243" s="237"/>
      <c r="CAQ243" s="237"/>
      <c r="CAR243" s="237"/>
      <c r="CAS243" s="237"/>
      <c r="CAT243" s="237"/>
      <c r="CAU243" s="237"/>
      <c r="CAV243" s="237"/>
      <c r="CAW243" s="237"/>
      <c r="CAX243" s="237"/>
      <c r="CAY243" s="237"/>
      <c r="CAZ243" s="237"/>
      <c r="CBA243" s="237"/>
      <c r="CBB243" s="237"/>
      <c r="CBC243" s="237"/>
      <c r="CBD243" s="237"/>
      <c r="CBE243" s="237"/>
      <c r="CBF243" s="237"/>
      <c r="CBG243" s="237"/>
      <c r="CBH243" s="237"/>
      <c r="CBI243" s="237"/>
      <c r="CBJ243" s="237"/>
      <c r="CBK243" s="237"/>
      <c r="CBL243" s="237"/>
      <c r="CBM243" s="237"/>
      <c r="CBN243" s="237"/>
      <c r="CBO243" s="237"/>
      <c r="CBP243" s="237"/>
      <c r="CBQ243" s="237"/>
      <c r="CBR243" s="237"/>
      <c r="CBS243" s="237"/>
      <c r="CBT243" s="237"/>
      <c r="CBU243" s="237"/>
      <c r="CBV243" s="237"/>
      <c r="CBW243" s="237"/>
      <c r="CBX243" s="237"/>
      <c r="CBY243" s="237"/>
      <c r="CBZ243" s="237"/>
      <c r="CCA243" s="237"/>
      <c r="CCB243" s="237"/>
      <c r="CCC243" s="237"/>
      <c r="CCD243" s="237"/>
      <c r="CCE243" s="237"/>
      <c r="CCF243" s="237"/>
      <c r="CCG243" s="237"/>
      <c r="CCH243" s="237"/>
      <c r="CCI243" s="237"/>
      <c r="CCJ243" s="237"/>
      <c r="CCK243" s="237"/>
      <c r="CCL243" s="237"/>
      <c r="CCM243" s="237"/>
      <c r="CCN243" s="237"/>
      <c r="CCO243" s="237"/>
      <c r="CCP243" s="237"/>
      <c r="CCQ243" s="237"/>
      <c r="CCR243" s="237"/>
      <c r="CCS243" s="237"/>
      <c r="CCT243" s="237"/>
      <c r="CCU243" s="237"/>
      <c r="CCV243" s="237"/>
      <c r="CCW243" s="237"/>
      <c r="CCX243" s="237"/>
      <c r="CCY243" s="237"/>
      <c r="CCZ243" s="237"/>
      <c r="CDA243" s="237"/>
      <c r="CDB243" s="237"/>
      <c r="CDC243" s="237"/>
      <c r="CDD243" s="237"/>
      <c r="CDE243" s="237"/>
      <c r="CDF243" s="237"/>
      <c r="CDG243" s="237"/>
      <c r="CDH243" s="237"/>
      <c r="CDI243" s="237"/>
      <c r="CDJ243" s="237"/>
      <c r="CDK243" s="237"/>
      <c r="CDL243" s="237"/>
      <c r="CDM243" s="237"/>
      <c r="CDN243" s="237"/>
      <c r="CDO243" s="237"/>
      <c r="CDP243" s="237"/>
      <c r="CDQ243" s="237"/>
      <c r="CDR243" s="237"/>
      <c r="CDS243" s="237"/>
      <c r="CDT243" s="237"/>
      <c r="CDU243" s="237"/>
      <c r="CDV243" s="237"/>
      <c r="CDW243" s="237"/>
      <c r="CDX243" s="237"/>
      <c r="CDY243" s="237"/>
      <c r="CDZ243" s="237"/>
      <c r="CEA243" s="237"/>
      <c r="CEB243" s="237"/>
      <c r="CEC243" s="237"/>
      <c r="CED243" s="237"/>
      <c r="CEE243" s="237"/>
      <c r="CEF243" s="237"/>
      <c r="CEG243" s="237"/>
      <c r="CEH243" s="237"/>
      <c r="CEI243" s="237"/>
      <c r="CEJ243" s="237"/>
      <c r="CEK243" s="237"/>
      <c r="CEL243" s="237"/>
      <c r="CEM243" s="237"/>
      <c r="CEN243" s="237"/>
      <c r="CEO243" s="237"/>
      <c r="CEP243" s="237"/>
      <c r="CEQ243" s="237"/>
      <c r="CER243" s="237"/>
      <c r="CES243" s="237"/>
      <c r="CET243" s="237"/>
      <c r="CEU243" s="237"/>
      <c r="CEV243" s="237"/>
      <c r="CEW243" s="237"/>
      <c r="CEX243" s="237"/>
      <c r="CEY243" s="237"/>
      <c r="CEZ243" s="237"/>
      <c r="CFA243" s="237"/>
      <c r="CFB243" s="237"/>
      <c r="CFC243" s="237"/>
      <c r="CFD243" s="237"/>
      <c r="CFE243" s="237"/>
      <c r="CFF243" s="237"/>
      <c r="CFG243" s="237"/>
      <c r="CFH243" s="237"/>
      <c r="CFI243" s="237"/>
      <c r="CFJ243" s="237"/>
      <c r="CFK243" s="237"/>
      <c r="CFL243" s="237"/>
      <c r="CFM243" s="237"/>
      <c r="CFN243" s="237"/>
      <c r="CFO243" s="237"/>
      <c r="CFP243" s="237"/>
      <c r="CFQ243" s="237"/>
      <c r="CFR243" s="237"/>
      <c r="CFS243" s="237"/>
      <c r="CFT243" s="237"/>
      <c r="CFU243" s="237"/>
      <c r="CFV243" s="237"/>
      <c r="CFW243" s="237"/>
      <c r="CFX243" s="237"/>
      <c r="CFY243" s="237"/>
      <c r="CFZ243" s="237"/>
      <c r="CGA243" s="237"/>
      <c r="CGB243" s="237"/>
      <c r="CGC243" s="237"/>
      <c r="CGD243" s="237"/>
      <c r="CGE243" s="237"/>
      <c r="CGF243" s="237"/>
      <c r="CGG243" s="237"/>
      <c r="CGH243" s="237"/>
      <c r="CGI243" s="237"/>
      <c r="CGJ243" s="237"/>
      <c r="CGK243" s="237"/>
      <c r="CGL243" s="237"/>
      <c r="CGM243" s="237"/>
      <c r="CGN243" s="237"/>
      <c r="CGO243" s="237"/>
      <c r="CGP243" s="237"/>
      <c r="CGQ243" s="237"/>
      <c r="CGR243" s="237"/>
      <c r="CGS243" s="237"/>
      <c r="CGT243" s="237"/>
      <c r="CGU243" s="237"/>
      <c r="CGV243" s="237"/>
      <c r="CGW243" s="237"/>
      <c r="CGX243" s="237"/>
      <c r="CGY243" s="237"/>
      <c r="CGZ243" s="237"/>
      <c r="CHA243" s="237"/>
      <c r="CHB243" s="237"/>
      <c r="CHC243" s="237"/>
      <c r="CHD243" s="237"/>
      <c r="CHE243" s="237"/>
      <c r="CHF243" s="237"/>
      <c r="CHG243" s="237"/>
      <c r="CHH243" s="237"/>
      <c r="CHI243" s="237"/>
      <c r="CHJ243" s="237"/>
      <c r="CHK243" s="237"/>
      <c r="CHL243" s="237"/>
      <c r="CHM243" s="237"/>
      <c r="CHN243" s="237"/>
      <c r="CHO243" s="237"/>
      <c r="CHP243" s="237"/>
      <c r="CHQ243" s="237"/>
      <c r="CHR243" s="237"/>
      <c r="CHS243" s="237"/>
      <c r="CHT243" s="237"/>
      <c r="CHU243" s="237"/>
      <c r="CHV243" s="237"/>
      <c r="CHW243" s="237"/>
      <c r="CHX243" s="237"/>
      <c r="CHY243" s="237"/>
      <c r="CHZ243" s="237"/>
      <c r="CIA243" s="237"/>
      <c r="CIB243" s="237"/>
      <c r="CIC243" s="237"/>
      <c r="CID243" s="237"/>
      <c r="CIE243" s="237"/>
      <c r="CIF243" s="237"/>
      <c r="CIG243" s="237"/>
      <c r="CIH243" s="237"/>
      <c r="CII243" s="237"/>
      <c r="CIJ243" s="237"/>
      <c r="CIK243" s="237"/>
      <c r="CIL243" s="237"/>
      <c r="CIM243" s="237"/>
      <c r="CIN243" s="237"/>
      <c r="CIO243" s="237"/>
      <c r="CIP243" s="237"/>
      <c r="CIQ243" s="237"/>
      <c r="CIR243" s="237"/>
      <c r="CIS243" s="237"/>
      <c r="CIT243" s="237"/>
      <c r="CIU243" s="237"/>
      <c r="CIV243" s="237"/>
      <c r="CIW243" s="237"/>
      <c r="CIX243" s="237"/>
      <c r="CIY243" s="237"/>
      <c r="CIZ243" s="237"/>
      <c r="CJA243" s="237"/>
      <c r="CJB243" s="237"/>
      <c r="CJC243" s="237"/>
      <c r="CJD243" s="237"/>
      <c r="CJE243" s="237"/>
      <c r="CJF243" s="237"/>
      <c r="CJG243" s="237"/>
      <c r="CJH243" s="237"/>
      <c r="CJI243" s="237"/>
      <c r="CJJ243" s="237"/>
      <c r="CJK243" s="237"/>
      <c r="CJL243" s="237"/>
      <c r="CJM243" s="237"/>
      <c r="CJN243" s="237"/>
      <c r="CJO243" s="237"/>
      <c r="CJP243" s="237"/>
      <c r="CJQ243" s="237"/>
      <c r="CJR243" s="237"/>
      <c r="CJS243" s="237"/>
      <c r="CJT243" s="237"/>
      <c r="CJU243" s="237"/>
      <c r="CJV243" s="237"/>
      <c r="CJW243" s="237"/>
      <c r="CJX243" s="237"/>
      <c r="CJY243" s="237"/>
      <c r="CJZ243" s="237"/>
      <c r="CKA243" s="237"/>
      <c r="CKB243" s="237"/>
      <c r="CKC243" s="237"/>
      <c r="CKD243" s="237"/>
      <c r="CKE243" s="237"/>
      <c r="CKF243" s="237"/>
      <c r="CKG243" s="237"/>
      <c r="CKH243" s="237"/>
      <c r="CKI243" s="237"/>
      <c r="CKJ243" s="237"/>
      <c r="CKK243" s="237"/>
      <c r="CKL243" s="237"/>
      <c r="CKM243" s="237"/>
      <c r="CKN243" s="237"/>
      <c r="CKO243" s="237"/>
      <c r="CKP243" s="237"/>
      <c r="CKQ243" s="237"/>
      <c r="CKR243" s="237"/>
      <c r="CKS243" s="237"/>
      <c r="CKT243" s="237"/>
      <c r="CKU243" s="237"/>
      <c r="CKV243" s="237"/>
      <c r="CKW243" s="237"/>
      <c r="CKX243" s="237"/>
      <c r="CKY243" s="237"/>
      <c r="CKZ243" s="237"/>
      <c r="CLA243" s="237"/>
      <c r="CLB243" s="237"/>
      <c r="CLC243" s="237"/>
      <c r="CLD243" s="237"/>
      <c r="CLE243" s="237"/>
      <c r="CLF243" s="237"/>
      <c r="CLG243" s="237"/>
      <c r="CLH243" s="237"/>
      <c r="CLI243" s="237"/>
      <c r="CLJ243" s="237"/>
      <c r="CLK243" s="237"/>
      <c r="CLL243" s="237"/>
      <c r="CLM243" s="237"/>
      <c r="CLN243" s="237"/>
      <c r="CLO243" s="237"/>
      <c r="CLP243" s="237"/>
      <c r="CLQ243" s="237"/>
      <c r="CLR243" s="237"/>
      <c r="CLS243" s="237"/>
      <c r="CLT243" s="237"/>
      <c r="CLU243" s="237"/>
      <c r="CLV243" s="237"/>
      <c r="CLW243" s="237"/>
      <c r="CLX243" s="237"/>
      <c r="CLY243" s="237"/>
      <c r="CLZ243" s="237"/>
      <c r="CMA243" s="237"/>
      <c r="CMB243" s="237"/>
      <c r="CMC243" s="237"/>
      <c r="CMD243" s="237"/>
      <c r="CME243" s="237"/>
      <c r="CMF243" s="237"/>
      <c r="CMG243" s="237"/>
      <c r="CMH243" s="237"/>
      <c r="CMI243" s="237"/>
      <c r="CMJ243" s="237"/>
      <c r="CMK243" s="237"/>
      <c r="CML243" s="237"/>
      <c r="CMM243" s="237"/>
      <c r="CMN243" s="237"/>
      <c r="CMO243" s="237"/>
      <c r="CMP243" s="237"/>
      <c r="CMQ243" s="237"/>
      <c r="CMR243" s="237"/>
      <c r="CMS243" s="237"/>
      <c r="CMT243" s="237"/>
      <c r="CMU243" s="237"/>
      <c r="CMV243" s="237"/>
      <c r="CMW243" s="237"/>
      <c r="CMX243" s="237"/>
      <c r="CMY243" s="237"/>
      <c r="CMZ243" s="237"/>
      <c r="CNA243" s="237"/>
      <c r="CNB243" s="237"/>
      <c r="CNC243" s="237"/>
      <c r="CND243" s="237"/>
      <c r="CNE243" s="237"/>
      <c r="CNF243" s="237"/>
      <c r="CNG243" s="237"/>
      <c r="CNH243" s="237"/>
      <c r="CNI243" s="237"/>
      <c r="CNJ243" s="237"/>
      <c r="CNK243" s="237"/>
      <c r="CNL243" s="237"/>
      <c r="CNM243" s="237"/>
      <c r="CNN243" s="237"/>
      <c r="CNO243" s="237"/>
      <c r="CNP243" s="237"/>
      <c r="CNQ243" s="237"/>
      <c r="CNR243" s="237"/>
      <c r="CNS243" s="237"/>
      <c r="CNT243" s="237"/>
      <c r="CNU243" s="237"/>
      <c r="CNV243" s="237"/>
      <c r="CNW243" s="237"/>
      <c r="CNX243" s="237"/>
      <c r="CNY243" s="237"/>
      <c r="CNZ243" s="237"/>
      <c r="COA243" s="237"/>
      <c r="COB243" s="237"/>
      <c r="COC243" s="237"/>
      <c r="COD243" s="237"/>
      <c r="COE243" s="237"/>
      <c r="COF243" s="237"/>
      <c r="COG243" s="237"/>
      <c r="COH243" s="237"/>
      <c r="COI243" s="237"/>
      <c r="COJ243" s="237"/>
      <c r="COK243" s="237"/>
      <c r="COL243" s="237"/>
      <c r="COM243" s="237"/>
      <c r="CON243" s="237"/>
      <c r="COO243" s="237"/>
      <c r="COP243" s="237"/>
      <c r="COQ243" s="237"/>
      <c r="COR243" s="237"/>
      <c r="COS243" s="237"/>
      <c r="COT243" s="237"/>
      <c r="COU243" s="237"/>
      <c r="COV243" s="237"/>
      <c r="COW243" s="237"/>
      <c r="COX243" s="237"/>
      <c r="COY243" s="237"/>
      <c r="COZ243" s="237"/>
      <c r="CPA243" s="237"/>
      <c r="CPB243" s="237"/>
      <c r="CPC243" s="237"/>
      <c r="CPD243" s="237"/>
      <c r="CPE243" s="237"/>
      <c r="CPF243" s="237"/>
      <c r="CPG243" s="237"/>
      <c r="CPH243" s="237"/>
      <c r="CPI243" s="237"/>
      <c r="CPJ243" s="237"/>
      <c r="CPK243" s="237"/>
      <c r="CPL243" s="237"/>
      <c r="CPM243" s="237"/>
      <c r="CPN243" s="237"/>
      <c r="CPO243" s="237"/>
      <c r="CPP243" s="237"/>
      <c r="CPQ243" s="237"/>
      <c r="CPR243" s="237"/>
      <c r="CPS243" s="237"/>
      <c r="CPT243" s="237"/>
      <c r="CPU243" s="237"/>
      <c r="CPV243" s="237"/>
      <c r="CPW243" s="237"/>
      <c r="CPX243" s="237"/>
      <c r="CPY243" s="237"/>
      <c r="CPZ243" s="237"/>
      <c r="CQA243" s="237"/>
      <c r="CQB243" s="237"/>
      <c r="CQC243" s="237"/>
      <c r="CQD243" s="237"/>
      <c r="CQE243" s="237"/>
      <c r="CQF243" s="237"/>
      <c r="CQG243" s="237"/>
      <c r="CQH243" s="237"/>
      <c r="CQI243" s="237"/>
      <c r="CQJ243" s="237"/>
      <c r="CQK243" s="237"/>
      <c r="CQL243" s="237"/>
      <c r="CQM243" s="237"/>
      <c r="CQN243" s="237"/>
      <c r="CQO243" s="237"/>
      <c r="CQP243" s="237"/>
      <c r="CQQ243" s="237"/>
      <c r="CQR243" s="237"/>
      <c r="CQS243" s="237"/>
      <c r="CQT243" s="237"/>
      <c r="CQU243" s="237"/>
      <c r="CQV243" s="237"/>
      <c r="CQW243" s="237"/>
      <c r="CQX243" s="237"/>
      <c r="CQY243" s="237"/>
      <c r="CQZ243" s="237"/>
      <c r="CRA243" s="237"/>
      <c r="CRB243" s="237"/>
      <c r="CRC243" s="237"/>
      <c r="CRD243" s="237"/>
      <c r="CRE243" s="237"/>
      <c r="CRF243" s="237"/>
      <c r="CRG243" s="237"/>
      <c r="CRH243" s="237"/>
      <c r="CRI243" s="237"/>
      <c r="CRJ243" s="237"/>
      <c r="CRK243" s="237"/>
      <c r="CRL243" s="237"/>
      <c r="CRM243" s="237"/>
      <c r="CRN243" s="237"/>
      <c r="CRO243" s="237"/>
      <c r="CRP243" s="237"/>
      <c r="CRQ243" s="237"/>
      <c r="CRR243" s="237"/>
      <c r="CRS243" s="237"/>
      <c r="CRT243" s="237"/>
      <c r="CRU243" s="237"/>
      <c r="CRV243" s="237"/>
      <c r="CRW243" s="237"/>
      <c r="CRX243" s="237"/>
      <c r="CRY243" s="237"/>
      <c r="CRZ243" s="237"/>
      <c r="CSA243" s="237"/>
      <c r="CSB243" s="237"/>
      <c r="CSC243" s="237"/>
      <c r="CSD243" s="237"/>
      <c r="CSE243" s="237"/>
      <c r="CSF243" s="237"/>
      <c r="CSG243" s="237"/>
      <c r="CSH243" s="237"/>
      <c r="CSI243" s="237"/>
      <c r="CSJ243" s="237"/>
      <c r="CSK243" s="237"/>
      <c r="CSL243" s="237"/>
      <c r="CSM243" s="237"/>
      <c r="CSN243" s="237"/>
      <c r="CSO243" s="237"/>
      <c r="CSP243" s="237"/>
      <c r="CSQ243" s="237"/>
      <c r="CSR243" s="237"/>
      <c r="CSS243" s="237"/>
      <c r="CST243" s="237"/>
      <c r="CSU243" s="237"/>
      <c r="CSV243" s="237"/>
      <c r="CSW243" s="237"/>
      <c r="CSX243" s="237"/>
      <c r="CSY243" s="237"/>
      <c r="CSZ243" s="237"/>
      <c r="CTA243" s="237"/>
      <c r="CTB243" s="237"/>
      <c r="CTC243" s="237"/>
      <c r="CTD243" s="237"/>
      <c r="CTE243" s="237"/>
      <c r="CTF243" s="237"/>
      <c r="CTG243" s="237"/>
      <c r="CTH243" s="237"/>
      <c r="CTI243" s="237"/>
      <c r="CTJ243" s="237"/>
      <c r="CTK243" s="237"/>
      <c r="CTL243" s="237"/>
      <c r="CTM243" s="237"/>
      <c r="CTN243" s="237"/>
      <c r="CTO243" s="237"/>
      <c r="CTP243" s="237"/>
      <c r="CTQ243" s="237"/>
      <c r="CTR243" s="237"/>
      <c r="CTS243" s="237"/>
      <c r="CTT243" s="237"/>
      <c r="CTU243" s="237"/>
      <c r="CTV243" s="237"/>
      <c r="CTW243" s="237"/>
      <c r="CTX243" s="237"/>
      <c r="CTY243" s="237"/>
      <c r="CTZ243" s="237"/>
      <c r="CUA243" s="237"/>
      <c r="CUB243" s="237"/>
      <c r="CUC243" s="237"/>
      <c r="CUD243" s="237"/>
      <c r="CUE243" s="237"/>
      <c r="CUF243" s="237"/>
      <c r="CUG243" s="237"/>
      <c r="CUH243" s="237"/>
      <c r="CUI243" s="237"/>
      <c r="CUJ243" s="237"/>
      <c r="CUK243" s="237"/>
      <c r="CUL243" s="237"/>
      <c r="CUM243" s="237"/>
      <c r="CUN243" s="237"/>
      <c r="CUO243" s="237"/>
      <c r="CUP243" s="237"/>
      <c r="CUQ243" s="237"/>
      <c r="CUR243" s="237"/>
      <c r="CUS243" s="237"/>
      <c r="CUT243" s="237"/>
      <c r="CUU243" s="237"/>
      <c r="CUV243" s="237"/>
      <c r="CUW243" s="237"/>
      <c r="CUX243" s="237"/>
      <c r="CUY243" s="237"/>
      <c r="CUZ243" s="237"/>
      <c r="CVA243" s="237"/>
      <c r="CVB243" s="237"/>
      <c r="CVC243" s="237"/>
      <c r="CVD243" s="237"/>
      <c r="CVE243" s="237"/>
      <c r="CVF243" s="237"/>
      <c r="CVG243" s="237"/>
      <c r="CVH243" s="237"/>
      <c r="CVI243" s="237"/>
      <c r="CVJ243" s="237"/>
      <c r="CVK243" s="237"/>
      <c r="CVL243" s="237"/>
      <c r="CVM243" s="237"/>
      <c r="CVN243" s="237"/>
      <c r="CVO243" s="237"/>
      <c r="CVP243" s="237"/>
      <c r="CVQ243" s="237"/>
      <c r="CVR243" s="237"/>
      <c r="CVS243" s="237"/>
      <c r="CVT243" s="237"/>
      <c r="CVU243" s="237"/>
      <c r="CVV243" s="237"/>
      <c r="CVW243" s="237"/>
      <c r="CVX243" s="237"/>
      <c r="CVY243" s="237"/>
      <c r="CVZ243" s="237"/>
      <c r="CWA243" s="237"/>
      <c r="CWB243" s="237"/>
      <c r="CWC243" s="237"/>
      <c r="CWD243" s="237"/>
      <c r="CWE243" s="237"/>
      <c r="CWF243" s="237"/>
      <c r="CWG243" s="237"/>
      <c r="CWH243" s="237"/>
      <c r="CWI243" s="237"/>
      <c r="CWJ243" s="237"/>
      <c r="CWK243" s="237"/>
      <c r="CWL243" s="237"/>
      <c r="CWM243" s="237"/>
      <c r="CWN243" s="237"/>
      <c r="CWO243" s="237"/>
      <c r="CWP243" s="237"/>
      <c r="CWQ243" s="237"/>
      <c r="CWR243" s="237"/>
      <c r="CWS243" s="237"/>
      <c r="CWT243" s="237"/>
      <c r="CWU243" s="237"/>
      <c r="CWV243" s="237"/>
      <c r="CWW243" s="237"/>
      <c r="CWX243" s="237"/>
      <c r="CWY243" s="237"/>
      <c r="CWZ243" s="237"/>
      <c r="CXA243" s="237"/>
      <c r="CXB243" s="237"/>
      <c r="CXC243" s="237"/>
      <c r="CXD243" s="237"/>
      <c r="CXE243" s="237"/>
      <c r="CXF243" s="237"/>
      <c r="CXG243" s="237"/>
      <c r="CXH243" s="237"/>
      <c r="CXI243" s="237"/>
      <c r="CXJ243" s="237"/>
      <c r="CXK243" s="237"/>
      <c r="CXL243" s="237"/>
      <c r="CXM243" s="237"/>
      <c r="CXN243" s="237"/>
      <c r="CXO243" s="237"/>
      <c r="CXP243" s="237"/>
      <c r="CXQ243" s="237"/>
      <c r="CXR243" s="237"/>
      <c r="CXS243" s="237"/>
      <c r="CXT243" s="237"/>
      <c r="CXU243" s="237"/>
      <c r="CXV243" s="237"/>
      <c r="CXW243" s="237"/>
      <c r="CXX243" s="237"/>
      <c r="CXY243" s="237"/>
      <c r="CXZ243" s="237"/>
      <c r="CYA243" s="237"/>
      <c r="CYB243" s="237"/>
      <c r="CYC243" s="237"/>
      <c r="CYD243" s="237"/>
      <c r="CYE243" s="237"/>
      <c r="CYF243" s="237"/>
      <c r="CYG243" s="237"/>
      <c r="CYH243" s="237"/>
      <c r="CYI243" s="237"/>
      <c r="CYJ243" s="237"/>
      <c r="CYK243" s="237"/>
      <c r="CYL243" s="237"/>
      <c r="CYM243" s="237"/>
      <c r="CYN243" s="237"/>
      <c r="CYO243" s="237"/>
      <c r="CYP243" s="237"/>
      <c r="CYQ243" s="237"/>
      <c r="CYR243" s="237"/>
      <c r="CYS243" s="237"/>
      <c r="CYT243" s="237"/>
      <c r="CYU243" s="237"/>
      <c r="CYV243" s="237"/>
      <c r="CYW243" s="237"/>
      <c r="CYX243" s="237"/>
      <c r="CYY243" s="237"/>
      <c r="CYZ243" s="237"/>
      <c r="CZA243" s="237"/>
      <c r="CZB243" s="237"/>
      <c r="CZC243" s="237"/>
      <c r="CZD243" s="237"/>
      <c r="CZE243" s="237"/>
      <c r="CZF243" s="237"/>
      <c r="CZG243" s="237"/>
      <c r="CZH243" s="237"/>
      <c r="CZI243" s="237"/>
      <c r="CZJ243" s="237"/>
      <c r="CZK243" s="237"/>
      <c r="CZL243" s="237"/>
      <c r="CZM243" s="237"/>
      <c r="CZN243" s="237"/>
      <c r="CZO243" s="237"/>
      <c r="CZP243" s="237"/>
      <c r="CZQ243" s="237"/>
      <c r="CZR243" s="237"/>
      <c r="CZS243" s="237"/>
      <c r="CZT243" s="237"/>
      <c r="CZU243" s="237"/>
      <c r="CZV243" s="237"/>
      <c r="CZW243" s="237"/>
      <c r="CZX243" s="237"/>
      <c r="CZY243" s="237"/>
      <c r="CZZ243" s="237"/>
      <c r="DAA243" s="237"/>
      <c r="DAB243" s="237"/>
      <c r="DAC243" s="237"/>
      <c r="DAD243" s="237"/>
      <c r="DAE243" s="237"/>
      <c r="DAF243" s="237"/>
      <c r="DAG243" s="237"/>
      <c r="DAH243" s="237"/>
      <c r="DAI243" s="237"/>
      <c r="DAJ243" s="237"/>
      <c r="DAK243" s="237"/>
      <c r="DAL243" s="237"/>
      <c r="DAM243" s="237"/>
      <c r="DAN243" s="237"/>
      <c r="DAO243" s="237"/>
      <c r="DAP243" s="237"/>
      <c r="DAQ243" s="237"/>
      <c r="DAR243" s="237"/>
      <c r="DAS243" s="237"/>
      <c r="DAT243" s="237"/>
      <c r="DAU243" s="237"/>
      <c r="DAV243" s="237"/>
      <c r="DAW243" s="237"/>
      <c r="DAX243" s="237"/>
      <c r="DAY243" s="237"/>
      <c r="DAZ243" s="237"/>
      <c r="DBA243" s="237"/>
      <c r="DBB243" s="237"/>
      <c r="DBC243" s="237"/>
      <c r="DBD243" s="237"/>
      <c r="DBE243" s="237"/>
      <c r="DBF243" s="237"/>
      <c r="DBG243" s="237"/>
      <c r="DBH243" s="237"/>
      <c r="DBI243" s="237"/>
      <c r="DBJ243" s="237"/>
      <c r="DBK243" s="237"/>
      <c r="DBL243" s="237"/>
      <c r="DBM243" s="237"/>
      <c r="DBN243" s="237"/>
      <c r="DBO243" s="237"/>
      <c r="DBP243" s="237"/>
      <c r="DBQ243" s="237"/>
      <c r="DBR243" s="237"/>
      <c r="DBS243" s="237"/>
      <c r="DBT243" s="237"/>
      <c r="DBU243" s="237"/>
      <c r="DBV243" s="237"/>
      <c r="DBW243" s="237"/>
      <c r="DBX243" s="237"/>
      <c r="DBY243" s="237"/>
      <c r="DBZ243" s="237"/>
      <c r="DCA243" s="237"/>
      <c r="DCB243" s="237"/>
      <c r="DCC243" s="237"/>
      <c r="DCD243" s="237"/>
      <c r="DCE243" s="237"/>
      <c r="DCF243" s="237"/>
      <c r="DCG243" s="237"/>
      <c r="DCH243" s="237"/>
      <c r="DCI243" s="237"/>
      <c r="DCJ243" s="237"/>
      <c r="DCK243" s="237"/>
      <c r="DCL243" s="237"/>
      <c r="DCM243" s="237"/>
      <c r="DCN243" s="237"/>
      <c r="DCO243" s="237"/>
      <c r="DCP243" s="237"/>
      <c r="DCQ243" s="237"/>
      <c r="DCR243" s="237"/>
      <c r="DCS243" s="237"/>
      <c r="DCT243" s="237"/>
      <c r="DCU243" s="237"/>
      <c r="DCV243" s="237"/>
      <c r="DCW243" s="237"/>
      <c r="DCX243" s="237"/>
      <c r="DCY243" s="237"/>
      <c r="DCZ243" s="237"/>
      <c r="DDA243" s="237"/>
      <c r="DDB243" s="237"/>
      <c r="DDC243" s="237"/>
      <c r="DDD243" s="237"/>
      <c r="DDE243" s="237"/>
      <c r="DDF243" s="237"/>
      <c r="DDG243" s="237"/>
      <c r="DDH243" s="237"/>
      <c r="DDI243" s="237"/>
      <c r="DDJ243" s="237"/>
      <c r="DDK243" s="237"/>
      <c r="DDL243" s="237"/>
      <c r="DDM243" s="237"/>
      <c r="DDN243" s="237"/>
      <c r="DDO243" s="237"/>
      <c r="DDP243" s="237"/>
      <c r="DDQ243" s="237"/>
      <c r="DDR243" s="237"/>
      <c r="DDS243" s="237"/>
      <c r="DDT243" s="237"/>
      <c r="DDU243" s="237"/>
      <c r="DDV243" s="237"/>
      <c r="DDW243" s="237"/>
      <c r="DDX243" s="237"/>
      <c r="DDY243" s="237"/>
      <c r="DDZ243" s="237"/>
      <c r="DEA243" s="237"/>
      <c r="DEB243" s="237"/>
      <c r="DEC243" s="237"/>
      <c r="DED243" s="237"/>
      <c r="DEE243" s="237"/>
      <c r="DEF243" s="237"/>
      <c r="DEG243" s="237"/>
      <c r="DEH243" s="237"/>
      <c r="DEI243" s="237"/>
      <c r="DEJ243" s="237"/>
      <c r="DEK243" s="237"/>
      <c r="DEL243" s="237"/>
      <c r="DEM243" s="237"/>
      <c r="DEN243" s="237"/>
      <c r="DEO243" s="237"/>
      <c r="DEP243" s="237"/>
      <c r="DEQ243" s="237"/>
      <c r="DER243" s="237"/>
      <c r="DES243" s="237"/>
      <c r="DET243" s="237"/>
      <c r="DEU243" s="237"/>
      <c r="DEV243" s="237"/>
      <c r="DEW243" s="237"/>
      <c r="DEX243" s="237"/>
      <c r="DEY243" s="237"/>
      <c r="DEZ243" s="237"/>
      <c r="DFA243" s="237"/>
      <c r="DFB243" s="237"/>
      <c r="DFC243" s="237"/>
      <c r="DFD243" s="237"/>
      <c r="DFE243" s="237"/>
      <c r="DFF243" s="237"/>
      <c r="DFG243" s="237"/>
      <c r="DFH243" s="237"/>
      <c r="DFI243" s="237"/>
      <c r="DFJ243" s="237"/>
      <c r="DFK243" s="237"/>
      <c r="DFL243" s="237"/>
      <c r="DFM243" s="237"/>
      <c r="DFN243" s="237"/>
      <c r="DFO243" s="237"/>
      <c r="DFP243" s="237"/>
      <c r="DFQ243" s="237"/>
      <c r="DFR243" s="237"/>
      <c r="DFS243" s="237"/>
      <c r="DFT243" s="237"/>
      <c r="DFU243" s="237"/>
      <c r="DFV243" s="237"/>
      <c r="DFW243" s="237"/>
      <c r="DFX243" s="237"/>
      <c r="DFY243" s="237"/>
      <c r="DFZ243" s="237"/>
      <c r="DGA243" s="237"/>
      <c r="DGB243" s="237"/>
      <c r="DGC243" s="237"/>
      <c r="DGD243" s="237"/>
      <c r="DGE243" s="237"/>
      <c r="DGF243" s="237"/>
      <c r="DGG243" s="237"/>
      <c r="DGH243" s="237"/>
      <c r="DGI243" s="237"/>
      <c r="DGJ243" s="237"/>
      <c r="DGK243" s="237"/>
      <c r="DGL243" s="237"/>
      <c r="DGM243" s="237"/>
      <c r="DGN243" s="237"/>
      <c r="DGO243" s="237"/>
      <c r="DGP243" s="237"/>
      <c r="DGQ243" s="237"/>
      <c r="DGR243" s="237"/>
      <c r="DGS243" s="237"/>
      <c r="DGT243" s="237"/>
      <c r="DGU243" s="237"/>
      <c r="DGV243" s="237"/>
      <c r="DGW243" s="237"/>
      <c r="DGX243" s="237"/>
      <c r="DGY243" s="237"/>
      <c r="DGZ243" s="237"/>
      <c r="DHA243" s="237"/>
      <c r="DHB243" s="237"/>
      <c r="DHC243" s="237"/>
      <c r="DHD243" s="237"/>
      <c r="DHE243" s="237"/>
      <c r="DHF243" s="237"/>
      <c r="DHG243" s="237"/>
      <c r="DHH243" s="237"/>
      <c r="DHI243" s="237"/>
      <c r="DHJ243" s="237"/>
      <c r="DHK243" s="237"/>
      <c r="DHL243" s="237"/>
      <c r="DHM243" s="237"/>
      <c r="DHN243" s="237"/>
      <c r="DHO243" s="237"/>
      <c r="DHP243" s="237"/>
      <c r="DHQ243" s="237"/>
      <c r="DHR243" s="237"/>
      <c r="DHS243" s="237"/>
      <c r="DHT243" s="237"/>
      <c r="DHU243" s="237"/>
      <c r="DHV243" s="237"/>
      <c r="DHW243" s="237"/>
      <c r="DHX243" s="237"/>
      <c r="DHY243" s="237"/>
      <c r="DHZ243" s="237"/>
      <c r="DIA243" s="237"/>
      <c r="DIB243" s="237"/>
      <c r="DIC243" s="237"/>
      <c r="DID243" s="237"/>
      <c r="DIE243" s="237"/>
      <c r="DIF243" s="237"/>
      <c r="DIG243" s="237"/>
      <c r="DIH243" s="237"/>
      <c r="DII243" s="237"/>
      <c r="DIJ243" s="237"/>
      <c r="DIK243" s="237"/>
      <c r="DIL243" s="237"/>
      <c r="DIM243" s="237"/>
      <c r="DIN243" s="237"/>
      <c r="DIO243" s="237"/>
      <c r="DIP243" s="237"/>
      <c r="DIQ243" s="237"/>
      <c r="DIR243" s="237"/>
      <c r="DIS243" s="237"/>
      <c r="DIT243" s="237"/>
      <c r="DIU243" s="237"/>
      <c r="DIV243" s="237"/>
      <c r="DIW243" s="237"/>
      <c r="DIX243" s="237"/>
      <c r="DIY243" s="237"/>
      <c r="DIZ243" s="237"/>
      <c r="DJA243" s="237"/>
      <c r="DJB243" s="237"/>
      <c r="DJC243" s="237"/>
      <c r="DJD243" s="237"/>
      <c r="DJE243" s="237"/>
      <c r="DJF243" s="237"/>
      <c r="DJG243" s="237"/>
      <c r="DJH243" s="237"/>
      <c r="DJI243" s="237"/>
      <c r="DJJ243" s="237"/>
      <c r="DJK243" s="237"/>
      <c r="DJL243" s="237"/>
      <c r="DJM243" s="237"/>
      <c r="DJN243" s="237"/>
      <c r="DJO243" s="237"/>
      <c r="DJP243" s="237"/>
      <c r="DJQ243" s="237"/>
      <c r="DJR243" s="237"/>
      <c r="DJS243" s="237"/>
      <c r="DJT243" s="237"/>
      <c r="DJU243" s="237"/>
      <c r="DJV243" s="237"/>
      <c r="DJW243" s="237"/>
      <c r="DJX243" s="237"/>
      <c r="DJY243" s="237"/>
      <c r="DJZ243" s="237"/>
      <c r="DKA243" s="237"/>
      <c r="DKB243" s="237"/>
      <c r="DKC243" s="237"/>
      <c r="DKD243" s="237"/>
      <c r="DKE243" s="237"/>
      <c r="DKF243" s="237"/>
      <c r="DKG243" s="237"/>
      <c r="DKH243" s="237"/>
      <c r="DKI243" s="237"/>
      <c r="DKJ243" s="237"/>
      <c r="DKK243" s="237"/>
      <c r="DKL243" s="237"/>
      <c r="DKM243" s="237"/>
      <c r="DKN243" s="237"/>
      <c r="DKO243" s="237"/>
      <c r="DKP243" s="237"/>
      <c r="DKQ243" s="237"/>
      <c r="DKR243" s="237"/>
      <c r="DKS243" s="237"/>
      <c r="DKT243" s="237"/>
      <c r="DKU243" s="237"/>
      <c r="DKV243" s="237"/>
      <c r="DKW243" s="237"/>
      <c r="DKX243" s="237"/>
      <c r="DKY243" s="237"/>
      <c r="DKZ243" s="237"/>
      <c r="DLA243" s="237"/>
      <c r="DLB243" s="237"/>
      <c r="DLC243" s="237"/>
      <c r="DLD243" s="237"/>
      <c r="DLE243" s="237"/>
      <c r="DLF243" s="237"/>
      <c r="DLG243" s="237"/>
      <c r="DLH243" s="237"/>
      <c r="DLI243" s="237"/>
      <c r="DLJ243" s="237"/>
      <c r="DLK243" s="237"/>
      <c r="DLL243" s="237"/>
      <c r="DLM243" s="237"/>
      <c r="DLN243" s="237"/>
      <c r="DLO243" s="237"/>
      <c r="DLP243" s="237"/>
      <c r="DLQ243" s="237"/>
      <c r="DLR243" s="237"/>
      <c r="DLS243" s="237"/>
      <c r="DLT243" s="237"/>
      <c r="DLU243" s="237"/>
      <c r="DLV243" s="237"/>
      <c r="DLW243" s="237"/>
      <c r="DLX243" s="237"/>
      <c r="DLY243" s="237"/>
      <c r="DLZ243" s="237"/>
      <c r="DMA243" s="237"/>
      <c r="DMB243" s="237"/>
      <c r="DMC243" s="237"/>
      <c r="DMD243" s="237"/>
      <c r="DME243" s="237"/>
      <c r="DMF243" s="237"/>
      <c r="DMG243" s="237"/>
      <c r="DMH243" s="237"/>
      <c r="DMI243" s="237"/>
      <c r="DMJ243" s="237"/>
      <c r="DMK243" s="237"/>
      <c r="DML243" s="237"/>
      <c r="DMM243" s="237"/>
      <c r="DMN243" s="237"/>
      <c r="DMO243" s="237"/>
      <c r="DMP243" s="237"/>
      <c r="DMQ243" s="237"/>
      <c r="DMR243" s="237"/>
      <c r="DMS243" s="237"/>
      <c r="DMT243" s="237"/>
      <c r="DMU243" s="237"/>
      <c r="DMV243" s="237"/>
      <c r="DMW243" s="237"/>
      <c r="DMX243" s="237"/>
      <c r="DMY243" s="237"/>
      <c r="DMZ243" s="237"/>
      <c r="DNA243" s="237"/>
      <c r="DNB243" s="237"/>
      <c r="DNC243" s="237"/>
      <c r="DND243" s="237"/>
      <c r="DNE243" s="237"/>
      <c r="DNF243" s="237"/>
      <c r="DNG243" s="237"/>
      <c r="DNH243" s="237"/>
      <c r="DNI243" s="237"/>
      <c r="DNJ243" s="237"/>
      <c r="DNK243" s="237"/>
      <c r="DNL243" s="237"/>
      <c r="DNM243" s="237"/>
      <c r="DNN243" s="237"/>
      <c r="DNO243" s="237"/>
      <c r="DNP243" s="237"/>
      <c r="DNQ243" s="237"/>
      <c r="DNR243" s="237"/>
      <c r="DNS243" s="237"/>
      <c r="DNT243" s="237"/>
      <c r="DNU243" s="237"/>
      <c r="DNV243" s="237"/>
      <c r="DNW243" s="237"/>
      <c r="DNX243" s="237"/>
      <c r="DNY243" s="237"/>
      <c r="DNZ243" s="237"/>
      <c r="DOA243" s="237"/>
      <c r="DOB243" s="237"/>
      <c r="DOC243" s="237"/>
      <c r="DOD243" s="237"/>
      <c r="DOE243" s="237"/>
      <c r="DOF243" s="237"/>
      <c r="DOG243" s="237"/>
      <c r="DOH243" s="237"/>
      <c r="DOI243" s="237"/>
      <c r="DOJ243" s="237"/>
      <c r="DOK243" s="237"/>
      <c r="DOL243" s="237"/>
      <c r="DOM243" s="237"/>
      <c r="DON243" s="237"/>
      <c r="DOO243" s="237"/>
      <c r="DOP243" s="237"/>
      <c r="DOQ243" s="237"/>
      <c r="DOR243" s="237"/>
      <c r="DOS243" s="237"/>
      <c r="DOT243" s="237"/>
      <c r="DOU243" s="237"/>
      <c r="DOV243" s="237"/>
      <c r="DOW243" s="237"/>
      <c r="DOX243" s="237"/>
      <c r="DOY243" s="237"/>
      <c r="DOZ243" s="237"/>
      <c r="DPA243" s="237"/>
      <c r="DPB243" s="237"/>
      <c r="DPC243" s="237"/>
      <c r="DPD243" s="237"/>
      <c r="DPE243" s="237"/>
      <c r="DPF243" s="237"/>
      <c r="DPG243" s="237"/>
      <c r="DPH243" s="237"/>
      <c r="DPI243" s="237"/>
      <c r="DPJ243" s="237"/>
      <c r="DPK243" s="237"/>
      <c r="DPL243" s="237"/>
      <c r="DPM243" s="237"/>
      <c r="DPN243" s="237"/>
      <c r="DPO243" s="237"/>
      <c r="DPP243" s="237"/>
      <c r="DPQ243" s="237"/>
      <c r="DPR243" s="237"/>
      <c r="DPS243" s="237"/>
      <c r="DPT243" s="237"/>
      <c r="DPU243" s="237"/>
      <c r="DPV243" s="237"/>
      <c r="DPW243" s="237"/>
      <c r="DPX243" s="237"/>
      <c r="DPY243" s="237"/>
      <c r="DPZ243" s="237"/>
      <c r="DQA243" s="237"/>
      <c r="DQB243" s="237"/>
      <c r="DQC243" s="237"/>
      <c r="DQD243" s="237"/>
      <c r="DQE243" s="237"/>
      <c r="DQF243" s="237"/>
      <c r="DQG243" s="237"/>
      <c r="DQH243" s="237"/>
      <c r="DQI243" s="237"/>
      <c r="DQJ243" s="237"/>
      <c r="DQK243" s="237"/>
      <c r="DQL243" s="237"/>
      <c r="DQM243" s="237"/>
      <c r="DQN243" s="237"/>
      <c r="DQO243" s="237"/>
      <c r="DQP243" s="237"/>
      <c r="DQQ243" s="237"/>
      <c r="DQR243" s="237"/>
      <c r="DQS243" s="237"/>
      <c r="DQT243" s="237"/>
      <c r="DQU243" s="237"/>
      <c r="DQV243" s="237"/>
      <c r="DQW243" s="237"/>
      <c r="DQX243" s="237"/>
      <c r="DQY243" s="237"/>
      <c r="DQZ243" s="237"/>
      <c r="DRA243" s="237"/>
      <c r="DRB243" s="237"/>
      <c r="DRC243" s="237"/>
      <c r="DRD243" s="237"/>
      <c r="DRE243" s="237"/>
      <c r="DRF243" s="237"/>
      <c r="DRG243" s="237"/>
      <c r="DRH243" s="237"/>
      <c r="DRI243" s="237"/>
      <c r="DRJ243" s="237"/>
      <c r="DRK243" s="237"/>
      <c r="DRL243" s="237"/>
      <c r="DRM243" s="237"/>
      <c r="DRN243" s="237"/>
      <c r="DRO243" s="237"/>
      <c r="DRP243" s="237"/>
      <c r="DRQ243" s="237"/>
      <c r="DRR243" s="237"/>
      <c r="DRS243" s="237"/>
      <c r="DRT243" s="237"/>
      <c r="DRU243" s="237"/>
      <c r="DRV243" s="237"/>
      <c r="DRW243" s="237"/>
      <c r="DRX243" s="237"/>
      <c r="DRY243" s="237"/>
      <c r="DRZ243" s="237"/>
      <c r="DSA243" s="237"/>
      <c r="DSB243" s="237"/>
      <c r="DSC243" s="237"/>
      <c r="DSD243" s="237"/>
      <c r="DSE243" s="237"/>
      <c r="DSF243" s="237"/>
      <c r="DSG243" s="237"/>
      <c r="DSH243" s="237"/>
      <c r="DSI243" s="237"/>
      <c r="DSJ243" s="237"/>
      <c r="DSK243" s="237"/>
      <c r="DSL243" s="237"/>
      <c r="DSM243" s="237"/>
      <c r="DSN243" s="237"/>
      <c r="DSO243" s="237"/>
      <c r="DSP243" s="237"/>
      <c r="DSQ243" s="237"/>
      <c r="DSR243" s="237"/>
      <c r="DSS243" s="237"/>
      <c r="DST243" s="237"/>
      <c r="DSU243" s="237"/>
      <c r="DSV243" s="237"/>
      <c r="DSW243" s="237"/>
      <c r="DSX243" s="237"/>
      <c r="DSY243" s="237"/>
      <c r="DSZ243" s="237"/>
      <c r="DTA243" s="237"/>
      <c r="DTB243" s="237"/>
      <c r="DTC243" s="237"/>
      <c r="DTD243" s="237"/>
      <c r="DTE243" s="237"/>
      <c r="DTF243" s="237"/>
      <c r="DTG243" s="237"/>
      <c r="DTH243" s="237"/>
      <c r="DTI243" s="237"/>
      <c r="DTJ243" s="237"/>
      <c r="DTK243" s="237"/>
      <c r="DTL243" s="237"/>
      <c r="DTM243" s="237"/>
      <c r="DTN243" s="237"/>
      <c r="DTO243" s="237"/>
      <c r="DTP243" s="237"/>
      <c r="DTQ243" s="237"/>
      <c r="DTR243" s="237"/>
      <c r="DTS243" s="237"/>
      <c r="DTT243" s="237"/>
      <c r="DTU243" s="237"/>
      <c r="DTV243" s="237"/>
      <c r="DTW243" s="237"/>
      <c r="DTX243" s="237"/>
      <c r="DTY243" s="237"/>
      <c r="DTZ243" s="237"/>
      <c r="DUA243" s="237"/>
      <c r="DUB243" s="237"/>
      <c r="DUC243" s="237"/>
      <c r="DUD243" s="237"/>
      <c r="DUE243" s="237"/>
      <c r="DUF243" s="237"/>
      <c r="DUG243" s="237"/>
      <c r="DUH243" s="237"/>
      <c r="DUI243" s="237"/>
      <c r="DUJ243" s="237"/>
      <c r="DUK243" s="237"/>
      <c r="DUL243" s="237"/>
      <c r="DUM243" s="237"/>
      <c r="DUN243" s="237"/>
      <c r="DUO243" s="237"/>
      <c r="DUP243" s="237"/>
      <c r="DUQ243" s="237"/>
      <c r="DUR243" s="237"/>
      <c r="DUS243" s="237"/>
      <c r="DUT243" s="237"/>
      <c r="DUU243" s="237"/>
      <c r="DUV243" s="237"/>
      <c r="DUW243" s="237"/>
      <c r="DUX243" s="237"/>
      <c r="DUY243" s="237"/>
      <c r="DUZ243" s="237"/>
      <c r="DVA243" s="237"/>
      <c r="DVB243" s="237"/>
      <c r="DVC243" s="237"/>
      <c r="DVD243" s="237"/>
      <c r="DVE243" s="237"/>
      <c r="DVF243" s="237"/>
      <c r="DVG243" s="237"/>
      <c r="DVH243" s="237"/>
      <c r="DVI243" s="237"/>
      <c r="DVJ243" s="237"/>
      <c r="DVK243" s="237"/>
      <c r="DVL243" s="237"/>
      <c r="DVM243" s="237"/>
      <c r="DVN243" s="237"/>
      <c r="DVO243" s="237"/>
      <c r="DVP243" s="237"/>
      <c r="DVQ243" s="237"/>
      <c r="DVR243" s="237"/>
      <c r="DVS243" s="237"/>
      <c r="DVT243" s="237"/>
      <c r="DVU243" s="237"/>
      <c r="DVV243" s="237"/>
      <c r="DVW243" s="237"/>
      <c r="DVX243" s="237"/>
      <c r="DVY243" s="237"/>
      <c r="DVZ243" s="237"/>
      <c r="DWA243" s="237"/>
      <c r="DWB243" s="237"/>
      <c r="DWC243" s="237"/>
      <c r="DWD243" s="237"/>
      <c r="DWE243" s="237"/>
      <c r="DWF243" s="237"/>
      <c r="DWG243" s="237"/>
      <c r="DWH243" s="237"/>
      <c r="DWI243" s="237"/>
      <c r="DWJ243" s="237"/>
      <c r="DWK243" s="237"/>
      <c r="DWL243" s="237"/>
      <c r="DWM243" s="237"/>
      <c r="DWN243" s="237"/>
      <c r="DWO243" s="237"/>
      <c r="DWP243" s="237"/>
      <c r="DWQ243" s="237"/>
      <c r="DWR243" s="237"/>
      <c r="DWS243" s="237"/>
      <c r="DWT243" s="237"/>
      <c r="DWU243" s="237"/>
      <c r="DWV243" s="237"/>
      <c r="DWW243" s="237"/>
      <c r="DWX243" s="237"/>
      <c r="DWY243" s="237"/>
      <c r="DWZ243" s="237"/>
      <c r="DXA243" s="237"/>
      <c r="DXB243" s="237"/>
      <c r="DXC243" s="237"/>
      <c r="DXD243" s="237"/>
      <c r="DXE243" s="237"/>
      <c r="DXF243" s="237"/>
      <c r="DXG243" s="237"/>
      <c r="DXH243" s="237"/>
      <c r="DXI243" s="237"/>
      <c r="DXJ243" s="237"/>
      <c r="DXK243" s="237"/>
      <c r="DXL243" s="237"/>
      <c r="DXM243" s="237"/>
      <c r="DXN243" s="237"/>
      <c r="DXO243" s="237"/>
      <c r="DXP243" s="237"/>
      <c r="DXQ243" s="237"/>
      <c r="DXR243" s="237"/>
      <c r="DXS243" s="237"/>
      <c r="DXT243" s="237"/>
      <c r="DXU243" s="237"/>
      <c r="DXV243" s="237"/>
      <c r="DXW243" s="237"/>
      <c r="DXX243" s="237"/>
      <c r="DXY243" s="237"/>
      <c r="DXZ243" s="237"/>
      <c r="DYA243" s="237"/>
      <c r="DYB243" s="237"/>
      <c r="DYC243" s="237"/>
      <c r="DYD243" s="237"/>
      <c r="DYE243" s="237"/>
      <c r="DYF243" s="237"/>
      <c r="DYG243" s="237"/>
      <c r="DYH243" s="237"/>
      <c r="DYI243" s="237"/>
      <c r="DYJ243" s="237"/>
      <c r="DYK243" s="237"/>
      <c r="DYL243" s="237"/>
      <c r="DYM243" s="237"/>
      <c r="DYN243" s="237"/>
      <c r="DYO243" s="237"/>
      <c r="DYP243" s="237"/>
      <c r="DYQ243" s="237"/>
      <c r="DYR243" s="237"/>
      <c r="DYS243" s="237"/>
      <c r="DYT243" s="237"/>
      <c r="DYU243" s="237"/>
      <c r="DYV243" s="237"/>
      <c r="DYW243" s="237"/>
      <c r="DYX243" s="237"/>
      <c r="DYY243" s="237"/>
      <c r="DYZ243" s="237"/>
      <c r="DZA243" s="237"/>
      <c r="DZB243" s="237"/>
      <c r="DZC243" s="237"/>
      <c r="DZD243" s="237"/>
      <c r="DZE243" s="237"/>
      <c r="DZF243" s="237"/>
      <c r="DZG243" s="237"/>
      <c r="DZH243" s="237"/>
      <c r="DZI243" s="237"/>
      <c r="DZJ243" s="237"/>
      <c r="DZK243" s="237"/>
      <c r="DZL243" s="237"/>
      <c r="DZM243" s="237"/>
      <c r="DZN243" s="237"/>
      <c r="DZO243" s="237"/>
      <c r="DZP243" s="237"/>
      <c r="DZQ243" s="237"/>
      <c r="DZR243" s="237"/>
      <c r="DZS243" s="237"/>
      <c r="DZT243" s="237"/>
      <c r="DZU243" s="237"/>
      <c r="DZV243" s="237"/>
      <c r="DZW243" s="237"/>
      <c r="DZX243" s="237"/>
      <c r="DZY243" s="237"/>
      <c r="DZZ243" s="237"/>
      <c r="EAA243" s="237"/>
      <c r="EAB243" s="237"/>
      <c r="EAC243" s="237"/>
      <c r="EAD243" s="237"/>
      <c r="EAE243" s="237"/>
      <c r="EAF243" s="237"/>
      <c r="EAG243" s="237"/>
      <c r="EAH243" s="237"/>
      <c r="EAI243" s="237"/>
      <c r="EAJ243" s="237"/>
      <c r="EAK243" s="237"/>
      <c r="EAL243" s="237"/>
      <c r="EAM243" s="237"/>
      <c r="EAN243" s="237"/>
      <c r="EAO243" s="237"/>
      <c r="EAP243" s="237"/>
      <c r="EAQ243" s="237"/>
      <c r="EAR243" s="237"/>
      <c r="EAS243" s="237"/>
      <c r="EAT243" s="237"/>
      <c r="EAU243" s="237"/>
      <c r="EAV243" s="237"/>
      <c r="EAW243" s="237"/>
      <c r="EAX243" s="237"/>
      <c r="EAY243" s="237"/>
      <c r="EAZ243" s="237"/>
      <c r="EBA243" s="237"/>
      <c r="EBB243" s="237"/>
      <c r="EBC243" s="237"/>
      <c r="EBD243" s="237"/>
      <c r="EBE243" s="237"/>
      <c r="EBF243" s="237"/>
      <c r="EBG243" s="237"/>
      <c r="EBH243" s="237"/>
      <c r="EBI243" s="237"/>
      <c r="EBJ243" s="237"/>
      <c r="EBK243" s="237"/>
      <c r="EBL243" s="237"/>
      <c r="EBM243" s="237"/>
      <c r="EBN243" s="237"/>
      <c r="EBO243" s="237"/>
      <c r="EBP243" s="237"/>
      <c r="EBQ243" s="237"/>
      <c r="EBR243" s="237"/>
      <c r="EBS243" s="237"/>
      <c r="EBT243" s="237"/>
      <c r="EBU243" s="237"/>
      <c r="EBV243" s="237"/>
      <c r="EBW243" s="237"/>
      <c r="EBX243" s="237"/>
      <c r="EBY243" s="237"/>
      <c r="EBZ243" s="237"/>
      <c r="ECA243" s="237"/>
      <c r="ECB243" s="237"/>
      <c r="ECC243" s="237"/>
      <c r="ECD243" s="237"/>
      <c r="ECE243" s="237"/>
      <c r="ECF243" s="237"/>
      <c r="ECG243" s="237"/>
      <c r="ECH243" s="237"/>
      <c r="ECI243" s="237"/>
      <c r="ECJ243" s="237"/>
      <c r="ECK243" s="237"/>
      <c r="ECL243" s="237"/>
      <c r="ECM243" s="237"/>
      <c r="ECN243" s="237"/>
      <c r="ECO243" s="237"/>
      <c r="ECP243" s="237"/>
      <c r="ECQ243" s="237"/>
      <c r="ECR243" s="237"/>
      <c r="ECS243" s="237"/>
      <c r="ECT243" s="237"/>
      <c r="ECU243" s="237"/>
      <c r="ECV243" s="237"/>
      <c r="ECW243" s="237"/>
      <c r="ECX243" s="237"/>
      <c r="ECY243" s="237"/>
      <c r="ECZ243" s="237"/>
      <c r="EDA243" s="237"/>
      <c r="EDB243" s="237"/>
      <c r="EDC243" s="237"/>
      <c r="EDD243" s="237"/>
      <c r="EDE243" s="237"/>
      <c r="EDF243" s="237"/>
      <c r="EDG243" s="237"/>
      <c r="EDH243" s="237"/>
      <c r="EDI243" s="237"/>
      <c r="EDJ243" s="237"/>
      <c r="EDK243" s="237"/>
      <c r="EDL243" s="237"/>
      <c r="EDM243" s="237"/>
      <c r="EDN243" s="237"/>
      <c r="EDO243" s="237"/>
      <c r="EDP243" s="237"/>
      <c r="EDQ243" s="237"/>
      <c r="EDR243" s="237"/>
      <c r="EDS243" s="237"/>
      <c r="EDT243" s="237"/>
      <c r="EDU243" s="237"/>
      <c r="EDV243" s="237"/>
      <c r="EDW243" s="237"/>
      <c r="EDX243" s="237"/>
      <c r="EDY243" s="237"/>
      <c r="EDZ243" s="237"/>
      <c r="EEA243" s="237"/>
      <c r="EEB243" s="237"/>
      <c r="EEC243" s="237"/>
      <c r="EED243" s="237"/>
      <c r="EEE243" s="237"/>
      <c r="EEF243" s="237"/>
      <c r="EEG243" s="237"/>
      <c r="EEH243" s="237"/>
      <c r="EEI243" s="237"/>
      <c r="EEJ243" s="237"/>
      <c r="EEK243" s="237"/>
      <c r="EEL243" s="237"/>
      <c r="EEM243" s="237"/>
      <c r="EEN243" s="237"/>
      <c r="EEO243" s="237"/>
      <c r="EEP243" s="237"/>
      <c r="EEQ243" s="237"/>
      <c r="EER243" s="237"/>
      <c r="EES243" s="237"/>
      <c r="EET243" s="237"/>
      <c r="EEU243" s="237"/>
      <c r="EEV243" s="237"/>
      <c r="EEW243" s="237"/>
      <c r="EEX243" s="237"/>
      <c r="EEY243" s="237"/>
      <c r="EEZ243" s="237"/>
      <c r="EFA243" s="237"/>
      <c r="EFB243" s="237"/>
      <c r="EFC243" s="237"/>
      <c r="EFD243" s="237"/>
      <c r="EFE243" s="237"/>
      <c r="EFF243" s="237"/>
      <c r="EFG243" s="237"/>
      <c r="EFH243" s="237"/>
      <c r="EFI243" s="237"/>
      <c r="EFJ243" s="237"/>
      <c r="EFK243" s="237"/>
      <c r="EFL243" s="237"/>
      <c r="EFM243" s="237"/>
      <c r="EFN243" s="237"/>
      <c r="EFO243" s="237"/>
      <c r="EFP243" s="237"/>
      <c r="EFQ243" s="237"/>
      <c r="EFR243" s="237"/>
      <c r="EFS243" s="237"/>
      <c r="EFT243" s="237"/>
      <c r="EFU243" s="237"/>
      <c r="EFV243" s="237"/>
      <c r="EFW243" s="237"/>
      <c r="EFX243" s="237"/>
      <c r="EFY243" s="237"/>
      <c r="EFZ243" s="237"/>
      <c r="EGA243" s="237"/>
      <c r="EGB243" s="237"/>
      <c r="EGC243" s="237"/>
      <c r="EGD243" s="237"/>
      <c r="EGE243" s="237"/>
      <c r="EGF243" s="237"/>
      <c r="EGG243" s="237"/>
      <c r="EGH243" s="237"/>
      <c r="EGI243" s="237"/>
      <c r="EGJ243" s="237"/>
      <c r="EGK243" s="237"/>
      <c r="EGL243" s="237"/>
      <c r="EGM243" s="237"/>
      <c r="EGN243" s="237"/>
      <c r="EGO243" s="237"/>
      <c r="EGP243" s="237"/>
      <c r="EGQ243" s="237"/>
      <c r="EGR243" s="237"/>
      <c r="EGS243" s="237"/>
      <c r="EGT243" s="237"/>
      <c r="EGU243" s="237"/>
      <c r="EGV243" s="237"/>
      <c r="EGW243" s="237"/>
      <c r="EGX243" s="237"/>
      <c r="EGY243" s="237"/>
      <c r="EGZ243" s="237"/>
      <c r="EHA243" s="237"/>
      <c r="EHB243" s="237"/>
      <c r="EHC243" s="237"/>
      <c r="EHD243" s="237"/>
      <c r="EHE243" s="237"/>
      <c r="EHF243" s="237"/>
      <c r="EHG243" s="237"/>
      <c r="EHH243" s="237"/>
      <c r="EHI243" s="237"/>
      <c r="EHJ243" s="237"/>
      <c r="EHK243" s="237"/>
      <c r="EHL243" s="237"/>
      <c r="EHM243" s="237"/>
      <c r="EHN243" s="237"/>
      <c r="EHO243" s="237"/>
      <c r="EHP243" s="237"/>
      <c r="EHQ243" s="237"/>
      <c r="EHR243" s="237"/>
      <c r="EHS243" s="237"/>
      <c r="EHT243" s="237"/>
      <c r="EHU243" s="237"/>
      <c r="EHV243" s="237"/>
      <c r="EHW243" s="237"/>
      <c r="EHX243" s="237"/>
      <c r="EHY243" s="237"/>
      <c r="EHZ243" s="237"/>
      <c r="EIA243" s="237"/>
      <c r="EIB243" s="237"/>
      <c r="EIC243" s="237"/>
      <c r="EID243" s="237"/>
      <c r="EIE243" s="237"/>
      <c r="EIF243" s="237"/>
      <c r="EIG243" s="237"/>
      <c r="EIH243" s="237"/>
      <c r="EII243" s="237"/>
      <c r="EIJ243" s="237"/>
      <c r="EIK243" s="237"/>
      <c r="EIL243" s="237"/>
      <c r="EIM243" s="237"/>
      <c r="EIN243" s="237"/>
      <c r="EIO243" s="237"/>
      <c r="EIP243" s="237"/>
      <c r="EIQ243" s="237"/>
      <c r="EIR243" s="237"/>
      <c r="EIS243" s="237"/>
      <c r="EIT243" s="237"/>
      <c r="EIU243" s="237"/>
      <c r="EIV243" s="237"/>
      <c r="EIW243" s="237"/>
      <c r="EIX243" s="237"/>
      <c r="EIY243" s="237"/>
      <c r="EIZ243" s="237"/>
      <c r="EJA243" s="237"/>
      <c r="EJB243" s="237"/>
      <c r="EJC243" s="237"/>
      <c r="EJD243" s="237"/>
      <c r="EJE243" s="237"/>
      <c r="EJF243" s="237"/>
      <c r="EJG243" s="237"/>
      <c r="EJH243" s="237"/>
      <c r="EJI243" s="237"/>
      <c r="EJJ243" s="237"/>
      <c r="EJK243" s="237"/>
      <c r="EJL243" s="237"/>
      <c r="EJM243" s="237"/>
      <c r="EJN243" s="237"/>
      <c r="EJO243" s="237"/>
      <c r="EJP243" s="237"/>
      <c r="EJQ243" s="237"/>
      <c r="EJR243" s="237"/>
      <c r="EJS243" s="237"/>
      <c r="EJT243" s="237"/>
      <c r="EJU243" s="237"/>
      <c r="EJV243" s="237"/>
      <c r="EJW243" s="237"/>
      <c r="EJX243" s="237"/>
      <c r="EJY243" s="237"/>
      <c r="EJZ243" s="237"/>
      <c r="EKA243" s="237"/>
      <c r="EKB243" s="237"/>
      <c r="EKC243" s="237"/>
      <c r="EKD243" s="237"/>
      <c r="EKE243" s="237"/>
      <c r="EKF243" s="237"/>
      <c r="EKG243" s="237"/>
      <c r="EKH243" s="237"/>
      <c r="EKI243" s="237"/>
      <c r="EKJ243" s="237"/>
      <c r="EKK243" s="237"/>
      <c r="EKL243" s="237"/>
      <c r="EKM243" s="237"/>
      <c r="EKN243" s="237"/>
      <c r="EKO243" s="237"/>
      <c r="EKP243" s="237"/>
      <c r="EKQ243" s="237"/>
      <c r="EKR243" s="237"/>
      <c r="EKS243" s="237"/>
      <c r="EKT243" s="237"/>
      <c r="EKU243" s="237"/>
      <c r="EKV243" s="237"/>
      <c r="EKW243" s="237"/>
      <c r="EKX243" s="237"/>
      <c r="EKY243" s="237"/>
      <c r="EKZ243" s="237"/>
      <c r="ELA243" s="237"/>
      <c r="ELB243" s="237"/>
      <c r="ELC243" s="237"/>
      <c r="ELD243" s="237"/>
      <c r="ELE243" s="237"/>
      <c r="ELF243" s="237"/>
      <c r="ELG243" s="237"/>
      <c r="ELH243" s="237"/>
      <c r="ELI243" s="237"/>
      <c r="ELJ243" s="237"/>
      <c r="ELK243" s="237"/>
      <c r="ELL243" s="237"/>
      <c r="ELM243" s="237"/>
      <c r="ELN243" s="237"/>
      <c r="ELO243" s="237"/>
      <c r="ELP243" s="237"/>
      <c r="ELQ243" s="237"/>
      <c r="ELR243" s="237"/>
      <c r="ELS243" s="237"/>
      <c r="ELT243" s="237"/>
      <c r="ELU243" s="237"/>
      <c r="ELV243" s="237"/>
      <c r="ELW243" s="237"/>
      <c r="ELX243" s="237"/>
      <c r="ELY243" s="237"/>
      <c r="ELZ243" s="237"/>
      <c r="EMA243" s="237"/>
      <c r="EMB243" s="237"/>
      <c r="EMC243" s="237"/>
      <c r="EMD243" s="237"/>
      <c r="EME243" s="237"/>
      <c r="EMF243" s="237"/>
      <c r="EMG243" s="237"/>
      <c r="EMH243" s="237"/>
      <c r="EMI243" s="237"/>
      <c r="EMJ243" s="237"/>
      <c r="EMK243" s="237"/>
      <c r="EML243" s="237"/>
      <c r="EMM243" s="237"/>
      <c r="EMN243" s="237"/>
      <c r="EMO243" s="237"/>
      <c r="EMP243" s="237"/>
      <c r="EMQ243" s="237"/>
      <c r="EMR243" s="237"/>
      <c r="EMS243" s="237"/>
      <c r="EMT243" s="237"/>
      <c r="EMU243" s="237"/>
      <c r="EMV243" s="237"/>
      <c r="EMW243" s="237"/>
      <c r="EMX243" s="237"/>
      <c r="EMY243" s="237"/>
      <c r="EMZ243" s="237"/>
      <c r="ENA243" s="237"/>
      <c r="ENB243" s="237"/>
      <c r="ENC243" s="237"/>
      <c r="END243" s="237"/>
      <c r="ENE243" s="237"/>
      <c r="ENF243" s="237"/>
      <c r="ENG243" s="237"/>
      <c r="ENH243" s="237"/>
      <c r="ENI243" s="237"/>
      <c r="ENJ243" s="237"/>
      <c r="ENK243" s="237"/>
      <c r="ENL243" s="237"/>
      <c r="ENM243" s="237"/>
      <c r="ENN243" s="237"/>
      <c r="ENO243" s="237"/>
      <c r="ENP243" s="237"/>
      <c r="ENQ243" s="237"/>
      <c r="ENR243" s="237"/>
      <c r="ENS243" s="237"/>
      <c r="ENT243" s="237"/>
      <c r="ENU243" s="237"/>
      <c r="ENV243" s="237"/>
      <c r="ENW243" s="237"/>
      <c r="ENX243" s="237"/>
      <c r="ENY243" s="237"/>
      <c r="ENZ243" s="237"/>
      <c r="EOA243" s="237"/>
      <c r="EOB243" s="237"/>
      <c r="EOC243" s="237"/>
      <c r="EOD243" s="237"/>
      <c r="EOE243" s="237"/>
      <c r="EOF243" s="237"/>
      <c r="EOG243" s="237"/>
      <c r="EOH243" s="237"/>
      <c r="EOI243" s="237"/>
      <c r="EOJ243" s="237"/>
      <c r="EOK243" s="237"/>
      <c r="EOL243" s="237"/>
      <c r="EOM243" s="237"/>
      <c r="EON243" s="237"/>
      <c r="EOO243" s="237"/>
      <c r="EOP243" s="237"/>
      <c r="EOQ243" s="237"/>
      <c r="EOR243" s="237"/>
      <c r="EOS243" s="237"/>
      <c r="EOT243" s="237"/>
      <c r="EOU243" s="237"/>
      <c r="EOV243" s="237"/>
      <c r="EOW243" s="237"/>
      <c r="EOX243" s="237"/>
      <c r="EOY243" s="237"/>
      <c r="EOZ243" s="237"/>
      <c r="EPA243" s="237"/>
      <c r="EPB243" s="237"/>
      <c r="EPC243" s="237"/>
      <c r="EPD243" s="237"/>
      <c r="EPE243" s="237"/>
      <c r="EPF243" s="237"/>
      <c r="EPG243" s="237"/>
      <c r="EPH243" s="237"/>
      <c r="EPI243" s="237"/>
      <c r="EPJ243" s="237"/>
      <c r="EPK243" s="237"/>
      <c r="EPL243" s="237"/>
      <c r="EPM243" s="237"/>
      <c r="EPN243" s="237"/>
      <c r="EPO243" s="237"/>
      <c r="EPP243" s="237"/>
      <c r="EPQ243" s="237"/>
      <c r="EPR243" s="237"/>
      <c r="EPS243" s="237"/>
      <c r="EPT243" s="237"/>
      <c r="EPU243" s="237"/>
      <c r="EPV243" s="237"/>
      <c r="EPW243" s="237"/>
      <c r="EPX243" s="237"/>
      <c r="EPY243" s="237"/>
      <c r="EPZ243" s="237"/>
      <c r="EQA243" s="237"/>
      <c r="EQB243" s="237"/>
      <c r="EQC243" s="237"/>
      <c r="EQD243" s="237"/>
      <c r="EQE243" s="237"/>
      <c r="EQF243" s="237"/>
      <c r="EQG243" s="237"/>
      <c r="EQH243" s="237"/>
      <c r="EQI243" s="237"/>
      <c r="EQJ243" s="237"/>
      <c r="EQK243" s="237"/>
      <c r="EQL243" s="237"/>
      <c r="EQM243" s="237"/>
      <c r="EQN243" s="237"/>
      <c r="EQO243" s="237"/>
      <c r="EQP243" s="237"/>
      <c r="EQQ243" s="237"/>
      <c r="EQR243" s="237"/>
      <c r="EQS243" s="237"/>
      <c r="EQT243" s="237"/>
      <c r="EQU243" s="237"/>
      <c r="EQV243" s="237"/>
      <c r="EQW243" s="237"/>
      <c r="EQX243" s="237"/>
      <c r="EQY243" s="237"/>
      <c r="EQZ243" s="237"/>
      <c r="ERA243" s="237"/>
      <c r="ERB243" s="237"/>
      <c r="ERC243" s="237"/>
      <c r="ERD243" s="237"/>
      <c r="ERE243" s="237"/>
      <c r="ERF243" s="237"/>
      <c r="ERG243" s="237"/>
      <c r="ERH243" s="237"/>
      <c r="ERI243" s="237"/>
      <c r="ERJ243" s="237"/>
      <c r="ERK243" s="237"/>
      <c r="ERL243" s="237"/>
      <c r="ERM243" s="237"/>
      <c r="ERN243" s="237"/>
      <c r="ERO243" s="237"/>
      <c r="ERP243" s="237"/>
      <c r="ERQ243" s="237"/>
      <c r="ERR243" s="237"/>
      <c r="ERS243" s="237"/>
      <c r="ERT243" s="237"/>
      <c r="ERU243" s="237"/>
      <c r="ERV243" s="237"/>
      <c r="ERW243" s="237"/>
      <c r="ERX243" s="237"/>
      <c r="ERY243" s="237"/>
      <c r="ERZ243" s="237"/>
      <c r="ESA243" s="237"/>
      <c r="ESB243" s="237"/>
      <c r="ESC243" s="237"/>
      <c r="ESD243" s="237"/>
      <c r="ESE243" s="237"/>
      <c r="ESF243" s="237"/>
      <c r="ESG243" s="237"/>
      <c r="ESH243" s="237"/>
      <c r="ESI243" s="237"/>
      <c r="ESJ243" s="237"/>
      <c r="ESK243" s="237"/>
      <c r="ESL243" s="237"/>
      <c r="ESM243" s="237"/>
      <c r="ESN243" s="237"/>
      <c r="ESO243" s="237"/>
      <c r="ESP243" s="237"/>
      <c r="ESQ243" s="237"/>
      <c r="ESR243" s="237"/>
      <c r="ESS243" s="237"/>
      <c r="EST243" s="237"/>
      <c r="ESU243" s="237"/>
      <c r="ESV243" s="237"/>
      <c r="ESW243" s="237"/>
      <c r="ESX243" s="237"/>
      <c r="ESY243" s="237"/>
      <c r="ESZ243" s="237"/>
      <c r="ETA243" s="237"/>
      <c r="ETB243" s="237"/>
      <c r="ETC243" s="237"/>
      <c r="ETD243" s="237"/>
      <c r="ETE243" s="237"/>
      <c r="ETF243" s="237"/>
      <c r="ETG243" s="237"/>
      <c r="ETH243" s="237"/>
      <c r="ETI243" s="237"/>
      <c r="ETJ243" s="237"/>
      <c r="ETK243" s="237"/>
      <c r="ETL243" s="237"/>
      <c r="ETM243" s="237"/>
      <c r="ETN243" s="237"/>
      <c r="ETO243" s="237"/>
      <c r="ETP243" s="237"/>
      <c r="ETQ243" s="237"/>
      <c r="ETR243" s="237"/>
      <c r="ETS243" s="237"/>
      <c r="ETT243" s="237"/>
      <c r="ETU243" s="237"/>
      <c r="ETV243" s="237"/>
      <c r="ETW243" s="237"/>
      <c r="ETX243" s="237"/>
      <c r="ETY243" s="237"/>
      <c r="ETZ243" s="237"/>
      <c r="EUA243" s="237"/>
      <c r="EUB243" s="237"/>
      <c r="EUC243" s="237"/>
      <c r="EUD243" s="237"/>
      <c r="EUE243" s="237"/>
      <c r="EUF243" s="237"/>
      <c r="EUG243" s="237"/>
      <c r="EUH243" s="237"/>
      <c r="EUI243" s="237"/>
      <c r="EUJ243" s="237"/>
      <c r="EUK243" s="237"/>
      <c r="EUL243" s="237"/>
      <c r="EUM243" s="237"/>
      <c r="EUN243" s="237"/>
      <c r="EUO243" s="237"/>
      <c r="EUP243" s="237"/>
      <c r="EUQ243" s="237"/>
      <c r="EUR243" s="237"/>
      <c r="EUS243" s="237"/>
      <c r="EUT243" s="237"/>
      <c r="EUU243" s="237"/>
      <c r="EUV243" s="237"/>
      <c r="EUW243" s="237"/>
      <c r="EUX243" s="237"/>
      <c r="EUY243" s="237"/>
      <c r="EUZ243" s="237"/>
      <c r="EVA243" s="237"/>
      <c r="EVB243" s="237"/>
      <c r="EVC243" s="237"/>
      <c r="EVD243" s="237"/>
      <c r="EVE243" s="237"/>
      <c r="EVF243" s="237"/>
      <c r="EVG243" s="237"/>
      <c r="EVH243" s="237"/>
      <c r="EVI243" s="237"/>
      <c r="EVJ243" s="237"/>
      <c r="EVK243" s="237"/>
      <c r="EVL243" s="237"/>
      <c r="EVM243" s="237"/>
      <c r="EVN243" s="237"/>
      <c r="EVO243" s="237"/>
      <c r="EVP243" s="237"/>
      <c r="EVQ243" s="237"/>
      <c r="EVR243" s="237"/>
      <c r="EVS243" s="237"/>
      <c r="EVT243" s="237"/>
      <c r="EVU243" s="237"/>
      <c r="EVV243" s="237"/>
      <c r="EVW243" s="237"/>
      <c r="EVX243" s="237"/>
      <c r="EVY243" s="237"/>
      <c r="EVZ243" s="237"/>
      <c r="EWA243" s="237"/>
      <c r="EWB243" s="237"/>
      <c r="EWC243" s="237"/>
      <c r="EWD243" s="237"/>
      <c r="EWE243" s="237"/>
      <c r="EWF243" s="237"/>
      <c r="EWG243" s="237"/>
      <c r="EWH243" s="237"/>
      <c r="EWI243" s="237"/>
      <c r="EWJ243" s="237"/>
      <c r="EWK243" s="237"/>
      <c r="EWL243" s="237"/>
      <c r="EWM243" s="237"/>
      <c r="EWN243" s="237"/>
      <c r="EWO243" s="237"/>
      <c r="EWP243" s="237"/>
      <c r="EWQ243" s="237"/>
      <c r="EWR243" s="237"/>
      <c r="EWS243" s="237"/>
      <c r="EWT243" s="237"/>
      <c r="EWU243" s="237"/>
      <c r="EWV243" s="237"/>
      <c r="EWW243" s="237"/>
      <c r="EWX243" s="237"/>
      <c r="EWY243" s="237"/>
      <c r="EWZ243" s="237"/>
      <c r="EXA243" s="237"/>
      <c r="EXB243" s="237"/>
      <c r="EXC243" s="237"/>
      <c r="EXD243" s="237"/>
      <c r="EXE243" s="237"/>
      <c r="EXF243" s="237"/>
      <c r="EXG243" s="237"/>
      <c r="EXH243" s="237"/>
      <c r="EXI243" s="237"/>
      <c r="EXJ243" s="237"/>
      <c r="EXK243" s="237"/>
      <c r="EXL243" s="237"/>
      <c r="EXM243" s="237"/>
      <c r="EXN243" s="237"/>
      <c r="EXO243" s="237"/>
      <c r="EXP243" s="237"/>
      <c r="EXQ243" s="237"/>
      <c r="EXR243" s="237"/>
      <c r="EXS243" s="237"/>
      <c r="EXT243" s="237"/>
      <c r="EXU243" s="237"/>
      <c r="EXV243" s="237"/>
      <c r="EXW243" s="237"/>
      <c r="EXX243" s="237"/>
      <c r="EXY243" s="237"/>
      <c r="EXZ243" s="237"/>
      <c r="EYA243" s="237"/>
      <c r="EYB243" s="237"/>
      <c r="EYC243" s="237"/>
      <c r="EYD243" s="237"/>
      <c r="EYE243" s="237"/>
      <c r="EYF243" s="237"/>
      <c r="EYG243" s="237"/>
      <c r="EYH243" s="237"/>
      <c r="EYI243" s="237"/>
      <c r="EYJ243" s="237"/>
      <c r="EYK243" s="237"/>
      <c r="EYL243" s="237"/>
      <c r="EYM243" s="237"/>
      <c r="EYN243" s="237"/>
      <c r="EYO243" s="237"/>
      <c r="EYP243" s="237"/>
      <c r="EYQ243" s="237"/>
      <c r="EYR243" s="237"/>
      <c r="EYS243" s="237"/>
      <c r="EYT243" s="237"/>
      <c r="EYU243" s="237"/>
      <c r="EYV243" s="237"/>
      <c r="EYW243" s="237"/>
      <c r="EYX243" s="237"/>
      <c r="EYY243" s="237"/>
      <c r="EYZ243" s="237"/>
      <c r="EZA243" s="237"/>
      <c r="EZB243" s="237"/>
      <c r="EZC243" s="237"/>
      <c r="EZD243" s="237"/>
      <c r="EZE243" s="237"/>
      <c r="EZF243" s="237"/>
      <c r="EZG243" s="237"/>
      <c r="EZH243" s="237"/>
      <c r="EZI243" s="237"/>
      <c r="EZJ243" s="237"/>
      <c r="EZK243" s="237"/>
      <c r="EZL243" s="237"/>
      <c r="EZM243" s="237"/>
      <c r="EZN243" s="237"/>
      <c r="EZO243" s="237"/>
      <c r="EZP243" s="237"/>
      <c r="EZQ243" s="237"/>
      <c r="EZR243" s="237"/>
      <c r="EZS243" s="237"/>
      <c r="EZT243" s="237"/>
      <c r="EZU243" s="237"/>
      <c r="EZV243" s="237"/>
      <c r="EZW243" s="237"/>
      <c r="EZX243" s="237"/>
      <c r="EZY243" s="237"/>
      <c r="EZZ243" s="237"/>
      <c r="FAA243" s="237"/>
      <c r="FAB243" s="237"/>
      <c r="FAC243" s="237"/>
      <c r="FAD243" s="237"/>
      <c r="FAE243" s="237"/>
      <c r="FAF243" s="237"/>
      <c r="FAG243" s="237"/>
      <c r="FAH243" s="237"/>
      <c r="FAI243" s="237"/>
      <c r="FAJ243" s="237"/>
      <c r="FAK243" s="237"/>
      <c r="FAL243" s="237"/>
      <c r="FAM243" s="237"/>
      <c r="FAN243" s="237"/>
      <c r="FAO243" s="237"/>
      <c r="FAP243" s="237"/>
      <c r="FAQ243" s="237"/>
      <c r="FAR243" s="237"/>
      <c r="FAS243" s="237"/>
      <c r="FAT243" s="237"/>
      <c r="FAU243" s="237"/>
      <c r="FAV243" s="237"/>
      <c r="FAW243" s="237"/>
      <c r="FAX243" s="237"/>
      <c r="FAY243" s="237"/>
      <c r="FAZ243" s="237"/>
      <c r="FBA243" s="237"/>
      <c r="FBB243" s="237"/>
      <c r="FBC243" s="237"/>
      <c r="FBD243" s="237"/>
      <c r="FBE243" s="237"/>
      <c r="FBF243" s="237"/>
      <c r="FBG243" s="237"/>
      <c r="FBH243" s="237"/>
      <c r="FBI243" s="237"/>
      <c r="FBJ243" s="237"/>
      <c r="FBK243" s="237"/>
      <c r="FBL243" s="237"/>
      <c r="FBM243" s="237"/>
      <c r="FBN243" s="237"/>
      <c r="FBO243" s="237"/>
      <c r="FBP243" s="237"/>
      <c r="FBQ243" s="237"/>
      <c r="FBR243" s="237"/>
      <c r="FBS243" s="237"/>
      <c r="FBT243" s="237"/>
      <c r="FBU243" s="237"/>
      <c r="FBV243" s="237"/>
      <c r="FBW243" s="237"/>
      <c r="FBX243" s="237"/>
      <c r="FBY243" s="237"/>
      <c r="FBZ243" s="237"/>
      <c r="FCA243" s="237"/>
      <c r="FCB243" s="237"/>
      <c r="FCC243" s="237"/>
      <c r="FCD243" s="237"/>
      <c r="FCE243" s="237"/>
      <c r="FCF243" s="237"/>
      <c r="FCG243" s="237"/>
      <c r="FCH243" s="237"/>
      <c r="FCI243" s="237"/>
      <c r="FCJ243" s="237"/>
      <c r="FCK243" s="237"/>
      <c r="FCL243" s="237"/>
      <c r="FCM243" s="237"/>
      <c r="FCN243" s="237"/>
      <c r="FCO243" s="237"/>
      <c r="FCP243" s="237"/>
      <c r="FCQ243" s="237"/>
      <c r="FCR243" s="237"/>
      <c r="FCS243" s="237"/>
      <c r="FCT243" s="237"/>
      <c r="FCU243" s="237"/>
      <c r="FCV243" s="237"/>
      <c r="FCW243" s="237"/>
      <c r="FCX243" s="237"/>
      <c r="FCY243" s="237"/>
      <c r="FCZ243" s="237"/>
      <c r="FDA243" s="237"/>
      <c r="FDB243" s="237"/>
      <c r="FDC243" s="237"/>
      <c r="FDD243" s="237"/>
      <c r="FDE243" s="237"/>
      <c r="FDF243" s="237"/>
      <c r="FDG243" s="237"/>
      <c r="FDH243" s="237"/>
      <c r="FDI243" s="237"/>
      <c r="FDJ243" s="237"/>
      <c r="FDK243" s="237"/>
      <c r="FDL243" s="237"/>
      <c r="FDM243" s="237"/>
      <c r="FDN243" s="237"/>
      <c r="FDO243" s="237"/>
      <c r="FDP243" s="237"/>
      <c r="FDQ243" s="237"/>
      <c r="FDR243" s="237"/>
      <c r="FDS243" s="237"/>
      <c r="FDT243" s="237"/>
      <c r="FDU243" s="237"/>
      <c r="FDV243" s="237"/>
      <c r="FDW243" s="237"/>
      <c r="FDX243" s="237"/>
      <c r="FDY243" s="237"/>
      <c r="FDZ243" s="237"/>
      <c r="FEA243" s="237"/>
      <c r="FEB243" s="237"/>
      <c r="FEC243" s="237"/>
      <c r="FED243" s="237"/>
      <c r="FEE243" s="237"/>
      <c r="FEF243" s="237"/>
      <c r="FEG243" s="237"/>
      <c r="FEH243" s="237"/>
      <c r="FEI243" s="237"/>
      <c r="FEJ243" s="237"/>
      <c r="FEK243" s="237"/>
      <c r="FEL243" s="237"/>
      <c r="FEM243" s="237"/>
      <c r="FEN243" s="237"/>
      <c r="FEO243" s="237"/>
      <c r="FEP243" s="237"/>
      <c r="FEQ243" s="237"/>
      <c r="FER243" s="237"/>
      <c r="FES243" s="237"/>
      <c r="FET243" s="237"/>
      <c r="FEU243" s="237"/>
      <c r="FEV243" s="237"/>
      <c r="FEW243" s="237"/>
      <c r="FEX243" s="237"/>
      <c r="FEY243" s="237"/>
      <c r="FEZ243" s="237"/>
      <c r="FFA243" s="237"/>
      <c r="FFB243" s="237"/>
      <c r="FFC243" s="237"/>
      <c r="FFD243" s="237"/>
      <c r="FFE243" s="237"/>
      <c r="FFF243" s="237"/>
      <c r="FFG243" s="237"/>
      <c r="FFH243" s="237"/>
      <c r="FFI243" s="237"/>
      <c r="FFJ243" s="237"/>
      <c r="FFK243" s="237"/>
      <c r="FFL243" s="237"/>
      <c r="FFM243" s="237"/>
      <c r="FFN243" s="237"/>
      <c r="FFO243" s="237"/>
      <c r="FFP243" s="237"/>
      <c r="FFQ243" s="237"/>
      <c r="FFR243" s="237"/>
      <c r="FFS243" s="237"/>
      <c r="FFT243" s="237"/>
      <c r="FFU243" s="237"/>
      <c r="FFV243" s="237"/>
      <c r="FFW243" s="237"/>
      <c r="FFX243" s="237"/>
      <c r="FFY243" s="237"/>
      <c r="FFZ243" s="237"/>
      <c r="FGA243" s="237"/>
      <c r="FGB243" s="237"/>
      <c r="FGC243" s="237"/>
      <c r="FGD243" s="237"/>
      <c r="FGE243" s="237"/>
      <c r="FGF243" s="237"/>
      <c r="FGG243" s="237"/>
      <c r="FGH243" s="237"/>
      <c r="FGI243" s="237"/>
      <c r="FGJ243" s="237"/>
      <c r="FGK243" s="237"/>
      <c r="FGL243" s="237"/>
      <c r="FGM243" s="237"/>
      <c r="FGN243" s="237"/>
      <c r="FGO243" s="237"/>
      <c r="FGP243" s="237"/>
      <c r="FGQ243" s="237"/>
      <c r="FGR243" s="237"/>
      <c r="FGS243" s="237"/>
      <c r="FGT243" s="237"/>
      <c r="FGU243" s="237"/>
      <c r="FGV243" s="237"/>
      <c r="FGW243" s="237"/>
      <c r="FGX243" s="237"/>
      <c r="FGY243" s="237"/>
      <c r="FGZ243" s="237"/>
      <c r="FHA243" s="237"/>
      <c r="FHB243" s="237"/>
      <c r="FHC243" s="237"/>
      <c r="FHD243" s="237"/>
      <c r="FHE243" s="237"/>
      <c r="FHF243" s="237"/>
      <c r="FHG243" s="237"/>
      <c r="FHH243" s="237"/>
      <c r="FHI243" s="237"/>
      <c r="FHJ243" s="237"/>
      <c r="FHK243" s="237"/>
      <c r="FHL243" s="237"/>
      <c r="FHM243" s="237"/>
      <c r="FHN243" s="237"/>
      <c r="FHO243" s="237"/>
      <c r="FHP243" s="237"/>
      <c r="FHQ243" s="237"/>
      <c r="FHR243" s="237"/>
      <c r="FHS243" s="237"/>
      <c r="FHT243" s="237"/>
      <c r="FHU243" s="237"/>
      <c r="FHV243" s="237"/>
      <c r="FHW243" s="237"/>
      <c r="FHX243" s="237"/>
      <c r="FHY243" s="237"/>
      <c r="FHZ243" s="237"/>
      <c r="FIA243" s="237"/>
      <c r="FIB243" s="237"/>
      <c r="FIC243" s="237"/>
      <c r="FID243" s="237"/>
      <c r="FIE243" s="237"/>
      <c r="FIF243" s="237"/>
      <c r="FIG243" s="237"/>
      <c r="FIH243" s="237"/>
      <c r="FII243" s="237"/>
      <c r="FIJ243" s="237"/>
      <c r="FIK243" s="237"/>
      <c r="FIL243" s="237"/>
      <c r="FIM243" s="237"/>
      <c r="FIN243" s="237"/>
      <c r="FIO243" s="237"/>
      <c r="FIP243" s="237"/>
      <c r="FIQ243" s="237"/>
      <c r="FIR243" s="237"/>
      <c r="FIS243" s="237"/>
      <c r="FIT243" s="237"/>
      <c r="FIU243" s="237"/>
      <c r="FIV243" s="237"/>
      <c r="FIW243" s="237"/>
      <c r="FIX243" s="237"/>
      <c r="FIY243" s="237"/>
      <c r="FIZ243" s="237"/>
      <c r="FJA243" s="237"/>
      <c r="FJB243" s="237"/>
      <c r="FJC243" s="237"/>
      <c r="FJD243" s="237"/>
      <c r="FJE243" s="237"/>
      <c r="FJF243" s="237"/>
      <c r="FJG243" s="237"/>
      <c r="FJH243" s="237"/>
      <c r="FJI243" s="237"/>
      <c r="FJJ243" s="237"/>
      <c r="FJK243" s="237"/>
      <c r="FJL243" s="237"/>
      <c r="FJM243" s="237"/>
      <c r="FJN243" s="237"/>
      <c r="FJO243" s="237"/>
      <c r="FJP243" s="237"/>
      <c r="FJQ243" s="237"/>
      <c r="FJR243" s="237"/>
      <c r="FJS243" s="237"/>
      <c r="FJT243" s="237"/>
      <c r="FJU243" s="237"/>
      <c r="FJV243" s="237"/>
      <c r="FJW243" s="237"/>
      <c r="FJX243" s="237"/>
      <c r="FJY243" s="237"/>
      <c r="FJZ243" s="237"/>
      <c r="FKA243" s="237"/>
      <c r="FKB243" s="237"/>
      <c r="FKC243" s="237"/>
      <c r="FKD243" s="237"/>
      <c r="FKE243" s="237"/>
      <c r="FKF243" s="237"/>
      <c r="FKG243" s="237"/>
      <c r="FKH243" s="237"/>
      <c r="FKI243" s="237"/>
      <c r="FKJ243" s="237"/>
      <c r="FKK243" s="237"/>
      <c r="FKL243" s="237"/>
      <c r="FKM243" s="237"/>
      <c r="FKN243" s="237"/>
      <c r="FKO243" s="237"/>
      <c r="FKP243" s="237"/>
      <c r="FKQ243" s="237"/>
      <c r="FKR243" s="237"/>
      <c r="FKS243" s="237"/>
      <c r="FKT243" s="237"/>
      <c r="FKU243" s="237"/>
      <c r="FKV243" s="237"/>
      <c r="FKW243" s="237"/>
      <c r="FKX243" s="237"/>
      <c r="FKY243" s="237"/>
      <c r="FKZ243" s="237"/>
      <c r="FLA243" s="237"/>
      <c r="FLB243" s="237"/>
      <c r="FLC243" s="237"/>
      <c r="FLD243" s="237"/>
      <c r="FLE243" s="237"/>
      <c r="FLF243" s="237"/>
      <c r="FLG243" s="237"/>
      <c r="FLH243" s="237"/>
      <c r="FLI243" s="237"/>
      <c r="FLJ243" s="237"/>
      <c r="FLK243" s="237"/>
      <c r="FLL243" s="237"/>
      <c r="FLM243" s="237"/>
      <c r="FLN243" s="237"/>
      <c r="FLO243" s="237"/>
      <c r="FLP243" s="237"/>
      <c r="FLQ243" s="237"/>
      <c r="FLR243" s="237"/>
      <c r="FLS243" s="237"/>
      <c r="FLT243" s="237"/>
      <c r="FLU243" s="237"/>
      <c r="FLV243" s="237"/>
      <c r="FLW243" s="237"/>
      <c r="FLX243" s="237"/>
      <c r="FLY243" s="237"/>
      <c r="FLZ243" s="237"/>
      <c r="FMA243" s="237"/>
      <c r="FMB243" s="237"/>
      <c r="FMC243" s="237"/>
      <c r="FMD243" s="237"/>
      <c r="FME243" s="237"/>
      <c r="FMF243" s="237"/>
      <c r="FMG243" s="237"/>
      <c r="FMH243" s="237"/>
      <c r="FMI243" s="237"/>
      <c r="FMJ243" s="237"/>
      <c r="FMK243" s="237"/>
      <c r="FML243" s="237"/>
      <c r="FMM243" s="237"/>
      <c r="FMN243" s="237"/>
      <c r="FMO243" s="237"/>
      <c r="FMP243" s="237"/>
      <c r="FMQ243" s="237"/>
      <c r="FMR243" s="237"/>
      <c r="FMS243" s="237"/>
      <c r="FMT243" s="237"/>
      <c r="FMU243" s="237"/>
      <c r="FMV243" s="237"/>
      <c r="FMW243" s="237"/>
      <c r="FMX243" s="237"/>
      <c r="FMY243" s="237"/>
      <c r="FMZ243" s="237"/>
      <c r="FNA243" s="237"/>
      <c r="FNB243" s="237"/>
      <c r="FNC243" s="237"/>
      <c r="FND243" s="237"/>
      <c r="FNE243" s="237"/>
      <c r="FNF243" s="237"/>
      <c r="FNG243" s="237"/>
      <c r="FNH243" s="237"/>
      <c r="FNI243" s="237"/>
      <c r="FNJ243" s="237"/>
      <c r="FNK243" s="237"/>
      <c r="FNL243" s="237"/>
      <c r="FNM243" s="237"/>
      <c r="FNN243" s="237"/>
      <c r="FNO243" s="237"/>
      <c r="FNP243" s="237"/>
      <c r="FNQ243" s="237"/>
      <c r="FNR243" s="237"/>
      <c r="FNS243" s="237"/>
      <c r="FNT243" s="237"/>
      <c r="FNU243" s="237"/>
      <c r="FNV243" s="237"/>
      <c r="FNW243" s="237"/>
      <c r="FNX243" s="237"/>
      <c r="FNY243" s="237"/>
      <c r="FNZ243" s="237"/>
      <c r="FOA243" s="237"/>
      <c r="FOB243" s="237"/>
      <c r="FOC243" s="237"/>
      <c r="FOD243" s="237"/>
      <c r="FOE243" s="237"/>
      <c r="FOF243" s="237"/>
      <c r="FOG243" s="237"/>
      <c r="FOH243" s="237"/>
      <c r="FOI243" s="237"/>
      <c r="FOJ243" s="237"/>
      <c r="FOK243" s="237"/>
      <c r="FOL243" s="237"/>
      <c r="FOM243" s="237"/>
      <c r="FON243" s="237"/>
      <c r="FOO243" s="237"/>
      <c r="FOP243" s="237"/>
      <c r="FOQ243" s="237"/>
      <c r="FOR243" s="237"/>
      <c r="FOS243" s="237"/>
      <c r="FOT243" s="237"/>
      <c r="FOU243" s="237"/>
      <c r="FOV243" s="237"/>
      <c r="FOW243" s="237"/>
      <c r="FOX243" s="237"/>
      <c r="FOY243" s="237"/>
      <c r="FOZ243" s="237"/>
      <c r="FPA243" s="237"/>
      <c r="FPB243" s="237"/>
      <c r="FPC243" s="237"/>
      <c r="FPD243" s="237"/>
      <c r="FPE243" s="237"/>
      <c r="FPF243" s="237"/>
      <c r="FPG243" s="237"/>
      <c r="FPH243" s="237"/>
      <c r="FPI243" s="237"/>
      <c r="FPJ243" s="237"/>
      <c r="FPK243" s="237"/>
      <c r="FPL243" s="237"/>
      <c r="FPM243" s="237"/>
      <c r="FPN243" s="237"/>
      <c r="FPO243" s="237"/>
      <c r="FPP243" s="237"/>
      <c r="FPQ243" s="237"/>
      <c r="FPR243" s="237"/>
      <c r="FPS243" s="237"/>
      <c r="FPT243" s="237"/>
      <c r="FPU243" s="237"/>
      <c r="FPV243" s="237"/>
      <c r="FPW243" s="237"/>
      <c r="FPX243" s="237"/>
      <c r="FPY243" s="237"/>
      <c r="FPZ243" s="237"/>
      <c r="FQA243" s="237"/>
      <c r="FQB243" s="237"/>
      <c r="FQC243" s="237"/>
      <c r="FQD243" s="237"/>
      <c r="FQE243" s="237"/>
      <c r="FQF243" s="237"/>
      <c r="FQG243" s="237"/>
      <c r="FQH243" s="237"/>
      <c r="FQI243" s="237"/>
      <c r="FQJ243" s="237"/>
      <c r="FQK243" s="237"/>
      <c r="FQL243" s="237"/>
      <c r="FQM243" s="237"/>
      <c r="FQN243" s="237"/>
      <c r="FQO243" s="237"/>
      <c r="FQP243" s="237"/>
      <c r="FQQ243" s="237"/>
      <c r="FQR243" s="237"/>
      <c r="FQS243" s="237"/>
      <c r="FQT243" s="237"/>
      <c r="FQU243" s="237"/>
      <c r="FQV243" s="237"/>
      <c r="FQW243" s="237"/>
      <c r="FQX243" s="237"/>
      <c r="FQY243" s="237"/>
      <c r="FQZ243" s="237"/>
      <c r="FRA243" s="237"/>
      <c r="FRB243" s="237"/>
      <c r="FRC243" s="237"/>
      <c r="FRD243" s="237"/>
      <c r="FRE243" s="237"/>
      <c r="FRF243" s="237"/>
      <c r="FRG243" s="237"/>
      <c r="FRH243" s="237"/>
      <c r="FRI243" s="237"/>
      <c r="FRJ243" s="237"/>
      <c r="FRK243" s="237"/>
      <c r="FRL243" s="237"/>
      <c r="FRM243" s="237"/>
      <c r="FRN243" s="237"/>
      <c r="FRO243" s="237"/>
      <c r="FRP243" s="237"/>
      <c r="FRQ243" s="237"/>
      <c r="FRR243" s="237"/>
      <c r="FRS243" s="237"/>
      <c r="FRT243" s="237"/>
      <c r="FRU243" s="237"/>
      <c r="FRV243" s="237"/>
      <c r="FRW243" s="237"/>
      <c r="FRX243" s="237"/>
      <c r="FRY243" s="237"/>
      <c r="FRZ243" s="237"/>
      <c r="FSA243" s="237"/>
      <c r="FSB243" s="237"/>
      <c r="FSC243" s="237"/>
      <c r="FSD243" s="237"/>
      <c r="FSE243" s="237"/>
      <c r="FSF243" s="237"/>
      <c r="FSG243" s="237"/>
      <c r="FSH243" s="237"/>
      <c r="FSI243" s="237"/>
      <c r="FSJ243" s="237"/>
      <c r="FSK243" s="237"/>
      <c r="FSL243" s="237"/>
      <c r="FSM243" s="237"/>
      <c r="FSN243" s="237"/>
      <c r="FSO243" s="237"/>
      <c r="FSP243" s="237"/>
      <c r="FSQ243" s="237"/>
      <c r="FSR243" s="237"/>
      <c r="FSS243" s="237"/>
      <c r="FST243" s="237"/>
      <c r="FSU243" s="237"/>
      <c r="FSV243" s="237"/>
      <c r="FSW243" s="237"/>
      <c r="FSX243" s="237"/>
      <c r="FSY243" s="237"/>
      <c r="FSZ243" s="237"/>
      <c r="FTA243" s="237"/>
      <c r="FTB243" s="237"/>
      <c r="FTC243" s="237"/>
      <c r="FTD243" s="237"/>
      <c r="FTE243" s="237"/>
      <c r="FTF243" s="237"/>
      <c r="FTG243" s="237"/>
      <c r="FTH243" s="237"/>
      <c r="FTI243" s="237"/>
      <c r="FTJ243" s="237"/>
      <c r="FTK243" s="237"/>
      <c r="FTL243" s="237"/>
      <c r="FTM243" s="237"/>
      <c r="FTN243" s="237"/>
      <c r="FTO243" s="237"/>
      <c r="FTP243" s="237"/>
      <c r="FTQ243" s="237"/>
      <c r="FTR243" s="237"/>
      <c r="FTS243" s="237"/>
      <c r="FTT243" s="237"/>
      <c r="FTU243" s="237"/>
      <c r="FTV243" s="237"/>
      <c r="FTW243" s="237"/>
      <c r="FTX243" s="237"/>
      <c r="FTY243" s="237"/>
      <c r="FTZ243" s="237"/>
      <c r="FUA243" s="237"/>
      <c r="FUB243" s="237"/>
      <c r="FUC243" s="237"/>
      <c r="FUD243" s="237"/>
      <c r="FUE243" s="237"/>
      <c r="FUF243" s="237"/>
      <c r="FUG243" s="237"/>
      <c r="FUH243" s="237"/>
      <c r="FUI243" s="237"/>
      <c r="FUJ243" s="237"/>
      <c r="FUK243" s="237"/>
      <c r="FUL243" s="237"/>
      <c r="FUM243" s="237"/>
      <c r="FUN243" s="237"/>
      <c r="FUO243" s="237"/>
      <c r="FUP243" s="237"/>
      <c r="FUQ243" s="237"/>
      <c r="FUR243" s="237"/>
      <c r="FUS243" s="237"/>
      <c r="FUT243" s="237"/>
      <c r="FUU243" s="237"/>
      <c r="FUV243" s="237"/>
      <c r="FUW243" s="237"/>
      <c r="FUX243" s="237"/>
      <c r="FUY243" s="237"/>
      <c r="FUZ243" s="237"/>
      <c r="FVA243" s="237"/>
      <c r="FVB243" s="237"/>
      <c r="FVC243" s="237"/>
      <c r="FVD243" s="237"/>
      <c r="FVE243" s="237"/>
      <c r="FVF243" s="237"/>
      <c r="FVG243" s="237"/>
      <c r="FVH243" s="237"/>
      <c r="FVI243" s="237"/>
      <c r="FVJ243" s="237"/>
      <c r="FVK243" s="237"/>
      <c r="FVL243" s="237"/>
      <c r="FVM243" s="237"/>
      <c r="FVN243" s="237"/>
      <c r="FVO243" s="237"/>
      <c r="FVP243" s="237"/>
      <c r="FVQ243" s="237"/>
      <c r="FVR243" s="237"/>
      <c r="FVS243" s="237"/>
      <c r="FVT243" s="237"/>
      <c r="FVU243" s="237"/>
      <c r="FVV243" s="237"/>
      <c r="FVW243" s="237"/>
      <c r="FVX243" s="237"/>
      <c r="FVY243" s="237"/>
      <c r="FVZ243" s="237"/>
      <c r="FWA243" s="237"/>
      <c r="FWB243" s="237"/>
      <c r="FWC243" s="237"/>
      <c r="FWD243" s="237"/>
      <c r="FWE243" s="237"/>
      <c r="FWF243" s="237"/>
      <c r="FWG243" s="237"/>
      <c r="FWH243" s="237"/>
      <c r="FWI243" s="237"/>
      <c r="FWJ243" s="237"/>
      <c r="FWK243" s="237"/>
      <c r="FWL243" s="237"/>
      <c r="FWM243" s="237"/>
      <c r="FWN243" s="237"/>
      <c r="FWO243" s="237"/>
      <c r="FWP243" s="237"/>
      <c r="FWQ243" s="237"/>
      <c r="FWR243" s="237"/>
      <c r="FWS243" s="237"/>
      <c r="FWT243" s="237"/>
      <c r="FWU243" s="237"/>
      <c r="FWV243" s="237"/>
      <c r="FWW243" s="237"/>
      <c r="FWX243" s="237"/>
      <c r="FWY243" s="237"/>
      <c r="FWZ243" s="237"/>
      <c r="FXA243" s="237"/>
      <c r="FXB243" s="237"/>
      <c r="FXC243" s="237"/>
      <c r="FXD243" s="237"/>
      <c r="FXE243" s="237"/>
      <c r="FXF243" s="237"/>
      <c r="FXG243" s="237"/>
      <c r="FXH243" s="237"/>
      <c r="FXI243" s="237"/>
      <c r="FXJ243" s="237"/>
      <c r="FXK243" s="237"/>
      <c r="FXL243" s="237"/>
      <c r="FXM243" s="237"/>
      <c r="FXN243" s="237"/>
      <c r="FXO243" s="237"/>
      <c r="FXP243" s="237"/>
      <c r="FXQ243" s="237"/>
      <c r="FXR243" s="237"/>
      <c r="FXS243" s="237"/>
      <c r="FXT243" s="237"/>
      <c r="FXU243" s="237"/>
      <c r="FXV243" s="237"/>
      <c r="FXW243" s="237"/>
      <c r="FXX243" s="237"/>
      <c r="FXY243" s="237"/>
      <c r="FXZ243" s="237"/>
      <c r="FYA243" s="237"/>
      <c r="FYB243" s="237"/>
      <c r="FYC243" s="237"/>
      <c r="FYD243" s="237"/>
      <c r="FYE243" s="237"/>
      <c r="FYF243" s="237"/>
      <c r="FYG243" s="237"/>
      <c r="FYH243" s="237"/>
      <c r="FYI243" s="237"/>
      <c r="FYJ243" s="237"/>
      <c r="FYK243" s="237"/>
      <c r="FYL243" s="237"/>
      <c r="FYM243" s="237"/>
      <c r="FYN243" s="237"/>
      <c r="FYO243" s="237"/>
      <c r="FYP243" s="237"/>
      <c r="FYQ243" s="237"/>
      <c r="FYR243" s="237"/>
      <c r="FYS243" s="237"/>
      <c r="FYT243" s="237"/>
      <c r="FYU243" s="237"/>
      <c r="FYV243" s="237"/>
      <c r="FYW243" s="237"/>
      <c r="FYX243" s="237"/>
      <c r="FYY243" s="237"/>
      <c r="FYZ243" s="237"/>
      <c r="FZA243" s="237"/>
      <c r="FZB243" s="237"/>
      <c r="FZC243" s="237"/>
      <c r="FZD243" s="237"/>
      <c r="FZE243" s="237"/>
      <c r="FZF243" s="237"/>
      <c r="FZG243" s="237"/>
      <c r="FZH243" s="237"/>
      <c r="FZI243" s="237"/>
      <c r="FZJ243" s="237"/>
      <c r="FZK243" s="237"/>
      <c r="FZL243" s="237"/>
      <c r="FZM243" s="237"/>
      <c r="FZN243" s="237"/>
      <c r="FZO243" s="237"/>
      <c r="FZP243" s="237"/>
      <c r="FZQ243" s="237"/>
      <c r="FZR243" s="237"/>
      <c r="FZS243" s="237"/>
      <c r="FZT243" s="237"/>
      <c r="FZU243" s="237"/>
      <c r="FZV243" s="237"/>
      <c r="FZW243" s="237"/>
      <c r="FZX243" s="237"/>
      <c r="FZY243" s="237"/>
      <c r="FZZ243" s="237"/>
      <c r="GAA243" s="237"/>
      <c r="GAB243" s="237"/>
      <c r="GAC243" s="237"/>
      <c r="GAD243" s="237"/>
      <c r="GAE243" s="237"/>
      <c r="GAF243" s="237"/>
      <c r="GAG243" s="237"/>
      <c r="GAH243" s="237"/>
      <c r="GAI243" s="237"/>
      <c r="GAJ243" s="237"/>
      <c r="GAK243" s="237"/>
      <c r="GAL243" s="237"/>
      <c r="GAM243" s="237"/>
      <c r="GAN243" s="237"/>
      <c r="GAO243" s="237"/>
      <c r="GAP243" s="237"/>
      <c r="GAQ243" s="237"/>
      <c r="GAR243" s="237"/>
      <c r="GAS243" s="237"/>
      <c r="GAT243" s="237"/>
      <c r="GAU243" s="237"/>
      <c r="GAV243" s="237"/>
      <c r="GAW243" s="237"/>
      <c r="GAX243" s="237"/>
      <c r="GAY243" s="237"/>
      <c r="GAZ243" s="237"/>
      <c r="GBA243" s="237"/>
      <c r="GBB243" s="237"/>
      <c r="GBC243" s="237"/>
      <c r="GBD243" s="237"/>
      <c r="GBE243" s="237"/>
      <c r="GBF243" s="237"/>
      <c r="GBG243" s="237"/>
      <c r="GBH243" s="237"/>
      <c r="GBI243" s="237"/>
      <c r="GBJ243" s="237"/>
      <c r="GBK243" s="237"/>
      <c r="GBL243" s="237"/>
      <c r="GBM243" s="237"/>
      <c r="GBN243" s="237"/>
      <c r="GBO243" s="237"/>
      <c r="GBP243" s="237"/>
      <c r="GBQ243" s="237"/>
      <c r="GBR243" s="237"/>
      <c r="GBS243" s="237"/>
      <c r="GBT243" s="237"/>
      <c r="GBU243" s="237"/>
      <c r="GBV243" s="237"/>
      <c r="GBW243" s="237"/>
      <c r="GBX243" s="237"/>
      <c r="GBY243" s="237"/>
      <c r="GBZ243" s="237"/>
      <c r="GCA243" s="237"/>
      <c r="GCB243" s="237"/>
      <c r="GCC243" s="237"/>
      <c r="GCD243" s="237"/>
      <c r="GCE243" s="237"/>
      <c r="GCF243" s="237"/>
      <c r="GCG243" s="237"/>
      <c r="GCH243" s="237"/>
      <c r="GCI243" s="237"/>
      <c r="GCJ243" s="237"/>
      <c r="GCK243" s="237"/>
      <c r="GCL243" s="237"/>
      <c r="GCM243" s="237"/>
      <c r="GCN243" s="237"/>
      <c r="GCO243" s="237"/>
      <c r="GCP243" s="237"/>
      <c r="GCQ243" s="237"/>
      <c r="GCR243" s="237"/>
      <c r="GCS243" s="237"/>
      <c r="GCT243" s="237"/>
      <c r="GCU243" s="237"/>
      <c r="GCV243" s="237"/>
      <c r="GCW243" s="237"/>
      <c r="GCX243" s="237"/>
      <c r="GCY243" s="237"/>
      <c r="GCZ243" s="237"/>
      <c r="GDA243" s="237"/>
      <c r="GDB243" s="237"/>
      <c r="GDC243" s="237"/>
      <c r="GDD243" s="237"/>
      <c r="GDE243" s="237"/>
      <c r="GDF243" s="237"/>
      <c r="GDG243" s="237"/>
      <c r="GDH243" s="237"/>
      <c r="GDI243" s="237"/>
      <c r="GDJ243" s="237"/>
      <c r="GDK243" s="237"/>
      <c r="GDL243" s="237"/>
      <c r="GDM243" s="237"/>
      <c r="GDN243" s="237"/>
      <c r="GDO243" s="237"/>
      <c r="GDP243" s="237"/>
      <c r="GDQ243" s="237"/>
      <c r="GDR243" s="237"/>
      <c r="GDS243" s="237"/>
      <c r="GDT243" s="237"/>
      <c r="GDU243" s="237"/>
      <c r="GDV243" s="237"/>
      <c r="GDW243" s="237"/>
      <c r="GDX243" s="237"/>
      <c r="GDY243" s="237"/>
      <c r="GDZ243" s="237"/>
      <c r="GEA243" s="237"/>
      <c r="GEB243" s="237"/>
      <c r="GEC243" s="237"/>
      <c r="GED243" s="237"/>
      <c r="GEE243" s="237"/>
      <c r="GEF243" s="237"/>
      <c r="GEG243" s="237"/>
      <c r="GEH243" s="237"/>
      <c r="GEI243" s="237"/>
      <c r="GEJ243" s="237"/>
      <c r="GEK243" s="237"/>
      <c r="GEL243" s="237"/>
      <c r="GEM243" s="237"/>
      <c r="GEN243" s="237"/>
      <c r="GEO243" s="237"/>
      <c r="GEP243" s="237"/>
      <c r="GEQ243" s="237"/>
      <c r="GER243" s="237"/>
      <c r="GES243" s="237"/>
      <c r="GET243" s="237"/>
      <c r="GEU243" s="237"/>
      <c r="GEV243" s="237"/>
      <c r="GEW243" s="237"/>
      <c r="GEX243" s="237"/>
      <c r="GEY243" s="237"/>
      <c r="GEZ243" s="237"/>
      <c r="GFA243" s="237"/>
      <c r="GFB243" s="237"/>
      <c r="GFC243" s="237"/>
      <c r="GFD243" s="237"/>
      <c r="GFE243" s="237"/>
      <c r="GFF243" s="237"/>
      <c r="GFG243" s="237"/>
      <c r="GFH243" s="237"/>
      <c r="GFI243" s="237"/>
      <c r="GFJ243" s="237"/>
      <c r="GFK243" s="237"/>
      <c r="GFL243" s="237"/>
      <c r="GFM243" s="237"/>
      <c r="GFN243" s="237"/>
      <c r="GFO243" s="237"/>
      <c r="GFP243" s="237"/>
      <c r="GFQ243" s="237"/>
      <c r="GFR243" s="237"/>
      <c r="GFS243" s="237"/>
      <c r="GFT243" s="237"/>
      <c r="GFU243" s="237"/>
      <c r="GFV243" s="237"/>
      <c r="GFW243" s="237"/>
      <c r="GFX243" s="237"/>
      <c r="GFY243" s="237"/>
      <c r="GFZ243" s="237"/>
      <c r="GGA243" s="237"/>
      <c r="GGB243" s="237"/>
      <c r="GGC243" s="237"/>
      <c r="GGD243" s="237"/>
      <c r="GGE243" s="237"/>
      <c r="GGF243" s="237"/>
      <c r="GGG243" s="237"/>
      <c r="GGH243" s="237"/>
      <c r="GGI243" s="237"/>
      <c r="GGJ243" s="237"/>
      <c r="GGK243" s="237"/>
      <c r="GGL243" s="237"/>
      <c r="GGM243" s="237"/>
      <c r="GGN243" s="237"/>
      <c r="GGO243" s="237"/>
      <c r="GGP243" s="237"/>
      <c r="GGQ243" s="237"/>
      <c r="GGR243" s="237"/>
      <c r="GGS243" s="237"/>
      <c r="GGT243" s="237"/>
      <c r="GGU243" s="237"/>
      <c r="GGV243" s="237"/>
      <c r="GGW243" s="237"/>
      <c r="GGX243" s="237"/>
      <c r="GGY243" s="237"/>
      <c r="GGZ243" s="237"/>
      <c r="GHA243" s="237"/>
      <c r="GHB243" s="237"/>
      <c r="GHC243" s="237"/>
      <c r="GHD243" s="237"/>
      <c r="GHE243" s="237"/>
      <c r="GHF243" s="237"/>
      <c r="GHG243" s="237"/>
      <c r="GHH243" s="237"/>
      <c r="GHI243" s="237"/>
      <c r="GHJ243" s="237"/>
      <c r="GHK243" s="237"/>
      <c r="GHL243" s="237"/>
      <c r="GHM243" s="237"/>
      <c r="GHN243" s="237"/>
      <c r="GHO243" s="237"/>
      <c r="GHP243" s="237"/>
      <c r="GHQ243" s="237"/>
      <c r="GHR243" s="237"/>
      <c r="GHS243" s="237"/>
      <c r="GHT243" s="237"/>
      <c r="GHU243" s="237"/>
      <c r="GHV243" s="237"/>
      <c r="GHW243" s="237"/>
      <c r="GHX243" s="237"/>
      <c r="GHY243" s="237"/>
      <c r="GHZ243" s="237"/>
      <c r="GIA243" s="237"/>
      <c r="GIB243" s="237"/>
      <c r="GIC243" s="237"/>
      <c r="GID243" s="237"/>
      <c r="GIE243" s="237"/>
      <c r="GIF243" s="237"/>
      <c r="GIG243" s="237"/>
      <c r="GIH243" s="237"/>
      <c r="GII243" s="237"/>
      <c r="GIJ243" s="237"/>
      <c r="GIK243" s="237"/>
      <c r="GIL243" s="237"/>
      <c r="GIM243" s="237"/>
      <c r="GIN243" s="237"/>
      <c r="GIO243" s="237"/>
      <c r="GIP243" s="237"/>
      <c r="GIQ243" s="237"/>
      <c r="GIR243" s="237"/>
      <c r="GIS243" s="237"/>
      <c r="GIT243" s="237"/>
      <c r="GIU243" s="237"/>
      <c r="GIV243" s="237"/>
      <c r="GIW243" s="237"/>
      <c r="GIX243" s="237"/>
      <c r="GIY243" s="237"/>
      <c r="GIZ243" s="237"/>
      <c r="GJA243" s="237"/>
      <c r="GJB243" s="237"/>
      <c r="GJC243" s="237"/>
      <c r="GJD243" s="237"/>
      <c r="GJE243" s="237"/>
      <c r="GJF243" s="237"/>
      <c r="GJG243" s="237"/>
      <c r="GJH243" s="237"/>
      <c r="GJI243" s="237"/>
      <c r="GJJ243" s="237"/>
      <c r="GJK243" s="237"/>
      <c r="GJL243" s="237"/>
      <c r="GJM243" s="237"/>
      <c r="GJN243" s="237"/>
      <c r="GJO243" s="237"/>
      <c r="GJP243" s="237"/>
      <c r="GJQ243" s="237"/>
      <c r="GJR243" s="237"/>
      <c r="GJS243" s="237"/>
      <c r="GJT243" s="237"/>
      <c r="GJU243" s="237"/>
      <c r="GJV243" s="237"/>
      <c r="GJW243" s="237"/>
      <c r="GJX243" s="237"/>
      <c r="GJY243" s="237"/>
      <c r="GJZ243" s="237"/>
      <c r="GKA243" s="237"/>
      <c r="GKB243" s="237"/>
      <c r="GKC243" s="237"/>
      <c r="GKD243" s="237"/>
      <c r="GKE243" s="237"/>
      <c r="GKF243" s="237"/>
      <c r="GKG243" s="237"/>
      <c r="GKH243" s="237"/>
      <c r="GKI243" s="237"/>
      <c r="GKJ243" s="237"/>
      <c r="GKK243" s="237"/>
      <c r="GKL243" s="237"/>
      <c r="GKM243" s="237"/>
      <c r="GKN243" s="237"/>
      <c r="GKO243" s="237"/>
      <c r="GKP243" s="237"/>
      <c r="GKQ243" s="237"/>
      <c r="GKR243" s="237"/>
      <c r="GKS243" s="237"/>
      <c r="GKT243" s="237"/>
      <c r="GKU243" s="237"/>
      <c r="GKV243" s="237"/>
      <c r="GKW243" s="237"/>
      <c r="GKX243" s="237"/>
      <c r="GKY243" s="237"/>
      <c r="GKZ243" s="237"/>
      <c r="GLA243" s="237"/>
      <c r="GLB243" s="237"/>
      <c r="GLC243" s="237"/>
      <c r="GLD243" s="237"/>
      <c r="GLE243" s="237"/>
      <c r="GLF243" s="237"/>
      <c r="GLG243" s="237"/>
      <c r="GLH243" s="237"/>
      <c r="GLI243" s="237"/>
      <c r="GLJ243" s="237"/>
      <c r="GLK243" s="237"/>
      <c r="GLL243" s="237"/>
      <c r="GLM243" s="237"/>
      <c r="GLN243" s="237"/>
      <c r="GLO243" s="237"/>
      <c r="GLP243" s="237"/>
      <c r="GLQ243" s="237"/>
      <c r="GLR243" s="237"/>
      <c r="GLS243" s="237"/>
      <c r="GLT243" s="237"/>
      <c r="GLU243" s="237"/>
      <c r="GLV243" s="237"/>
      <c r="GLW243" s="237"/>
      <c r="GLX243" s="237"/>
      <c r="GLY243" s="237"/>
      <c r="GLZ243" s="237"/>
      <c r="GMA243" s="237"/>
      <c r="GMB243" s="237"/>
      <c r="GMC243" s="237"/>
      <c r="GMD243" s="237"/>
      <c r="GME243" s="237"/>
      <c r="GMF243" s="237"/>
      <c r="GMG243" s="237"/>
      <c r="GMH243" s="237"/>
      <c r="GMI243" s="237"/>
      <c r="GMJ243" s="237"/>
      <c r="GMK243" s="237"/>
      <c r="GML243" s="237"/>
      <c r="GMM243" s="237"/>
      <c r="GMN243" s="237"/>
      <c r="GMO243" s="237"/>
      <c r="GMP243" s="237"/>
      <c r="GMQ243" s="237"/>
      <c r="GMR243" s="237"/>
      <c r="GMS243" s="237"/>
      <c r="GMT243" s="237"/>
      <c r="GMU243" s="237"/>
      <c r="GMV243" s="237"/>
      <c r="GMW243" s="237"/>
      <c r="GMX243" s="237"/>
      <c r="GMY243" s="237"/>
      <c r="GMZ243" s="237"/>
      <c r="GNA243" s="237"/>
      <c r="GNB243" s="237"/>
      <c r="GNC243" s="237"/>
      <c r="GND243" s="237"/>
      <c r="GNE243" s="237"/>
      <c r="GNF243" s="237"/>
      <c r="GNG243" s="237"/>
      <c r="GNH243" s="237"/>
      <c r="GNI243" s="237"/>
      <c r="GNJ243" s="237"/>
      <c r="GNK243" s="237"/>
      <c r="GNL243" s="237"/>
      <c r="GNM243" s="237"/>
      <c r="GNN243" s="237"/>
      <c r="GNO243" s="237"/>
      <c r="GNP243" s="237"/>
      <c r="GNQ243" s="237"/>
      <c r="GNR243" s="237"/>
      <c r="GNS243" s="237"/>
      <c r="GNT243" s="237"/>
      <c r="GNU243" s="237"/>
      <c r="GNV243" s="237"/>
      <c r="GNW243" s="237"/>
      <c r="GNX243" s="237"/>
      <c r="GNY243" s="237"/>
      <c r="GNZ243" s="237"/>
      <c r="GOA243" s="237"/>
      <c r="GOB243" s="237"/>
      <c r="GOC243" s="237"/>
      <c r="GOD243" s="237"/>
      <c r="GOE243" s="237"/>
      <c r="GOF243" s="237"/>
      <c r="GOG243" s="237"/>
      <c r="GOH243" s="237"/>
      <c r="GOI243" s="237"/>
      <c r="GOJ243" s="237"/>
      <c r="GOK243" s="237"/>
      <c r="GOL243" s="237"/>
      <c r="GOM243" s="237"/>
      <c r="GON243" s="237"/>
      <c r="GOO243" s="237"/>
      <c r="GOP243" s="237"/>
      <c r="GOQ243" s="237"/>
      <c r="GOR243" s="237"/>
      <c r="GOS243" s="237"/>
      <c r="GOT243" s="237"/>
      <c r="GOU243" s="237"/>
      <c r="GOV243" s="237"/>
      <c r="GOW243" s="237"/>
      <c r="GOX243" s="237"/>
      <c r="GOY243" s="237"/>
      <c r="GOZ243" s="237"/>
      <c r="GPA243" s="237"/>
      <c r="GPB243" s="237"/>
      <c r="GPC243" s="237"/>
      <c r="GPD243" s="237"/>
      <c r="GPE243" s="237"/>
      <c r="GPF243" s="237"/>
      <c r="GPG243" s="237"/>
      <c r="GPH243" s="237"/>
      <c r="GPI243" s="237"/>
      <c r="GPJ243" s="237"/>
      <c r="GPK243" s="237"/>
      <c r="GPL243" s="237"/>
      <c r="GPM243" s="237"/>
      <c r="GPN243" s="237"/>
      <c r="GPO243" s="237"/>
      <c r="GPP243" s="237"/>
      <c r="GPQ243" s="237"/>
      <c r="GPR243" s="237"/>
      <c r="GPS243" s="237"/>
      <c r="GPT243" s="237"/>
      <c r="GPU243" s="237"/>
      <c r="GPV243" s="237"/>
      <c r="GPW243" s="237"/>
      <c r="GPX243" s="237"/>
      <c r="GPY243" s="237"/>
      <c r="GPZ243" s="237"/>
      <c r="GQA243" s="237"/>
      <c r="GQB243" s="237"/>
      <c r="GQC243" s="237"/>
      <c r="GQD243" s="237"/>
      <c r="GQE243" s="237"/>
      <c r="GQF243" s="237"/>
      <c r="GQG243" s="237"/>
      <c r="GQH243" s="237"/>
      <c r="GQI243" s="237"/>
      <c r="GQJ243" s="237"/>
      <c r="GQK243" s="237"/>
      <c r="GQL243" s="237"/>
      <c r="GQM243" s="237"/>
      <c r="GQN243" s="237"/>
      <c r="GQO243" s="237"/>
      <c r="GQP243" s="237"/>
      <c r="GQQ243" s="237"/>
      <c r="GQR243" s="237"/>
      <c r="GQS243" s="237"/>
      <c r="GQT243" s="237"/>
      <c r="GQU243" s="237"/>
      <c r="GQV243" s="237"/>
      <c r="GQW243" s="237"/>
      <c r="GQX243" s="237"/>
      <c r="GQY243" s="237"/>
      <c r="GQZ243" s="237"/>
      <c r="GRA243" s="237"/>
      <c r="GRB243" s="237"/>
      <c r="GRC243" s="237"/>
      <c r="GRD243" s="237"/>
      <c r="GRE243" s="237"/>
      <c r="GRF243" s="237"/>
      <c r="GRG243" s="237"/>
      <c r="GRH243" s="237"/>
      <c r="GRI243" s="237"/>
      <c r="GRJ243" s="237"/>
      <c r="GRK243" s="237"/>
      <c r="GRL243" s="237"/>
      <c r="GRM243" s="237"/>
      <c r="GRN243" s="237"/>
      <c r="GRO243" s="237"/>
      <c r="GRP243" s="237"/>
      <c r="GRQ243" s="237"/>
      <c r="GRR243" s="237"/>
      <c r="GRS243" s="237"/>
      <c r="GRT243" s="237"/>
      <c r="GRU243" s="237"/>
      <c r="GRV243" s="237"/>
      <c r="GRW243" s="237"/>
      <c r="GRX243" s="237"/>
      <c r="GRY243" s="237"/>
      <c r="GRZ243" s="237"/>
      <c r="GSA243" s="237"/>
      <c r="GSB243" s="237"/>
      <c r="GSC243" s="237"/>
      <c r="GSD243" s="237"/>
      <c r="GSE243" s="237"/>
      <c r="GSF243" s="237"/>
      <c r="GSG243" s="237"/>
      <c r="GSH243" s="237"/>
      <c r="GSI243" s="237"/>
      <c r="GSJ243" s="237"/>
      <c r="GSK243" s="237"/>
      <c r="GSL243" s="237"/>
      <c r="GSM243" s="237"/>
      <c r="GSN243" s="237"/>
      <c r="GSO243" s="237"/>
      <c r="GSP243" s="237"/>
      <c r="GSQ243" s="237"/>
      <c r="GSR243" s="237"/>
      <c r="GSS243" s="237"/>
      <c r="GST243" s="237"/>
      <c r="GSU243" s="237"/>
      <c r="GSV243" s="237"/>
      <c r="GSW243" s="237"/>
      <c r="GSX243" s="237"/>
      <c r="GSY243" s="237"/>
      <c r="GSZ243" s="237"/>
      <c r="GTA243" s="237"/>
      <c r="GTB243" s="237"/>
      <c r="GTC243" s="237"/>
      <c r="GTD243" s="237"/>
      <c r="GTE243" s="237"/>
      <c r="GTF243" s="237"/>
      <c r="GTG243" s="237"/>
      <c r="GTH243" s="237"/>
      <c r="GTI243" s="237"/>
      <c r="GTJ243" s="237"/>
      <c r="GTK243" s="237"/>
      <c r="GTL243" s="237"/>
      <c r="GTM243" s="237"/>
      <c r="GTN243" s="237"/>
      <c r="GTO243" s="237"/>
      <c r="GTP243" s="237"/>
      <c r="GTQ243" s="237"/>
      <c r="GTR243" s="237"/>
      <c r="GTS243" s="237"/>
      <c r="GTT243" s="237"/>
      <c r="GTU243" s="237"/>
      <c r="GTV243" s="237"/>
      <c r="GTW243" s="237"/>
      <c r="GTX243" s="237"/>
      <c r="GTY243" s="237"/>
      <c r="GTZ243" s="237"/>
      <c r="GUA243" s="237"/>
      <c r="GUB243" s="237"/>
      <c r="GUC243" s="237"/>
      <c r="GUD243" s="237"/>
      <c r="GUE243" s="237"/>
      <c r="GUF243" s="237"/>
      <c r="GUG243" s="237"/>
      <c r="GUH243" s="237"/>
      <c r="GUI243" s="237"/>
      <c r="GUJ243" s="237"/>
      <c r="GUK243" s="237"/>
      <c r="GUL243" s="237"/>
      <c r="GUM243" s="237"/>
      <c r="GUN243" s="237"/>
      <c r="GUO243" s="237"/>
      <c r="GUP243" s="237"/>
      <c r="GUQ243" s="237"/>
      <c r="GUR243" s="237"/>
      <c r="GUS243" s="237"/>
      <c r="GUT243" s="237"/>
      <c r="GUU243" s="237"/>
      <c r="GUV243" s="237"/>
      <c r="GUW243" s="237"/>
      <c r="GUX243" s="237"/>
      <c r="GUY243" s="237"/>
      <c r="GUZ243" s="237"/>
      <c r="GVA243" s="237"/>
      <c r="GVB243" s="237"/>
      <c r="GVC243" s="237"/>
      <c r="GVD243" s="237"/>
      <c r="GVE243" s="237"/>
      <c r="GVF243" s="237"/>
      <c r="GVG243" s="237"/>
      <c r="GVH243" s="237"/>
      <c r="GVI243" s="237"/>
      <c r="GVJ243" s="237"/>
      <c r="GVK243" s="237"/>
      <c r="GVL243" s="237"/>
      <c r="GVM243" s="237"/>
      <c r="GVN243" s="237"/>
      <c r="GVO243" s="237"/>
      <c r="GVP243" s="237"/>
      <c r="GVQ243" s="237"/>
      <c r="GVR243" s="237"/>
      <c r="GVS243" s="237"/>
      <c r="GVT243" s="237"/>
      <c r="GVU243" s="237"/>
      <c r="GVV243" s="237"/>
      <c r="GVW243" s="237"/>
      <c r="GVX243" s="237"/>
      <c r="GVY243" s="237"/>
      <c r="GVZ243" s="237"/>
      <c r="GWA243" s="237"/>
      <c r="GWB243" s="237"/>
      <c r="GWC243" s="237"/>
      <c r="GWD243" s="237"/>
      <c r="GWE243" s="237"/>
      <c r="GWF243" s="237"/>
      <c r="GWG243" s="237"/>
      <c r="GWH243" s="237"/>
      <c r="GWI243" s="237"/>
      <c r="GWJ243" s="237"/>
      <c r="GWK243" s="237"/>
      <c r="GWL243" s="237"/>
      <c r="GWM243" s="237"/>
      <c r="GWN243" s="237"/>
      <c r="GWO243" s="237"/>
      <c r="GWP243" s="237"/>
      <c r="GWQ243" s="237"/>
      <c r="GWR243" s="237"/>
      <c r="GWS243" s="237"/>
      <c r="GWT243" s="237"/>
      <c r="GWU243" s="237"/>
      <c r="GWV243" s="237"/>
      <c r="GWW243" s="237"/>
      <c r="GWX243" s="237"/>
      <c r="GWY243" s="237"/>
      <c r="GWZ243" s="237"/>
      <c r="GXA243" s="237"/>
      <c r="GXB243" s="237"/>
      <c r="GXC243" s="237"/>
      <c r="GXD243" s="237"/>
      <c r="GXE243" s="237"/>
      <c r="GXF243" s="237"/>
      <c r="GXG243" s="237"/>
      <c r="GXH243" s="237"/>
      <c r="GXI243" s="237"/>
      <c r="GXJ243" s="237"/>
      <c r="GXK243" s="237"/>
      <c r="GXL243" s="237"/>
      <c r="GXM243" s="237"/>
      <c r="GXN243" s="237"/>
      <c r="GXO243" s="237"/>
      <c r="GXP243" s="237"/>
      <c r="GXQ243" s="237"/>
      <c r="GXR243" s="237"/>
      <c r="GXS243" s="237"/>
      <c r="GXT243" s="237"/>
      <c r="GXU243" s="237"/>
      <c r="GXV243" s="237"/>
      <c r="GXW243" s="237"/>
      <c r="GXX243" s="237"/>
      <c r="GXY243" s="237"/>
      <c r="GXZ243" s="237"/>
      <c r="GYA243" s="237"/>
      <c r="GYB243" s="237"/>
      <c r="GYC243" s="237"/>
      <c r="GYD243" s="237"/>
      <c r="GYE243" s="237"/>
      <c r="GYF243" s="237"/>
      <c r="GYG243" s="237"/>
      <c r="GYH243" s="237"/>
      <c r="GYI243" s="237"/>
      <c r="GYJ243" s="237"/>
      <c r="GYK243" s="237"/>
      <c r="GYL243" s="237"/>
      <c r="GYM243" s="237"/>
      <c r="GYN243" s="237"/>
      <c r="GYO243" s="237"/>
      <c r="GYP243" s="237"/>
      <c r="GYQ243" s="237"/>
      <c r="GYR243" s="237"/>
      <c r="GYS243" s="237"/>
      <c r="GYT243" s="237"/>
      <c r="GYU243" s="237"/>
      <c r="GYV243" s="237"/>
      <c r="GYW243" s="237"/>
      <c r="GYX243" s="237"/>
      <c r="GYY243" s="237"/>
      <c r="GYZ243" s="237"/>
      <c r="GZA243" s="237"/>
      <c r="GZB243" s="237"/>
      <c r="GZC243" s="237"/>
      <c r="GZD243" s="237"/>
      <c r="GZE243" s="237"/>
      <c r="GZF243" s="237"/>
      <c r="GZG243" s="237"/>
      <c r="GZH243" s="237"/>
      <c r="GZI243" s="237"/>
      <c r="GZJ243" s="237"/>
      <c r="GZK243" s="237"/>
      <c r="GZL243" s="237"/>
      <c r="GZM243" s="237"/>
      <c r="GZN243" s="237"/>
      <c r="GZO243" s="237"/>
      <c r="GZP243" s="237"/>
      <c r="GZQ243" s="237"/>
      <c r="GZR243" s="237"/>
      <c r="GZS243" s="237"/>
      <c r="GZT243" s="237"/>
      <c r="GZU243" s="237"/>
      <c r="GZV243" s="237"/>
      <c r="GZW243" s="237"/>
      <c r="GZX243" s="237"/>
      <c r="GZY243" s="237"/>
      <c r="GZZ243" s="237"/>
      <c r="HAA243" s="237"/>
      <c r="HAB243" s="237"/>
      <c r="HAC243" s="237"/>
      <c r="HAD243" s="237"/>
      <c r="HAE243" s="237"/>
      <c r="HAF243" s="237"/>
      <c r="HAG243" s="237"/>
      <c r="HAH243" s="237"/>
      <c r="HAI243" s="237"/>
      <c r="HAJ243" s="237"/>
      <c r="HAK243" s="237"/>
      <c r="HAL243" s="237"/>
      <c r="HAM243" s="237"/>
      <c r="HAN243" s="237"/>
      <c r="HAO243" s="237"/>
      <c r="HAP243" s="237"/>
      <c r="HAQ243" s="237"/>
      <c r="HAR243" s="237"/>
      <c r="HAS243" s="237"/>
      <c r="HAT243" s="237"/>
      <c r="HAU243" s="237"/>
      <c r="HAV243" s="237"/>
      <c r="HAW243" s="237"/>
      <c r="HAX243" s="237"/>
      <c r="HAY243" s="237"/>
      <c r="HAZ243" s="237"/>
      <c r="HBA243" s="237"/>
      <c r="HBB243" s="237"/>
      <c r="HBC243" s="237"/>
      <c r="HBD243" s="237"/>
      <c r="HBE243" s="237"/>
      <c r="HBF243" s="237"/>
      <c r="HBG243" s="237"/>
      <c r="HBH243" s="237"/>
      <c r="HBI243" s="237"/>
      <c r="HBJ243" s="237"/>
      <c r="HBK243" s="237"/>
      <c r="HBL243" s="237"/>
      <c r="HBM243" s="237"/>
      <c r="HBN243" s="237"/>
      <c r="HBO243" s="237"/>
      <c r="HBP243" s="237"/>
      <c r="HBQ243" s="237"/>
      <c r="HBR243" s="237"/>
      <c r="HBS243" s="237"/>
      <c r="HBT243" s="237"/>
      <c r="HBU243" s="237"/>
      <c r="HBV243" s="237"/>
      <c r="HBW243" s="237"/>
      <c r="HBX243" s="237"/>
      <c r="HBY243" s="237"/>
      <c r="HBZ243" s="237"/>
      <c r="HCA243" s="237"/>
      <c r="HCB243" s="237"/>
      <c r="HCC243" s="237"/>
      <c r="HCD243" s="237"/>
      <c r="HCE243" s="237"/>
      <c r="HCF243" s="237"/>
      <c r="HCG243" s="237"/>
      <c r="HCH243" s="237"/>
      <c r="HCI243" s="237"/>
      <c r="HCJ243" s="237"/>
      <c r="HCK243" s="237"/>
      <c r="HCL243" s="237"/>
      <c r="HCM243" s="237"/>
      <c r="HCN243" s="237"/>
      <c r="HCO243" s="237"/>
      <c r="HCP243" s="237"/>
      <c r="HCQ243" s="237"/>
      <c r="HCR243" s="237"/>
      <c r="HCS243" s="237"/>
      <c r="HCT243" s="237"/>
      <c r="HCU243" s="237"/>
      <c r="HCV243" s="237"/>
      <c r="HCW243" s="237"/>
      <c r="HCX243" s="237"/>
      <c r="HCY243" s="237"/>
      <c r="HCZ243" s="237"/>
      <c r="HDA243" s="237"/>
      <c r="HDB243" s="237"/>
      <c r="HDC243" s="237"/>
      <c r="HDD243" s="237"/>
      <c r="HDE243" s="237"/>
      <c r="HDF243" s="237"/>
      <c r="HDG243" s="237"/>
      <c r="HDH243" s="237"/>
      <c r="HDI243" s="237"/>
      <c r="HDJ243" s="237"/>
      <c r="HDK243" s="237"/>
      <c r="HDL243" s="237"/>
      <c r="HDM243" s="237"/>
      <c r="HDN243" s="237"/>
      <c r="HDO243" s="237"/>
      <c r="HDP243" s="237"/>
      <c r="HDQ243" s="237"/>
      <c r="HDR243" s="237"/>
      <c r="HDS243" s="237"/>
      <c r="HDT243" s="237"/>
      <c r="HDU243" s="237"/>
      <c r="HDV243" s="237"/>
      <c r="HDW243" s="237"/>
      <c r="HDX243" s="237"/>
      <c r="HDY243" s="237"/>
      <c r="HDZ243" s="237"/>
      <c r="HEA243" s="237"/>
      <c r="HEB243" s="237"/>
      <c r="HEC243" s="237"/>
      <c r="HED243" s="237"/>
      <c r="HEE243" s="237"/>
      <c r="HEF243" s="237"/>
      <c r="HEG243" s="237"/>
      <c r="HEH243" s="237"/>
      <c r="HEI243" s="237"/>
      <c r="HEJ243" s="237"/>
      <c r="HEK243" s="237"/>
      <c r="HEL243" s="237"/>
      <c r="HEM243" s="237"/>
      <c r="HEN243" s="237"/>
      <c r="HEO243" s="237"/>
      <c r="HEP243" s="237"/>
      <c r="HEQ243" s="237"/>
      <c r="HER243" s="237"/>
      <c r="HES243" s="237"/>
      <c r="HET243" s="237"/>
      <c r="HEU243" s="237"/>
      <c r="HEV243" s="237"/>
      <c r="HEW243" s="237"/>
      <c r="HEX243" s="237"/>
      <c r="HEY243" s="237"/>
      <c r="HEZ243" s="237"/>
      <c r="HFA243" s="237"/>
      <c r="HFB243" s="237"/>
      <c r="HFC243" s="237"/>
      <c r="HFD243" s="237"/>
      <c r="HFE243" s="237"/>
      <c r="HFF243" s="237"/>
      <c r="HFG243" s="237"/>
      <c r="HFH243" s="237"/>
      <c r="HFI243" s="237"/>
      <c r="HFJ243" s="237"/>
      <c r="HFK243" s="237"/>
      <c r="HFL243" s="237"/>
      <c r="HFM243" s="237"/>
      <c r="HFN243" s="237"/>
      <c r="HFO243" s="237"/>
      <c r="HFP243" s="237"/>
      <c r="HFQ243" s="237"/>
      <c r="HFR243" s="237"/>
      <c r="HFS243" s="237"/>
      <c r="HFT243" s="237"/>
      <c r="HFU243" s="237"/>
      <c r="HFV243" s="237"/>
      <c r="HFW243" s="237"/>
      <c r="HFX243" s="237"/>
      <c r="HFY243" s="237"/>
      <c r="HFZ243" s="237"/>
      <c r="HGA243" s="237"/>
      <c r="HGB243" s="237"/>
      <c r="HGC243" s="237"/>
      <c r="HGD243" s="237"/>
      <c r="HGE243" s="237"/>
      <c r="HGF243" s="237"/>
      <c r="HGG243" s="237"/>
      <c r="HGH243" s="237"/>
      <c r="HGI243" s="237"/>
      <c r="HGJ243" s="237"/>
      <c r="HGK243" s="237"/>
      <c r="HGL243" s="237"/>
      <c r="HGM243" s="237"/>
      <c r="HGN243" s="237"/>
      <c r="HGO243" s="237"/>
      <c r="HGP243" s="237"/>
      <c r="HGQ243" s="237"/>
      <c r="HGR243" s="237"/>
      <c r="HGS243" s="237"/>
      <c r="HGT243" s="237"/>
      <c r="HGU243" s="237"/>
      <c r="HGV243" s="237"/>
      <c r="HGW243" s="237"/>
      <c r="HGX243" s="237"/>
      <c r="HGY243" s="237"/>
      <c r="HGZ243" s="237"/>
      <c r="HHA243" s="237"/>
      <c r="HHB243" s="237"/>
      <c r="HHC243" s="237"/>
      <c r="HHD243" s="237"/>
      <c r="HHE243" s="237"/>
      <c r="HHF243" s="237"/>
      <c r="HHG243" s="237"/>
      <c r="HHH243" s="237"/>
      <c r="HHI243" s="237"/>
      <c r="HHJ243" s="237"/>
      <c r="HHK243" s="237"/>
      <c r="HHL243" s="237"/>
      <c r="HHM243" s="237"/>
      <c r="HHN243" s="237"/>
      <c r="HHO243" s="237"/>
      <c r="HHP243" s="237"/>
      <c r="HHQ243" s="237"/>
      <c r="HHR243" s="237"/>
      <c r="HHS243" s="237"/>
      <c r="HHT243" s="237"/>
      <c r="HHU243" s="237"/>
      <c r="HHV243" s="237"/>
      <c r="HHW243" s="237"/>
      <c r="HHX243" s="237"/>
      <c r="HHY243" s="237"/>
      <c r="HHZ243" s="237"/>
      <c r="HIA243" s="237"/>
      <c r="HIB243" s="237"/>
      <c r="HIC243" s="237"/>
      <c r="HID243" s="237"/>
      <c r="HIE243" s="237"/>
      <c r="HIF243" s="237"/>
      <c r="HIG243" s="237"/>
      <c r="HIH243" s="237"/>
      <c r="HII243" s="237"/>
      <c r="HIJ243" s="237"/>
      <c r="HIK243" s="237"/>
      <c r="HIL243" s="237"/>
      <c r="HIM243" s="237"/>
      <c r="HIN243" s="237"/>
      <c r="HIO243" s="237"/>
      <c r="HIP243" s="237"/>
      <c r="HIQ243" s="237"/>
      <c r="HIR243" s="237"/>
      <c r="HIS243" s="237"/>
      <c r="HIT243" s="237"/>
      <c r="HIU243" s="237"/>
      <c r="HIV243" s="237"/>
      <c r="HIW243" s="237"/>
      <c r="HIX243" s="237"/>
      <c r="HIY243" s="237"/>
      <c r="HIZ243" s="237"/>
      <c r="HJA243" s="237"/>
      <c r="HJB243" s="237"/>
      <c r="HJC243" s="237"/>
      <c r="HJD243" s="237"/>
      <c r="HJE243" s="237"/>
      <c r="HJF243" s="237"/>
      <c r="HJG243" s="237"/>
      <c r="HJH243" s="237"/>
      <c r="HJI243" s="237"/>
      <c r="HJJ243" s="237"/>
      <c r="HJK243" s="237"/>
      <c r="HJL243" s="237"/>
      <c r="HJM243" s="237"/>
      <c r="HJN243" s="237"/>
      <c r="HJO243" s="237"/>
      <c r="HJP243" s="237"/>
      <c r="HJQ243" s="237"/>
      <c r="HJR243" s="237"/>
      <c r="HJS243" s="237"/>
      <c r="HJT243" s="237"/>
      <c r="HJU243" s="237"/>
      <c r="HJV243" s="237"/>
      <c r="HJW243" s="237"/>
      <c r="HJX243" s="237"/>
      <c r="HJY243" s="237"/>
      <c r="HJZ243" s="237"/>
      <c r="HKA243" s="237"/>
      <c r="HKB243" s="237"/>
      <c r="HKC243" s="237"/>
      <c r="HKD243" s="237"/>
      <c r="HKE243" s="237"/>
      <c r="HKF243" s="237"/>
      <c r="HKG243" s="237"/>
      <c r="HKH243" s="237"/>
      <c r="HKI243" s="237"/>
      <c r="HKJ243" s="237"/>
      <c r="HKK243" s="237"/>
      <c r="HKL243" s="237"/>
      <c r="HKM243" s="237"/>
      <c r="HKN243" s="237"/>
      <c r="HKO243" s="237"/>
      <c r="HKP243" s="237"/>
      <c r="HKQ243" s="237"/>
      <c r="HKR243" s="237"/>
      <c r="HKS243" s="237"/>
      <c r="HKT243" s="237"/>
      <c r="HKU243" s="237"/>
      <c r="HKV243" s="237"/>
      <c r="HKW243" s="237"/>
      <c r="HKX243" s="237"/>
      <c r="HKY243" s="237"/>
      <c r="HKZ243" s="237"/>
      <c r="HLA243" s="237"/>
      <c r="HLB243" s="237"/>
      <c r="HLC243" s="237"/>
      <c r="HLD243" s="237"/>
      <c r="HLE243" s="237"/>
      <c r="HLF243" s="237"/>
      <c r="HLG243" s="237"/>
      <c r="HLH243" s="237"/>
      <c r="HLI243" s="237"/>
      <c r="HLJ243" s="237"/>
      <c r="HLK243" s="237"/>
      <c r="HLL243" s="237"/>
      <c r="HLM243" s="237"/>
      <c r="HLN243" s="237"/>
      <c r="HLO243" s="237"/>
      <c r="HLP243" s="237"/>
      <c r="HLQ243" s="237"/>
      <c r="HLR243" s="237"/>
      <c r="HLS243" s="237"/>
      <c r="HLT243" s="237"/>
      <c r="HLU243" s="237"/>
      <c r="HLV243" s="237"/>
      <c r="HLW243" s="237"/>
      <c r="HLX243" s="237"/>
      <c r="HLY243" s="237"/>
      <c r="HLZ243" s="237"/>
      <c r="HMA243" s="237"/>
      <c r="HMB243" s="237"/>
      <c r="HMC243" s="237"/>
      <c r="HMD243" s="237"/>
      <c r="HME243" s="237"/>
      <c r="HMF243" s="237"/>
      <c r="HMG243" s="237"/>
      <c r="HMH243" s="237"/>
      <c r="HMI243" s="237"/>
      <c r="HMJ243" s="237"/>
      <c r="HMK243" s="237"/>
      <c r="HML243" s="237"/>
      <c r="HMM243" s="237"/>
      <c r="HMN243" s="237"/>
      <c r="HMO243" s="237"/>
      <c r="HMP243" s="237"/>
      <c r="HMQ243" s="237"/>
      <c r="HMR243" s="237"/>
      <c r="HMS243" s="237"/>
      <c r="HMT243" s="237"/>
      <c r="HMU243" s="237"/>
      <c r="HMV243" s="237"/>
      <c r="HMW243" s="237"/>
      <c r="HMX243" s="237"/>
      <c r="HMY243" s="237"/>
      <c r="HMZ243" s="237"/>
      <c r="HNA243" s="237"/>
      <c r="HNB243" s="237"/>
      <c r="HNC243" s="237"/>
      <c r="HND243" s="237"/>
      <c r="HNE243" s="237"/>
      <c r="HNF243" s="237"/>
      <c r="HNG243" s="237"/>
      <c r="HNH243" s="237"/>
      <c r="HNI243" s="237"/>
      <c r="HNJ243" s="237"/>
      <c r="HNK243" s="237"/>
      <c r="HNL243" s="237"/>
      <c r="HNM243" s="237"/>
      <c r="HNN243" s="237"/>
      <c r="HNO243" s="237"/>
      <c r="HNP243" s="237"/>
      <c r="HNQ243" s="237"/>
      <c r="HNR243" s="237"/>
      <c r="HNS243" s="237"/>
      <c r="HNT243" s="237"/>
      <c r="HNU243" s="237"/>
      <c r="HNV243" s="237"/>
      <c r="HNW243" s="237"/>
      <c r="HNX243" s="237"/>
      <c r="HNY243" s="237"/>
      <c r="HNZ243" s="237"/>
      <c r="HOA243" s="237"/>
      <c r="HOB243" s="237"/>
      <c r="HOC243" s="237"/>
      <c r="HOD243" s="237"/>
      <c r="HOE243" s="237"/>
      <c r="HOF243" s="237"/>
      <c r="HOG243" s="237"/>
      <c r="HOH243" s="237"/>
      <c r="HOI243" s="237"/>
      <c r="HOJ243" s="237"/>
      <c r="HOK243" s="237"/>
      <c r="HOL243" s="237"/>
      <c r="HOM243" s="237"/>
      <c r="HON243" s="237"/>
      <c r="HOO243" s="237"/>
      <c r="HOP243" s="237"/>
      <c r="HOQ243" s="237"/>
      <c r="HOR243" s="237"/>
      <c r="HOS243" s="237"/>
      <c r="HOT243" s="237"/>
      <c r="HOU243" s="237"/>
      <c r="HOV243" s="237"/>
      <c r="HOW243" s="237"/>
      <c r="HOX243" s="237"/>
      <c r="HOY243" s="237"/>
      <c r="HOZ243" s="237"/>
      <c r="HPA243" s="237"/>
      <c r="HPB243" s="237"/>
      <c r="HPC243" s="237"/>
      <c r="HPD243" s="237"/>
      <c r="HPE243" s="237"/>
      <c r="HPF243" s="237"/>
      <c r="HPG243" s="237"/>
      <c r="HPH243" s="237"/>
      <c r="HPI243" s="237"/>
      <c r="HPJ243" s="237"/>
      <c r="HPK243" s="237"/>
      <c r="HPL243" s="237"/>
      <c r="HPM243" s="237"/>
      <c r="HPN243" s="237"/>
      <c r="HPO243" s="237"/>
      <c r="HPP243" s="237"/>
      <c r="HPQ243" s="237"/>
      <c r="HPR243" s="237"/>
      <c r="HPS243" s="237"/>
      <c r="HPT243" s="237"/>
      <c r="HPU243" s="237"/>
      <c r="HPV243" s="237"/>
      <c r="HPW243" s="237"/>
      <c r="HPX243" s="237"/>
      <c r="HPY243" s="237"/>
      <c r="HPZ243" s="237"/>
      <c r="HQA243" s="237"/>
      <c r="HQB243" s="237"/>
      <c r="HQC243" s="237"/>
      <c r="HQD243" s="237"/>
      <c r="HQE243" s="237"/>
      <c r="HQF243" s="237"/>
      <c r="HQG243" s="237"/>
      <c r="HQH243" s="237"/>
      <c r="HQI243" s="237"/>
      <c r="HQJ243" s="237"/>
      <c r="HQK243" s="237"/>
      <c r="HQL243" s="237"/>
      <c r="HQM243" s="237"/>
      <c r="HQN243" s="237"/>
      <c r="HQO243" s="237"/>
      <c r="HQP243" s="237"/>
      <c r="HQQ243" s="237"/>
      <c r="HQR243" s="237"/>
      <c r="HQS243" s="237"/>
      <c r="HQT243" s="237"/>
      <c r="HQU243" s="237"/>
      <c r="HQV243" s="237"/>
      <c r="HQW243" s="237"/>
      <c r="HQX243" s="237"/>
      <c r="HQY243" s="237"/>
      <c r="HQZ243" s="237"/>
      <c r="HRA243" s="237"/>
      <c r="HRB243" s="237"/>
      <c r="HRC243" s="237"/>
      <c r="HRD243" s="237"/>
      <c r="HRE243" s="237"/>
      <c r="HRF243" s="237"/>
      <c r="HRG243" s="237"/>
      <c r="HRH243" s="237"/>
      <c r="HRI243" s="237"/>
      <c r="HRJ243" s="237"/>
      <c r="HRK243" s="237"/>
      <c r="HRL243" s="237"/>
      <c r="HRM243" s="237"/>
      <c r="HRN243" s="237"/>
      <c r="HRO243" s="237"/>
      <c r="HRP243" s="237"/>
      <c r="HRQ243" s="237"/>
      <c r="HRR243" s="237"/>
      <c r="HRS243" s="237"/>
      <c r="HRT243" s="237"/>
      <c r="HRU243" s="237"/>
      <c r="HRV243" s="237"/>
      <c r="HRW243" s="237"/>
      <c r="HRX243" s="237"/>
      <c r="HRY243" s="237"/>
      <c r="HRZ243" s="237"/>
      <c r="HSA243" s="237"/>
      <c r="HSB243" s="237"/>
      <c r="HSC243" s="237"/>
      <c r="HSD243" s="237"/>
      <c r="HSE243" s="237"/>
      <c r="HSF243" s="237"/>
      <c r="HSG243" s="237"/>
      <c r="HSH243" s="237"/>
      <c r="HSI243" s="237"/>
      <c r="HSJ243" s="237"/>
      <c r="HSK243" s="237"/>
      <c r="HSL243" s="237"/>
      <c r="HSM243" s="237"/>
      <c r="HSN243" s="237"/>
      <c r="HSO243" s="237"/>
      <c r="HSP243" s="237"/>
      <c r="HSQ243" s="237"/>
      <c r="HSR243" s="237"/>
      <c r="HSS243" s="237"/>
      <c r="HST243" s="237"/>
      <c r="HSU243" s="237"/>
      <c r="HSV243" s="237"/>
      <c r="HSW243" s="237"/>
      <c r="HSX243" s="237"/>
      <c r="HSY243" s="237"/>
      <c r="HSZ243" s="237"/>
      <c r="HTA243" s="237"/>
      <c r="HTB243" s="237"/>
      <c r="HTC243" s="237"/>
      <c r="HTD243" s="237"/>
      <c r="HTE243" s="237"/>
      <c r="HTF243" s="237"/>
      <c r="HTG243" s="237"/>
      <c r="HTH243" s="237"/>
      <c r="HTI243" s="237"/>
      <c r="HTJ243" s="237"/>
      <c r="HTK243" s="237"/>
      <c r="HTL243" s="237"/>
      <c r="HTM243" s="237"/>
      <c r="HTN243" s="237"/>
      <c r="HTO243" s="237"/>
      <c r="HTP243" s="237"/>
      <c r="HTQ243" s="237"/>
      <c r="HTR243" s="237"/>
      <c r="HTS243" s="237"/>
      <c r="HTT243" s="237"/>
      <c r="HTU243" s="237"/>
      <c r="HTV243" s="237"/>
      <c r="HTW243" s="237"/>
      <c r="HTX243" s="237"/>
      <c r="HTY243" s="237"/>
      <c r="HTZ243" s="237"/>
      <c r="HUA243" s="237"/>
      <c r="HUB243" s="237"/>
      <c r="HUC243" s="237"/>
      <c r="HUD243" s="237"/>
      <c r="HUE243" s="237"/>
      <c r="HUF243" s="237"/>
      <c r="HUG243" s="237"/>
      <c r="HUH243" s="237"/>
      <c r="HUI243" s="237"/>
      <c r="HUJ243" s="237"/>
      <c r="HUK243" s="237"/>
      <c r="HUL243" s="237"/>
      <c r="HUM243" s="237"/>
      <c r="HUN243" s="237"/>
      <c r="HUO243" s="237"/>
      <c r="HUP243" s="237"/>
      <c r="HUQ243" s="237"/>
      <c r="HUR243" s="237"/>
      <c r="HUS243" s="237"/>
      <c r="HUT243" s="237"/>
      <c r="HUU243" s="237"/>
      <c r="HUV243" s="237"/>
      <c r="HUW243" s="237"/>
      <c r="HUX243" s="237"/>
      <c r="HUY243" s="237"/>
      <c r="HUZ243" s="237"/>
      <c r="HVA243" s="237"/>
      <c r="HVB243" s="237"/>
      <c r="HVC243" s="237"/>
      <c r="HVD243" s="237"/>
      <c r="HVE243" s="237"/>
      <c r="HVF243" s="237"/>
      <c r="HVG243" s="237"/>
      <c r="HVH243" s="237"/>
      <c r="HVI243" s="237"/>
      <c r="HVJ243" s="237"/>
      <c r="HVK243" s="237"/>
      <c r="HVL243" s="237"/>
      <c r="HVM243" s="237"/>
      <c r="HVN243" s="237"/>
      <c r="HVO243" s="237"/>
      <c r="HVP243" s="237"/>
      <c r="HVQ243" s="237"/>
      <c r="HVR243" s="237"/>
      <c r="HVS243" s="237"/>
      <c r="HVT243" s="237"/>
      <c r="HVU243" s="237"/>
      <c r="HVV243" s="237"/>
      <c r="HVW243" s="237"/>
      <c r="HVX243" s="237"/>
      <c r="HVY243" s="237"/>
      <c r="HVZ243" s="237"/>
      <c r="HWA243" s="237"/>
      <c r="HWB243" s="237"/>
      <c r="HWC243" s="237"/>
      <c r="HWD243" s="237"/>
      <c r="HWE243" s="237"/>
      <c r="HWF243" s="237"/>
      <c r="HWG243" s="237"/>
      <c r="HWH243" s="237"/>
      <c r="HWI243" s="237"/>
      <c r="HWJ243" s="237"/>
      <c r="HWK243" s="237"/>
      <c r="HWL243" s="237"/>
      <c r="HWM243" s="237"/>
      <c r="HWN243" s="237"/>
      <c r="HWO243" s="237"/>
      <c r="HWP243" s="237"/>
      <c r="HWQ243" s="237"/>
      <c r="HWR243" s="237"/>
      <c r="HWS243" s="237"/>
      <c r="HWT243" s="237"/>
      <c r="HWU243" s="237"/>
      <c r="HWV243" s="237"/>
      <c r="HWW243" s="237"/>
      <c r="HWX243" s="237"/>
      <c r="HWY243" s="237"/>
      <c r="HWZ243" s="237"/>
      <c r="HXA243" s="237"/>
      <c r="HXB243" s="237"/>
      <c r="HXC243" s="237"/>
      <c r="HXD243" s="237"/>
      <c r="HXE243" s="237"/>
      <c r="HXF243" s="237"/>
      <c r="HXG243" s="237"/>
      <c r="HXH243" s="237"/>
      <c r="HXI243" s="237"/>
      <c r="HXJ243" s="237"/>
      <c r="HXK243" s="237"/>
      <c r="HXL243" s="237"/>
      <c r="HXM243" s="237"/>
      <c r="HXN243" s="237"/>
      <c r="HXO243" s="237"/>
      <c r="HXP243" s="237"/>
      <c r="HXQ243" s="237"/>
      <c r="HXR243" s="237"/>
      <c r="HXS243" s="237"/>
      <c r="HXT243" s="237"/>
      <c r="HXU243" s="237"/>
      <c r="HXV243" s="237"/>
      <c r="HXW243" s="237"/>
      <c r="HXX243" s="237"/>
      <c r="HXY243" s="237"/>
      <c r="HXZ243" s="237"/>
      <c r="HYA243" s="237"/>
      <c r="HYB243" s="237"/>
      <c r="HYC243" s="237"/>
      <c r="HYD243" s="237"/>
      <c r="HYE243" s="237"/>
      <c r="HYF243" s="237"/>
      <c r="HYG243" s="237"/>
      <c r="HYH243" s="237"/>
      <c r="HYI243" s="237"/>
      <c r="HYJ243" s="237"/>
      <c r="HYK243" s="237"/>
      <c r="HYL243" s="237"/>
      <c r="HYM243" s="237"/>
      <c r="HYN243" s="237"/>
      <c r="HYO243" s="237"/>
      <c r="HYP243" s="237"/>
      <c r="HYQ243" s="237"/>
      <c r="HYR243" s="237"/>
      <c r="HYS243" s="237"/>
      <c r="HYT243" s="237"/>
      <c r="HYU243" s="237"/>
      <c r="HYV243" s="237"/>
      <c r="HYW243" s="237"/>
      <c r="HYX243" s="237"/>
      <c r="HYY243" s="237"/>
      <c r="HYZ243" s="237"/>
      <c r="HZA243" s="237"/>
      <c r="HZB243" s="237"/>
      <c r="HZC243" s="237"/>
      <c r="HZD243" s="237"/>
      <c r="HZE243" s="237"/>
      <c r="HZF243" s="237"/>
      <c r="HZG243" s="237"/>
      <c r="HZH243" s="237"/>
      <c r="HZI243" s="237"/>
      <c r="HZJ243" s="237"/>
      <c r="HZK243" s="237"/>
      <c r="HZL243" s="237"/>
      <c r="HZM243" s="237"/>
      <c r="HZN243" s="237"/>
      <c r="HZO243" s="237"/>
      <c r="HZP243" s="237"/>
      <c r="HZQ243" s="237"/>
      <c r="HZR243" s="237"/>
      <c r="HZS243" s="237"/>
      <c r="HZT243" s="237"/>
      <c r="HZU243" s="237"/>
      <c r="HZV243" s="237"/>
      <c r="HZW243" s="237"/>
      <c r="HZX243" s="237"/>
      <c r="HZY243" s="237"/>
      <c r="HZZ243" s="237"/>
      <c r="IAA243" s="237"/>
      <c r="IAB243" s="237"/>
      <c r="IAC243" s="237"/>
      <c r="IAD243" s="237"/>
      <c r="IAE243" s="237"/>
      <c r="IAF243" s="237"/>
      <c r="IAG243" s="237"/>
      <c r="IAH243" s="237"/>
      <c r="IAI243" s="237"/>
      <c r="IAJ243" s="237"/>
      <c r="IAK243" s="237"/>
      <c r="IAL243" s="237"/>
      <c r="IAM243" s="237"/>
      <c r="IAN243" s="237"/>
      <c r="IAO243" s="237"/>
      <c r="IAP243" s="237"/>
      <c r="IAQ243" s="237"/>
      <c r="IAR243" s="237"/>
      <c r="IAS243" s="237"/>
      <c r="IAT243" s="237"/>
      <c r="IAU243" s="237"/>
      <c r="IAV243" s="237"/>
      <c r="IAW243" s="237"/>
      <c r="IAX243" s="237"/>
      <c r="IAY243" s="237"/>
      <c r="IAZ243" s="237"/>
      <c r="IBA243" s="237"/>
      <c r="IBB243" s="237"/>
      <c r="IBC243" s="237"/>
      <c r="IBD243" s="237"/>
      <c r="IBE243" s="237"/>
      <c r="IBF243" s="237"/>
      <c r="IBG243" s="237"/>
      <c r="IBH243" s="237"/>
      <c r="IBI243" s="237"/>
      <c r="IBJ243" s="237"/>
      <c r="IBK243" s="237"/>
      <c r="IBL243" s="237"/>
      <c r="IBM243" s="237"/>
      <c r="IBN243" s="237"/>
      <c r="IBO243" s="237"/>
      <c r="IBP243" s="237"/>
      <c r="IBQ243" s="237"/>
      <c r="IBR243" s="237"/>
      <c r="IBS243" s="237"/>
      <c r="IBT243" s="237"/>
      <c r="IBU243" s="237"/>
      <c r="IBV243" s="237"/>
      <c r="IBW243" s="237"/>
      <c r="IBX243" s="237"/>
      <c r="IBY243" s="237"/>
      <c r="IBZ243" s="237"/>
      <c r="ICA243" s="237"/>
      <c r="ICB243" s="237"/>
      <c r="ICC243" s="237"/>
      <c r="ICD243" s="237"/>
      <c r="ICE243" s="237"/>
      <c r="ICF243" s="237"/>
      <c r="ICG243" s="237"/>
      <c r="ICH243" s="237"/>
      <c r="ICI243" s="237"/>
      <c r="ICJ243" s="237"/>
      <c r="ICK243" s="237"/>
      <c r="ICL243" s="237"/>
      <c r="ICM243" s="237"/>
      <c r="ICN243" s="237"/>
      <c r="ICO243" s="237"/>
      <c r="ICP243" s="237"/>
      <c r="ICQ243" s="237"/>
      <c r="ICR243" s="237"/>
      <c r="ICS243" s="237"/>
      <c r="ICT243" s="237"/>
      <c r="ICU243" s="237"/>
      <c r="ICV243" s="237"/>
      <c r="ICW243" s="237"/>
      <c r="ICX243" s="237"/>
      <c r="ICY243" s="237"/>
      <c r="ICZ243" s="237"/>
      <c r="IDA243" s="237"/>
      <c r="IDB243" s="237"/>
      <c r="IDC243" s="237"/>
      <c r="IDD243" s="237"/>
      <c r="IDE243" s="237"/>
      <c r="IDF243" s="237"/>
      <c r="IDG243" s="237"/>
      <c r="IDH243" s="237"/>
      <c r="IDI243" s="237"/>
      <c r="IDJ243" s="237"/>
      <c r="IDK243" s="237"/>
      <c r="IDL243" s="237"/>
      <c r="IDM243" s="237"/>
      <c r="IDN243" s="237"/>
      <c r="IDO243" s="237"/>
      <c r="IDP243" s="237"/>
      <c r="IDQ243" s="237"/>
      <c r="IDR243" s="237"/>
      <c r="IDS243" s="237"/>
      <c r="IDT243" s="237"/>
      <c r="IDU243" s="237"/>
      <c r="IDV243" s="237"/>
      <c r="IDW243" s="237"/>
      <c r="IDX243" s="237"/>
      <c r="IDY243" s="237"/>
      <c r="IDZ243" s="237"/>
      <c r="IEA243" s="237"/>
      <c r="IEB243" s="237"/>
      <c r="IEC243" s="237"/>
      <c r="IED243" s="237"/>
      <c r="IEE243" s="237"/>
      <c r="IEF243" s="237"/>
      <c r="IEG243" s="237"/>
      <c r="IEH243" s="237"/>
      <c r="IEI243" s="237"/>
      <c r="IEJ243" s="237"/>
      <c r="IEK243" s="237"/>
      <c r="IEL243" s="237"/>
      <c r="IEM243" s="237"/>
      <c r="IEN243" s="237"/>
      <c r="IEO243" s="237"/>
      <c r="IEP243" s="237"/>
      <c r="IEQ243" s="237"/>
      <c r="IER243" s="237"/>
      <c r="IES243" s="237"/>
      <c r="IET243" s="237"/>
      <c r="IEU243" s="237"/>
      <c r="IEV243" s="237"/>
      <c r="IEW243" s="237"/>
      <c r="IEX243" s="237"/>
      <c r="IEY243" s="237"/>
      <c r="IEZ243" s="237"/>
      <c r="IFA243" s="237"/>
      <c r="IFB243" s="237"/>
      <c r="IFC243" s="237"/>
      <c r="IFD243" s="237"/>
      <c r="IFE243" s="237"/>
      <c r="IFF243" s="237"/>
      <c r="IFG243" s="237"/>
      <c r="IFH243" s="237"/>
      <c r="IFI243" s="237"/>
      <c r="IFJ243" s="237"/>
      <c r="IFK243" s="237"/>
      <c r="IFL243" s="237"/>
      <c r="IFM243" s="237"/>
      <c r="IFN243" s="237"/>
      <c r="IFO243" s="237"/>
      <c r="IFP243" s="237"/>
      <c r="IFQ243" s="237"/>
      <c r="IFR243" s="237"/>
      <c r="IFS243" s="237"/>
      <c r="IFT243" s="237"/>
      <c r="IFU243" s="237"/>
      <c r="IFV243" s="237"/>
      <c r="IFW243" s="237"/>
      <c r="IFX243" s="237"/>
      <c r="IFY243" s="237"/>
      <c r="IFZ243" s="237"/>
      <c r="IGA243" s="237"/>
      <c r="IGB243" s="237"/>
      <c r="IGC243" s="237"/>
      <c r="IGD243" s="237"/>
      <c r="IGE243" s="237"/>
      <c r="IGF243" s="237"/>
      <c r="IGG243" s="237"/>
      <c r="IGH243" s="237"/>
      <c r="IGI243" s="237"/>
      <c r="IGJ243" s="237"/>
      <c r="IGK243" s="237"/>
      <c r="IGL243" s="237"/>
      <c r="IGM243" s="237"/>
      <c r="IGN243" s="237"/>
      <c r="IGO243" s="237"/>
      <c r="IGP243" s="237"/>
      <c r="IGQ243" s="237"/>
      <c r="IGR243" s="237"/>
      <c r="IGS243" s="237"/>
      <c r="IGT243" s="237"/>
      <c r="IGU243" s="237"/>
      <c r="IGV243" s="237"/>
      <c r="IGW243" s="237"/>
      <c r="IGX243" s="237"/>
      <c r="IGY243" s="237"/>
      <c r="IGZ243" s="237"/>
      <c r="IHA243" s="237"/>
      <c r="IHB243" s="237"/>
      <c r="IHC243" s="237"/>
      <c r="IHD243" s="237"/>
      <c r="IHE243" s="237"/>
      <c r="IHF243" s="237"/>
      <c r="IHG243" s="237"/>
      <c r="IHH243" s="237"/>
      <c r="IHI243" s="237"/>
      <c r="IHJ243" s="237"/>
      <c r="IHK243" s="237"/>
      <c r="IHL243" s="237"/>
      <c r="IHM243" s="237"/>
      <c r="IHN243" s="237"/>
      <c r="IHO243" s="237"/>
      <c r="IHP243" s="237"/>
      <c r="IHQ243" s="237"/>
      <c r="IHR243" s="237"/>
      <c r="IHS243" s="237"/>
      <c r="IHT243" s="237"/>
      <c r="IHU243" s="237"/>
      <c r="IHV243" s="237"/>
      <c r="IHW243" s="237"/>
      <c r="IHX243" s="237"/>
      <c r="IHY243" s="237"/>
      <c r="IHZ243" s="237"/>
      <c r="IIA243" s="237"/>
      <c r="IIB243" s="237"/>
      <c r="IIC243" s="237"/>
      <c r="IID243" s="237"/>
      <c r="IIE243" s="237"/>
      <c r="IIF243" s="237"/>
      <c r="IIG243" s="237"/>
      <c r="IIH243" s="237"/>
      <c r="III243" s="237"/>
      <c r="IIJ243" s="237"/>
      <c r="IIK243" s="237"/>
      <c r="IIL243" s="237"/>
      <c r="IIM243" s="237"/>
      <c r="IIN243" s="237"/>
      <c r="IIO243" s="237"/>
      <c r="IIP243" s="237"/>
      <c r="IIQ243" s="237"/>
      <c r="IIR243" s="237"/>
      <c r="IIS243" s="237"/>
      <c r="IIT243" s="237"/>
      <c r="IIU243" s="237"/>
      <c r="IIV243" s="237"/>
      <c r="IIW243" s="237"/>
      <c r="IIX243" s="237"/>
      <c r="IIY243" s="237"/>
      <c r="IIZ243" s="237"/>
      <c r="IJA243" s="237"/>
      <c r="IJB243" s="237"/>
      <c r="IJC243" s="237"/>
      <c r="IJD243" s="237"/>
      <c r="IJE243" s="237"/>
      <c r="IJF243" s="237"/>
      <c r="IJG243" s="237"/>
      <c r="IJH243" s="237"/>
      <c r="IJI243" s="237"/>
      <c r="IJJ243" s="237"/>
      <c r="IJK243" s="237"/>
      <c r="IJL243" s="237"/>
      <c r="IJM243" s="237"/>
      <c r="IJN243" s="237"/>
      <c r="IJO243" s="237"/>
      <c r="IJP243" s="237"/>
      <c r="IJQ243" s="237"/>
      <c r="IJR243" s="237"/>
      <c r="IJS243" s="237"/>
      <c r="IJT243" s="237"/>
      <c r="IJU243" s="237"/>
      <c r="IJV243" s="237"/>
      <c r="IJW243" s="237"/>
      <c r="IJX243" s="237"/>
      <c r="IJY243" s="237"/>
      <c r="IJZ243" s="237"/>
      <c r="IKA243" s="237"/>
      <c r="IKB243" s="237"/>
      <c r="IKC243" s="237"/>
      <c r="IKD243" s="237"/>
      <c r="IKE243" s="237"/>
      <c r="IKF243" s="237"/>
      <c r="IKG243" s="237"/>
      <c r="IKH243" s="237"/>
      <c r="IKI243" s="237"/>
      <c r="IKJ243" s="237"/>
      <c r="IKK243" s="237"/>
      <c r="IKL243" s="237"/>
      <c r="IKM243" s="237"/>
      <c r="IKN243" s="237"/>
      <c r="IKO243" s="237"/>
      <c r="IKP243" s="237"/>
      <c r="IKQ243" s="237"/>
      <c r="IKR243" s="237"/>
      <c r="IKS243" s="237"/>
      <c r="IKT243" s="237"/>
      <c r="IKU243" s="237"/>
      <c r="IKV243" s="237"/>
      <c r="IKW243" s="237"/>
      <c r="IKX243" s="237"/>
      <c r="IKY243" s="237"/>
      <c r="IKZ243" s="237"/>
      <c r="ILA243" s="237"/>
      <c r="ILB243" s="237"/>
      <c r="ILC243" s="237"/>
      <c r="ILD243" s="237"/>
      <c r="ILE243" s="237"/>
      <c r="ILF243" s="237"/>
      <c r="ILG243" s="237"/>
      <c r="ILH243" s="237"/>
      <c r="ILI243" s="237"/>
      <c r="ILJ243" s="237"/>
      <c r="ILK243" s="237"/>
      <c r="ILL243" s="237"/>
      <c r="ILM243" s="237"/>
      <c r="ILN243" s="237"/>
      <c r="ILO243" s="237"/>
      <c r="ILP243" s="237"/>
      <c r="ILQ243" s="237"/>
      <c r="ILR243" s="237"/>
      <c r="ILS243" s="237"/>
      <c r="ILT243" s="237"/>
      <c r="ILU243" s="237"/>
      <c r="ILV243" s="237"/>
      <c r="ILW243" s="237"/>
      <c r="ILX243" s="237"/>
      <c r="ILY243" s="237"/>
      <c r="ILZ243" s="237"/>
      <c r="IMA243" s="237"/>
      <c r="IMB243" s="237"/>
      <c r="IMC243" s="237"/>
      <c r="IMD243" s="237"/>
      <c r="IME243" s="237"/>
      <c r="IMF243" s="237"/>
      <c r="IMG243" s="237"/>
      <c r="IMH243" s="237"/>
      <c r="IMI243" s="237"/>
      <c r="IMJ243" s="237"/>
      <c r="IMK243" s="237"/>
      <c r="IML243" s="237"/>
      <c r="IMM243" s="237"/>
      <c r="IMN243" s="237"/>
      <c r="IMO243" s="237"/>
      <c r="IMP243" s="237"/>
      <c r="IMQ243" s="237"/>
      <c r="IMR243" s="237"/>
      <c r="IMS243" s="237"/>
      <c r="IMT243" s="237"/>
      <c r="IMU243" s="237"/>
      <c r="IMV243" s="237"/>
      <c r="IMW243" s="237"/>
      <c r="IMX243" s="237"/>
      <c r="IMY243" s="237"/>
      <c r="IMZ243" s="237"/>
      <c r="INA243" s="237"/>
      <c r="INB243" s="237"/>
      <c r="INC243" s="237"/>
      <c r="IND243" s="237"/>
      <c r="INE243" s="237"/>
      <c r="INF243" s="237"/>
      <c r="ING243" s="237"/>
      <c r="INH243" s="237"/>
      <c r="INI243" s="237"/>
      <c r="INJ243" s="237"/>
      <c r="INK243" s="237"/>
      <c r="INL243" s="237"/>
      <c r="INM243" s="237"/>
      <c r="INN243" s="237"/>
      <c r="INO243" s="237"/>
      <c r="INP243" s="237"/>
      <c r="INQ243" s="237"/>
      <c r="INR243" s="237"/>
      <c r="INS243" s="237"/>
      <c r="INT243" s="237"/>
      <c r="INU243" s="237"/>
      <c r="INV243" s="237"/>
      <c r="INW243" s="237"/>
      <c r="INX243" s="237"/>
      <c r="INY243" s="237"/>
      <c r="INZ243" s="237"/>
      <c r="IOA243" s="237"/>
      <c r="IOB243" s="237"/>
      <c r="IOC243" s="237"/>
      <c r="IOD243" s="237"/>
      <c r="IOE243" s="237"/>
      <c r="IOF243" s="237"/>
      <c r="IOG243" s="237"/>
      <c r="IOH243" s="237"/>
      <c r="IOI243" s="237"/>
      <c r="IOJ243" s="237"/>
      <c r="IOK243" s="237"/>
      <c r="IOL243" s="237"/>
      <c r="IOM243" s="237"/>
      <c r="ION243" s="237"/>
      <c r="IOO243" s="237"/>
      <c r="IOP243" s="237"/>
      <c r="IOQ243" s="237"/>
      <c r="IOR243" s="237"/>
      <c r="IOS243" s="237"/>
      <c r="IOT243" s="237"/>
      <c r="IOU243" s="237"/>
      <c r="IOV243" s="237"/>
      <c r="IOW243" s="237"/>
      <c r="IOX243" s="237"/>
      <c r="IOY243" s="237"/>
      <c r="IOZ243" s="237"/>
      <c r="IPA243" s="237"/>
      <c r="IPB243" s="237"/>
      <c r="IPC243" s="237"/>
      <c r="IPD243" s="237"/>
      <c r="IPE243" s="237"/>
      <c r="IPF243" s="237"/>
      <c r="IPG243" s="237"/>
      <c r="IPH243" s="237"/>
      <c r="IPI243" s="237"/>
      <c r="IPJ243" s="237"/>
      <c r="IPK243" s="237"/>
      <c r="IPL243" s="237"/>
      <c r="IPM243" s="237"/>
      <c r="IPN243" s="237"/>
      <c r="IPO243" s="237"/>
      <c r="IPP243" s="237"/>
      <c r="IPQ243" s="237"/>
      <c r="IPR243" s="237"/>
      <c r="IPS243" s="237"/>
      <c r="IPT243" s="237"/>
      <c r="IPU243" s="237"/>
      <c r="IPV243" s="237"/>
      <c r="IPW243" s="237"/>
      <c r="IPX243" s="237"/>
      <c r="IPY243" s="237"/>
      <c r="IPZ243" s="237"/>
      <c r="IQA243" s="237"/>
      <c r="IQB243" s="237"/>
      <c r="IQC243" s="237"/>
      <c r="IQD243" s="237"/>
      <c r="IQE243" s="237"/>
      <c r="IQF243" s="237"/>
      <c r="IQG243" s="237"/>
      <c r="IQH243" s="237"/>
      <c r="IQI243" s="237"/>
      <c r="IQJ243" s="237"/>
      <c r="IQK243" s="237"/>
      <c r="IQL243" s="237"/>
      <c r="IQM243" s="237"/>
      <c r="IQN243" s="237"/>
      <c r="IQO243" s="237"/>
      <c r="IQP243" s="237"/>
      <c r="IQQ243" s="237"/>
      <c r="IQR243" s="237"/>
      <c r="IQS243" s="237"/>
      <c r="IQT243" s="237"/>
      <c r="IQU243" s="237"/>
      <c r="IQV243" s="237"/>
      <c r="IQW243" s="237"/>
      <c r="IQX243" s="237"/>
      <c r="IQY243" s="237"/>
      <c r="IQZ243" s="237"/>
      <c r="IRA243" s="237"/>
      <c r="IRB243" s="237"/>
      <c r="IRC243" s="237"/>
      <c r="IRD243" s="237"/>
      <c r="IRE243" s="237"/>
      <c r="IRF243" s="237"/>
      <c r="IRG243" s="237"/>
      <c r="IRH243" s="237"/>
      <c r="IRI243" s="237"/>
      <c r="IRJ243" s="237"/>
      <c r="IRK243" s="237"/>
      <c r="IRL243" s="237"/>
      <c r="IRM243" s="237"/>
      <c r="IRN243" s="237"/>
      <c r="IRO243" s="237"/>
      <c r="IRP243" s="237"/>
      <c r="IRQ243" s="237"/>
      <c r="IRR243" s="237"/>
      <c r="IRS243" s="237"/>
      <c r="IRT243" s="237"/>
      <c r="IRU243" s="237"/>
      <c r="IRV243" s="237"/>
      <c r="IRW243" s="237"/>
      <c r="IRX243" s="237"/>
      <c r="IRY243" s="237"/>
      <c r="IRZ243" s="237"/>
      <c r="ISA243" s="237"/>
      <c r="ISB243" s="237"/>
      <c r="ISC243" s="237"/>
      <c r="ISD243" s="237"/>
      <c r="ISE243" s="237"/>
      <c r="ISF243" s="237"/>
      <c r="ISG243" s="237"/>
      <c r="ISH243" s="237"/>
      <c r="ISI243" s="237"/>
      <c r="ISJ243" s="237"/>
      <c r="ISK243" s="237"/>
      <c r="ISL243" s="237"/>
      <c r="ISM243" s="237"/>
      <c r="ISN243" s="237"/>
      <c r="ISO243" s="237"/>
      <c r="ISP243" s="237"/>
      <c r="ISQ243" s="237"/>
      <c r="ISR243" s="237"/>
      <c r="ISS243" s="237"/>
      <c r="IST243" s="237"/>
      <c r="ISU243" s="237"/>
      <c r="ISV243" s="237"/>
      <c r="ISW243" s="237"/>
      <c r="ISX243" s="237"/>
      <c r="ISY243" s="237"/>
      <c r="ISZ243" s="237"/>
      <c r="ITA243" s="237"/>
      <c r="ITB243" s="237"/>
      <c r="ITC243" s="237"/>
      <c r="ITD243" s="237"/>
      <c r="ITE243" s="237"/>
      <c r="ITF243" s="237"/>
      <c r="ITG243" s="237"/>
      <c r="ITH243" s="237"/>
      <c r="ITI243" s="237"/>
      <c r="ITJ243" s="237"/>
      <c r="ITK243" s="237"/>
      <c r="ITL243" s="237"/>
      <c r="ITM243" s="237"/>
      <c r="ITN243" s="237"/>
      <c r="ITO243" s="237"/>
      <c r="ITP243" s="237"/>
      <c r="ITQ243" s="237"/>
      <c r="ITR243" s="237"/>
      <c r="ITS243" s="237"/>
      <c r="ITT243" s="237"/>
      <c r="ITU243" s="237"/>
      <c r="ITV243" s="237"/>
      <c r="ITW243" s="237"/>
      <c r="ITX243" s="237"/>
      <c r="ITY243" s="237"/>
      <c r="ITZ243" s="237"/>
      <c r="IUA243" s="237"/>
      <c r="IUB243" s="237"/>
      <c r="IUC243" s="237"/>
      <c r="IUD243" s="237"/>
      <c r="IUE243" s="237"/>
      <c r="IUF243" s="237"/>
      <c r="IUG243" s="237"/>
      <c r="IUH243" s="237"/>
      <c r="IUI243" s="237"/>
      <c r="IUJ243" s="237"/>
      <c r="IUK243" s="237"/>
      <c r="IUL243" s="237"/>
      <c r="IUM243" s="237"/>
      <c r="IUN243" s="237"/>
      <c r="IUO243" s="237"/>
      <c r="IUP243" s="237"/>
      <c r="IUQ243" s="237"/>
      <c r="IUR243" s="237"/>
      <c r="IUS243" s="237"/>
      <c r="IUT243" s="237"/>
      <c r="IUU243" s="237"/>
      <c r="IUV243" s="237"/>
      <c r="IUW243" s="237"/>
      <c r="IUX243" s="237"/>
      <c r="IUY243" s="237"/>
      <c r="IUZ243" s="237"/>
      <c r="IVA243" s="237"/>
      <c r="IVB243" s="237"/>
      <c r="IVC243" s="237"/>
      <c r="IVD243" s="237"/>
      <c r="IVE243" s="237"/>
      <c r="IVF243" s="237"/>
      <c r="IVG243" s="237"/>
      <c r="IVH243" s="237"/>
      <c r="IVI243" s="237"/>
      <c r="IVJ243" s="237"/>
      <c r="IVK243" s="237"/>
      <c r="IVL243" s="237"/>
      <c r="IVM243" s="237"/>
      <c r="IVN243" s="237"/>
      <c r="IVO243" s="237"/>
      <c r="IVP243" s="237"/>
      <c r="IVQ243" s="237"/>
      <c r="IVR243" s="237"/>
      <c r="IVS243" s="237"/>
      <c r="IVT243" s="237"/>
      <c r="IVU243" s="237"/>
      <c r="IVV243" s="237"/>
      <c r="IVW243" s="237"/>
      <c r="IVX243" s="237"/>
      <c r="IVY243" s="237"/>
      <c r="IVZ243" s="237"/>
      <c r="IWA243" s="237"/>
      <c r="IWB243" s="237"/>
      <c r="IWC243" s="237"/>
      <c r="IWD243" s="237"/>
      <c r="IWE243" s="237"/>
      <c r="IWF243" s="237"/>
      <c r="IWG243" s="237"/>
      <c r="IWH243" s="237"/>
      <c r="IWI243" s="237"/>
      <c r="IWJ243" s="237"/>
      <c r="IWK243" s="237"/>
      <c r="IWL243" s="237"/>
      <c r="IWM243" s="237"/>
      <c r="IWN243" s="237"/>
      <c r="IWO243" s="237"/>
      <c r="IWP243" s="237"/>
      <c r="IWQ243" s="237"/>
      <c r="IWR243" s="237"/>
      <c r="IWS243" s="237"/>
      <c r="IWT243" s="237"/>
      <c r="IWU243" s="237"/>
      <c r="IWV243" s="237"/>
      <c r="IWW243" s="237"/>
      <c r="IWX243" s="237"/>
      <c r="IWY243" s="237"/>
      <c r="IWZ243" s="237"/>
      <c r="IXA243" s="237"/>
      <c r="IXB243" s="237"/>
      <c r="IXC243" s="237"/>
      <c r="IXD243" s="237"/>
      <c r="IXE243" s="237"/>
      <c r="IXF243" s="237"/>
      <c r="IXG243" s="237"/>
      <c r="IXH243" s="237"/>
      <c r="IXI243" s="237"/>
      <c r="IXJ243" s="237"/>
      <c r="IXK243" s="237"/>
      <c r="IXL243" s="237"/>
      <c r="IXM243" s="237"/>
      <c r="IXN243" s="237"/>
      <c r="IXO243" s="237"/>
      <c r="IXP243" s="237"/>
      <c r="IXQ243" s="237"/>
      <c r="IXR243" s="237"/>
      <c r="IXS243" s="237"/>
      <c r="IXT243" s="237"/>
      <c r="IXU243" s="237"/>
      <c r="IXV243" s="237"/>
      <c r="IXW243" s="237"/>
      <c r="IXX243" s="237"/>
      <c r="IXY243" s="237"/>
      <c r="IXZ243" s="237"/>
      <c r="IYA243" s="237"/>
      <c r="IYB243" s="237"/>
      <c r="IYC243" s="237"/>
      <c r="IYD243" s="237"/>
      <c r="IYE243" s="237"/>
      <c r="IYF243" s="237"/>
      <c r="IYG243" s="237"/>
      <c r="IYH243" s="237"/>
      <c r="IYI243" s="237"/>
      <c r="IYJ243" s="237"/>
      <c r="IYK243" s="237"/>
      <c r="IYL243" s="237"/>
      <c r="IYM243" s="237"/>
      <c r="IYN243" s="237"/>
      <c r="IYO243" s="237"/>
      <c r="IYP243" s="237"/>
      <c r="IYQ243" s="237"/>
      <c r="IYR243" s="237"/>
      <c r="IYS243" s="237"/>
      <c r="IYT243" s="237"/>
      <c r="IYU243" s="237"/>
      <c r="IYV243" s="237"/>
      <c r="IYW243" s="237"/>
      <c r="IYX243" s="237"/>
      <c r="IYY243" s="237"/>
      <c r="IYZ243" s="237"/>
      <c r="IZA243" s="237"/>
      <c r="IZB243" s="237"/>
      <c r="IZC243" s="237"/>
      <c r="IZD243" s="237"/>
      <c r="IZE243" s="237"/>
      <c r="IZF243" s="237"/>
      <c r="IZG243" s="237"/>
      <c r="IZH243" s="237"/>
      <c r="IZI243" s="237"/>
      <c r="IZJ243" s="237"/>
      <c r="IZK243" s="237"/>
      <c r="IZL243" s="237"/>
      <c r="IZM243" s="237"/>
      <c r="IZN243" s="237"/>
      <c r="IZO243" s="237"/>
      <c r="IZP243" s="237"/>
      <c r="IZQ243" s="237"/>
      <c r="IZR243" s="237"/>
      <c r="IZS243" s="237"/>
      <c r="IZT243" s="237"/>
      <c r="IZU243" s="237"/>
      <c r="IZV243" s="237"/>
      <c r="IZW243" s="237"/>
      <c r="IZX243" s="237"/>
      <c r="IZY243" s="237"/>
      <c r="IZZ243" s="237"/>
      <c r="JAA243" s="237"/>
      <c r="JAB243" s="237"/>
      <c r="JAC243" s="237"/>
      <c r="JAD243" s="237"/>
      <c r="JAE243" s="237"/>
      <c r="JAF243" s="237"/>
      <c r="JAG243" s="237"/>
      <c r="JAH243" s="237"/>
      <c r="JAI243" s="237"/>
      <c r="JAJ243" s="237"/>
      <c r="JAK243" s="237"/>
      <c r="JAL243" s="237"/>
      <c r="JAM243" s="237"/>
      <c r="JAN243" s="237"/>
      <c r="JAO243" s="237"/>
      <c r="JAP243" s="237"/>
      <c r="JAQ243" s="237"/>
      <c r="JAR243" s="237"/>
      <c r="JAS243" s="237"/>
      <c r="JAT243" s="237"/>
      <c r="JAU243" s="237"/>
      <c r="JAV243" s="237"/>
      <c r="JAW243" s="237"/>
      <c r="JAX243" s="237"/>
      <c r="JAY243" s="237"/>
      <c r="JAZ243" s="237"/>
      <c r="JBA243" s="237"/>
      <c r="JBB243" s="237"/>
      <c r="JBC243" s="237"/>
      <c r="JBD243" s="237"/>
      <c r="JBE243" s="237"/>
      <c r="JBF243" s="237"/>
      <c r="JBG243" s="237"/>
      <c r="JBH243" s="237"/>
      <c r="JBI243" s="237"/>
      <c r="JBJ243" s="237"/>
      <c r="JBK243" s="237"/>
      <c r="JBL243" s="237"/>
      <c r="JBM243" s="237"/>
      <c r="JBN243" s="237"/>
      <c r="JBO243" s="237"/>
      <c r="JBP243" s="237"/>
      <c r="JBQ243" s="237"/>
      <c r="JBR243" s="237"/>
      <c r="JBS243" s="237"/>
      <c r="JBT243" s="237"/>
      <c r="JBU243" s="237"/>
      <c r="JBV243" s="237"/>
      <c r="JBW243" s="237"/>
      <c r="JBX243" s="237"/>
      <c r="JBY243" s="237"/>
      <c r="JBZ243" s="237"/>
      <c r="JCA243" s="237"/>
      <c r="JCB243" s="237"/>
      <c r="JCC243" s="237"/>
      <c r="JCD243" s="237"/>
      <c r="JCE243" s="237"/>
      <c r="JCF243" s="237"/>
      <c r="JCG243" s="237"/>
      <c r="JCH243" s="237"/>
      <c r="JCI243" s="237"/>
      <c r="JCJ243" s="237"/>
      <c r="JCK243" s="237"/>
      <c r="JCL243" s="237"/>
      <c r="JCM243" s="237"/>
      <c r="JCN243" s="237"/>
      <c r="JCO243" s="237"/>
      <c r="JCP243" s="237"/>
      <c r="JCQ243" s="237"/>
      <c r="JCR243" s="237"/>
      <c r="JCS243" s="237"/>
      <c r="JCT243" s="237"/>
      <c r="JCU243" s="237"/>
      <c r="JCV243" s="237"/>
      <c r="JCW243" s="237"/>
      <c r="JCX243" s="237"/>
      <c r="JCY243" s="237"/>
      <c r="JCZ243" s="237"/>
      <c r="JDA243" s="237"/>
      <c r="JDB243" s="237"/>
      <c r="JDC243" s="237"/>
      <c r="JDD243" s="237"/>
      <c r="JDE243" s="237"/>
      <c r="JDF243" s="237"/>
      <c r="JDG243" s="237"/>
      <c r="JDH243" s="237"/>
      <c r="JDI243" s="237"/>
      <c r="JDJ243" s="237"/>
      <c r="JDK243" s="237"/>
      <c r="JDL243" s="237"/>
      <c r="JDM243" s="237"/>
      <c r="JDN243" s="237"/>
      <c r="JDO243" s="237"/>
      <c r="JDP243" s="237"/>
      <c r="JDQ243" s="237"/>
      <c r="JDR243" s="237"/>
      <c r="JDS243" s="237"/>
      <c r="JDT243" s="237"/>
      <c r="JDU243" s="237"/>
      <c r="JDV243" s="237"/>
      <c r="JDW243" s="237"/>
      <c r="JDX243" s="237"/>
      <c r="JDY243" s="237"/>
      <c r="JDZ243" s="237"/>
      <c r="JEA243" s="237"/>
      <c r="JEB243" s="237"/>
      <c r="JEC243" s="237"/>
      <c r="JED243" s="237"/>
      <c r="JEE243" s="237"/>
      <c r="JEF243" s="237"/>
      <c r="JEG243" s="237"/>
      <c r="JEH243" s="237"/>
      <c r="JEI243" s="237"/>
      <c r="JEJ243" s="237"/>
      <c r="JEK243" s="237"/>
      <c r="JEL243" s="237"/>
      <c r="JEM243" s="237"/>
      <c r="JEN243" s="237"/>
      <c r="JEO243" s="237"/>
      <c r="JEP243" s="237"/>
      <c r="JEQ243" s="237"/>
      <c r="JER243" s="237"/>
      <c r="JES243" s="237"/>
      <c r="JET243" s="237"/>
      <c r="JEU243" s="237"/>
      <c r="JEV243" s="237"/>
      <c r="JEW243" s="237"/>
      <c r="JEX243" s="237"/>
      <c r="JEY243" s="237"/>
      <c r="JEZ243" s="237"/>
      <c r="JFA243" s="237"/>
      <c r="JFB243" s="237"/>
      <c r="JFC243" s="237"/>
      <c r="JFD243" s="237"/>
      <c r="JFE243" s="237"/>
      <c r="JFF243" s="237"/>
      <c r="JFG243" s="237"/>
      <c r="JFH243" s="237"/>
      <c r="JFI243" s="237"/>
      <c r="JFJ243" s="237"/>
      <c r="JFK243" s="237"/>
      <c r="JFL243" s="237"/>
      <c r="JFM243" s="237"/>
      <c r="JFN243" s="237"/>
      <c r="JFO243" s="237"/>
      <c r="JFP243" s="237"/>
      <c r="JFQ243" s="237"/>
      <c r="JFR243" s="237"/>
      <c r="JFS243" s="237"/>
      <c r="JFT243" s="237"/>
      <c r="JFU243" s="237"/>
      <c r="JFV243" s="237"/>
      <c r="JFW243" s="237"/>
      <c r="JFX243" s="237"/>
      <c r="JFY243" s="237"/>
      <c r="JFZ243" s="237"/>
      <c r="JGA243" s="237"/>
      <c r="JGB243" s="237"/>
      <c r="JGC243" s="237"/>
      <c r="JGD243" s="237"/>
      <c r="JGE243" s="237"/>
      <c r="JGF243" s="237"/>
      <c r="JGG243" s="237"/>
      <c r="JGH243" s="237"/>
      <c r="JGI243" s="237"/>
      <c r="JGJ243" s="237"/>
      <c r="JGK243" s="237"/>
      <c r="JGL243" s="237"/>
      <c r="JGM243" s="237"/>
      <c r="JGN243" s="237"/>
      <c r="JGO243" s="237"/>
      <c r="JGP243" s="237"/>
      <c r="JGQ243" s="237"/>
      <c r="JGR243" s="237"/>
      <c r="JGS243" s="237"/>
      <c r="JGT243" s="237"/>
      <c r="JGU243" s="237"/>
      <c r="JGV243" s="237"/>
      <c r="JGW243" s="237"/>
      <c r="JGX243" s="237"/>
      <c r="JGY243" s="237"/>
      <c r="JGZ243" s="237"/>
      <c r="JHA243" s="237"/>
      <c r="JHB243" s="237"/>
      <c r="JHC243" s="237"/>
      <c r="JHD243" s="237"/>
      <c r="JHE243" s="237"/>
      <c r="JHF243" s="237"/>
      <c r="JHG243" s="237"/>
      <c r="JHH243" s="237"/>
      <c r="JHI243" s="237"/>
      <c r="JHJ243" s="237"/>
      <c r="JHK243" s="237"/>
      <c r="JHL243" s="237"/>
      <c r="JHM243" s="237"/>
      <c r="JHN243" s="237"/>
      <c r="JHO243" s="237"/>
      <c r="JHP243" s="237"/>
      <c r="JHQ243" s="237"/>
      <c r="JHR243" s="237"/>
      <c r="JHS243" s="237"/>
      <c r="JHT243" s="237"/>
      <c r="JHU243" s="237"/>
      <c r="JHV243" s="237"/>
      <c r="JHW243" s="237"/>
      <c r="JHX243" s="237"/>
      <c r="JHY243" s="237"/>
      <c r="JHZ243" s="237"/>
      <c r="JIA243" s="237"/>
      <c r="JIB243" s="237"/>
      <c r="JIC243" s="237"/>
      <c r="JID243" s="237"/>
      <c r="JIE243" s="237"/>
      <c r="JIF243" s="237"/>
      <c r="JIG243" s="237"/>
      <c r="JIH243" s="237"/>
      <c r="JII243" s="237"/>
      <c r="JIJ243" s="237"/>
      <c r="JIK243" s="237"/>
      <c r="JIL243" s="237"/>
      <c r="JIM243" s="237"/>
      <c r="JIN243" s="237"/>
      <c r="JIO243" s="237"/>
      <c r="JIP243" s="237"/>
      <c r="JIQ243" s="237"/>
      <c r="JIR243" s="237"/>
      <c r="JIS243" s="237"/>
      <c r="JIT243" s="237"/>
      <c r="JIU243" s="237"/>
      <c r="JIV243" s="237"/>
      <c r="JIW243" s="237"/>
      <c r="JIX243" s="237"/>
      <c r="JIY243" s="237"/>
      <c r="JIZ243" s="237"/>
      <c r="JJA243" s="237"/>
      <c r="JJB243" s="237"/>
      <c r="JJC243" s="237"/>
      <c r="JJD243" s="237"/>
      <c r="JJE243" s="237"/>
      <c r="JJF243" s="237"/>
      <c r="JJG243" s="237"/>
      <c r="JJH243" s="237"/>
      <c r="JJI243" s="237"/>
      <c r="JJJ243" s="237"/>
      <c r="JJK243" s="237"/>
      <c r="JJL243" s="237"/>
      <c r="JJM243" s="237"/>
      <c r="JJN243" s="237"/>
      <c r="JJO243" s="237"/>
      <c r="JJP243" s="237"/>
      <c r="JJQ243" s="237"/>
      <c r="JJR243" s="237"/>
      <c r="JJS243" s="237"/>
      <c r="JJT243" s="237"/>
      <c r="JJU243" s="237"/>
      <c r="JJV243" s="237"/>
      <c r="JJW243" s="237"/>
      <c r="JJX243" s="237"/>
      <c r="JJY243" s="237"/>
      <c r="JJZ243" s="237"/>
      <c r="JKA243" s="237"/>
      <c r="JKB243" s="237"/>
      <c r="JKC243" s="237"/>
      <c r="JKD243" s="237"/>
      <c r="JKE243" s="237"/>
      <c r="JKF243" s="237"/>
      <c r="JKG243" s="237"/>
      <c r="JKH243" s="237"/>
      <c r="JKI243" s="237"/>
      <c r="JKJ243" s="237"/>
      <c r="JKK243" s="237"/>
      <c r="JKL243" s="237"/>
      <c r="JKM243" s="237"/>
      <c r="JKN243" s="237"/>
      <c r="JKO243" s="237"/>
      <c r="JKP243" s="237"/>
      <c r="JKQ243" s="237"/>
      <c r="JKR243" s="237"/>
      <c r="JKS243" s="237"/>
      <c r="JKT243" s="237"/>
      <c r="JKU243" s="237"/>
      <c r="JKV243" s="237"/>
      <c r="JKW243" s="237"/>
      <c r="JKX243" s="237"/>
      <c r="JKY243" s="237"/>
      <c r="JKZ243" s="237"/>
      <c r="JLA243" s="237"/>
      <c r="JLB243" s="237"/>
      <c r="JLC243" s="237"/>
      <c r="JLD243" s="237"/>
      <c r="JLE243" s="237"/>
      <c r="JLF243" s="237"/>
      <c r="JLG243" s="237"/>
      <c r="JLH243" s="237"/>
      <c r="JLI243" s="237"/>
      <c r="JLJ243" s="237"/>
      <c r="JLK243" s="237"/>
      <c r="JLL243" s="237"/>
      <c r="JLM243" s="237"/>
      <c r="JLN243" s="237"/>
      <c r="JLO243" s="237"/>
      <c r="JLP243" s="237"/>
      <c r="JLQ243" s="237"/>
      <c r="JLR243" s="237"/>
      <c r="JLS243" s="237"/>
      <c r="JLT243" s="237"/>
      <c r="JLU243" s="237"/>
      <c r="JLV243" s="237"/>
      <c r="JLW243" s="237"/>
      <c r="JLX243" s="237"/>
      <c r="JLY243" s="237"/>
      <c r="JLZ243" s="237"/>
      <c r="JMA243" s="237"/>
      <c r="JMB243" s="237"/>
      <c r="JMC243" s="237"/>
      <c r="JMD243" s="237"/>
      <c r="JME243" s="237"/>
      <c r="JMF243" s="237"/>
      <c r="JMG243" s="237"/>
      <c r="JMH243" s="237"/>
      <c r="JMI243" s="237"/>
      <c r="JMJ243" s="237"/>
      <c r="JMK243" s="237"/>
      <c r="JML243" s="237"/>
      <c r="JMM243" s="237"/>
      <c r="JMN243" s="237"/>
      <c r="JMO243" s="237"/>
      <c r="JMP243" s="237"/>
      <c r="JMQ243" s="237"/>
      <c r="JMR243" s="237"/>
      <c r="JMS243" s="237"/>
      <c r="JMT243" s="237"/>
      <c r="JMU243" s="237"/>
      <c r="JMV243" s="237"/>
      <c r="JMW243" s="237"/>
      <c r="JMX243" s="237"/>
      <c r="JMY243" s="237"/>
      <c r="JMZ243" s="237"/>
      <c r="JNA243" s="237"/>
      <c r="JNB243" s="237"/>
      <c r="JNC243" s="237"/>
      <c r="JND243" s="237"/>
      <c r="JNE243" s="237"/>
      <c r="JNF243" s="237"/>
      <c r="JNG243" s="237"/>
      <c r="JNH243" s="237"/>
      <c r="JNI243" s="237"/>
      <c r="JNJ243" s="237"/>
      <c r="JNK243" s="237"/>
      <c r="JNL243" s="237"/>
      <c r="JNM243" s="237"/>
      <c r="JNN243" s="237"/>
      <c r="JNO243" s="237"/>
      <c r="JNP243" s="237"/>
      <c r="JNQ243" s="237"/>
      <c r="JNR243" s="237"/>
      <c r="JNS243" s="237"/>
      <c r="JNT243" s="237"/>
      <c r="JNU243" s="237"/>
      <c r="JNV243" s="237"/>
      <c r="JNW243" s="237"/>
      <c r="JNX243" s="237"/>
      <c r="JNY243" s="237"/>
      <c r="JNZ243" s="237"/>
      <c r="JOA243" s="237"/>
      <c r="JOB243" s="237"/>
      <c r="JOC243" s="237"/>
      <c r="JOD243" s="237"/>
      <c r="JOE243" s="237"/>
      <c r="JOF243" s="237"/>
      <c r="JOG243" s="237"/>
      <c r="JOH243" s="237"/>
      <c r="JOI243" s="237"/>
      <c r="JOJ243" s="237"/>
      <c r="JOK243" s="237"/>
      <c r="JOL243" s="237"/>
      <c r="JOM243" s="237"/>
      <c r="JON243" s="237"/>
      <c r="JOO243" s="237"/>
      <c r="JOP243" s="237"/>
      <c r="JOQ243" s="237"/>
      <c r="JOR243" s="237"/>
      <c r="JOS243" s="237"/>
      <c r="JOT243" s="237"/>
      <c r="JOU243" s="237"/>
      <c r="JOV243" s="237"/>
      <c r="JOW243" s="237"/>
      <c r="JOX243" s="237"/>
      <c r="JOY243" s="237"/>
      <c r="JOZ243" s="237"/>
      <c r="JPA243" s="237"/>
      <c r="JPB243" s="237"/>
      <c r="JPC243" s="237"/>
      <c r="JPD243" s="237"/>
      <c r="JPE243" s="237"/>
      <c r="JPF243" s="237"/>
      <c r="JPG243" s="237"/>
      <c r="JPH243" s="237"/>
      <c r="JPI243" s="237"/>
      <c r="JPJ243" s="237"/>
      <c r="JPK243" s="237"/>
      <c r="JPL243" s="237"/>
      <c r="JPM243" s="237"/>
      <c r="JPN243" s="237"/>
      <c r="JPO243" s="237"/>
      <c r="JPP243" s="237"/>
      <c r="JPQ243" s="237"/>
      <c r="JPR243" s="237"/>
      <c r="JPS243" s="237"/>
      <c r="JPT243" s="237"/>
      <c r="JPU243" s="237"/>
      <c r="JPV243" s="237"/>
      <c r="JPW243" s="237"/>
      <c r="JPX243" s="237"/>
      <c r="JPY243" s="237"/>
      <c r="JPZ243" s="237"/>
      <c r="JQA243" s="237"/>
      <c r="JQB243" s="237"/>
      <c r="JQC243" s="237"/>
      <c r="JQD243" s="237"/>
      <c r="JQE243" s="237"/>
      <c r="JQF243" s="237"/>
      <c r="JQG243" s="237"/>
      <c r="JQH243" s="237"/>
      <c r="JQI243" s="237"/>
      <c r="JQJ243" s="237"/>
      <c r="JQK243" s="237"/>
      <c r="JQL243" s="237"/>
      <c r="JQM243" s="237"/>
      <c r="JQN243" s="237"/>
      <c r="JQO243" s="237"/>
      <c r="JQP243" s="237"/>
      <c r="JQQ243" s="237"/>
      <c r="JQR243" s="237"/>
      <c r="JQS243" s="237"/>
      <c r="JQT243" s="237"/>
      <c r="JQU243" s="237"/>
      <c r="JQV243" s="237"/>
      <c r="JQW243" s="237"/>
      <c r="JQX243" s="237"/>
      <c r="JQY243" s="237"/>
      <c r="JQZ243" s="237"/>
      <c r="JRA243" s="237"/>
      <c r="JRB243" s="237"/>
      <c r="JRC243" s="237"/>
      <c r="JRD243" s="237"/>
      <c r="JRE243" s="237"/>
      <c r="JRF243" s="237"/>
      <c r="JRG243" s="237"/>
      <c r="JRH243" s="237"/>
      <c r="JRI243" s="237"/>
      <c r="JRJ243" s="237"/>
      <c r="JRK243" s="237"/>
      <c r="JRL243" s="237"/>
      <c r="JRM243" s="237"/>
      <c r="JRN243" s="237"/>
      <c r="JRO243" s="237"/>
      <c r="JRP243" s="237"/>
      <c r="JRQ243" s="237"/>
      <c r="JRR243" s="237"/>
      <c r="JRS243" s="237"/>
      <c r="JRT243" s="237"/>
      <c r="JRU243" s="237"/>
      <c r="JRV243" s="237"/>
      <c r="JRW243" s="237"/>
      <c r="JRX243" s="237"/>
      <c r="JRY243" s="237"/>
      <c r="JRZ243" s="237"/>
      <c r="JSA243" s="237"/>
      <c r="JSB243" s="237"/>
      <c r="JSC243" s="237"/>
      <c r="JSD243" s="237"/>
      <c r="JSE243" s="237"/>
      <c r="JSF243" s="237"/>
      <c r="JSG243" s="237"/>
      <c r="JSH243" s="237"/>
      <c r="JSI243" s="237"/>
      <c r="JSJ243" s="237"/>
      <c r="JSK243" s="237"/>
      <c r="JSL243" s="237"/>
      <c r="JSM243" s="237"/>
      <c r="JSN243" s="237"/>
      <c r="JSO243" s="237"/>
      <c r="JSP243" s="237"/>
      <c r="JSQ243" s="237"/>
      <c r="JSR243" s="237"/>
      <c r="JSS243" s="237"/>
      <c r="JST243" s="237"/>
      <c r="JSU243" s="237"/>
      <c r="JSV243" s="237"/>
      <c r="JSW243" s="237"/>
      <c r="JSX243" s="237"/>
      <c r="JSY243" s="237"/>
      <c r="JSZ243" s="237"/>
      <c r="JTA243" s="237"/>
      <c r="JTB243" s="237"/>
      <c r="JTC243" s="237"/>
      <c r="JTD243" s="237"/>
      <c r="JTE243" s="237"/>
      <c r="JTF243" s="237"/>
      <c r="JTG243" s="237"/>
      <c r="JTH243" s="237"/>
      <c r="JTI243" s="237"/>
      <c r="JTJ243" s="237"/>
      <c r="JTK243" s="237"/>
      <c r="JTL243" s="237"/>
      <c r="JTM243" s="237"/>
      <c r="JTN243" s="237"/>
      <c r="JTO243" s="237"/>
      <c r="JTP243" s="237"/>
      <c r="JTQ243" s="237"/>
      <c r="JTR243" s="237"/>
      <c r="JTS243" s="237"/>
      <c r="JTT243" s="237"/>
      <c r="JTU243" s="237"/>
      <c r="JTV243" s="237"/>
      <c r="JTW243" s="237"/>
      <c r="JTX243" s="237"/>
      <c r="JTY243" s="237"/>
      <c r="JTZ243" s="237"/>
      <c r="JUA243" s="237"/>
      <c r="JUB243" s="237"/>
      <c r="JUC243" s="237"/>
      <c r="JUD243" s="237"/>
      <c r="JUE243" s="237"/>
      <c r="JUF243" s="237"/>
      <c r="JUG243" s="237"/>
      <c r="JUH243" s="237"/>
      <c r="JUI243" s="237"/>
      <c r="JUJ243" s="237"/>
      <c r="JUK243" s="237"/>
      <c r="JUL243" s="237"/>
      <c r="JUM243" s="237"/>
      <c r="JUN243" s="237"/>
      <c r="JUO243" s="237"/>
      <c r="JUP243" s="237"/>
      <c r="JUQ243" s="237"/>
      <c r="JUR243" s="237"/>
      <c r="JUS243" s="237"/>
      <c r="JUT243" s="237"/>
      <c r="JUU243" s="237"/>
      <c r="JUV243" s="237"/>
      <c r="JUW243" s="237"/>
      <c r="JUX243" s="237"/>
      <c r="JUY243" s="237"/>
      <c r="JUZ243" s="237"/>
      <c r="JVA243" s="237"/>
      <c r="JVB243" s="237"/>
      <c r="JVC243" s="237"/>
      <c r="JVD243" s="237"/>
      <c r="JVE243" s="237"/>
      <c r="JVF243" s="237"/>
      <c r="JVG243" s="237"/>
      <c r="JVH243" s="237"/>
      <c r="JVI243" s="237"/>
      <c r="JVJ243" s="237"/>
      <c r="JVK243" s="237"/>
      <c r="JVL243" s="237"/>
      <c r="JVM243" s="237"/>
      <c r="JVN243" s="237"/>
      <c r="JVO243" s="237"/>
      <c r="JVP243" s="237"/>
      <c r="JVQ243" s="237"/>
      <c r="JVR243" s="237"/>
      <c r="JVS243" s="237"/>
      <c r="JVT243" s="237"/>
      <c r="JVU243" s="237"/>
      <c r="JVV243" s="237"/>
      <c r="JVW243" s="237"/>
      <c r="JVX243" s="237"/>
      <c r="JVY243" s="237"/>
      <c r="JVZ243" s="237"/>
      <c r="JWA243" s="237"/>
      <c r="JWB243" s="237"/>
      <c r="JWC243" s="237"/>
      <c r="JWD243" s="237"/>
      <c r="JWE243" s="237"/>
      <c r="JWF243" s="237"/>
      <c r="JWG243" s="237"/>
      <c r="JWH243" s="237"/>
      <c r="JWI243" s="237"/>
      <c r="JWJ243" s="237"/>
      <c r="JWK243" s="237"/>
      <c r="JWL243" s="237"/>
      <c r="JWM243" s="237"/>
      <c r="JWN243" s="237"/>
      <c r="JWO243" s="237"/>
      <c r="JWP243" s="237"/>
      <c r="JWQ243" s="237"/>
      <c r="JWR243" s="237"/>
      <c r="JWS243" s="237"/>
      <c r="JWT243" s="237"/>
      <c r="JWU243" s="237"/>
      <c r="JWV243" s="237"/>
      <c r="JWW243" s="237"/>
      <c r="JWX243" s="237"/>
      <c r="JWY243" s="237"/>
      <c r="JWZ243" s="237"/>
      <c r="JXA243" s="237"/>
      <c r="JXB243" s="237"/>
      <c r="JXC243" s="237"/>
      <c r="JXD243" s="237"/>
      <c r="JXE243" s="237"/>
      <c r="JXF243" s="237"/>
      <c r="JXG243" s="237"/>
      <c r="JXH243" s="237"/>
      <c r="JXI243" s="237"/>
      <c r="JXJ243" s="237"/>
      <c r="JXK243" s="237"/>
      <c r="JXL243" s="237"/>
      <c r="JXM243" s="237"/>
      <c r="JXN243" s="237"/>
      <c r="JXO243" s="237"/>
      <c r="JXP243" s="237"/>
      <c r="JXQ243" s="237"/>
      <c r="JXR243" s="237"/>
      <c r="JXS243" s="237"/>
      <c r="JXT243" s="237"/>
      <c r="JXU243" s="237"/>
      <c r="JXV243" s="237"/>
      <c r="JXW243" s="237"/>
      <c r="JXX243" s="237"/>
      <c r="JXY243" s="237"/>
      <c r="JXZ243" s="237"/>
      <c r="JYA243" s="237"/>
      <c r="JYB243" s="237"/>
      <c r="JYC243" s="237"/>
      <c r="JYD243" s="237"/>
      <c r="JYE243" s="237"/>
      <c r="JYF243" s="237"/>
      <c r="JYG243" s="237"/>
      <c r="JYH243" s="237"/>
      <c r="JYI243" s="237"/>
      <c r="JYJ243" s="237"/>
      <c r="JYK243" s="237"/>
      <c r="JYL243" s="237"/>
      <c r="JYM243" s="237"/>
      <c r="JYN243" s="237"/>
      <c r="JYO243" s="237"/>
      <c r="JYP243" s="237"/>
      <c r="JYQ243" s="237"/>
      <c r="JYR243" s="237"/>
      <c r="JYS243" s="237"/>
      <c r="JYT243" s="237"/>
      <c r="JYU243" s="237"/>
      <c r="JYV243" s="237"/>
      <c r="JYW243" s="237"/>
      <c r="JYX243" s="237"/>
      <c r="JYY243" s="237"/>
      <c r="JYZ243" s="237"/>
      <c r="JZA243" s="237"/>
      <c r="JZB243" s="237"/>
      <c r="JZC243" s="237"/>
      <c r="JZD243" s="237"/>
      <c r="JZE243" s="237"/>
      <c r="JZF243" s="237"/>
      <c r="JZG243" s="237"/>
      <c r="JZH243" s="237"/>
      <c r="JZI243" s="237"/>
      <c r="JZJ243" s="237"/>
      <c r="JZK243" s="237"/>
      <c r="JZL243" s="237"/>
      <c r="JZM243" s="237"/>
      <c r="JZN243" s="237"/>
      <c r="JZO243" s="237"/>
      <c r="JZP243" s="237"/>
      <c r="JZQ243" s="237"/>
      <c r="JZR243" s="237"/>
      <c r="JZS243" s="237"/>
      <c r="JZT243" s="237"/>
      <c r="JZU243" s="237"/>
      <c r="JZV243" s="237"/>
      <c r="JZW243" s="237"/>
      <c r="JZX243" s="237"/>
      <c r="JZY243" s="237"/>
      <c r="JZZ243" s="237"/>
      <c r="KAA243" s="237"/>
      <c r="KAB243" s="237"/>
      <c r="KAC243" s="237"/>
      <c r="KAD243" s="237"/>
      <c r="KAE243" s="237"/>
      <c r="KAF243" s="237"/>
      <c r="KAG243" s="237"/>
      <c r="KAH243" s="237"/>
      <c r="KAI243" s="237"/>
      <c r="KAJ243" s="237"/>
      <c r="KAK243" s="237"/>
      <c r="KAL243" s="237"/>
      <c r="KAM243" s="237"/>
      <c r="KAN243" s="237"/>
      <c r="KAO243" s="237"/>
      <c r="KAP243" s="237"/>
      <c r="KAQ243" s="237"/>
      <c r="KAR243" s="237"/>
      <c r="KAS243" s="237"/>
      <c r="KAT243" s="237"/>
      <c r="KAU243" s="237"/>
      <c r="KAV243" s="237"/>
      <c r="KAW243" s="237"/>
      <c r="KAX243" s="237"/>
      <c r="KAY243" s="237"/>
      <c r="KAZ243" s="237"/>
      <c r="KBA243" s="237"/>
      <c r="KBB243" s="237"/>
      <c r="KBC243" s="237"/>
      <c r="KBD243" s="237"/>
      <c r="KBE243" s="237"/>
      <c r="KBF243" s="237"/>
      <c r="KBG243" s="237"/>
      <c r="KBH243" s="237"/>
      <c r="KBI243" s="237"/>
      <c r="KBJ243" s="237"/>
      <c r="KBK243" s="237"/>
      <c r="KBL243" s="237"/>
      <c r="KBM243" s="237"/>
      <c r="KBN243" s="237"/>
      <c r="KBO243" s="237"/>
      <c r="KBP243" s="237"/>
      <c r="KBQ243" s="237"/>
      <c r="KBR243" s="237"/>
      <c r="KBS243" s="237"/>
      <c r="KBT243" s="237"/>
      <c r="KBU243" s="237"/>
      <c r="KBV243" s="237"/>
      <c r="KBW243" s="237"/>
      <c r="KBX243" s="237"/>
      <c r="KBY243" s="237"/>
      <c r="KBZ243" s="237"/>
      <c r="KCA243" s="237"/>
      <c r="KCB243" s="237"/>
      <c r="KCC243" s="237"/>
      <c r="KCD243" s="237"/>
      <c r="KCE243" s="237"/>
      <c r="KCF243" s="237"/>
      <c r="KCG243" s="237"/>
      <c r="KCH243" s="237"/>
      <c r="KCI243" s="237"/>
      <c r="KCJ243" s="237"/>
      <c r="KCK243" s="237"/>
      <c r="KCL243" s="237"/>
      <c r="KCM243" s="237"/>
      <c r="KCN243" s="237"/>
      <c r="KCO243" s="237"/>
      <c r="KCP243" s="237"/>
      <c r="KCQ243" s="237"/>
      <c r="KCR243" s="237"/>
      <c r="KCS243" s="237"/>
      <c r="KCT243" s="237"/>
      <c r="KCU243" s="237"/>
      <c r="KCV243" s="237"/>
      <c r="KCW243" s="237"/>
      <c r="KCX243" s="237"/>
      <c r="KCY243" s="237"/>
      <c r="KCZ243" s="237"/>
      <c r="KDA243" s="237"/>
      <c r="KDB243" s="237"/>
      <c r="KDC243" s="237"/>
      <c r="KDD243" s="237"/>
      <c r="KDE243" s="237"/>
      <c r="KDF243" s="237"/>
      <c r="KDG243" s="237"/>
      <c r="KDH243" s="237"/>
      <c r="KDI243" s="237"/>
      <c r="KDJ243" s="237"/>
      <c r="KDK243" s="237"/>
      <c r="KDL243" s="237"/>
      <c r="KDM243" s="237"/>
      <c r="KDN243" s="237"/>
      <c r="KDO243" s="237"/>
      <c r="KDP243" s="237"/>
      <c r="KDQ243" s="237"/>
      <c r="KDR243" s="237"/>
      <c r="KDS243" s="237"/>
      <c r="KDT243" s="237"/>
      <c r="KDU243" s="237"/>
      <c r="KDV243" s="237"/>
      <c r="KDW243" s="237"/>
      <c r="KDX243" s="237"/>
      <c r="KDY243" s="237"/>
      <c r="KDZ243" s="237"/>
      <c r="KEA243" s="237"/>
      <c r="KEB243" s="237"/>
      <c r="KEC243" s="237"/>
      <c r="KED243" s="237"/>
      <c r="KEE243" s="237"/>
      <c r="KEF243" s="237"/>
      <c r="KEG243" s="237"/>
      <c r="KEH243" s="237"/>
      <c r="KEI243" s="237"/>
      <c r="KEJ243" s="237"/>
      <c r="KEK243" s="237"/>
      <c r="KEL243" s="237"/>
      <c r="KEM243" s="237"/>
      <c r="KEN243" s="237"/>
      <c r="KEO243" s="237"/>
      <c r="KEP243" s="237"/>
      <c r="KEQ243" s="237"/>
      <c r="KER243" s="237"/>
      <c r="KES243" s="237"/>
      <c r="KET243" s="237"/>
      <c r="KEU243" s="237"/>
      <c r="KEV243" s="237"/>
      <c r="KEW243" s="237"/>
      <c r="KEX243" s="237"/>
      <c r="KEY243" s="237"/>
      <c r="KEZ243" s="237"/>
      <c r="KFA243" s="237"/>
      <c r="KFB243" s="237"/>
      <c r="KFC243" s="237"/>
      <c r="KFD243" s="237"/>
      <c r="KFE243" s="237"/>
      <c r="KFF243" s="237"/>
      <c r="KFG243" s="237"/>
      <c r="KFH243" s="237"/>
      <c r="KFI243" s="237"/>
      <c r="KFJ243" s="237"/>
      <c r="KFK243" s="237"/>
      <c r="KFL243" s="237"/>
      <c r="KFM243" s="237"/>
      <c r="KFN243" s="237"/>
      <c r="KFO243" s="237"/>
      <c r="KFP243" s="237"/>
      <c r="KFQ243" s="237"/>
      <c r="KFR243" s="237"/>
      <c r="KFS243" s="237"/>
      <c r="KFT243" s="237"/>
      <c r="KFU243" s="237"/>
      <c r="KFV243" s="237"/>
      <c r="KFW243" s="237"/>
      <c r="KFX243" s="237"/>
      <c r="KFY243" s="237"/>
      <c r="KFZ243" s="237"/>
      <c r="KGA243" s="237"/>
      <c r="KGB243" s="237"/>
      <c r="KGC243" s="237"/>
      <c r="KGD243" s="237"/>
      <c r="KGE243" s="237"/>
      <c r="KGF243" s="237"/>
      <c r="KGG243" s="237"/>
      <c r="KGH243" s="237"/>
      <c r="KGI243" s="237"/>
      <c r="KGJ243" s="237"/>
      <c r="KGK243" s="237"/>
      <c r="KGL243" s="237"/>
      <c r="KGM243" s="237"/>
      <c r="KGN243" s="237"/>
      <c r="KGO243" s="237"/>
      <c r="KGP243" s="237"/>
      <c r="KGQ243" s="237"/>
      <c r="KGR243" s="237"/>
      <c r="KGS243" s="237"/>
      <c r="KGT243" s="237"/>
      <c r="KGU243" s="237"/>
      <c r="KGV243" s="237"/>
      <c r="KGW243" s="237"/>
      <c r="KGX243" s="237"/>
      <c r="KGY243" s="237"/>
      <c r="KGZ243" s="237"/>
      <c r="KHA243" s="237"/>
      <c r="KHB243" s="237"/>
      <c r="KHC243" s="237"/>
      <c r="KHD243" s="237"/>
      <c r="KHE243" s="237"/>
      <c r="KHF243" s="237"/>
      <c r="KHG243" s="237"/>
      <c r="KHH243" s="237"/>
      <c r="KHI243" s="237"/>
      <c r="KHJ243" s="237"/>
      <c r="KHK243" s="237"/>
      <c r="KHL243" s="237"/>
      <c r="KHM243" s="237"/>
      <c r="KHN243" s="237"/>
      <c r="KHO243" s="237"/>
      <c r="KHP243" s="237"/>
      <c r="KHQ243" s="237"/>
      <c r="KHR243" s="237"/>
      <c r="KHS243" s="237"/>
      <c r="KHT243" s="237"/>
      <c r="KHU243" s="237"/>
      <c r="KHV243" s="237"/>
      <c r="KHW243" s="237"/>
      <c r="KHX243" s="237"/>
      <c r="KHY243" s="237"/>
      <c r="KHZ243" s="237"/>
      <c r="KIA243" s="237"/>
      <c r="KIB243" s="237"/>
      <c r="KIC243" s="237"/>
      <c r="KID243" s="237"/>
      <c r="KIE243" s="237"/>
      <c r="KIF243" s="237"/>
      <c r="KIG243" s="237"/>
      <c r="KIH243" s="237"/>
      <c r="KII243" s="237"/>
      <c r="KIJ243" s="237"/>
      <c r="KIK243" s="237"/>
      <c r="KIL243" s="237"/>
      <c r="KIM243" s="237"/>
      <c r="KIN243" s="237"/>
      <c r="KIO243" s="237"/>
      <c r="KIP243" s="237"/>
      <c r="KIQ243" s="237"/>
      <c r="KIR243" s="237"/>
      <c r="KIS243" s="237"/>
      <c r="KIT243" s="237"/>
      <c r="KIU243" s="237"/>
      <c r="KIV243" s="237"/>
      <c r="KIW243" s="237"/>
      <c r="KIX243" s="237"/>
      <c r="KIY243" s="237"/>
      <c r="KIZ243" s="237"/>
      <c r="KJA243" s="237"/>
      <c r="KJB243" s="237"/>
      <c r="KJC243" s="237"/>
      <c r="KJD243" s="237"/>
      <c r="KJE243" s="237"/>
      <c r="KJF243" s="237"/>
      <c r="KJG243" s="237"/>
      <c r="KJH243" s="237"/>
      <c r="KJI243" s="237"/>
      <c r="KJJ243" s="237"/>
      <c r="KJK243" s="237"/>
      <c r="KJL243" s="237"/>
      <c r="KJM243" s="237"/>
      <c r="KJN243" s="237"/>
      <c r="KJO243" s="237"/>
      <c r="KJP243" s="237"/>
      <c r="KJQ243" s="237"/>
      <c r="KJR243" s="237"/>
      <c r="KJS243" s="237"/>
      <c r="KJT243" s="237"/>
      <c r="KJU243" s="237"/>
      <c r="KJV243" s="237"/>
      <c r="KJW243" s="237"/>
      <c r="KJX243" s="237"/>
      <c r="KJY243" s="237"/>
      <c r="KJZ243" s="237"/>
      <c r="KKA243" s="237"/>
      <c r="KKB243" s="237"/>
      <c r="KKC243" s="237"/>
      <c r="KKD243" s="237"/>
      <c r="KKE243" s="237"/>
      <c r="KKF243" s="237"/>
      <c r="KKG243" s="237"/>
      <c r="KKH243" s="237"/>
      <c r="KKI243" s="237"/>
      <c r="KKJ243" s="237"/>
      <c r="KKK243" s="237"/>
      <c r="KKL243" s="237"/>
      <c r="KKM243" s="237"/>
      <c r="KKN243" s="237"/>
      <c r="KKO243" s="237"/>
      <c r="KKP243" s="237"/>
      <c r="KKQ243" s="237"/>
      <c r="KKR243" s="237"/>
      <c r="KKS243" s="237"/>
      <c r="KKT243" s="237"/>
      <c r="KKU243" s="237"/>
      <c r="KKV243" s="237"/>
      <c r="KKW243" s="237"/>
      <c r="KKX243" s="237"/>
      <c r="KKY243" s="237"/>
      <c r="KKZ243" s="237"/>
      <c r="KLA243" s="237"/>
      <c r="KLB243" s="237"/>
      <c r="KLC243" s="237"/>
      <c r="KLD243" s="237"/>
      <c r="KLE243" s="237"/>
      <c r="KLF243" s="237"/>
      <c r="KLG243" s="237"/>
      <c r="KLH243" s="237"/>
      <c r="KLI243" s="237"/>
      <c r="KLJ243" s="237"/>
      <c r="KLK243" s="237"/>
      <c r="KLL243" s="237"/>
      <c r="KLM243" s="237"/>
      <c r="KLN243" s="237"/>
      <c r="KLO243" s="237"/>
      <c r="KLP243" s="237"/>
      <c r="KLQ243" s="237"/>
      <c r="KLR243" s="237"/>
      <c r="KLS243" s="237"/>
      <c r="KLT243" s="237"/>
      <c r="KLU243" s="237"/>
      <c r="KLV243" s="237"/>
      <c r="KLW243" s="237"/>
      <c r="KLX243" s="237"/>
      <c r="KLY243" s="237"/>
      <c r="KLZ243" s="237"/>
      <c r="KMA243" s="237"/>
      <c r="KMB243" s="237"/>
      <c r="KMC243" s="237"/>
      <c r="KMD243" s="237"/>
      <c r="KME243" s="237"/>
      <c r="KMF243" s="237"/>
      <c r="KMG243" s="237"/>
      <c r="KMH243" s="237"/>
      <c r="KMI243" s="237"/>
      <c r="KMJ243" s="237"/>
      <c r="KMK243" s="237"/>
      <c r="KML243" s="237"/>
      <c r="KMM243" s="237"/>
      <c r="KMN243" s="237"/>
      <c r="KMO243" s="237"/>
      <c r="KMP243" s="237"/>
      <c r="KMQ243" s="237"/>
      <c r="KMR243" s="237"/>
      <c r="KMS243" s="237"/>
      <c r="KMT243" s="237"/>
      <c r="KMU243" s="237"/>
      <c r="KMV243" s="237"/>
      <c r="KMW243" s="237"/>
      <c r="KMX243" s="237"/>
      <c r="KMY243" s="237"/>
      <c r="KMZ243" s="237"/>
      <c r="KNA243" s="237"/>
      <c r="KNB243" s="237"/>
      <c r="KNC243" s="237"/>
      <c r="KND243" s="237"/>
      <c r="KNE243" s="237"/>
      <c r="KNF243" s="237"/>
      <c r="KNG243" s="237"/>
      <c r="KNH243" s="237"/>
      <c r="KNI243" s="237"/>
      <c r="KNJ243" s="237"/>
      <c r="KNK243" s="237"/>
      <c r="KNL243" s="237"/>
      <c r="KNM243" s="237"/>
      <c r="KNN243" s="237"/>
      <c r="KNO243" s="237"/>
      <c r="KNP243" s="237"/>
      <c r="KNQ243" s="237"/>
      <c r="KNR243" s="237"/>
      <c r="KNS243" s="237"/>
      <c r="KNT243" s="237"/>
      <c r="KNU243" s="237"/>
      <c r="KNV243" s="237"/>
      <c r="KNW243" s="237"/>
      <c r="KNX243" s="237"/>
      <c r="KNY243" s="237"/>
      <c r="KNZ243" s="237"/>
      <c r="KOA243" s="237"/>
      <c r="KOB243" s="237"/>
      <c r="KOC243" s="237"/>
      <c r="KOD243" s="237"/>
      <c r="KOE243" s="237"/>
      <c r="KOF243" s="237"/>
      <c r="KOG243" s="237"/>
      <c r="KOH243" s="237"/>
      <c r="KOI243" s="237"/>
      <c r="KOJ243" s="237"/>
      <c r="KOK243" s="237"/>
      <c r="KOL243" s="237"/>
      <c r="KOM243" s="237"/>
      <c r="KON243" s="237"/>
      <c r="KOO243" s="237"/>
      <c r="KOP243" s="237"/>
      <c r="KOQ243" s="237"/>
      <c r="KOR243" s="237"/>
      <c r="KOS243" s="237"/>
      <c r="KOT243" s="237"/>
      <c r="KOU243" s="237"/>
      <c r="KOV243" s="237"/>
      <c r="KOW243" s="237"/>
      <c r="KOX243" s="237"/>
      <c r="KOY243" s="237"/>
      <c r="KOZ243" s="237"/>
      <c r="KPA243" s="237"/>
      <c r="KPB243" s="237"/>
      <c r="KPC243" s="237"/>
      <c r="KPD243" s="237"/>
      <c r="KPE243" s="237"/>
      <c r="KPF243" s="237"/>
      <c r="KPG243" s="237"/>
      <c r="KPH243" s="237"/>
      <c r="KPI243" s="237"/>
      <c r="KPJ243" s="237"/>
      <c r="KPK243" s="237"/>
      <c r="KPL243" s="237"/>
      <c r="KPM243" s="237"/>
      <c r="KPN243" s="237"/>
      <c r="KPO243" s="237"/>
      <c r="KPP243" s="237"/>
      <c r="KPQ243" s="237"/>
      <c r="KPR243" s="237"/>
      <c r="KPS243" s="237"/>
      <c r="KPT243" s="237"/>
      <c r="KPU243" s="237"/>
      <c r="KPV243" s="237"/>
      <c r="KPW243" s="237"/>
      <c r="KPX243" s="237"/>
      <c r="KPY243" s="237"/>
      <c r="KPZ243" s="237"/>
      <c r="KQA243" s="237"/>
      <c r="KQB243" s="237"/>
      <c r="KQC243" s="237"/>
      <c r="KQD243" s="237"/>
      <c r="KQE243" s="237"/>
      <c r="KQF243" s="237"/>
      <c r="KQG243" s="237"/>
      <c r="KQH243" s="237"/>
      <c r="KQI243" s="237"/>
      <c r="KQJ243" s="237"/>
      <c r="KQK243" s="237"/>
      <c r="KQL243" s="237"/>
      <c r="KQM243" s="237"/>
      <c r="KQN243" s="237"/>
      <c r="KQO243" s="237"/>
      <c r="KQP243" s="237"/>
      <c r="KQQ243" s="237"/>
      <c r="KQR243" s="237"/>
      <c r="KQS243" s="237"/>
      <c r="KQT243" s="237"/>
      <c r="KQU243" s="237"/>
      <c r="KQV243" s="237"/>
      <c r="KQW243" s="237"/>
      <c r="KQX243" s="237"/>
      <c r="KQY243" s="237"/>
      <c r="KQZ243" s="237"/>
      <c r="KRA243" s="237"/>
      <c r="KRB243" s="237"/>
      <c r="KRC243" s="237"/>
      <c r="KRD243" s="237"/>
      <c r="KRE243" s="237"/>
      <c r="KRF243" s="237"/>
      <c r="KRG243" s="237"/>
      <c r="KRH243" s="237"/>
      <c r="KRI243" s="237"/>
      <c r="KRJ243" s="237"/>
      <c r="KRK243" s="237"/>
      <c r="KRL243" s="237"/>
      <c r="KRM243" s="237"/>
      <c r="KRN243" s="237"/>
      <c r="KRO243" s="237"/>
      <c r="KRP243" s="237"/>
      <c r="KRQ243" s="237"/>
      <c r="KRR243" s="237"/>
      <c r="KRS243" s="237"/>
      <c r="KRT243" s="237"/>
      <c r="KRU243" s="237"/>
      <c r="KRV243" s="237"/>
      <c r="KRW243" s="237"/>
      <c r="KRX243" s="237"/>
      <c r="KRY243" s="237"/>
      <c r="KRZ243" s="237"/>
      <c r="KSA243" s="237"/>
      <c r="KSB243" s="237"/>
      <c r="KSC243" s="237"/>
      <c r="KSD243" s="237"/>
      <c r="KSE243" s="237"/>
      <c r="KSF243" s="237"/>
      <c r="KSG243" s="237"/>
      <c r="KSH243" s="237"/>
      <c r="KSI243" s="237"/>
      <c r="KSJ243" s="237"/>
      <c r="KSK243" s="237"/>
      <c r="KSL243" s="237"/>
      <c r="KSM243" s="237"/>
      <c r="KSN243" s="237"/>
      <c r="KSO243" s="237"/>
      <c r="KSP243" s="237"/>
      <c r="KSQ243" s="237"/>
      <c r="KSR243" s="237"/>
      <c r="KSS243" s="237"/>
      <c r="KST243" s="237"/>
      <c r="KSU243" s="237"/>
      <c r="KSV243" s="237"/>
      <c r="KSW243" s="237"/>
      <c r="KSX243" s="237"/>
      <c r="KSY243" s="237"/>
      <c r="KSZ243" s="237"/>
      <c r="KTA243" s="237"/>
      <c r="KTB243" s="237"/>
      <c r="KTC243" s="237"/>
      <c r="KTD243" s="237"/>
      <c r="KTE243" s="237"/>
      <c r="KTF243" s="237"/>
      <c r="KTG243" s="237"/>
      <c r="KTH243" s="237"/>
      <c r="KTI243" s="237"/>
      <c r="KTJ243" s="237"/>
      <c r="KTK243" s="237"/>
      <c r="KTL243" s="237"/>
      <c r="KTM243" s="237"/>
      <c r="KTN243" s="237"/>
      <c r="KTO243" s="237"/>
      <c r="KTP243" s="237"/>
      <c r="KTQ243" s="237"/>
      <c r="KTR243" s="237"/>
      <c r="KTS243" s="237"/>
      <c r="KTT243" s="237"/>
      <c r="KTU243" s="237"/>
      <c r="KTV243" s="237"/>
      <c r="KTW243" s="237"/>
      <c r="KTX243" s="237"/>
      <c r="KTY243" s="237"/>
      <c r="KTZ243" s="237"/>
      <c r="KUA243" s="237"/>
      <c r="KUB243" s="237"/>
      <c r="KUC243" s="237"/>
      <c r="KUD243" s="237"/>
      <c r="KUE243" s="237"/>
      <c r="KUF243" s="237"/>
      <c r="KUG243" s="237"/>
      <c r="KUH243" s="237"/>
      <c r="KUI243" s="237"/>
      <c r="KUJ243" s="237"/>
      <c r="KUK243" s="237"/>
      <c r="KUL243" s="237"/>
      <c r="KUM243" s="237"/>
      <c r="KUN243" s="237"/>
      <c r="KUO243" s="237"/>
      <c r="KUP243" s="237"/>
      <c r="KUQ243" s="237"/>
      <c r="KUR243" s="237"/>
      <c r="KUS243" s="237"/>
      <c r="KUT243" s="237"/>
      <c r="KUU243" s="237"/>
      <c r="KUV243" s="237"/>
      <c r="KUW243" s="237"/>
      <c r="KUX243" s="237"/>
      <c r="KUY243" s="237"/>
      <c r="KUZ243" s="237"/>
      <c r="KVA243" s="237"/>
      <c r="KVB243" s="237"/>
      <c r="KVC243" s="237"/>
      <c r="KVD243" s="237"/>
      <c r="KVE243" s="237"/>
      <c r="KVF243" s="237"/>
      <c r="KVG243" s="237"/>
      <c r="KVH243" s="237"/>
      <c r="KVI243" s="237"/>
      <c r="KVJ243" s="237"/>
      <c r="KVK243" s="237"/>
      <c r="KVL243" s="237"/>
      <c r="KVM243" s="237"/>
      <c r="KVN243" s="237"/>
      <c r="KVO243" s="237"/>
      <c r="KVP243" s="237"/>
      <c r="KVQ243" s="237"/>
      <c r="KVR243" s="237"/>
      <c r="KVS243" s="237"/>
      <c r="KVT243" s="237"/>
      <c r="KVU243" s="237"/>
      <c r="KVV243" s="237"/>
      <c r="KVW243" s="237"/>
      <c r="KVX243" s="237"/>
      <c r="KVY243" s="237"/>
      <c r="KVZ243" s="237"/>
      <c r="KWA243" s="237"/>
      <c r="KWB243" s="237"/>
      <c r="KWC243" s="237"/>
      <c r="KWD243" s="237"/>
      <c r="KWE243" s="237"/>
      <c r="KWF243" s="237"/>
      <c r="KWG243" s="237"/>
      <c r="KWH243" s="237"/>
      <c r="KWI243" s="237"/>
      <c r="KWJ243" s="237"/>
      <c r="KWK243" s="237"/>
      <c r="KWL243" s="237"/>
      <c r="KWM243" s="237"/>
      <c r="KWN243" s="237"/>
      <c r="KWO243" s="237"/>
      <c r="KWP243" s="237"/>
      <c r="KWQ243" s="237"/>
      <c r="KWR243" s="237"/>
      <c r="KWS243" s="237"/>
      <c r="KWT243" s="237"/>
      <c r="KWU243" s="237"/>
      <c r="KWV243" s="237"/>
      <c r="KWW243" s="237"/>
      <c r="KWX243" s="237"/>
      <c r="KWY243" s="237"/>
      <c r="KWZ243" s="237"/>
      <c r="KXA243" s="237"/>
      <c r="KXB243" s="237"/>
      <c r="KXC243" s="237"/>
      <c r="KXD243" s="237"/>
      <c r="KXE243" s="237"/>
      <c r="KXF243" s="237"/>
      <c r="KXG243" s="237"/>
      <c r="KXH243" s="237"/>
      <c r="KXI243" s="237"/>
      <c r="KXJ243" s="237"/>
      <c r="KXK243" s="237"/>
      <c r="KXL243" s="237"/>
      <c r="KXM243" s="237"/>
      <c r="KXN243" s="237"/>
      <c r="KXO243" s="237"/>
      <c r="KXP243" s="237"/>
      <c r="KXQ243" s="237"/>
      <c r="KXR243" s="237"/>
      <c r="KXS243" s="237"/>
      <c r="KXT243" s="237"/>
      <c r="KXU243" s="237"/>
      <c r="KXV243" s="237"/>
      <c r="KXW243" s="237"/>
      <c r="KXX243" s="237"/>
      <c r="KXY243" s="237"/>
      <c r="KXZ243" s="237"/>
      <c r="KYA243" s="237"/>
      <c r="KYB243" s="237"/>
      <c r="KYC243" s="237"/>
      <c r="KYD243" s="237"/>
      <c r="KYE243" s="237"/>
      <c r="KYF243" s="237"/>
      <c r="KYG243" s="237"/>
      <c r="KYH243" s="237"/>
      <c r="KYI243" s="237"/>
      <c r="KYJ243" s="237"/>
      <c r="KYK243" s="237"/>
      <c r="KYL243" s="237"/>
      <c r="KYM243" s="237"/>
      <c r="KYN243" s="237"/>
      <c r="KYO243" s="237"/>
      <c r="KYP243" s="237"/>
      <c r="KYQ243" s="237"/>
      <c r="KYR243" s="237"/>
      <c r="KYS243" s="237"/>
      <c r="KYT243" s="237"/>
      <c r="KYU243" s="237"/>
      <c r="KYV243" s="237"/>
      <c r="KYW243" s="237"/>
      <c r="KYX243" s="237"/>
      <c r="KYY243" s="237"/>
      <c r="KYZ243" s="237"/>
      <c r="KZA243" s="237"/>
      <c r="KZB243" s="237"/>
      <c r="KZC243" s="237"/>
      <c r="KZD243" s="237"/>
      <c r="KZE243" s="237"/>
      <c r="KZF243" s="237"/>
      <c r="KZG243" s="237"/>
      <c r="KZH243" s="237"/>
      <c r="KZI243" s="237"/>
      <c r="KZJ243" s="237"/>
      <c r="KZK243" s="237"/>
      <c r="KZL243" s="237"/>
      <c r="KZM243" s="237"/>
      <c r="KZN243" s="237"/>
      <c r="KZO243" s="237"/>
      <c r="KZP243" s="237"/>
      <c r="KZQ243" s="237"/>
      <c r="KZR243" s="237"/>
      <c r="KZS243" s="237"/>
      <c r="KZT243" s="237"/>
      <c r="KZU243" s="237"/>
      <c r="KZV243" s="237"/>
      <c r="KZW243" s="237"/>
      <c r="KZX243" s="237"/>
      <c r="KZY243" s="237"/>
      <c r="KZZ243" s="237"/>
      <c r="LAA243" s="237"/>
      <c r="LAB243" s="237"/>
      <c r="LAC243" s="237"/>
      <c r="LAD243" s="237"/>
      <c r="LAE243" s="237"/>
      <c r="LAF243" s="237"/>
      <c r="LAG243" s="237"/>
      <c r="LAH243" s="237"/>
      <c r="LAI243" s="237"/>
      <c r="LAJ243" s="237"/>
      <c r="LAK243" s="237"/>
      <c r="LAL243" s="237"/>
      <c r="LAM243" s="237"/>
      <c r="LAN243" s="237"/>
      <c r="LAO243" s="237"/>
      <c r="LAP243" s="237"/>
      <c r="LAQ243" s="237"/>
      <c r="LAR243" s="237"/>
      <c r="LAS243" s="237"/>
      <c r="LAT243" s="237"/>
      <c r="LAU243" s="237"/>
      <c r="LAV243" s="237"/>
      <c r="LAW243" s="237"/>
      <c r="LAX243" s="237"/>
      <c r="LAY243" s="237"/>
      <c r="LAZ243" s="237"/>
      <c r="LBA243" s="237"/>
      <c r="LBB243" s="237"/>
      <c r="LBC243" s="237"/>
      <c r="LBD243" s="237"/>
      <c r="LBE243" s="237"/>
      <c r="LBF243" s="237"/>
      <c r="LBG243" s="237"/>
      <c r="LBH243" s="237"/>
      <c r="LBI243" s="237"/>
      <c r="LBJ243" s="237"/>
      <c r="LBK243" s="237"/>
      <c r="LBL243" s="237"/>
      <c r="LBM243" s="237"/>
      <c r="LBN243" s="237"/>
      <c r="LBO243" s="237"/>
      <c r="LBP243" s="237"/>
      <c r="LBQ243" s="237"/>
      <c r="LBR243" s="237"/>
      <c r="LBS243" s="237"/>
      <c r="LBT243" s="237"/>
      <c r="LBU243" s="237"/>
      <c r="LBV243" s="237"/>
      <c r="LBW243" s="237"/>
      <c r="LBX243" s="237"/>
      <c r="LBY243" s="237"/>
      <c r="LBZ243" s="237"/>
      <c r="LCA243" s="237"/>
      <c r="LCB243" s="237"/>
      <c r="LCC243" s="237"/>
      <c r="LCD243" s="237"/>
      <c r="LCE243" s="237"/>
      <c r="LCF243" s="237"/>
      <c r="LCG243" s="237"/>
      <c r="LCH243" s="237"/>
      <c r="LCI243" s="237"/>
      <c r="LCJ243" s="237"/>
      <c r="LCK243" s="237"/>
      <c r="LCL243" s="237"/>
      <c r="LCM243" s="237"/>
      <c r="LCN243" s="237"/>
      <c r="LCO243" s="237"/>
      <c r="LCP243" s="237"/>
      <c r="LCQ243" s="237"/>
      <c r="LCR243" s="237"/>
      <c r="LCS243" s="237"/>
      <c r="LCT243" s="237"/>
      <c r="LCU243" s="237"/>
      <c r="LCV243" s="237"/>
      <c r="LCW243" s="237"/>
      <c r="LCX243" s="237"/>
      <c r="LCY243" s="237"/>
      <c r="LCZ243" s="237"/>
      <c r="LDA243" s="237"/>
      <c r="LDB243" s="237"/>
      <c r="LDC243" s="237"/>
      <c r="LDD243" s="237"/>
      <c r="LDE243" s="237"/>
      <c r="LDF243" s="237"/>
      <c r="LDG243" s="237"/>
      <c r="LDH243" s="237"/>
      <c r="LDI243" s="237"/>
      <c r="LDJ243" s="237"/>
      <c r="LDK243" s="237"/>
      <c r="LDL243" s="237"/>
      <c r="LDM243" s="237"/>
      <c r="LDN243" s="237"/>
      <c r="LDO243" s="237"/>
      <c r="LDP243" s="237"/>
      <c r="LDQ243" s="237"/>
      <c r="LDR243" s="237"/>
      <c r="LDS243" s="237"/>
      <c r="LDT243" s="237"/>
      <c r="LDU243" s="237"/>
      <c r="LDV243" s="237"/>
      <c r="LDW243" s="237"/>
      <c r="LDX243" s="237"/>
      <c r="LDY243" s="237"/>
      <c r="LDZ243" s="237"/>
      <c r="LEA243" s="237"/>
      <c r="LEB243" s="237"/>
      <c r="LEC243" s="237"/>
      <c r="LED243" s="237"/>
      <c r="LEE243" s="237"/>
      <c r="LEF243" s="237"/>
      <c r="LEG243" s="237"/>
      <c r="LEH243" s="237"/>
      <c r="LEI243" s="237"/>
      <c r="LEJ243" s="237"/>
      <c r="LEK243" s="237"/>
      <c r="LEL243" s="237"/>
      <c r="LEM243" s="237"/>
      <c r="LEN243" s="237"/>
      <c r="LEO243" s="237"/>
      <c r="LEP243" s="237"/>
      <c r="LEQ243" s="237"/>
      <c r="LER243" s="237"/>
      <c r="LES243" s="237"/>
      <c r="LET243" s="237"/>
      <c r="LEU243" s="237"/>
      <c r="LEV243" s="237"/>
      <c r="LEW243" s="237"/>
      <c r="LEX243" s="237"/>
      <c r="LEY243" s="237"/>
      <c r="LEZ243" s="237"/>
      <c r="LFA243" s="237"/>
      <c r="LFB243" s="237"/>
      <c r="LFC243" s="237"/>
      <c r="LFD243" s="237"/>
      <c r="LFE243" s="237"/>
      <c r="LFF243" s="237"/>
      <c r="LFG243" s="237"/>
      <c r="LFH243" s="237"/>
      <c r="LFI243" s="237"/>
      <c r="LFJ243" s="237"/>
      <c r="LFK243" s="237"/>
      <c r="LFL243" s="237"/>
      <c r="LFM243" s="237"/>
      <c r="LFN243" s="237"/>
      <c r="LFO243" s="237"/>
      <c r="LFP243" s="237"/>
      <c r="LFQ243" s="237"/>
      <c r="LFR243" s="237"/>
      <c r="LFS243" s="237"/>
      <c r="LFT243" s="237"/>
      <c r="LFU243" s="237"/>
      <c r="LFV243" s="237"/>
      <c r="LFW243" s="237"/>
      <c r="LFX243" s="237"/>
      <c r="LFY243" s="237"/>
      <c r="LFZ243" s="237"/>
      <c r="LGA243" s="237"/>
      <c r="LGB243" s="237"/>
      <c r="LGC243" s="237"/>
      <c r="LGD243" s="237"/>
      <c r="LGE243" s="237"/>
      <c r="LGF243" s="237"/>
      <c r="LGG243" s="237"/>
      <c r="LGH243" s="237"/>
      <c r="LGI243" s="237"/>
      <c r="LGJ243" s="237"/>
      <c r="LGK243" s="237"/>
      <c r="LGL243" s="237"/>
      <c r="LGM243" s="237"/>
      <c r="LGN243" s="237"/>
      <c r="LGO243" s="237"/>
      <c r="LGP243" s="237"/>
      <c r="LGQ243" s="237"/>
      <c r="LGR243" s="237"/>
      <c r="LGS243" s="237"/>
      <c r="LGT243" s="237"/>
      <c r="LGU243" s="237"/>
      <c r="LGV243" s="237"/>
      <c r="LGW243" s="237"/>
      <c r="LGX243" s="237"/>
      <c r="LGY243" s="237"/>
      <c r="LGZ243" s="237"/>
      <c r="LHA243" s="237"/>
      <c r="LHB243" s="237"/>
      <c r="LHC243" s="237"/>
      <c r="LHD243" s="237"/>
      <c r="LHE243" s="237"/>
      <c r="LHF243" s="237"/>
      <c r="LHG243" s="237"/>
      <c r="LHH243" s="237"/>
      <c r="LHI243" s="237"/>
      <c r="LHJ243" s="237"/>
      <c r="LHK243" s="237"/>
      <c r="LHL243" s="237"/>
      <c r="LHM243" s="237"/>
      <c r="LHN243" s="237"/>
      <c r="LHO243" s="237"/>
      <c r="LHP243" s="237"/>
      <c r="LHQ243" s="237"/>
      <c r="LHR243" s="237"/>
      <c r="LHS243" s="237"/>
      <c r="LHT243" s="237"/>
      <c r="LHU243" s="237"/>
      <c r="LHV243" s="237"/>
      <c r="LHW243" s="237"/>
      <c r="LHX243" s="237"/>
      <c r="LHY243" s="237"/>
      <c r="LHZ243" s="237"/>
      <c r="LIA243" s="237"/>
      <c r="LIB243" s="237"/>
      <c r="LIC243" s="237"/>
      <c r="LID243" s="237"/>
      <c r="LIE243" s="237"/>
      <c r="LIF243" s="237"/>
      <c r="LIG243" s="237"/>
      <c r="LIH243" s="237"/>
      <c r="LII243" s="237"/>
      <c r="LIJ243" s="237"/>
      <c r="LIK243" s="237"/>
      <c r="LIL243" s="237"/>
      <c r="LIM243" s="237"/>
      <c r="LIN243" s="237"/>
      <c r="LIO243" s="237"/>
      <c r="LIP243" s="237"/>
      <c r="LIQ243" s="237"/>
      <c r="LIR243" s="237"/>
      <c r="LIS243" s="237"/>
      <c r="LIT243" s="237"/>
      <c r="LIU243" s="237"/>
      <c r="LIV243" s="237"/>
      <c r="LIW243" s="237"/>
      <c r="LIX243" s="237"/>
      <c r="LIY243" s="237"/>
      <c r="LIZ243" s="237"/>
      <c r="LJA243" s="237"/>
      <c r="LJB243" s="237"/>
      <c r="LJC243" s="237"/>
      <c r="LJD243" s="237"/>
      <c r="LJE243" s="237"/>
      <c r="LJF243" s="237"/>
      <c r="LJG243" s="237"/>
      <c r="LJH243" s="237"/>
      <c r="LJI243" s="237"/>
      <c r="LJJ243" s="237"/>
      <c r="LJK243" s="237"/>
      <c r="LJL243" s="237"/>
      <c r="LJM243" s="237"/>
      <c r="LJN243" s="237"/>
      <c r="LJO243" s="237"/>
      <c r="LJP243" s="237"/>
      <c r="LJQ243" s="237"/>
      <c r="LJR243" s="237"/>
      <c r="LJS243" s="237"/>
      <c r="LJT243" s="237"/>
      <c r="LJU243" s="237"/>
      <c r="LJV243" s="237"/>
      <c r="LJW243" s="237"/>
      <c r="LJX243" s="237"/>
      <c r="LJY243" s="237"/>
      <c r="LJZ243" s="237"/>
      <c r="LKA243" s="237"/>
      <c r="LKB243" s="237"/>
      <c r="LKC243" s="237"/>
      <c r="LKD243" s="237"/>
      <c r="LKE243" s="237"/>
      <c r="LKF243" s="237"/>
      <c r="LKG243" s="237"/>
      <c r="LKH243" s="237"/>
      <c r="LKI243" s="237"/>
      <c r="LKJ243" s="237"/>
      <c r="LKK243" s="237"/>
      <c r="LKL243" s="237"/>
      <c r="LKM243" s="237"/>
      <c r="LKN243" s="237"/>
      <c r="LKO243" s="237"/>
      <c r="LKP243" s="237"/>
      <c r="LKQ243" s="237"/>
      <c r="LKR243" s="237"/>
      <c r="LKS243" s="237"/>
      <c r="LKT243" s="237"/>
      <c r="LKU243" s="237"/>
      <c r="LKV243" s="237"/>
      <c r="LKW243" s="237"/>
      <c r="LKX243" s="237"/>
      <c r="LKY243" s="237"/>
      <c r="LKZ243" s="237"/>
      <c r="LLA243" s="237"/>
      <c r="LLB243" s="237"/>
      <c r="LLC243" s="237"/>
      <c r="LLD243" s="237"/>
      <c r="LLE243" s="237"/>
      <c r="LLF243" s="237"/>
      <c r="LLG243" s="237"/>
      <c r="LLH243" s="237"/>
      <c r="LLI243" s="237"/>
      <c r="LLJ243" s="237"/>
      <c r="LLK243" s="237"/>
      <c r="LLL243" s="237"/>
      <c r="LLM243" s="237"/>
      <c r="LLN243" s="237"/>
      <c r="LLO243" s="237"/>
      <c r="LLP243" s="237"/>
      <c r="LLQ243" s="237"/>
      <c r="LLR243" s="237"/>
      <c r="LLS243" s="237"/>
      <c r="LLT243" s="237"/>
      <c r="LLU243" s="237"/>
      <c r="LLV243" s="237"/>
      <c r="LLW243" s="237"/>
      <c r="LLX243" s="237"/>
      <c r="LLY243" s="237"/>
      <c r="LLZ243" s="237"/>
      <c r="LMA243" s="237"/>
      <c r="LMB243" s="237"/>
      <c r="LMC243" s="237"/>
      <c r="LMD243" s="237"/>
      <c r="LME243" s="237"/>
      <c r="LMF243" s="237"/>
      <c r="LMG243" s="237"/>
      <c r="LMH243" s="237"/>
      <c r="LMI243" s="237"/>
      <c r="LMJ243" s="237"/>
      <c r="LMK243" s="237"/>
      <c r="LML243" s="237"/>
      <c r="LMM243" s="237"/>
      <c r="LMN243" s="237"/>
      <c r="LMO243" s="237"/>
      <c r="LMP243" s="237"/>
      <c r="LMQ243" s="237"/>
      <c r="LMR243" s="237"/>
      <c r="LMS243" s="237"/>
      <c r="LMT243" s="237"/>
      <c r="LMU243" s="237"/>
      <c r="LMV243" s="237"/>
      <c r="LMW243" s="237"/>
      <c r="LMX243" s="237"/>
      <c r="LMY243" s="237"/>
      <c r="LMZ243" s="237"/>
      <c r="LNA243" s="237"/>
      <c r="LNB243" s="237"/>
      <c r="LNC243" s="237"/>
      <c r="LND243" s="237"/>
      <c r="LNE243" s="237"/>
      <c r="LNF243" s="237"/>
      <c r="LNG243" s="237"/>
      <c r="LNH243" s="237"/>
      <c r="LNI243" s="237"/>
      <c r="LNJ243" s="237"/>
      <c r="LNK243" s="237"/>
      <c r="LNL243" s="237"/>
      <c r="LNM243" s="237"/>
      <c r="LNN243" s="237"/>
      <c r="LNO243" s="237"/>
      <c r="LNP243" s="237"/>
      <c r="LNQ243" s="237"/>
      <c r="LNR243" s="237"/>
      <c r="LNS243" s="237"/>
      <c r="LNT243" s="237"/>
      <c r="LNU243" s="237"/>
      <c r="LNV243" s="237"/>
      <c r="LNW243" s="237"/>
      <c r="LNX243" s="237"/>
      <c r="LNY243" s="237"/>
      <c r="LNZ243" s="237"/>
      <c r="LOA243" s="237"/>
      <c r="LOB243" s="237"/>
      <c r="LOC243" s="237"/>
      <c r="LOD243" s="237"/>
      <c r="LOE243" s="237"/>
      <c r="LOF243" s="237"/>
      <c r="LOG243" s="237"/>
      <c r="LOH243" s="237"/>
      <c r="LOI243" s="237"/>
      <c r="LOJ243" s="237"/>
      <c r="LOK243" s="237"/>
      <c r="LOL243" s="237"/>
      <c r="LOM243" s="237"/>
      <c r="LON243" s="237"/>
      <c r="LOO243" s="237"/>
      <c r="LOP243" s="237"/>
      <c r="LOQ243" s="237"/>
      <c r="LOR243" s="237"/>
      <c r="LOS243" s="237"/>
      <c r="LOT243" s="237"/>
      <c r="LOU243" s="237"/>
      <c r="LOV243" s="237"/>
      <c r="LOW243" s="237"/>
      <c r="LOX243" s="237"/>
      <c r="LOY243" s="237"/>
      <c r="LOZ243" s="237"/>
      <c r="LPA243" s="237"/>
      <c r="LPB243" s="237"/>
      <c r="LPC243" s="237"/>
      <c r="LPD243" s="237"/>
      <c r="LPE243" s="237"/>
      <c r="LPF243" s="237"/>
      <c r="LPG243" s="237"/>
      <c r="LPH243" s="237"/>
      <c r="LPI243" s="237"/>
      <c r="LPJ243" s="237"/>
      <c r="LPK243" s="237"/>
      <c r="LPL243" s="237"/>
      <c r="LPM243" s="237"/>
      <c r="LPN243" s="237"/>
      <c r="LPO243" s="237"/>
      <c r="LPP243" s="237"/>
      <c r="LPQ243" s="237"/>
      <c r="LPR243" s="237"/>
      <c r="LPS243" s="237"/>
      <c r="LPT243" s="237"/>
      <c r="LPU243" s="237"/>
      <c r="LPV243" s="237"/>
      <c r="LPW243" s="237"/>
      <c r="LPX243" s="237"/>
      <c r="LPY243" s="237"/>
      <c r="LPZ243" s="237"/>
      <c r="LQA243" s="237"/>
      <c r="LQB243" s="237"/>
      <c r="LQC243" s="237"/>
      <c r="LQD243" s="237"/>
      <c r="LQE243" s="237"/>
      <c r="LQF243" s="237"/>
      <c r="LQG243" s="237"/>
      <c r="LQH243" s="237"/>
      <c r="LQI243" s="237"/>
      <c r="LQJ243" s="237"/>
      <c r="LQK243" s="237"/>
      <c r="LQL243" s="237"/>
      <c r="LQM243" s="237"/>
      <c r="LQN243" s="237"/>
      <c r="LQO243" s="237"/>
      <c r="LQP243" s="237"/>
      <c r="LQQ243" s="237"/>
      <c r="LQR243" s="237"/>
      <c r="LQS243" s="237"/>
      <c r="LQT243" s="237"/>
      <c r="LQU243" s="237"/>
      <c r="LQV243" s="237"/>
      <c r="LQW243" s="237"/>
      <c r="LQX243" s="237"/>
      <c r="LQY243" s="237"/>
      <c r="LQZ243" s="237"/>
      <c r="LRA243" s="237"/>
      <c r="LRB243" s="237"/>
      <c r="LRC243" s="237"/>
      <c r="LRD243" s="237"/>
      <c r="LRE243" s="237"/>
      <c r="LRF243" s="237"/>
      <c r="LRG243" s="237"/>
      <c r="LRH243" s="237"/>
      <c r="LRI243" s="237"/>
      <c r="LRJ243" s="237"/>
      <c r="LRK243" s="237"/>
      <c r="LRL243" s="237"/>
      <c r="LRM243" s="237"/>
      <c r="LRN243" s="237"/>
      <c r="LRO243" s="237"/>
      <c r="LRP243" s="237"/>
      <c r="LRQ243" s="237"/>
      <c r="LRR243" s="237"/>
      <c r="LRS243" s="237"/>
      <c r="LRT243" s="237"/>
      <c r="LRU243" s="237"/>
      <c r="LRV243" s="237"/>
      <c r="LRW243" s="237"/>
      <c r="LRX243" s="237"/>
      <c r="LRY243" s="237"/>
      <c r="LRZ243" s="237"/>
      <c r="LSA243" s="237"/>
      <c r="LSB243" s="237"/>
      <c r="LSC243" s="237"/>
      <c r="LSD243" s="237"/>
      <c r="LSE243" s="237"/>
      <c r="LSF243" s="237"/>
      <c r="LSG243" s="237"/>
      <c r="LSH243" s="237"/>
      <c r="LSI243" s="237"/>
      <c r="LSJ243" s="237"/>
      <c r="LSK243" s="237"/>
      <c r="LSL243" s="237"/>
      <c r="LSM243" s="237"/>
      <c r="LSN243" s="237"/>
      <c r="LSO243" s="237"/>
      <c r="LSP243" s="237"/>
      <c r="LSQ243" s="237"/>
      <c r="LSR243" s="237"/>
      <c r="LSS243" s="237"/>
      <c r="LST243" s="237"/>
      <c r="LSU243" s="237"/>
      <c r="LSV243" s="237"/>
      <c r="LSW243" s="237"/>
      <c r="LSX243" s="237"/>
      <c r="LSY243" s="237"/>
      <c r="LSZ243" s="237"/>
      <c r="LTA243" s="237"/>
      <c r="LTB243" s="237"/>
      <c r="LTC243" s="237"/>
      <c r="LTD243" s="237"/>
      <c r="LTE243" s="237"/>
      <c r="LTF243" s="237"/>
      <c r="LTG243" s="237"/>
      <c r="LTH243" s="237"/>
      <c r="LTI243" s="237"/>
      <c r="LTJ243" s="237"/>
      <c r="LTK243" s="237"/>
      <c r="LTL243" s="237"/>
      <c r="LTM243" s="237"/>
      <c r="LTN243" s="237"/>
      <c r="LTO243" s="237"/>
      <c r="LTP243" s="237"/>
      <c r="LTQ243" s="237"/>
      <c r="LTR243" s="237"/>
      <c r="LTS243" s="237"/>
      <c r="LTT243" s="237"/>
      <c r="LTU243" s="237"/>
      <c r="LTV243" s="237"/>
      <c r="LTW243" s="237"/>
      <c r="LTX243" s="237"/>
      <c r="LTY243" s="237"/>
      <c r="LTZ243" s="237"/>
      <c r="LUA243" s="237"/>
      <c r="LUB243" s="237"/>
      <c r="LUC243" s="237"/>
      <c r="LUD243" s="237"/>
      <c r="LUE243" s="237"/>
      <c r="LUF243" s="237"/>
      <c r="LUG243" s="237"/>
      <c r="LUH243" s="237"/>
      <c r="LUI243" s="237"/>
      <c r="LUJ243" s="237"/>
      <c r="LUK243" s="237"/>
      <c r="LUL243" s="237"/>
      <c r="LUM243" s="237"/>
      <c r="LUN243" s="237"/>
      <c r="LUO243" s="237"/>
      <c r="LUP243" s="237"/>
      <c r="LUQ243" s="237"/>
      <c r="LUR243" s="237"/>
      <c r="LUS243" s="237"/>
      <c r="LUT243" s="237"/>
      <c r="LUU243" s="237"/>
      <c r="LUV243" s="237"/>
      <c r="LUW243" s="237"/>
      <c r="LUX243" s="237"/>
      <c r="LUY243" s="237"/>
      <c r="LUZ243" s="237"/>
      <c r="LVA243" s="237"/>
      <c r="LVB243" s="237"/>
      <c r="LVC243" s="237"/>
      <c r="LVD243" s="237"/>
      <c r="LVE243" s="237"/>
      <c r="LVF243" s="237"/>
      <c r="LVG243" s="237"/>
      <c r="LVH243" s="237"/>
      <c r="LVI243" s="237"/>
      <c r="LVJ243" s="237"/>
      <c r="LVK243" s="237"/>
      <c r="LVL243" s="237"/>
      <c r="LVM243" s="237"/>
      <c r="LVN243" s="237"/>
      <c r="LVO243" s="237"/>
      <c r="LVP243" s="237"/>
      <c r="LVQ243" s="237"/>
      <c r="LVR243" s="237"/>
      <c r="LVS243" s="237"/>
      <c r="LVT243" s="237"/>
      <c r="LVU243" s="237"/>
      <c r="LVV243" s="237"/>
      <c r="LVW243" s="237"/>
      <c r="LVX243" s="237"/>
      <c r="LVY243" s="237"/>
      <c r="LVZ243" s="237"/>
      <c r="LWA243" s="237"/>
      <c r="LWB243" s="237"/>
      <c r="LWC243" s="237"/>
      <c r="LWD243" s="237"/>
      <c r="LWE243" s="237"/>
      <c r="LWF243" s="237"/>
      <c r="LWG243" s="237"/>
      <c r="LWH243" s="237"/>
      <c r="LWI243" s="237"/>
      <c r="LWJ243" s="237"/>
      <c r="LWK243" s="237"/>
      <c r="LWL243" s="237"/>
      <c r="LWM243" s="237"/>
      <c r="LWN243" s="237"/>
      <c r="LWO243" s="237"/>
      <c r="LWP243" s="237"/>
      <c r="LWQ243" s="237"/>
      <c r="LWR243" s="237"/>
      <c r="LWS243" s="237"/>
      <c r="LWT243" s="237"/>
      <c r="LWU243" s="237"/>
      <c r="LWV243" s="237"/>
      <c r="LWW243" s="237"/>
      <c r="LWX243" s="237"/>
      <c r="LWY243" s="237"/>
      <c r="LWZ243" s="237"/>
      <c r="LXA243" s="237"/>
      <c r="LXB243" s="237"/>
      <c r="LXC243" s="237"/>
      <c r="LXD243" s="237"/>
      <c r="LXE243" s="237"/>
      <c r="LXF243" s="237"/>
      <c r="LXG243" s="237"/>
      <c r="LXH243" s="237"/>
      <c r="LXI243" s="237"/>
      <c r="LXJ243" s="237"/>
      <c r="LXK243" s="237"/>
      <c r="LXL243" s="237"/>
      <c r="LXM243" s="237"/>
      <c r="LXN243" s="237"/>
      <c r="LXO243" s="237"/>
      <c r="LXP243" s="237"/>
      <c r="LXQ243" s="237"/>
      <c r="LXR243" s="237"/>
      <c r="LXS243" s="237"/>
      <c r="LXT243" s="237"/>
      <c r="LXU243" s="237"/>
      <c r="LXV243" s="237"/>
      <c r="LXW243" s="237"/>
      <c r="LXX243" s="237"/>
      <c r="LXY243" s="237"/>
      <c r="LXZ243" s="237"/>
      <c r="LYA243" s="237"/>
      <c r="LYB243" s="237"/>
      <c r="LYC243" s="237"/>
      <c r="LYD243" s="237"/>
      <c r="LYE243" s="237"/>
      <c r="LYF243" s="237"/>
      <c r="LYG243" s="237"/>
      <c r="LYH243" s="237"/>
      <c r="LYI243" s="237"/>
      <c r="LYJ243" s="237"/>
      <c r="LYK243" s="237"/>
      <c r="LYL243" s="237"/>
      <c r="LYM243" s="237"/>
      <c r="LYN243" s="237"/>
      <c r="LYO243" s="237"/>
      <c r="LYP243" s="237"/>
      <c r="LYQ243" s="237"/>
      <c r="LYR243" s="237"/>
      <c r="LYS243" s="237"/>
      <c r="LYT243" s="237"/>
      <c r="LYU243" s="237"/>
      <c r="LYV243" s="237"/>
      <c r="LYW243" s="237"/>
      <c r="LYX243" s="237"/>
      <c r="LYY243" s="237"/>
      <c r="LYZ243" s="237"/>
      <c r="LZA243" s="237"/>
      <c r="LZB243" s="237"/>
      <c r="LZC243" s="237"/>
      <c r="LZD243" s="237"/>
      <c r="LZE243" s="237"/>
      <c r="LZF243" s="237"/>
      <c r="LZG243" s="237"/>
      <c r="LZH243" s="237"/>
      <c r="LZI243" s="237"/>
      <c r="LZJ243" s="237"/>
      <c r="LZK243" s="237"/>
      <c r="LZL243" s="237"/>
      <c r="LZM243" s="237"/>
      <c r="LZN243" s="237"/>
      <c r="LZO243" s="237"/>
      <c r="LZP243" s="237"/>
      <c r="LZQ243" s="237"/>
      <c r="LZR243" s="237"/>
      <c r="LZS243" s="237"/>
      <c r="LZT243" s="237"/>
      <c r="LZU243" s="237"/>
      <c r="LZV243" s="237"/>
      <c r="LZW243" s="237"/>
      <c r="LZX243" s="237"/>
      <c r="LZY243" s="237"/>
      <c r="LZZ243" s="237"/>
      <c r="MAA243" s="237"/>
      <c r="MAB243" s="237"/>
      <c r="MAC243" s="237"/>
      <c r="MAD243" s="237"/>
      <c r="MAE243" s="237"/>
      <c r="MAF243" s="237"/>
      <c r="MAG243" s="237"/>
      <c r="MAH243" s="237"/>
      <c r="MAI243" s="237"/>
      <c r="MAJ243" s="237"/>
      <c r="MAK243" s="237"/>
      <c r="MAL243" s="237"/>
      <c r="MAM243" s="237"/>
      <c r="MAN243" s="237"/>
      <c r="MAO243" s="237"/>
      <c r="MAP243" s="237"/>
      <c r="MAQ243" s="237"/>
      <c r="MAR243" s="237"/>
      <c r="MAS243" s="237"/>
      <c r="MAT243" s="237"/>
      <c r="MAU243" s="237"/>
      <c r="MAV243" s="237"/>
      <c r="MAW243" s="237"/>
      <c r="MAX243" s="237"/>
      <c r="MAY243" s="237"/>
      <c r="MAZ243" s="237"/>
      <c r="MBA243" s="237"/>
      <c r="MBB243" s="237"/>
      <c r="MBC243" s="237"/>
      <c r="MBD243" s="237"/>
      <c r="MBE243" s="237"/>
      <c r="MBF243" s="237"/>
      <c r="MBG243" s="237"/>
      <c r="MBH243" s="237"/>
      <c r="MBI243" s="237"/>
      <c r="MBJ243" s="237"/>
      <c r="MBK243" s="237"/>
      <c r="MBL243" s="237"/>
      <c r="MBM243" s="237"/>
      <c r="MBN243" s="237"/>
      <c r="MBO243" s="237"/>
      <c r="MBP243" s="237"/>
      <c r="MBQ243" s="237"/>
      <c r="MBR243" s="237"/>
      <c r="MBS243" s="237"/>
      <c r="MBT243" s="237"/>
      <c r="MBU243" s="237"/>
      <c r="MBV243" s="237"/>
      <c r="MBW243" s="237"/>
      <c r="MBX243" s="237"/>
      <c r="MBY243" s="237"/>
      <c r="MBZ243" s="237"/>
      <c r="MCA243" s="237"/>
      <c r="MCB243" s="237"/>
      <c r="MCC243" s="237"/>
      <c r="MCD243" s="237"/>
      <c r="MCE243" s="237"/>
      <c r="MCF243" s="237"/>
      <c r="MCG243" s="237"/>
      <c r="MCH243" s="237"/>
      <c r="MCI243" s="237"/>
      <c r="MCJ243" s="237"/>
      <c r="MCK243" s="237"/>
      <c r="MCL243" s="237"/>
      <c r="MCM243" s="237"/>
      <c r="MCN243" s="237"/>
      <c r="MCO243" s="237"/>
      <c r="MCP243" s="237"/>
      <c r="MCQ243" s="237"/>
      <c r="MCR243" s="237"/>
      <c r="MCS243" s="237"/>
      <c r="MCT243" s="237"/>
      <c r="MCU243" s="237"/>
      <c r="MCV243" s="237"/>
      <c r="MCW243" s="237"/>
      <c r="MCX243" s="237"/>
      <c r="MCY243" s="237"/>
      <c r="MCZ243" s="237"/>
      <c r="MDA243" s="237"/>
      <c r="MDB243" s="237"/>
      <c r="MDC243" s="237"/>
      <c r="MDD243" s="237"/>
      <c r="MDE243" s="237"/>
      <c r="MDF243" s="237"/>
      <c r="MDG243" s="237"/>
      <c r="MDH243" s="237"/>
      <c r="MDI243" s="237"/>
      <c r="MDJ243" s="237"/>
      <c r="MDK243" s="237"/>
      <c r="MDL243" s="237"/>
      <c r="MDM243" s="237"/>
      <c r="MDN243" s="237"/>
      <c r="MDO243" s="237"/>
      <c r="MDP243" s="237"/>
      <c r="MDQ243" s="237"/>
      <c r="MDR243" s="237"/>
      <c r="MDS243" s="237"/>
      <c r="MDT243" s="237"/>
      <c r="MDU243" s="237"/>
      <c r="MDV243" s="237"/>
      <c r="MDW243" s="237"/>
      <c r="MDX243" s="237"/>
      <c r="MDY243" s="237"/>
      <c r="MDZ243" s="237"/>
      <c r="MEA243" s="237"/>
      <c r="MEB243" s="237"/>
      <c r="MEC243" s="237"/>
      <c r="MED243" s="237"/>
      <c r="MEE243" s="237"/>
      <c r="MEF243" s="237"/>
      <c r="MEG243" s="237"/>
      <c r="MEH243" s="237"/>
      <c r="MEI243" s="237"/>
      <c r="MEJ243" s="237"/>
      <c r="MEK243" s="237"/>
      <c r="MEL243" s="237"/>
      <c r="MEM243" s="237"/>
      <c r="MEN243" s="237"/>
      <c r="MEO243" s="237"/>
      <c r="MEP243" s="237"/>
      <c r="MEQ243" s="237"/>
      <c r="MER243" s="237"/>
      <c r="MES243" s="237"/>
      <c r="MET243" s="237"/>
      <c r="MEU243" s="237"/>
      <c r="MEV243" s="237"/>
      <c r="MEW243" s="237"/>
      <c r="MEX243" s="237"/>
      <c r="MEY243" s="237"/>
      <c r="MEZ243" s="237"/>
      <c r="MFA243" s="237"/>
      <c r="MFB243" s="237"/>
      <c r="MFC243" s="237"/>
      <c r="MFD243" s="237"/>
      <c r="MFE243" s="237"/>
      <c r="MFF243" s="237"/>
      <c r="MFG243" s="237"/>
      <c r="MFH243" s="237"/>
      <c r="MFI243" s="237"/>
      <c r="MFJ243" s="237"/>
      <c r="MFK243" s="237"/>
      <c r="MFL243" s="237"/>
      <c r="MFM243" s="237"/>
      <c r="MFN243" s="237"/>
      <c r="MFO243" s="237"/>
      <c r="MFP243" s="237"/>
      <c r="MFQ243" s="237"/>
      <c r="MFR243" s="237"/>
      <c r="MFS243" s="237"/>
      <c r="MFT243" s="237"/>
      <c r="MFU243" s="237"/>
      <c r="MFV243" s="237"/>
      <c r="MFW243" s="237"/>
      <c r="MFX243" s="237"/>
      <c r="MFY243" s="237"/>
      <c r="MFZ243" s="237"/>
      <c r="MGA243" s="237"/>
      <c r="MGB243" s="237"/>
      <c r="MGC243" s="237"/>
      <c r="MGD243" s="237"/>
      <c r="MGE243" s="237"/>
      <c r="MGF243" s="237"/>
      <c r="MGG243" s="237"/>
      <c r="MGH243" s="237"/>
      <c r="MGI243" s="237"/>
      <c r="MGJ243" s="237"/>
      <c r="MGK243" s="237"/>
      <c r="MGL243" s="237"/>
      <c r="MGM243" s="237"/>
      <c r="MGN243" s="237"/>
      <c r="MGO243" s="237"/>
      <c r="MGP243" s="237"/>
      <c r="MGQ243" s="237"/>
      <c r="MGR243" s="237"/>
      <c r="MGS243" s="237"/>
      <c r="MGT243" s="237"/>
      <c r="MGU243" s="237"/>
      <c r="MGV243" s="237"/>
      <c r="MGW243" s="237"/>
      <c r="MGX243" s="237"/>
      <c r="MGY243" s="237"/>
      <c r="MGZ243" s="237"/>
      <c r="MHA243" s="237"/>
      <c r="MHB243" s="237"/>
      <c r="MHC243" s="237"/>
      <c r="MHD243" s="237"/>
      <c r="MHE243" s="237"/>
      <c r="MHF243" s="237"/>
      <c r="MHG243" s="237"/>
      <c r="MHH243" s="237"/>
      <c r="MHI243" s="237"/>
      <c r="MHJ243" s="237"/>
      <c r="MHK243" s="237"/>
      <c r="MHL243" s="237"/>
      <c r="MHM243" s="237"/>
      <c r="MHN243" s="237"/>
      <c r="MHO243" s="237"/>
      <c r="MHP243" s="237"/>
      <c r="MHQ243" s="237"/>
      <c r="MHR243" s="237"/>
      <c r="MHS243" s="237"/>
      <c r="MHT243" s="237"/>
      <c r="MHU243" s="237"/>
      <c r="MHV243" s="237"/>
      <c r="MHW243" s="237"/>
      <c r="MHX243" s="237"/>
      <c r="MHY243" s="237"/>
      <c r="MHZ243" s="237"/>
      <c r="MIA243" s="237"/>
      <c r="MIB243" s="237"/>
      <c r="MIC243" s="237"/>
      <c r="MID243" s="237"/>
      <c r="MIE243" s="237"/>
      <c r="MIF243" s="237"/>
      <c r="MIG243" s="237"/>
      <c r="MIH243" s="237"/>
      <c r="MII243" s="237"/>
      <c r="MIJ243" s="237"/>
      <c r="MIK243" s="237"/>
      <c r="MIL243" s="237"/>
      <c r="MIM243" s="237"/>
      <c r="MIN243" s="237"/>
      <c r="MIO243" s="237"/>
      <c r="MIP243" s="237"/>
      <c r="MIQ243" s="237"/>
      <c r="MIR243" s="237"/>
      <c r="MIS243" s="237"/>
      <c r="MIT243" s="237"/>
      <c r="MIU243" s="237"/>
      <c r="MIV243" s="237"/>
      <c r="MIW243" s="237"/>
      <c r="MIX243" s="237"/>
      <c r="MIY243" s="237"/>
      <c r="MIZ243" s="237"/>
      <c r="MJA243" s="237"/>
      <c r="MJB243" s="237"/>
      <c r="MJC243" s="237"/>
      <c r="MJD243" s="237"/>
      <c r="MJE243" s="237"/>
      <c r="MJF243" s="237"/>
      <c r="MJG243" s="237"/>
      <c r="MJH243" s="237"/>
      <c r="MJI243" s="237"/>
      <c r="MJJ243" s="237"/>
      <c r="MJK243" s="237"/>
      <c r="MJL243" s="237"/>
      <c r="MJM243" s="237"/>
      <c r="MJN243" s="237"/>
      <c r="MJO243" s="237"/>
      <c r="MJP243" s="237"/>
      <c r="MJQ243" s="237"/>
      <c r="MJR243" s="237"/>
      <c r="MJS243" s="237"/>
      <c r="MJT243" s="237"/>
      <c r="MJU243" s="237"/>
      <c r="MJV243" s="237"/>
      <c r="MJW243" s="237"/>
      <c r="MJX243" s="237"/>
      <c r="MJY243" s="237"/>
      <c r="MJZ243" s="237"/>
      <c r="MKA243" s="237"/>
      <c r="MKB243" s="237"/>
      <c r="MKC243" s="237"/>
      <c r="MKD243" s="237"/>
      <c r="MKE243" s="237"/>
      <c r="MKF243" s="237"/>
      <c r="MKG243" s="237"/>
      <c r="MKH243" s="237"/>
      <c r="MKI243" s="237"/>
      <c r="MKJ243" s="237"/>
      <c r="MKK243" s="237"/>
      <c r="MKL243" s="237"/>
      <c r="MKM243" s="237"/>
      <c r="MKN243" s="237"/>
      <c r="MKO243" s="237"/>
      <c r="MKP243" s="237"/>
      <c r="MKQ243" s="237"/>
      <c r="MKR243" s="237"/>
      <c r="MKS243" s="237"/>
      <c r="MKT243" s="237"/>
      <c r="MKU243" s="237"/>
      <c r="MKV243" s="237"/>
      <c r="MKW243" s="237"/>
      <c r="MKX243" s="237"/>
      <c r="MKY243" s="237"/>
      <c r="MKZ243" s="237"/>
      <c r="MLA243" s="237"/>
      <c r="MLB243" s="237"/>
      <c r="MLC243" s="237"/>
      <c r="MLD243" s="237"/>
      <c r="MLE243" s="237"/>
      <c r="MLF243" s="237"/>
      <c r="MLG243" s="237"/>
      <c r="MLH243" s="237"/>
      <c r="MLI243" s="237"/>
      <c r="MLJ243" s="237"/>
      <c r="MLK243" s="237"/>
      <c r="MLL243" s="237"/>
      <c r="MLM243" s="237"/>
      <c r="MLN243" s="237"/>
      <c r="MLO243" s="237"/>
      <c r="MLP243" s="237"/>
      <c r="MLQ243" s="237"/>
      <c r="MLR243" s="237"/>
      <c r="MLS243" s="237"/>
      <c r="MLT243" s="237"/>
      <c r="MLU243" s="237"/>
      <c r="MLV243" s="237"/>
      <c r="MLW243" s="237"/>
      <c r="MLX243" s="237"/>
      <c r="MLY243" s="237"/>
      <c r="MLZ243" s="237"/>
      <c r="MMA243" s="237"/>
      <c r="MMB243" s="237"/>
      <c r="MMC243" s="237"/>
      <c r="MMD243" s="237"/>
      <c r="MME243" s="237"/>
      <c r="MMF243" s="237"/>
      <c r="MMG243" s="237"/>
      <c r="MMH243" s="237"/>
      <c r="MMI243" s="237"/>
      <c r="MMJ243" s="237"/>
      <c r="MMK243" s="237"/>
      <c r="MML243" s="237"/>
      <c r="MMM243" s="237"/>
      <c r="MMN243" s="237"/>
      <c r="MMO243" s="237"/>
      <c r="MMP243" s="237"/>
      <c r="MMQ243" s="237"/>
      <c r="MMR243" s="237"/>
      <c r="MMS243" s="237"/>
      <c r="MMT243" s="237"/>
      <c r="MMU243" s="237"/>
      <c r="MMV243" s="237"/>
      <c r="MMW243" s="237"/>
      <c r="MMX243" s="237"/>
      <c r="MMY243" s="237"/>
      <c r="MMZ243" s="237"/>
      <c r="MNA243" s="237"/>
      <c r="MNB243" s="237"/>
      <c r="MNC243" s="237"/>
      <c r="MND243" s="237"/>
      <c r="MNE243" s="237"/>
      <c r="MNF243" s="237"/>
      <c r="MNG243" s="237"/>
      <c r="MNH243" s="237"/>
      <c r="MNI243" s="237"/>
      <c r="MNJ243" s="237"/>
      <c r="MNK243" s="237"/>
      <c r="MNL243" s="237"/>
      <c r="MNM243" s="237"/>
      <c r="MNN243" s="237"/>
      <c r="MNO243" s="237"/>
      <c r="MNP243" s="237"/>
      <c r="MNQ243" s="237"/>
      <c r="MNR243" s="237"/>
      <c r="MNS243" s="237"/>
      <c r="MNT243" s="237"/>
      <c r="MNU243" s="237"/>
      <c r="MNV243" s="237"/>
      <c r="MNW243" s="237"/>
      <c r="MNX243" s="237"/>
      <c r="MNY243" s="237"/>
      <c r="MNZ243" s="237"/>
      <c r="MOA243" s="237"/>
      <c r="MOB243" s="237"/>
      <c r="MOC243" s="237"/>
      <c r="MOD243" s="237"/>
      <c r="MOE243" s="237"/>
      <c r="MOF243" s="237"/>
      <c r="MOG243" s="237"/>
      <c r="MOH243" s="237"/>
      <c r="MOI243" s="237"/>
      <c r="MOJ243" s="237"/>
      <c r="MOK243" s="237"/>
      <c r="MOL243" s="237"/>
      <c r="MOM243" s="237"/>
      <c r="MON243" s="237"/>
      <c r="MOO243" s="237"/>
      <c r="MOP243" s="237"/>
      <c r="MOQ243" s="237"/>
      <c r="MOR243" s="237"/>
      <c r="MOS243" s="237"/>
      <c r="MOT243" s="237"/>
      <c r="MOU243" s="237"/>
      <c r="MOV243" s="237"/>
      <c r="MOW243" s="237"/>
      <c r="MOX243" s="237"/>
      <c r="MOY243" s="237"/>
      <c r="MOZ243" s="237"/>
      <c r="MPA243" s="237"/>
      <c r="MPB243" s="237"/>
      <c r="MPC243" s="237"/>
      <c r="MPD243" s="237"/>
      <c r="MPE243" s="237"/>
      <c r="MPF243" s="237"/>
      <c r="MPG243" s="237"/>
      <c r="MPH243" s="237"/>
      <c r="MPI243" s="237"/>
      <c r="MPJ243" s="237"/>
      <c r="MPK243" s="237"/>
      <c r="MPL243" s="237"/>
      <c r="MPM243" s="237"/>
      <c r="MPN243" s="237"/>
      <c r="MPO243" s="237"/>
      <c r="MPP243" s="237"/>
      <c r="MPQ243" s="237"/>
      <c r="MPR243" s="237"/>
      <c r="MPS243" s="237"/>
      <c r="MPT243" s="237"/>
      <c r="MPU243" s="237"/>
      <c r="MPV243" s="237"/>
      <c r="MPW243" s="237"/>
      <c r="MPX243" s="237"/>
      <c r="MPY243" s="237"/>
      <c r="MPZ243" s="237"/>
      <c r="MQA243" s="237"/>
      <c r="MQB243" s="237"/>
      <c r="MQC243" s="237"/>
      <c r="MQD243" s="237"/>
      <c r="MQE243" s="237"/>
      <c r="MQF243" s="237"/>
      <c r="MQG243" s="237"/>
      <c r="MQH243" s="237"/>
      <c r="MQI243" s="237"/>
      <c r="MQJ243" s="237"/>
      <c r="MQK243" s="237"/>
      <c r="MQL243" s="237"/>
      <c r="MQM243" s="237"/>
      <c r="MQN243" s="237"/>
      <c r="MQO243" s="237"/>
      <c r="MQP243" s="237"/>
      <c r="MQQ243" s="237"/>
      <c r="MQR243" s="237"/>
      <c r="MQS243" s="237"/>
      <c r="MQT243" s="237"/>
      <c r="MQU243" s="237"/>
      <c r="MQV243" s="237"/>
      <c r="MQW243" s="237"/>
      <c r="MQX243" s="237"/>
      <c r="MQY243" s="237"/>
      <c r="MQZ243" s="237"/>
      <c r="MRA243" s="237"/>
      <c r="MRB243" s="237"/>
      <c r="MRC243" s="237"/>
      <c r="MRD243" s="237"/>
      <c r="MRE243" s="237"/>
      <c r="MRF243" s="237"/>
      <c r="MRG243" s="237"/>
      <c r="MRH243" s="237"/>
      <c r="MRI243" s="237"/>
      <c r="MRJ243" s="237"/>
      <c r="MRK243" s="237"/>
      <c r="MRL243" s="237"/>
      <c r="MRM243" s="237"/>
      <c r="MRN243" s="237"/>
      <c r="MRO243" s="237"/>
      <c r="MRP243" s="237"/>
      <c r="MRQ243" s="237"/>
      <c r="MRR243" s="237"/>
      <c r="MRS243" s="237"/>
      <c r="MRT243" s="237"/>
      <c r="MRU243" s="237"/>
      <c r="MRV243" s="237"/>
      <c r="MRW243" s="237"/>
      <c r="MRX243" s="237"/>
      <c r="MRY243" s="237"/>
      <c r="MRZ243" s="237"/>
      <c r="MSA243" s="237"/>
      <c r="MSB243" s="237"/>
      <c r="MSC243" s="237"/>
      <c r="MSD243" s="237"/>
      <c r="MSE243" s="237"/>
      <c r="MSF243" s="237"/>
      <c r="MSG243" s="237"/>
      <c r="MSH243" s="237"/>
      <c r="MSI243" s="237"/>
      <c r="MSJ243" s="237"/>
      <c r="MSK243" s="237"/>
      <c r="MSL243" s="237"/>
      <c r="MSM243" s="237"/>
      <c r="MSN243" s="237"/>
      <c r="MSO243" s="237"/>
      <c r="MSP243" s="237"/>
      <c r="MSQ243" s="237"/>
      <c r="MSR243" s="237"/>
      <c r="MSS243" s="237"/>
      <c r="MST243" s="237"/>
      <c r="MSU243" s="237"/>
      <c r="MSV243" s="237"/>
      <c r="MSW243" s="237"/>
      <c r="MSX243" s="237"/>
      <c r="MSY243" s="237"/>
      <c r="MSZ243" s="237"/>
      <c r="MTA243" s="237"/>
      <c r="MTB243" s="237"/>
      <c r="MTC243" s="237"/>
      <c r="MTD243" s="237"/>
      <c r="MTE243" s="237"/>
      <c r="MTF243" s="237"/>
      <c r="MTG243" s="237"/>
      <c r="MTH243" s="237"/>
      <c r="MTI243" s="237"/>
      <c r="MTJ243" s="237"/>
      <c r="MTK243" s="237"/>
      <c r="MTL243" s="237"/>
      <c r="MTM243" s="237"/>
      <c r="MTN243" s="237"/>
      <c r="MTO243" s="237"/>
      <c r="MTP243" s="237"/>
      <c r="MTQ243" s="237"/>
      <c r="MTR243" s="237"/>
      <c r="MTS243" s="237"/>
      <c r="MTT243" s="237"/>
      <c r="MTU243" s="237"/>
      <c r="MTV243" s="237"/>
      <c r="MTW243" s="237"/>
      <c r="MTX243" s="237"/>
      <c r="MTY243" s="237"/>
      <c r="MTZ243" s="237"/>
      <c r="MUA243" s="237"/>
      <c r="MUB243" s="237"/>
      <c r="MUC243" s="237"/>
      <c r="MUD243" s="237"/>
      <c r="MUE243" s="237"/>
      <c r="MUF243" s="237"/>
      <c r="MUG243" s="237"/>
      <c r="MUH243" s="237"/>
      <c r="MUI243" s="237"/>
      <c r="MUJ243" s="237"/>
      <c r="MUK243" s="237"/>
      <c r="MUL243" s="237"/>
      <c r="MUM243" s="237"/>
      <c r="MUN243" s="237"/>
      <c r="MUO243" s="237"/>
      <c r="MUP243" s="237"/>
      <c r="MUQ243" s="237"/>
      <c r="MUR243" s="237"/>
      <c r="MUS243" s="237"/>
      <c r="MUT243" s="237"/>
      <c r="MUU243" s="237"/>
      <c r="MUV243" s="237"/>
      <c r="MUW243" s="237"/>
      <c r="MUX243" s="237"/>
      <c r="MUY243" s="237"/>
      <c r="MUZ243" s="237"/>
      <c r="MVA243" s="237"/>
      <c r="MVB243" s="237"/>
      <c r="MVC243" s="237"/>
      <c r="MVD243" s="237"/>
      <c r="MVE243" s="237"/>
      <c r="MVF243" s="237"/>
      <c r="MVG243" s="237"/>
      <c r="MVH243" s="237"/>
      <c r="MVI243" s="237"/>
      <c r="MVJ243" s="237"/>
      <c r="MVK243" s="237"/>
      <c r="MVL243" s="237"/>
      <c r="MVM243" s="237"/>
      <c r="MVN243" s="237"/>
      <c r="MVO243" s="237"/>
      <c r="MVP243" s="237"/>
      <c r="MVQ243" s="237"/>
      <c r="MVR243" s="237"/>
      <c r="MVS243" s="237"/>
      <c r="MVT243" s="237"/>
      <c r="MVU243" s="237"/>
      <c r="MVV243" s="237"/>
      <c r="MVW243" s="237"/>
      <c r="MVX243" s="237"/>
      <c r="MVY243" s="237"/>
      <c r="MVZ243" s="237"/>
      <c r="MWA243" s="237"/>
      <c r="MWB243" s="237"/>
      <c r="MWC243" s="237"/>
      <c r="MWD243" s="237"/>
      <c r="MWE243" s="237"/>
      <c r="MWF243" s="237"/>
      <c r="MWG243" s="237"/>
      <c r="MWH243" s="237"/>
      <c r="MWI243" s="237"/>
      <c r="MWJ243" s="237"/>
      <c r="MWK243" s="237"/>
      <c r="MWL243" s="237"/>
      <c r="MWM243" s="237"/>
      <c r="MWN243" s="237"/>
      <c r="MWO243" s="237"/>
      <c r="MWP243" s="237"/>
      <c r="MWQ243" s="237"/>
      <c r="MWR243" s="237"/>
      <c r="MWS243" s="237"/>
      <c r="MWT243" s="237"/>
      <c r="MWU243" s="237"/>
      <c r="MWV243" s="237"/>
      <c r="MWW243" s="237"/>
      <c r="MWX243" s="237"/>
      <c r="MWY243" s="237"/>
      <c r="MWZ243" s="237"/>
      <c r="MXA243" s="237"/>
      <c r="MXB243" s="237"/>
      <c r="MXC243" s="237"/>
      <c r="MXD243" s="237"/>
      <c r="MXE243" s="237"/>
      <c r="MXF243" s="237"/>
      <c r="MXG243" s="237"/>
      <c r="MXH243" s="237"/>
      <c r="MXI243" s="237"/>
      <c r="MXJ243" s="237"/>
      <c r="MXK243" s="237"/>
      <c r="MXL243" s="237"/>
      <c r="MXM243" s="237"/>
      <c r="MXN243" s="237"/>
      <c r="MXO243" s="237"/>
      <c r="MXP243" s="237"/>
      <c r="MXQ243" s="237"/>
      <c r="MXR243" s="237"/>
      <c r="MXS243" s="237"/>
      <c r="MXT243" s="237"/>
      <c r="MXU243" s="237"/>
      <c r="MXV243" s="237"/>
      <c r="MXW243" s="237"/>
      <c r="MXX243" s="237"/>
      <c r="MXY243" s="237"/>
      <c r="MXZ243" s="237"/>
      <c r="MYA243" s="237"/>
      <c r="MYB243" s="237"/>
      <c r="MYC243" s="237"/>
      <c r="MYD243" s="237"/>
      <c r="MYE243" s="237"/>
      <c r="MYF243" s="237"/>
      <c r="MYG243" s="237"/>
      <c r="MYH243" s="237"/>
      <c r="MYI243" s="237"/>
      <c r="MYJ243" s="237"/>
      <c r="MYK243" s="237"/>
      <c r="MYL243" s="237"/>
      <c r="MYM243" s="237"/>
      <c r="MYN243" s="237"/>
      <c r="MYO243" s="237"/>
      <c r="MYP243" s="237"/>
      <c r="MYQ243" s="237"/>
      <c r="MYR243" s="237"/>
      <c r="MYS243" s="237"/>
      <c r="MYT243" s="237"/>
      <c r="MYU243" s="237"/>
      <c r="MYV243" s="237"/>
      <c r="MYW243" s="237"/>
      <c r="MYX243" s="237"/>
      <c r="MYY243" s="237"/>
      <c r="MYZ243" s="237"/>
      <c r="MZA243" s="237"/>
      <c r="MZB243" s="237"/>
      <c r="MZC243" s="237"/>
      <c r="MZD243" s="237"/>
      <c r="MZE243" s="237"/>
      <c r="MZF243" s="237"/>
      <c r="MZG243" s="237"/>
      <c r="MZH243" s="237"/>
      <c r="MZI243" s="237"/>
      <c r="MZJ243" s="237"/>
      <c r="MZK243" s="237"/>
      <c r="MZL243" s="237"/>
      <c r="MZM243" s="237"/>
      <c r="MZN243" s="237"/>
      <c r="MZO243" s="237"/>
      <c r="MZP243" s="237"/>
      <c r="MZQ243" s="237"/>
      <c r="MZR243" s="237"/>
      <c r="MZS243" s="237"/>
      <c r="MZT243" s="237"/>
      <c r="MZU243" s="237"/>
      <c r="MZV243" s="237"/>
      <c r="MZW243" s="237"/>
      <c r="MZX243" s="237"/>
      <c r="MZY243" s="237"/>
      <c r="MZZ243" s="237"/>
      <c r="NAA243" s="237"/>
      <c r="NAB243" s="237"/>
      <c r="NAC243" s="237"/>
      <c r="NAD243" s="237"/>
      <c r="NAE243" s="237"/>
      <c r="NAF243" s="237"/>
      <c r="NAG243" s="237"/>
      <c r="NAH243" s="237"/>
      <c r="NAI243" s="237"/>
      <c r="NAJ243" s="237"/>
      <c r="NAK243" s="237"/>
      <c r="NAL243" s="237"/>
      <c r="NAM243" s="237"/>
      <c r="NAN243" s="237"/>
      <c r="NAO243" s="237"/>
      <c r="NAP243" s="237"/>
      <c r="NAQ243" s="237"/>
      <c r="NAR243" s="237"/>
      <c r="NAS243" s="237"/>
      <c r="NAT243" s="237"/>
      <c r="NAU243" s="237"/>
      <c r="NAV243" s="237"/>
      <c r="NAW243" s="237"/>
      <c r="NAX243" s="237"/>
      <c r="NAY243" s="237"/>
      <c r="NAZ243" s="237"/>
      <c r="NBA243" s="237"/>
      <c r="NBB243" s="237"/>
      <c r="NBC243" s="237"/>
      <c r="NBD243" s="237"/>
      <c r="NBE243" s="237"/>
      <c r="NBF243" s="237"/>
      <c r="NBG243" s="237"/>
      <c r="NBH243" s="237"/>
      <c r="NBI243" s="237"/>
      <c r="NBJ243" s="237"/>
      <c r="NBK243" s="237"/>
      <c r="NBL243" s="237"/>
      <c r="NBM243" s="237"/>
      <c r="NBN243" s="237"/>
      <c r="NBO243" s="237"/>
      <c r="NBP243" s="237"/>
      <c r="NBQ243" s="237"/>
      <c r="NBR243" s="237"/>
      <c r="NBS243" s="237"/>
      <c r="NBT243" s="237"/>
      <c r="NBU243" s="237"/>
      <c r="NBV243" s="237"/>
      <c r="NBW243" s="237"/>
      <c r="NBX243" s="237"/>
      <c r="NBY243" s="237"/>
      <c r="NBZ243" s="237"/>
      <c r="NCA243" s="237"/>
      <c r="NCB243" s="237"/>
      <c r="NCC243" s="237"/>
      <c r="NCD243" s="237"/>
      <c r="NCE243" s="237"/>
      <c r="NCF243" s="237"/>
      <c r="NCG243" s="237"/>
      <c r="NCH243" s="237"/>
      <c r="NCI243" s="237"/>
      <c r="NCJ243" s="237"/>
      <c r="NCK243" s="237"/>
      <c r="NCL243" s="237"/>
      <c r="NCM243" s="237"/>
      <c r="NCN243" s="237"/>
      <c r="NCO243" s="237"/>
      <c r="NCP243" s="237"/>
      <c r="NCQ243" s="237"/>
      <c r="NCR243" s="237"/>
      <c r="NCS243" s="237"/>
      <c r="NCT243" s="237"/>
      <c r="NCU243" s="237"/>
      <c r="NCV243" s="237"/>
      <c r="NCW243" s="237"/>
      <c r="NCX243" s="237"/>
      <c r="NCY243" s="237"/>
      <c r="NCZ243" s="237"/>
      <c r="NDA243" s="237"/>
      <c r="NDB243" s="237"/>
      <c r="NDC243" s="237"/>
      <c r="NDD243" s="237"/>
      <c r="NDE243" s="237"/>
      <c r="NDF243" s="237"/>
      <c r="NDG243" s="237"/>
      <c r="NDH243" s="237"/>
      <c r="NDI243" s="237"/>
      <c r="NDJ243" s="237"/>
      <c r="NDK243" s="237"/>
      <c r="NDL243" s="237"/>
      <c r="NDM243" s="237"/>
      <c r="NDN243" s="237"/>
      <c r="NDO243" s="237"/>
      <c r="NDP243" s="237"/>
      <c r="NDQ243" s="237"/>
      <c r="NDR243" s="237"/>
      <c r="NDS243" s="237"/>
      <c r="NDT243" s="237"/>
      <c r="NDU243" s="237"/>
      <c r="NDV243" s="237"/>
      <c r="NDW243" s="237"/>
      <c r="NDX243" s="237"/>
      <c r="NDY243" s="237"/>
      <c r="NDZ243" s="237"/>
      <c r="NEA243" s="237"/>
      <c r="NEB243" s="237"/>
      <c r="NEC243" s="237"/>
      <c r="NED243" s="237"/>
      <c r="NEE243" s="237"/>
      <c r="NEF243" s="237"/>
      <c r="NEG243" s="237"/>
      <c r="NEH243" s="237"/>
      <c r="NEI243" s="237"/>
      <c r="NEJ243" s="237"/>
      <c r="NEK243" s="237"/>
      <c r="NEL243" s="237"/>
      <c r="NEM243" s="237"/>
      <c r="NEN243" s="237"/>
      <c r="NEO243" s="237"/>
      <c r="NEP243" s="237"/>
      <c r="NEQ243" s="237"/>
      <c r="NER243" s="237"/>
      <c r="NES243" s="237"/>
      <c r="NET243" s="237"/>
      <c r="NEU243" s="237"/>
      <c r="NEV243" s="237"/>
      <c r="NEW243" s="237"/>
      <c r="NEX243" s="237"/>
      <c r="NEY243" s="237"/>
      <c r="NEZ243" s="237"/>
      <c r="NFA243" s="237"/>
      <c r="NFB243" s="237"/>
      <c r="NFC243" s="237"/>
      <c r="NFD243" s="237"/>
      <c r="NFE243" s="237"/>
      <c r="NFF243" s="237"/>
      <c r="NFG243" s="237"/>
      <c r="NFH243" s="237"/>
      <c r="NFI243" s="237"/>
      <c r="NFJ243" s="237"/>
      <c r="NFK243" s="237"/>
      <c r="NFL243" s="237"/>
      <c r="NFM243" s="237"/>
      <c r="NFN243" s="237"/>
      <c r="NFO243" s="237"/>
      <c r="NFP243" s="237"/>
      <c r="NFQ243" s="237"/>
      <c r="NFR243" s="237"/>
      <c r="NFS243" s="237"/>
      <c r="NFT243" s="237"/>
      <c r="NFU243" s="237"/>
      <c r="NFV243" s="237"/>
      <c r="NFW243" s="237"/>
      <c r="NFX243" s="237"/>
      <c r="NFY243" s="237"/>
      <c r="NFZ243" s="237"/>
      <c r="NGA243" s="237"/>
      <c r="NGB243" s="237"/>
      <c r="NGC243" s="237"/>
      <c r="NGD243" s="237"/>
      <c r="NGE243" s="237"/>
      <c r="NGF243" s="237"/>
      <c r="NGG243" s="237"/>
      <c r="NGH243" s="237"/>
      <c r="NGI243" s="237"/>
      <c r="NGJ243" s="237"/>
      <c r="NGK243" s="237"/>
      <c r="NGL243" s="237"/>
      <c r="NGM243" s="237"/>
      <c r="NGN243" s="237"/>
      <c r="NGO243" s="237"/>
      <c r="NGP243" s="237"/>
      <c r="NGQ243" s="237"/>
      <c r="NGR243" s="237"/>
      <c r="NGS243" s="237"/>
      <c r="NGT243" s="237"/>
      <c r="NGU243" s="237"/>
      <c r="NGV243" s="237"/>
      <c r="NGW243" s="237"/>
      <c r="NGX243" s="237"/>
      <c r="NGY243" s="237"/>
      <c r="NGZ243" s="237"/>
      <c r="NHA243" s="237"/>
      <c r="NHB243" s="237"/>
      <c r="NHC243" s="237"/>
      <c r="NHD243" s="237"/>
      <c r="NHE243" s="237"/>
      <c r="NHF243" s="237"/>
      <c r="NHG243" s="237"/>
      <c r="NHH243" s="237"/>
      <c r="NHI243" s="237"/>
      <c r="NHJ243" s="237"/>
      <c r="NHK243" s="237"/>
      <c r="NHL243" s="237"/>
      <c r="NHM243" s="237"/>
      <c r="NHN243" s="237"/>
      <c r="NHO243" s="237"/>
      <c r="NHP243" s="237"/>
      <c r="NHQ243" s="237"/>
      <c r="NHR243" s="237"/>
      <c r="NHS243" s="237"/>
      <c r="NHT243" s="237"/>
      <c r="NHU243" s="237"/>
      <c r="NHV243" s="237"/>
      <c r="NHW243" s="237"/>
      <c r="NHX243" s="237"/>
      <c r="NHY243" s="237"/>
      <c r="NHZ243" s="237"/>
      <c r="NIA243" s="237"/>
      <c r="NIB243" s="237"/>
      <c r="NIC243" s="237"/>
      <c r="NID243" s="237"/>
      <c r="NIE243" s="237"/>
      <c r="NIF243" s="237"/>
      <c r="NIG243" s="237"/>
      <c r="NIH243" s="237"/>
      <c r="NII243" s="237"/>
      <c r="NIJ243" s="237"/>
      <c r="NIK243" s="237"/>
      <c r="NIL243" s="237"/>
      <c r="NIM243" s="237"/>
      <c r="NIN243" s="237"/>
      <c r="NIO243" s="237"/>
      <c r="NIP243" s="237"/>
      <c r="NIQ243" s="237"/>
      <c r="NIR243" s="237"/>
      <c r="NIS243" s="237"/>
      <c r="NIT243" s="237"/>
      <c r="NIU243" s="237"/>
      <c r="NIV243" s="237"/>
      <c r="NIW243" s="237"/>
      <c r="NIX243" s="237"/>
      <c r="NIY243" s="237"/>
      <c r="NIZ243" s="237"/>
      <c r="NJA243" s="237"/>
      <c r="NJB243" s="237"/>
      <c r="NJC243" s="237"/>
      <c r="NJD243" s="237"/>
      <c r="NJE243" s="237"/>
      <c r="NJF243" s="237"/>
      <c r="NJG243" s="237"/>
      <c r="NJH243" s="237"/>
      <c r="NJI243" s="237"/>
      <c r="NJJ243" s="237"/>
      <c r="NJK243" s="237"/>
      <c r="NJL243" s="237"/>
      <c r="NJM243" s="237"/>
      <c r="NJN243" s="237"/>
      <c r="NJO243" s="237"/>
      <c r="NJP243" s="237"/>
      <c r="NJQ243" s="237"/>
      <c r="NJR243" s="237"/>
      <c r="NJS243" s="237"/>
      <c r="NJT243" s="237"/>
      <c r="NJU243" s="237"/>
      <c r="NJV243" s="237"/>
      <c r="NJW243" s="237"/>
      <c r="NJX243" s="237"/>
      <c r="NJY243" s="237"/>
      <c r="NJZ243" s="237"/>
      <c r="NKA243" s="237"/>
      <c r="NKB243" s="237"/>
      <c r="NKC243" s="237"/>
      <c r="NKD243" s="237"/>
      <c r="NKE243" s="237"/>
      <c r="NKF243" s="237"/>
      <c r="NKG243" s="237"/>
      <c r="NKH243" s="237"/>
      <c r="NKI243" s="237"/>
      <c r="NKJ243" s="237"/>
      <c r="NKK243" s="237"/>
      <c r="NKL243" s="237"/>
      <c r="NKM243" s="237"/>
      <c r="NKN243" s="237"/>
      <c r="NKO243" s="237"/>
      <c r="NKP243" s="237"/>
      <c r="NKQ243" s="237"/>
      <c r="NKR243" s="237"/>
      <c r="NKS243" s="237"/>
      <c r="NKT243" s="237"/>
      <c r="NKU243" s="237"/>
      <c r="NKV243" s="237"/>
      <c r="NKW243" s="237"/>
      <c r="NKX243" s="237"/>
      <c r="NKY243" s="237"/>
      <c r="NKZ243" s="237"/>
      <c r="NLA243" s="237"/>
      <c r="NLB243" s="237"/>
      <c r="NLC243" s="237"/>
      <c r="NLD243" s="237"/>
      <c r="NLE243" s="237"/>
      <c r="NLF243" s="237"/>
      <c r="NLG243" s="237"/>
      <c r="NLH243" s="237"/>
      <c r="NLI243" s="237"/>
      <c r="NLJ243" s="237"/>
      <c r="NLK243" s="237"/>
      <c r="NLL243" s="237"/>
      <c r="NLM243" s="237"/>
      <c r="NLN243" s="237"/>
      <c r="NLO243" s="237"/>
      <c r="NLP243" s="237"/>
      <c r="NLQ243" s="237"/>
      <c r="NLR243" s="237"/>
      <c r="NLS243" s="237"/>
      <c r="NLT243" s="237"/>
      <c r="NLU243" s="237"/>
      <c r="NLV243" s="237"/>
      <c r="NLW243" s="237"/>
      <c r="NLX243" s="237"/>
      <c r="NLY243" s="237"/>
      <c r="NLZ243" s="237"/>
      <c r="NMA243" s="237"/>
      <c r="NMB243" s="237"/>
      <c r="NMC243" s="237"/>
      <c r="NMD243" s="237"/>
      <c r="NME243" s="237"/>
      <c r="NMF243" s="237"/>
      <c r="NMG243" s="237"/>
      <c r="NMH243" s="237"/>
      <c r="NMI243" s="237"/>
      <c r="NMJ243" s="237"/>
      <c r="NMK243" s="237"/>
      <c r="NML243" s="237"/>
      <c r="NMM243" s="237"/>
      <c r="NMN243" s="237"/>
      <c r="NMO243" s="237"/>
      <c r="NMP243" s="237"/>
      <c r="NMQ243" s="237"/>
      <c r="NMR243" s="237"/>
      <c r="NMS243" s="237"/>
      <c r="NMT243" s="237"/>
      <c r="NMU243" s="237"/>
      <c r="NMV243" s="237"/>
      <c r="NMW243" s="237"/>
      <c r="NMX243" s="237"/>
      <c r="NMY243" s="237"/>
      <c r="NMZ243" s="237"/>
      <c r="NNA243" s="237"/>
      <c r="NNB243" s="237"/>
      <c r="NNC243" s="237"/>
      <c r="NND243" s="237"/>
      <c r="NNE243" s="237"/>
      <c r="NNF243" s="237"/>
      <c r="NNG243" s="237"/>
      <c r="NNH243" s="237"/>
      <c r="NNI243" s="237"/>
      <c r="NNJ243" s="237"/>
      <c r="NNK243" s="237"/>
      <c r="NNL243" s="237"/>
      <c r="NNM243" s="237"/>
      <c r="NNN243" s="237"/>
      <c r="NNO243" s="237"/>
      <c r="NNP243" s="237"/>
      <c r="NNQ243" s="237"/>
      <c r="NNR243" s="237"/>
      <c r="NNS243" s="237"/>
      <c r="NNT243" s="237"/>
      <c r="NNU243" s="237"/>
      <c r="NNV243" s="237"/>
      <c r="NNW243" s="237"/>
      <c r="NNX243" s="237"/>
      <c r="NNY243" s="237"/>
      <c r="NNZ243" s="237"/>
      <c r="NOA243" s="237"/>
      <c r="NOB243" s="237"/>
      <c r="NOC243" s="237"/>
      <c r="NOD243" s="237"/>
      <c r="NOE243" s="237"/>
      <c r="NOF243" s="237"/>
      <c r="NOG243" s="237"/>
      <c r="NOH243" s="237"/>
      <c r="NOI243" s="237"/>
      <c r="NOJ243" s="237"/>
      <c r="NOK243" s="237"/>
      <c r="NOL243" s="237"/>
      <c r="NOM243" s="237"/>
      <c r="NON243" s="237"/>
      <c r="NOO243" s="237"/>
      <c r="NOP243" s="237"/>
      <c r="NOQ243" s="237"/>
      <c r="NOR243" s="237"/>
      <c r="NOS243" s="237"/>
      <c r="NOT243" s="237"/>
      <c r="NOU243" s="237"/>
      <c r="NOV243" s="237"/>
      <c r="NOW243" s="237"/>
      <c r="NOX243" s="237"/>
      <c r="NOY243" s="237"/>
      <c r="NOZ243" s="237"/>
      <c r="NPA243" s="237"/>
      <c r="NPB243" s="237"/>
      <c r="NPC243" s="237"/>
      <c r="NPD243" s="237"/>
      <c r="NPE243" s="237"/>
      <c r="NPF243" s="237"/>
      <c r="NPG243" s="237"/>
      <c r="NPH243" s="237"/>
      <c r="NPI243" s="237"/>
      <c r="NPJ243" s="237"/>
      <c r="NPK243" s="237"/>
      <c r="NPL243" s="237"/>
      <c r="NPM243" s="237"/>
      <c r="NPN243" s="237"/>
      <c r="NPO243" s="237"/>
      <c r="NPP243" s="237"/>
      <c r="NPQ243" s="237"/>
      <c r="NPR243" s="237"/>
      <c r="NPS243" s="237"/>
      <c r="NPT243" s="237"/>
      <c r="NPU243" s="237"/>
      <c r="NPV243" s="237"/>
      <c r="NPW243" s="237"/>
      <c r="NPX243" s="237"/>
      <c r="NPY243" s="237"/>
      <c r="NPZ243" s="237"/>
      <c r="NQA243" s="237"/>
      <c r="NQB243" s="237"/>
      <c r="NQC243" s="237"/>
      <c r="NQD243" s="237"/>
      <c r="NQE243" s="237"/>
      <c r="NQF243" s="237"/>
      <c r="NQG243" s="237"/>
      <c r="NQH243" s="237"/>
      <c r="NQI243" s="237"/>
      <c r="NQJ243" s="237"/>
      <c r="NQK243" s="237"/>
      <c r="NQL243" s="237"/>
      <c r="NQM243" s="237"/>
      <c r="NQN243" s="237"/>
      <c r="NQO243" s="237"/>
      <c r="NQP243" s="237"/>
      <c r="NQQ243" s="237"/>
      <c r="NQR243" s="237"/>
      <c r="NQS243" s="237"/>
      <c r="NQT243" s="237"/>
      <c r="NQU243" s="237"/>
      <c r="NQV243" s="237"/>
      <c r="NQW243" s="237"/>
      <c r="NQX243" s="237"/>
      <c r="NQY243" s="237"/>
      <c r="NQZ243" s="237"/>
      <c r="NRA243" s="237"/>
      <c r="NRB243" s="237"/>
      <c r="NRC243" s="237"/>
      <c r="NRD243" s="237"/>
      <c r="NRE243" s="237"/>
      <c r="NRF243" s="237"/>
      <c r="NRG243" s="237"/>
      <c r="NRH243" s="237"/>
      <c r="NRI243" s="237"/>
      <c r="NRJ243" s="237"/>
      <c r="NRK243" s="237"/>
      <c r="NRL243" s="237"/>
      <c r="NRM243" s="237"/>
      <c r="NRN243" s="237"/>
      <c r="NRO243" s="237"/>
      <c r="NRP243" s="237"/>
      <c r="NRQ243" s="237"/>
      <c r="NRR243" s="237"/>
      <c r="NRS243" s="237"/>
      <c r="NRT243" s="237"/>
      <c r="NRU243" s="237"/>
      <c r="NRV243" s="237"/>
      <c r="NRW243" s="237"/>
      <c r="NRX243" s="237"/>
      <c r="NRY243" s="237"/>
      <c r="NRZ243" s="237"/>
      <c r="NSA243" s="237"/>
      <c r="NSB243" s="237"/>
      <c r="NSC243" s="237"/>
      <c r="NSD243" s="237"/>
      <c r="NSE243" s="237"/>
      <c r="NSF243" s="237"/>
      <c r="NSG243" s="237"/>
      <c r="NSH243" s="237"/>
      <c r="NSI243" s="237"/>
      <c r="NSJ243" s="237"/>
      <c r="NSK243" s="237"/>
      <c r="NSL243" s="237"/>
      <c r="NSM243" s="237"/>
      <c r="NSN243" s="237"/>
      <c r="NSO243" s="237"/>
      <c r="NSP243" s="237"/>
      <c r="NSQ243" s="237"/>
      <c r="NSR243" s="237"/>
      <c r="NSS243" s="237"/>
      <c r="NST243" s="237"/>
      <c r="NSU243" s="237"/>
      <c r="NSV243" s="237"/>
      <c r="NSW243" s="237"/>
      <c r="NSX243" s="237"/>
      <c r="NSY243" s="237"/>
      <c r="NSZ243" s="237"/>
      <c r="NTA243" s="237"/>
      <c r="NTB243" s="237"/>
      <c r="NTC243" s="237"/>
      <c r="NTD243" s="237"/>
      <c r="NTE243" s="237"/>
      <c r="NTF243" s="237"/>
      <c r="NTG243" s="237"/>
      <c r="NTH243" s="237"/>
      <c r="NTI243" s="237"/>
      <c r="NTJ243" s="237"/>
      <c r="NTK243" s="237"/>
      <c r="NTL243" s="237"/>
      <c r="NTM243" s="237"/>
      <c r="NTN243" s="237"/>
      <c r="NTO243" s="237"/>
      <c r="NTP243" s="237"/>
      <c r="NTQ243" s="237"/>
      <c r="NTR243" s="237"/>
      <c r="NTS243" s="237"/>
      <c r="NTT243" s="237"/>
      <c r="NTU243" s="237"/>
      <c r="NTV243" s="237"/>
      <c r="NTW243" s="237"/>
      <c r="NTX243" s="237"/>
      <c r="NTY243" s="237"/>
      <c r="NTZ243" s="237"/>
      <c r="NUA243" s="237"/>
      <c r="NUB243" s="237"/>
      <c r="NUC243" s="237"/>
      <c r="NUD243" s="237"/>
      <c r="NUE243" s="237"/>
      <c r="NUF243" s="237"/>
      <c r="NUG243" s="237"/>
      <c r="NUH243" s="237"/>
      <c r="NUI243" s="237"/>
      <c r="NUJ243" s="237"/>
      <c r="NUK243" s="237"/>
      <c r="NUL243" s="237"/>
      <c r="NUM243" s="237"/>
      <c r="NUN243" s="237"/>
      <c r="NUO243" s="237"/>
      <c r="NUP243" s="237"/>
      <c r="NUQ243" s="237"/>
      <c r="NUR243" s="237"/>
      <c r="NUS243" s="237"/>
      <c r="NUT243" s="237"/>
      <c r="NUU243" s="237"/>
      <c r="NUV243" s="237"/>
      <c r="NUW243" s="237"/>
      <c r="NUX243" s="237"/>
      <c r="NUY243" s="237"/>
      <c r="NUZ243" s="237"/>
      <c r="NVA243" s="237"/>
      <c r="NVB243" s="237"/>
      <c r="NVC243" s="237"/>
      <c r="NVD243" s="237"/>
      <c r="NVE243" s="237"/>
      <c r="NVF243" s="237"/>
      <c r="NVG243" s="237"/>
      <c r="NVH243" s="237"/>
      <c r="NVI243" s="237"/>
      <c r="NVJ243" s="237"/>
      <c r="NVK243" s="237"/>
      <c r="NVL243" s="237"/>
      <c r="NVM243" s="237"/>
      <c r="NVN243" s="237"/>
      <c r="NVO243" s="237"/>
      <c r="NVP243" s="237"/>
      <c r="NVQ243" s="237"/>
      <c r="NVR243" s="237"/>
      <c r="NVS243" s="237"/>
      <c r="NVT243" s="237"/>
      <c r="NVU243" s="237"/>
      <c r="NVV243" s="237"/>
      <c r="NVW243" s="237"/>
      <c r="NVX243" s="237"/>
      <c r="NVY243" s="237"/>
      <c r="NVZ243" s="237"/>
      <c r="NWA243" s="237"/>
      <c r="NWB243" s="237"/>
      <c r="NWC243" s="237"/>
      <c r="NWD243" s="237"/>
      <c r="NWE243" s="237"/>
      <c r="NWF243" s="237"/>
      <c r="NWG243" s="237"/>
      <c r="NWH243" s="237"/>
      <c r="NWI243" s="237"/>
      <c r="NWJ243" s="237"/>
      <c r="NWK243" s="237"/>
      <c r="NWL243" s="237"/>
      <c r="NWM243" s="237"/>
      <c r="NWN243" s="237"/>
      <c r="NWO243" s="237"/>
      <c r="NWP243" s="237"/>
      <c r="NWQ243" s="237"/>
      <c r="NWR243" s="237"/>
      <c r="NWS243" s="237"/>
      <c r="NWT243" s="237"/>
      <c r="NWU243" s="237"/>
      <c r="NWV243" s="237"/>
      <c r="NWW243" s="237"/>
      <c r="NWX243" s="237"/>
      <c r="NWY243" s="237"/>
      <c r="NWZ243" s="237"/>
      <c r="NXA243" s="237"/>
      <c r="NXB243" s="237"/>
      <c r="NXC243" s="237"/>
      <c r="NXD243" s="237"/>
      <c r="NXE243" s="237"/>
      <c r="NXF243" s="237"/>
      <c r="NXG243" s="237"/>
      <c r="NXH243" s="237"/>
      <c r="NXI243" s="237"/>
      <c r="NXJ243" s="237"/>
      <c r="NXK243" s="237"/>
      <c r="NXL243" s="237"/>
      <c r="NXM243" s="237"/>
      <c r="NXN243" s="237"/>
      <c r="NXO243" s="237"/>
      <c r="NXP243" s="237"/>
      <c r="NXQ243" s="237"/>
      <c r="NXR243" s="237"/>
      <c r="NXS243" s="237"/>
      <c r="NXT243" s="237"/>
      <c r="NXU243" s="237"/>
      <c r="NXV243" s="237"/>
      <c r="NXW243" s="237"/>
      <c r="NXX243" s="237"/>
      <c r="NXY243" s="237"/>
      <c r="NXZ243" s="237"/>
      <c r="NYA243" s="237"/>
      <c r="NYB243" s="237"/>
      <c r="NYC243" s="237"/>
      <c r="NYD243" s="237"/>
      <c r="NYE243" s="237"/>
      <c r="NYF243" s="237"/>
      <c r="NYG243" s="237"/>
      <c r="NYH243" s="237"/>
      <c r="NYI243" s="237"/>
      <c r="NYJ243" s="237"/>
      <c r="NYK243" s="237"/>
      <c r="NYL243" s="237"/>
      <c r="NYM243" s="237"/>
      <c r="NYN243" s="237"/>
      <c r="NYO243" s="237"/>
      <c r="NYP243" s="237"/>
      <c r="NYQ243" s="237"/>
      <c r="NYR243" s="237"/>
      <c r="NYS243" s="237"/>
      <c r="NYT243" s="237"/>
      <c r="NYU243" s="237"/>
      <c r="NYV243" s="237"/>
      <c r="NYW243" s="237"/>
      <c r="NYX243" s="237"/>
      <c r="NYY243" s="237"/>
      <c r="NYZ243" s="237"/>
      <c r="NZA243" s="237"/>
      <c r="NZB243" s="237"/>
      <c r="NZC243" s="237"/>
      <c r="NZD243" s="237"/>
      <c r="NZE243" s="237"/>
      <c r="NZF243" s="237"/>
      <c r="NZG243" s="237"/>
      <c r="NZH243" s="237"/>
      <c r="NZI243" s="237"/>
      <c r="NZJ243" s="237"/>
      <c r="NZK243" s="237"/>
      <c r="NZL243" s="237"/>
      <c r="NZM243" s="237"/>
      <c r="NZN243" s="237"/>
      <c r="NZO243" s="237"/>
      <c r="NZP243" s="237"/>
      <c r="NZQ243" s="237"/>
      <c r="NZR243" s="237"/>
      <c r="NZS243" s="237"/>
      <c r="NZT243" s="237"/>
      <c r="NZU243" s="237"/>
      <c r="NZV243" s="237"/>
      <c r="NZW243" s="237"/>
      <c r="NZX243" s="237"/>
      <c r="NZY243" s="237"/>
      <c r="NZZ243" s="237"/>
      <c r="OAA243" s="237"/>
      <c r="OAB243" s="237"/>
      <c r="OAC243" s="237"/>
      <c r="OAD243" s="237"/>
      <c r="OAE243" s="237"/>
      <c r="OAF243" s="237"/>
      <c r="OAG243" s="237"/>
      <c r="OAH243" s="237"/>
      <c r="OAI243" s="237"/>
      <c r="OAJ243" s="237"/>
      <c r="OAK243" s="237"/>
      <c r="OAL243" s="237"/>
      <c r="OAM243" s="237"/>
      <c r="OAN243" s="237"/>
      <c r="OAO243" s="237"/>
      <c r="OAP243" s="237"/>
      <c r="OAQ243" s="237"/>
      <c r="OAR243" s="237"/>
      <c r="OAS243" s="237"/>
      <c r="OAT243" s="237"/>
      <c r="OAU243" s="237"/>
      <c r="OAV243" s="237"/>
      <c r="OAW243" s="237"/>
      <c r="OAX243" s="237"/>
      <c r="OAY243" s="237"/>
      <c r="OAZ243" s="237"/>
      <c r="OBA243" s="237"/>
      <c r="OBB243" s="237"/>
      <c r="OBC243" s="237"/>
      <c r="OBD243" s="237"/>
      <c r="OBE243" s="237"/>
      <c r="OBF243" s="237"/>
      <c r="OBG243" s="237"/>
      <c r="OBH243" s="237"/>
      <c r="OBI243" s="237"/>
      <c r="OBJ243" s="237"/>
      <c r="OBK243" s="237"/>
      <c r="OBL243" s="237"/>
      <c r="OBM243" s="237"/>
      <c r="OBN243" s="237"/>
      <c r="OBO243" s="237"/>
      <c r="OBP243" s="237"/>
      <c r="OBQ243" s="237"/>
      <c r="OBR243" s="237"/>
      <c r="OBS243" s="237"/>
      <c r="OBT243" s="237"/>
      <c r="OBU243" s="237"/>
      <c r="OBV243" s="237"/>
      <c r="OBW243" s="237"/>
      <c r="OBX243" s="237"/>
      <c r="OBY243" s="237"/>
      <c r="OBZ243" s="237"/>
      <c r="OCA243" s="237"/>
      <c r="OCB243" s="237"/>
      <c r="OCC243" s="237"/>
      <c r="OCD243" s="237"/>
      <c r="OCE243" s="237"/>
      <c r="OCF243" s="237"/>
      <c r="OCG243" s="237"/>
      <c r="OCH243" s="237"/>
      <c r="OCI243" s="237"/>
      <c r="OCJ243" s="237"/>
      <c r="OCK243" s="237"/>
      <c r="OCL243" s="237"/>
      <c r="OCM243" s="237"/>
      <c r="OCN243" s="237"/>
      <c r="OCO243" s="237"/>
      <c r="OCP243" s="237"/>
      <c r="OCQ243" s="237"/>
      <c r="OCR243" s="237"/>
      <c r="OCS243" s="237"/>
      <c r="OCT243" s="237"/>
      <c r="OCU243" s="237"/>
      <c r="OCV243" s="237"/>
      <c r="OCW243" s="237"/>
      <c r="OCX243" s="237"/>
      <c r="OCY243" s="237"/>
      <c r="OCZ243" s="237"/>
      <c r="ODA243" s="237"/>
      <c r="ODB243" s="237"/>
      <c r="ODC243" s="237"/>
      <c r="ODD243" s="237"/>
      <c r="ODE243" s="237"/>
      <c r="ODF243" s="237"/>
      <c r="ODG243" s="237"/>
      <c r="ODH243" s="237"/>
      <c r="ODI243" s="237"/>
      <c r="ODJ243" s="237"/>
      <c r="ODK243" s="237"/>
      <c r="ODL243" s="237"/>
      <c r="ODM243" s="237"/>
      <c r="ODN243" s="237"/>
      <c r="ODO243" s="237"/>
      <c r="ODP243" s="237"/>
      <c r="ODQ243" s="237"/>
      <c r="ODR243" s="237"/>
      <c r="ODS243" s="237"/>
      <c r="ODT243" s="237"/>
      <c r="ODU243" s="237"/>
      <c r="ODV243" s="237"/>
      <c r="ODW243" s="237"/>
      <c r="ODX243" s="237"/>
      <c r="ODY243" s="237"/>
      <c r="ODZ243" s="237"/>
      <c r="OEA243" s="237"/>
      <c r="OEB243" s="237"/>
      <c r="OEC243" s="237"/>
      <c r="OED243" s="237"/>
      <c r="OEE243" s="237"/>
      <c r="OEF243" s="237"/>
      <c r="OEG243" s="237"/>
      <c r="OEH243" s="237"/>
      <c r="OEI243" s="237"/>
      <c r="OEJ243" s="237"/>
      <c r="OEK243" s="237"/>
      <c r="OEL243" s="237"/>
      <c r="OEM243" s="237"/>
      <c r="OEN243" s="237"/>
      <c r="OEO243" s="237"/>
      <c r="OEP243" s="237"/>
      <c r="OEQ243" s="237"/>
      <c r="OER243" s="237"/>
      <c r="OES243" s="237"/>
      <c r="OET243" s="237"/>
      <c r="OEU243" s="237"/>
      <c r="OEV243" s="237"/>
      <c r="OEW243" s="237"/>
      <c r="OEX243" s="237"/>
      <c r="OEY243" s="237"/>
      <c r="OEZ243" s="237"/>
      <c r="OFA243" s="237"/>
      <c r="OFB243" s="237"/>
      <c r="OFC243" s="237"/>
      <c r="OFD243" s="237"/>
      <c r="OFE243" s="237"/>
      <c r="OFF243" s="237"/>
      <c r="OFG243" s="237"/>
      <c r="OFH243" s="237"/>
      <c r="OFI243" s="237"/>
      <c r="OFJ243" s="237"/>
      <c r="OFK243" s="237"/>
      <c r="OFL243" s="237"/>
      <c r="OFM243" s="237"/>
      <c r="OFN243" s="237"/>
      <c r="OFO243" s="237"/>
      <c r="OFP243" s="237"/>
      <c r="OFQ243" s="237"/>
      <c r="OFR243" s="237"/>
      <c r="OFS243" s="237"/>
      <c r="OFT243" s="237"/>
      <c r="OFU243" s="237"/>
      <c r="OFV243" s="237"/>
      <c r="OFW243" s="237"/>
      <c r="OFX243" s="237"/>
      <c r="OFY243" s="237"/>
      <c r="OFZ243" s="237"/>
      <c r="OGA243" s="237"/>
      <c r="OGB243" s="237"/>
      <c r="OGC243" s="237"/>
      <c r="OGD243" s="237"/>
      <c r="OGE243" s="237"/>
      <c r="OGF243" s="237"/>
      <c r="OGG243" s="237"/>
      <c r="OGH243" s="237"/>
      <c r="OGI243" s="237"/>
      <c r="OGJ243" s="237"/>
      <c r="OGK243" s="237"/>
      <c r="OGL243" s="237"/>
      <c r="OGM243" s="237"/>
      <c r="OGN243" s="237"/>
      <c r="OGO243" s="237"/>
      <c r="OGP243" s="237"/>
      <c r="OGQ243" s="237"/>
      <c r="OGR243" s="237"/>
      <c r="OGS243" s="237"/>
      <c r="OGT243" s="237"/>
      <c r="OGU243" s="237"/>
      <c r="OGV243" s="237"/>
      <c r="OGW243" s="237"/>
      <c r="OGX243" s="237"/>
      <c r="OGY243" s="237"/>
      <c r="OGZ243" s="237"/>
      <c r="OHA243" s="237"/>
      <c r="OHB243" s="237"/>
      <c r="OHC243" s="237"/>
      <c r="OHD243" s="237"/>
      <c r="OHE243" s="237"/>
      <c r="OHF243" s="237"/>
      <c r="OHG243" s="237"/>
      <c r="OHH243" s="237"/>
      <c r="OHI243" s="237"/>
      <c r="OHJ243" s="237"/>
      <c r="OHK243" s="237"/>
      <c r="OHL243" s="237"/>
      <c r="OHM243" s="237"/>
      <c r="OHN243" s="237"/>
      <c r="OHO243" s="237"/>
      <c r="OHP243" s="237"/>
      <c r="OHQ243" s="237"/>
      <c r="OHR243" s="237"/>
      <c r="OHS243" s="237"/>
      <c r="OHT243" s="237"/>
      <c r="OHU243" s="237"/>
      <c r="OHV243" s="237"/>
      <c r="OHW243" s="237"/>
      <c r="OHX243" s="237"/>
      <c r="OHY243" s="237"/>
      <c r="OHZ243" s="237"/>
      <c r="OIA243" s="237"/>
      <c r="OIB243" s="237"/>
      <c r="OIC243" s="237"/>
      <c r="OID243" s="237"/>
      <c r="OIE243" s="237"/>
      <c r="OIF243" s="237"/>
      <c r="OIG243" s="237"/>
      <c r="OIH243" s="237"/>
      <c r="OII243" s="237"/>
      <c r="OIJ243" s="237"/>
      <c r="OIK243" s="237"/>
      <c r="OIL243" s="237"/>
      <c r="OIM243" s="237"/>
      <c r="OIN243" s="237"/>
      <c r="OIO243" s="237"/>
      <c r="OIP243" s="237"/>
      <c r="OIQ243" s="237"/>
      <c r="OIR243" s="237"/>
      <c r="OIS243" s="237"/>
      <c r="OIT243" s="237"/>
      <c r="OIU243" s="237"/>
      <c r="OIV243" s="237"/>
      <c r="OIW243" s="237"/>
      <c r="OIX243" s="237"/>
      <c r="OIY243" s="237"/>
      <c r="OIZ243" s="237"/>
      <c r="OJA243" s="237"/>
      <c r="OJB243" s="237"/>
      <c r="OJC243" s="237"/>
      <c r="OJD243" s="237"/>
      <c r="OJE243" s="237"/>
      <c r="OJF243" s="237"/>
      <c r="OJG243" s="237"/>
      <c r="OJH243" s="237"/>
      <c r="OJI243" s="237"/>
      <c r="OJJ243" s="237"/>
      <c r="OJK243" s="237"/>
      <c r="OJL243" s="237"/>
      <c r="OJM243" s="237"/>
      <c r="OJN243" s="237"/>
      <c r="OJO243" s="237"/>
      <c r="OJP243" s="237"/>
      <c r="OJQ243" s="237"/>
      <c r="OJR243" s="237"/>
      <c r="OJS243" s="237"/>
      <c r="OJT243" s="237"/>
      <c r="OJU243" s="237"/>
      <c r="OJV243" s="237"/>
      <c r="OJW243" s="237"/>
      <c r="OJX243" s="237"/>
      <c r="OJY243" s="237"/>
      <c r="OJZ243" s="237"/>
      <c r="OKA243" s="237"/>
      <c r="OKB243" s="237"/>
      <c r="OKC243" s="237"/>
      <c r="OKD243" s="237"/>
      <c r="OKE243" s="237"/>
      <c r="OKF243" s="237"/>
      <c r="OKG243" s="237"/>
      <c r="OKH243" s="237"/>
      <c r="OKI243" s="237"/>
      <c r="OKJ243" s="237"/>
      <c r="OKK243" s="237"/>
      <c r="OKL243" s="237"/>
      <c r="OKM243" s="237"/>
      <c r="OKN243" s="237"/>
      <c r="OKO243" s="237"/>
      <c r="OKP243" s="237"/>
      <c r="OKQ243" s="237"/>
      <c r="OKR243" s="237"/>
      <c r="OKS243" s="237"/>
      <c r="OKT243" s="237"/>
      <c r="OKU243" s="237"/>
      <c r="OKV243" s="237"/>
      <c r="OKW243" s="237"/>
      <c r="OKX243" s="237"/>
      <c r="OKY243" s="237"/>
      <c r="OKZ243" s="237"/>
      <c r="OLA243" s="237"/>
      <c r="OLB243" s="237"/>
      <c r="OLC243" s="237"/>
      <c r="OLD243" s="237"/>
      <c r="OLE243" s="237"/>
      <c r="OLF243" s="237"/>
      <c r="OLG243" s="237"/>
      <c r="OLH243" s="237"/>
      <c r="OLI243" s="237"/>
      <c r="OLJ243" s="237"/>
      <c r="OLK243" s="237"/>
      <c r="OLL243" s="237"/>
      <c r="OLM243" s="237"/>
      <c r="OLN243" s="237"/>
      <c r="OLO243" s="237"/>
      <c r="OLP243" s="237"/>
      <c r="OLQ243" s="237"/>
      <c r="OLR243" s="237"/>
      <c r="OLS243" s="237"/>
      <c r="OLT243" s="237"/>
      <c r="OLU243" s="237"/>
      <c r="OLV243" s="237"/>
      <c r="OLW243" s="237"/>
      <c r="OLX243" s="237"/>
      <c r="OLY243" s="237"/>
      <c r="OLZ243" s="237"/>
      <c r="OMA243" s="237"/>
      <c r="OMB243" s="237"/>
      <c r="OMC243" s="237"/>
      <c r="OMD243" s="237"/>
      <c r="OME243" s="237"/>
      <c r="OMF243" s="237"/>
      <c r="OMG243" s="237"/>
      <c r="OMH243" s="237"/>
      <c r="OMI243" s="237"/>
      <c r="OMJ243" s="237"/>
      <c r="OMK243" s="237"/>
      <c r="OML243" s="237"/>
      <c r="OMM243" s="237"/>
      <c r="OMN243" s="237"/>
      <c r="OMO243" s="237"/>
      <c r="OMP243" s="237"/>
      <c r="OMQ243" s="237"/>
      <c r="OMR243" s="237"/>
      <c r="OMS243" s="237"/>
      <c r="OMT243" s="237"/>
      <c r="OMU243" s="237"/>
      <c r="OMV243" s="237"/>
      <c r="OMW243" s="237"/>
      <c r="OMX243" s="237"/>
      <c r="OMY243" s="237"/>
      <c r="OMZ243" s="237"/>
      <c r="ONA243" s="237"/>
      <c r="ONB243" s="237"/>
      <c r="ONC243" s="237"/>
      <c r="OND243" s="237"/>
      <c r="ONE243" s="237"/>
      <c r="ONF243" s="237"/>
      <c r="ONG243" s="237"/>
      <c r="ONH243" s="237"/>
      <c r="ONI243" s="237"/>
      <c r="ONJ243" s="237"/>
      <c r="ONK243" s="237"/>
      <c r="ONL243" s="237"/>
      <c r="ONM243" s="237"/>
      <c r="ONN243" s="237"/>
      <c r="ONO243" s="237"/>
      <c r="ONP243" s="237"/>
      <c r="ONQ243" s="237"/>
      <c r="ONR243" s="237"/>
      <c r="ONS243" s="237"/>
      <c r="ONT243" s="237"/>
      <c r="ONU243" s="237"/>
      <c r="ONV243" s="237"/>
      <c r="ONW243" s="237"/>
      <c r="ONX243" s="237"/>
      <c r="ONY243" s="237"/>
      <c r="ONZ243" s="237"/>
      <c r="OOA243" s="237"/>
      <c r="OOB243" s="237"/>
      <c r="OOC243" s="237"/>
      <c r="OOD243" s="237"/>
      <c r="OOE243" s="237"/>
      <c r="OOF243" s="237"/>
      <c r="OOG243" s="237"/>
      <c r="OOH243" s="237"/>
      <c r="OOI243" s="237"/>
      <c r="OOJ243" s="237"/>
      <c r="OOK243" s="237"/>
      <c r="OOL243" s="237"/>
      <c r="OOM243" s="237"/>
      <c r="OON243" s="237"/>
      <c r="OOO243" s="237"/>
      <c r="OOP243" s="237"/>
      <c r="OOQ243" s="237"/>
      <c r="OOR243" s="237"/>
      <c r="OOS243" s="237"/>
      <c r="OOT243" s="237"/>
      <c r="OOU243" s="237"/>
      <c r="OOV243" s="237"/>
      <c r="OOW243" s="237"/>
      <c r="OOX243" s="237"/>
      <c r="OOY243" s="237"/>
      <c r="OOZ243" s="237"/>
      <c r="OPA243" s="237"/>
      <c r="OPB243" s="237"/>
      <c r="OPC243" s="237"/>
      <c r="OPD243" s="237"/>
      <c r="OPE243" s="237"/>
      <c r="OPF243" s="237"/>
      <c r="OPG243" s="237"/>
      <c r="OPH243" s="237"/>
      <c r="OPI243" s="237"/>
      <c r="OPJ243" s="237"/>
      <c r="OPK243" s="237"/>
      <c r="OPL243" s="237"/>
      <c r="OPM243" s="237"/>
      <c r="OPN243" s="237"/>
      <c r="OPO243" s="237"/>
      <c r="OPP243" s="237"/>
      <c r="OPQ243" s="237"/>
      <c r="OPR243" s="237"/>
      <c r="OPS243" s="237"/>
      <c r="OPT243" s="237"/>
      <c r="OPU243" s="237"/>
      <c r="OPV243" s="237"/>
      <c r="OPW243" s="237"/>
      <c r="OPX243" s="237"/>
      <c r="OPY243" s="237"/>
      <c r="OPZ243" s="237"/>
      <c r="OQA243" s="237"/>
      <c r="OQB243" s="237"/>
      <c r="OQC243" s="237"/>
      <c r="OQD243" s="237"/>
      <c r="OQE243" s="237"/>
      <c r="OQF243" s="237"/>
      <c r="OQG243" s="237"/>
      <c r="OQH243" s="237"/>
      <c r="OQI243" s="237"/>
      <c r="OQJ243" s="237"/>
      <c r="OQK243" s="237"/>
      <c r="OQL243" s="237"/>
      <c r="OQM243" s="237"/>
      <c r="OQN243" s="237"/>
      <c r="OQO243" s="237"/>
      <c r="OQP243" s="237"/>
      <c r="OQQ243" s="237"/>
      <c r="OQR243" s="237"/>
      <c r="OQS243" s="237"/>
      <c r="OQT243" s="237"/>
      <c r="OQU243" s="237"/>
      <c r="OQV243" s="237"/>
      <c r="OQW243" s="237"/>
      <c r="OQX243" s="237"/>
      <c r="OQY243" s="237"/>
      <c r="OQZ243" s="237"/>
      <c r="ORA243" s="237"/>
      <c r="ORB243" s="237"/>
      <c r="ORC243" s="237"/>
      <c r="ORD243" s="237"/>
      <c r="ORE243" s="237"/>
      <c r="ORF243" s="237"/>
      <c r="ORG243" s="237"/>
      <c r="ORH243" s="237"/>
      <c r="ORI243" s="237"/>
      <c r="ORJ243" s="237"/>
      <c r="ORK243" s="237"/>
      <c r="ORL243" s="237"/>
      <c r="ORM243" s="237"/>
      <c r="ORN243" s="237"/>
      <c r="ORO243" s="237"/>
      <c r="ORP243" s="237"/>
      <c r="ORQ243" s="237"/>
      <c r="ORR243" s="237"/>
      <c r="ORS243" s="237"/>
      <c r="ORT243" s="237"/>
      <c r="ORU243" s="237"/>
      <c r="ORV243" s="237"/>
      <c r="ORW243" s="237"/>
      <c r="ORX243" s="237"/>
      <c r="ORY243" s="237"/>
      <c r="ORZ243" s="237"/>
      <c r="OSA243" s="237"/>
      <c r="OSB243" s="237"/>
      <c r="OSC243" s="237"/>
      <c r="OSD243" s="237"/>
      <c r="OSE243" s="237"/>
      <c r="OSF243" s="237"/>
      <c r="OSG243" s="237"/>
      <c r="OSH243" s="237"/>
      <c r="OSI243" s="237"/>
      <c r="OSJ243" s="237"/>
      <c r="OSK243" s="237"/>
      <c r="OSL243" s="237"/>
      <c r="OSM243" s="237"/>
      <c r="OSN243" s="237"/>
      <c r="OSO243" s="237"/>
      <c r="OSP243" s="237"/>
      <c r="OSQ243" s="237"/>
      <c r="OSR243" s="237"/>
      <c r="OSS243" s="237"/>
      <c r="OST243" s="237"/>
      <c r="OSU243" s="237"/>
      <c r="OSV243" s="237"/>
      <c r="OSW243" s="237"/>
      <c r="OSX243" s="237"/>
      <c r="OSY243" s="237"/>
      <c r="OSZ243" s="237"/>
      <c r="OTA243" s="237"/>
      <c r="OTB243" s="237"/>
      <c r="OTC243" s="237"/>
      <c r="OTD243" s="237"/>
      <c r="OTE243" s="237"/>
      <c r="OTF243" s="237"/>
      <c r="OTG243" s="237"/>
      <c r="OTH243" s="237"/>
      <c r="OTI243" s="237"/>
      <c r="OTJ243" s="237"/>
      <c r="OTK243" s="237"/>
      <c r="OTL243" s="237"/>
      <c r="OTM243" s="237"/>
      <c r="OTN243" s="237"/>
      <c r="OTO243" s="237"/>
      <c r="OTP243" s="237"/>
      <c r="OTQ243" s="237"/>
      <c r="OTR243" s="237"/>
      <c r="OTS243" s="237"/>
      <c r="OTT243" s="237"/>
      <c r="OTU243" s="237"/>
      <c r="OTV243" s="237"/>
      <c r="OTW243" s="237"/>
      <c r="OTX243" s="237"/>
      <c r="OTY243" s="237"/>
      <c r="OTZ243" s="237"/>
      <c r="OUA243" s="237"/>
      <c r="OUB243" s="237"/>
      <c r="OUC243" s="237"/>
      <c r="OUD243" s="237"/>
      <c r="OUE243" s="237"/>
      <c r="OUF243" s="237"/>
      <c r="OUG243" s="237"/>
      <c r="OUH243" s="237"/>
      <c r="OUI243" s="237"/>
      <c r="OUJ243" s="237"/>
      <c r="OUK243" s="237"/>
      <c r="OUL243" s="237"/>
      <c r="OUM243" s="237"/>
      <c r="OUN243" s="237"/>
      <c r="OUO243" s="237"/>
      <c r="OUP243" s="237"/>
      <c r="OUQ243" s="237"/>
      <c r="OUR243" s="237"/>
      <c r="OUS243" s="237"/>
      <c r="OUT243" s="237"/>
      <c r="OUU243" s="237"/>
      <c r="OUV243" s="237"/>
      <c r="OUW243" s="237"/>
      <c r="OUX243" s="237"/>
      <c r="OUY243" s="237"/>
      <c r="OUZ243" s="237"/>
      <c r="OVA243" s="237"/>
      <c r="OVB243" s="237"/>
      <c r="OVC243" s="237"/>
      <c r="OVD243" s="237"/>
      <c r="OVE243" s="237"/>
      <c r="OVF243" s="237"/>
      <c r="OVG243" s="237"/>
      <c r="OVH243" s="237"/>
      <c r="OVI243" s="237"/>
      <c r="OVJ243" s="237"/>
      <c r="OVK243" s="237"/>
      <c r="OVL243" s="237"/>
      <c r="OVM243" s="237"/>
      <c r="OVN243" s="237"/>
      <c r="OVO243" s="237"/>
      <c r="OVP243" s="237"/>
      <c r="OVQ243" s="237"/>
      <c r="OVR243" s="237"/>
      <c r="OVS243" s="237"/>
      <c r="OVT243" s="237"/>
      <c r="OVU243" s="237"/>
      <c r="OVV243" s="237"/>
      <c r="OVW243" s="237"/>
      <c r="OVX243" s="237"/>
      <c r="OVY243" s="237"/>
      <c r="OVZ243" s="237"/>
      <c r="OWA243" s="237"/>
      <c r="OWB243" s="237"/>
      <c r="OWC243" s="237"/>
      <c r="OWD243" s="237"/>
      <c r="OWE243" s="237"/>
      <c r="OWF243" s="237"/>
      <c r="OWG243" s="237"/>
      <c r="OWH243" s="237"/>
      <c r="OWI243" s="237"/>
      <c r="OWJ243" s="237"/>
      <c r="OWK243" s="237"/>
      <c r="OWL243" s="237"/>
      <c r="OWM243" s="237"/>
      <c r="OWN243" s="237"/>
      <c r="OWO243" s="237"/>
      <c r="OWP243" s="237"/>
      <c r="OWQ243" s="237"/>
      <c r="OWR243" s="237"/>
      <c r="OWS243" s="237"/>
      <c r="OWT243" s="237"/>
      <c r="OWU243" s="237"/>
      <c r="OWV243" s="237"/>
      <c r="OWW243" s="237"/>
      <c r="OWX243" s="237"/>
      <c r="OWY243" s="237"/>
      <c r="OWZ243" s="237"/>
      <c r="OXA243" s="237"/>
      <c r="OXB243" s="237"/>
      <c r="OXC243" s="237"/>
      <c r="OXD243" s="237"/>
      <c r="OXE243" s="237"/>
      <c r="OXF243" s="237"/>
      <c r="OXG243" s="237"/>
      <c r="OXH243" s="237"/>
      <c r="OXI243" s="237"/>
      <c r="OXJ243" s="237"/>
      <c r="OXK243" s="237"/>
      <c r="OXL243" s="237"/>
      <c r="OXM243" s="237"/>
      <c r="OXN243" s="237"/>
      <c r="OXO243" s="237"/>
      <c r="OXP243" s="237"/>
      <c r="OXQ243" s="237"/>
      <c r="OXR243" s="237"/>
      <c r="OXS243" s="237"/>
      <c r="OXT243" s="237"/>
      <c r="OXU243" s="237"/>
      <c r="OXV243" s="237"/>
      <c r="OXW243" s="237"/>
      <c r="OXX243" s="237"/>
      <c r="OXY243" s="237"/>
      <c r="OXZ243" s="237"/>
      <c r="OYA243" s="237"/>
      <c r="OYB243" s="237"/>
      <c r="OYC243" s="237"/>
      <c r="OYD243" s="237"/>
      <c r="OYE243" s="237"/>
      <c r="OYF243" s="237"/>
      <c r="OYG243" s="237"/>
      <c r="OYH243" s="237"/>
      <c r="OYI243" s="237"/>
      <c r="OYJ243" s="237"/>
      <c r="OYK243" s="237"/>
      <c r="OYL243" s="237"/>
      <c r="OYM243" s="237"/>
      <c r="OYN243" s="237"/>
      <c r="OYO243" s="237"/>
      <c r="OYP243" s="237"/>
      <c r="OYQ243" s="237"/>
      <c r="OYR243" s="237"/>
      <c r="OYS243" s="237"/>
      <c r="OYT243" s="237"/>
      <c r="OYU243" s="237"/>
      <c r="OYV243" s="237"/>
      <c r="OYW243" s="237"/>
      <c r="OYX243" s="237"/>
      <c r="OYY243" s="237"/>
      <c r="OYZ243" s="237"/>
      <c r="OZA243" s="237"/>
      <c r="OZB243" s="237"/>
      <c r="OZC243" s="237"/>
      <c r="OZD243" s="237"/>
      <c r="OZE243" s="237"/>
      <c r="OZF243" s="237"/>
      <c r="OZG243" s="237"/>
      <c r="OZH243" s="237"/>
      <c r="OZI243" s="237"/>
      <c r="OZJ243" s="237"/>
      <c r="OZK243" s="237"/>
      <c r="OZL243" s="237"/>
      <c r="OZM243" s="237"/>
      <c r="OZN243" s="237"/>
      <c r="OZO243" s="237"/>
      <c r="OZP243" s="237"/>
      <c r="OZQ243" s="237"/>
      <c r="OZR243" s="237"/>
      <c r="OZS243" s="237"/>
      <c r="OZT243" s="237"/>
      <c r="OZU243" s="237"/>
      <c r="OZV243" s="237"/>
      <c r="OZW243" s="237"/>
      <c r="OZX243" s="237"/>
      <c r="OZY243" s="237"/>
      <c r="OZZ243" s="237"/>
      <c r="PAA243" s="237"/>
      <c r="PAB243" s="237"/>
      <c r="PAC243" s="237"/>
      <c r="PAD243" s="237"/>
      <c r="PAE243" s="237"/>
      <c r="PAF243" s="237"/>
      <c r="PAG243" s="237"/>
      <c r="PAH243" s="237"/>
      <c r="PAI243" s="237"/>
      <c r="PAJ243" s="237"/>
      <c r="PAK243" s="237"/>
      <c r="PAL243" s="237"/>
      <c r="PAM243" s="237"/>
      <c r="PAN243" s="237"/>
      <c r="PAO243" s="237"/>
      <c r="PAP243" s="237"/>
      <c r="PAQ243" s="237"/>
      <c r="PAR243" s="237"/>
      <c r="PAS243" s="237"/>
      <c r="PAT243" s="237"/>
      <c r="PAU243" s="237"/>
      <c r="PAV243" s="237"/>
      <c r="PAW243" s="237"/>
      <c r="PAX243" s="237"/>
      <c r="PAY243" s="237"/>
      <c r="PAZ243" s="237"/>
      <c r="PBA243" s="237"/>
      <c r="PBB243" s="237"/>
      <c r="PBC243" s="237"/>
      <c r="PBD243" s="237"/>
      <c r="PBE243" s="237"/>
      <c r="PBF243" s="237"/>
      <c r="PBG243" s="237"/>
      <c r="PBH243" s="237"/>
      <c r="PBI243" s="237"/>
      <c r="PBJ243" s="237"/>
      <c r="PBK243" s="237"/>
      <c r="PBL243" s="237"/>
      <c r="PBM243" s="237"/>
      <c r="PBN243" s="237"/>
      <c r="PBO243" s="237"/>
      <c r="PBP243" s="237"/>
      <c r="PBQ243" s="237"/>
      <c r="PBR243" s="237"/>
      <c r="PBS243" s="237"/>
      <c r="PBT243" s="237"/>
      <c r="PBU243" s="237"/>
      <c r="PBV243" s="237"/>
      <c r="PBW243" s="237"/>
      <c r="PBX243" s="237"/>
      <c r="PBY243" s="237"/>
      <c r="PBZ243" s="237"/>
      <c r="PCA243" s="237"/>
      <c r="PCB243" s="237"/>
      <c r="PCC243" s="237"/>
      <c r="PCD243" s="237"/>
      <c r="PCE243" s="237"/>
      <c r="PCF243" s="237"/>
      <c r="PCG243" s="237"/>
      <c r="PCH243" s="237"/>
      <c r="PCI243" s="237"/>
      <c r="PCJ243" s="237"/>
      <c r="PCK243" s="237"/>
      <c r="PCL243" s="237"/>
      <c r="PCM243" s="237"/>
      <c r="PCN243" s="237"/>
      <c r="PCO243" s="237"/>
      <c r="PCP243" s="237"/>
      <c r="PCQ243" s="237"/>
      <c r="PCR243" s="237"/>
      <c r="PCS243" s="237"/>
      <c r="PCT243" s="237"/>
      <c r="PCU243" s="237"/>
      <c r="PCV243" s="237"/>
      <c r="PCW243" s="237"/>
      <c r="PCX243" s="237"/>
      <c r="PCY243" s="237"/>
      <c r="PCZ243" s="237"/>
      <c r="PDA243" s="237"/>
      <c r="PDB243" s="237"/>
      <c r="PDC243" s="237"/>
      <c r="PDD243" s="237"/>
      <c r="PDE243" s="237"/>
      <c r="PDF243" s="237"/>
      <c r="PDG243" s="237"/>
      <c r="PDH243" s="237"/>
      <c r="PDI243" s="237"/>
      <c r="PDJ243" s="237"/>
      <c r="PDK243" s="237"/>
      <c r="PDL243" s="237"/>
      <c r="PDM243" s="237"/>
      <c r="PDN243" s="237"/>
      <c r="PDO243" s="237"/>
      <c r="PDP243" s="237"/>
      <c r="PDQ243" s="237"/>
      <c r="PDR243" s="237"/>
      <c r="PDS243" s="237"/>
      <c r="PDT243" s="237"/>
      <c r="PDU243" s="237"/>
      <c r="PDV243" s="237"/>
      <c r="PDW243" s="237"/>
      <c r="PDX243" s="237"/>
      <c r="PDY243" s="237"/>
      <c r="PDZ243" s="237"/>
      <c r="PEA243" s="237"/>
      <c r="PEB243" s="237"/>
      <c r="PEC243" s="237"/>
      <c r="PED243" s="237"/>
      <c r="PEE243" s="237"/>
      <c r="PEF243" s="237"/>
      <c r="PEG243" s="237"/>
      <c r="PEH243" s="237"/>
      <c r="PEI243" s="237"/>
      <c r="PEJ243" s="237"/>
      <c r="PEK243" s="237"/>
      <c r="PEL243" s="237"/>
      <c r="PEM243" s="237"/>
      <c r="PEN243" s="237"/>
      <c r="PEO243" s="237"/>
      <c r="PEP243" s="237"/>
      <c r="PEQ243" s="237"/>
      <c r="PER243" s="237"/>
      <c r="PES243" s="237"/>
      <c r="PET243" s="237"/>
      <c r="PEU243" s="237"/>
      <c r="PEV243" s="237"/>
      <c r="PEW243" s="237"/>
      <c r="PEX243" s="237"/>
      <c r="PEY243" s="237"/>
      <c r="PEZ243" s="237"/>
      <c r="PFA243" s="237"/>
      <c r="PFB243" s="237"/>
      <c r="PFC243" s="237"/>
      <c r="PFD243" s="237"/>
      <c r="PFE243" s="237"/>
      <c r="PFF243" s="237"/>
      <c r="PFG243" s="237"/>
      <c r="PFH243" s="237"/>
      <c r="PFI243" s="237"/>
      <c r="PFJ243" s="237"/>
      <c r="PFK243" s="237"/>
      <c r="PFL243" s="237"/>
      <c r="PFM243" s="237"/>
      <c r="PFN243" s="237"/>
      <c r="PFO243" s="237"/>
      <c r="PFP243" s="237"/>
      <c r="PFQ243" s="237"/>
      <c r="PFR243" s="237"/>
      <c r="PFS243" s="237"/>
      <c r="PFT243" s="237"/>
      <c r="PFU243" s="237"/>
      <c r="PFV243" s="237"/>
      <c r="PFW243" s="237"/>
      <c r="PFX243" s="237"/>
      <c r="PFY243" s="237"/>
      <c r="PFZ243" s="237"/>
      <c r="PGA243" s="237"/>
      <c r="PGB243" s="237"/>
      <c r="PGC243" s="237"/>
      <c r="PGD243" s="237"/>
      <c r="PGE243" s="237"/>
      <c r="PGF243" s="237"/>
      <c r="PGG243" s="237"/>
      <c r="PGH243" s="237"/>
      <c r="PGI243" s="237"/>
      <c r="PGJ243" s="237"/>
      <c r="PGK243" s="237"/>
      <c r="PGL243" s="237"/>
      <c r="PGM243" s="237"/>
      <c r="PGN243" s="237"/>
      <c r="PGO243" s="237"/>
      <c r="PGP243" s="237"/>
      <c r="PGQ243" s="237"/>
      <c r="PGR243" s="237"/>
      <c r="PGS243" s="237"/>
      <c r="PGT243" s="237"/>
      <c r="PGU243" s="237"/>
      <c r="PGV243" s="237"/>
      <c r="PGW243" s="237"/>
      <c r="PGX243" s="237"/>
      <c r="PGY243" s="237"/>
      <c r="PGZ243" s="237"/>
      <c r="PHA243" s="237"/>
      <c r="PHB243" s="237"/>
      <c r="PHC243" s="237"/>
      <c r="PHD243" s="237"/>
      <c r="PHE243" s="237"/>
      <c r="PHF243" s="237"/>
      <c r="PHG243" s="237"/>
      <c r="PHH243" s="237"/>
      <c r="PHI243" s="237"/>
      <c r="PHJ243" s="237"/>
      <c r="PHK243" s="237"/>
      <c r="PHL243" s="237"/>
      <c r="PHM243" s="237"/>
      <c r="PHN243" s="237"/>
      <c r="PHO243" s="237"/>
      <c r="PHP243" s="237"/>
      <c r="PHQ243" s="237"/>
      <c r="PHR243" s="237"/>
      <c r="PHS243" s="237"/>
      <c r="PHT243" s="237"/>
      <c r="PHU243" s="237"/>
      <c r="PHV243" s="237"/>
      <c r="PHW243" s="237"/>
      <c r="PHX243" s="237"/>
      <c r="PHY243" s="237"/>
      <c r="PHZ243" s="237"/>
      <c r="PIA243" s="237"/>
      <c r="PIB243" s="237"/>
      <c r="PIC243" s="237"/>
      <c r="PID243" s="237"/>
      <c r="PIE243" s="237"/>
      <c r="PIF243" s="237"/>
      <c r="PIG243" s="237"/>
      <c r="PIH243" s="237"/>
      <c r="PII243" s="237"/>
      <c r="PIJ243" s="237"/>
      <c r="PIK243" s="237"/>
      <c r="PIL243" s="237"/>
      <c r="PIM243" s="237"/>
      <c r="PIN243" s="237"/>
      <c r="PIO243" s="237"/>
      <c r="PIP243" s="237"/>
      <c r="PIQ243" s="237"/>
      <c r="PIR243" s="237"/>
      <c r="PIS243" s="237"/>
      <c r="PIT243" s="237"/>
      <c r="PIU243" s="237"/>
      <c r="PIV243" s="237"/>
      <c r="PIW243" s="237"/>
      <c r="PIX243" s="237"/>
      <c r="PIY243" s="237"/>
      <c r="PIZ243" s="237"/>
      <c r="PJA243" s="237"/>
      <c r="PJB243" s="237"/>
      <c r="PJC243" s="237"/>
      <c r="PJD243" s="237"/>
      <c r="PJE243" s="237"/>
      <c r="PJF243" s="237"/>
      <c r="PJG243" s="237"/>
      <c r="PJH243" s="237"/>
      <c r="PJI243" s="237"/>
      <c r="PJJ243" s="237"/>
      <c r="PJK243" s="237"/>
      <c r="PJL243" s="237"/>
      <c r="PJM243" s="237"/>
      <c r="PJN243" s="237"/>
      <c r="PJO243" s="237"/>
      <c r="PJP243" s="237"/>
      <c r="PJQ243" s="237"/>
      <c r="PJR243" s="237"/>
      <c r="PJS243" s="237"/>
      <c r="PJT243" s="237"/>
      <c r="PJU243" s="237"/>
      <c r="PJV243" s="237"/>
      <c r="PJW243" s="237"/>
      <c r="PJX243" s="237"/>
      <c r="PJY243" s="237"/>
      <c r="PJZ243" s="237"/>
      <c r="PKA243" s="237"/>
      <c r="PKB243" s="237"/>
      <c r="PKC243" s="237"/>
      <c r="PKD243" s="237"/>
      <c r="PKE243" s="237"/>
      <c r="PKF243" s="237"/>
      <c r="PKG243" s="237"/>
      <c r="PKH243" s="237"/>
      <c r="PKI243" s="237"/>
      <c r="PKJ243" s="237"/>
      <c r="PKK243" s="237"/>
      <c r="PKL243" s="237"/>
      <c r="PKM243" s="237"/>
      <c r="PKN243" s="237"/>
      <c r="PKO243" s="237"/>
      <c r="PKP243" s="237"/>
      <c r="PKQ243" s="237"/>
      <c r="PKR243" s="237"/>
      <c r="PKS243" s="237"/>
      <c r="PKT243" s="237"/>
      <c r="PKU243" s="237"/>
      <c r="PKV243" s="237"/>
      <c r="PKW243" s="237"/>
      <c r="PKX243" s="237"/>
      <c r="PKY243" s="237"/>
      <c r="PKZ243" s="237"/>
      <c r="PLA243" s="237"/>
      <c r="PLB243" s="237"/>
      <c r="PLC243" s="237"/>
      <c r="PLD243" s="237"/>
      <c r="PLE243" s="237"/>
      <c r="PLF243" s="237"/>
      <c r="PLG243" s="237"/>
      <c r="PLH243" s="237"/>
      <c r="PLI243" s="237"/>
      <c r="PLJ243" s="237"/>
      <c r="PLK243" s="237"/>
      <c r="PLL243" s="237"/>
      <c r="PLM243" s="237"/>
      <c r="PLN243" s="237"/>
      <c r="PLO243" s="237"/>
      <c r="PLP243" s="237"/>
      <c r="PLQ243" s="237"/>
      <c r="PLR243" s="237"/>
      <c r="PLS243" s="237"/>
      <c r="PLT243" s="237"/>
      <c r="PLU243" s="237"/>
      <c r="PLV243" s="237"/>
      <c r="PLW243" s="237"/>
      <c r="PLX243" s="237"/>
      <c r="PLY243" s="237"/>
      <c r="PLZ243" s="237"/>
      <c r="PMA243" s="237"/>
      <c r="PMB243" s="237"/>
      <c r="PMC243" s="237"/>
      <c r="PMD243" s="237"/>
      <c r="PME243" s="237"/>
      <c r="PMF243" s="237"/>
      <c r="PMG243" s="237"/>
      <c r="PMH243" s="237"/>
      <c r="PMI243" s="237"/>
      <c r="PMJ243" s="237"/>
      <c r="PMK243" s="237"/>
      <c r="PML243" s="237"/>
      <c r="PMM243" s="237"/>
      <c r="PMN243" s="237"/>
      <c r="PMO243" s="237"/>
      <c r="PMP243" s="237"/>
      <c r="PMQ243" s="237"/>
      <c r="PMR243" s="237"/>
      <c r="PMS243" s="237"/>
      <c r="PMT243" s="237"/>
      <c r="PMU243" s="237"/>
      <c r="PMV243" s="237"/>
      <c r="PMW243" s="237"/>
      <c r="PMX243" s="237"/>
      <c r="PMY243" s="237"/>
      <c r="PMZ243" s="237"/>
      <c r="PNA243" s="237"/>
      <c r="PNB243" s="237"/>
      <c r="PNC243" s="237"/>
      <c r="PND243" s="237"/>
      <c r="PNE243" s="237"/>
      <c r="PNF243" s="237"/>
      <c r="PNG243" s="237"/>
      <c r="PNH243" s="237"/>
      <c r="PNI243" s="237"/>
      <c r="PNJ243" s="237"/>
      <c r="PNK243" s="237"/>
      <c r="PNL243" s="237"/>
      <c r="PNM243" s="237"/>
      <c r="PNN243" s="237"/>
      <c r="PNO243" s="237"/>
      <c r="PNP243" s="237"/>
      <c r="PNQ243" s="237"/>
      <c r="PNR243" s="237"/>
      <c r="PNS243" s="237"/>
      <c r="PNT243" s="237"/>
      <c r="PNU243" s="237"/>
      <c r="PNV243" s="237"/>
      <c r="PNW243" s="237"/>
      <c r="PNX243" s="237"/>
      <c r="PNY243" s="237"/>
      <c r="PNZ243" s="237"/>
      <c r="POA243" s="237"/>
      <c r="POB243" s="237"/>
      <c r="POC243" s="237"/>
      <c r="POD243" s="237"/>
      <c r="POE243" s="237"/>
      <c r="POF243" s="237"/>
      <c r="POG243" s="237"/>
      <c r="POH243" s="237"/>
      <c r="POI243" s="237"/>
      <c r="POJ243" s="237"/>
      <c r="POK243" s="237"/>
      <c r="POL243" s="237"/>
      <c r="POM243" s="237"/>
      <c r="PON243" s="237"/>
      <c r="POO243" s="237"/>
      <c r="POP243" s="237"/>
      <c r="POQ243" s="237"/>
      <c r="POR243" s="237"/>
      <c r="POS243" s="237"/>
      <c r="POT243" s="237"/>
      <c r="POU243" s="237"/>
      <c r="POV243" s="237"/>
      <c r="POW243" s="237"/>
      <c r="POX243" s="237"/>
      <c r="POY243" s="237"/>
      <c r="POZ243" s="237"/>
      <c r="PPA243" s="237"/>
      <c r="PPB243" s="237"/>
      <c r="PPC243" s="237"/>
      <c r="PPD243" s="237"/>
      <c r="PPE243" s="237"/>
      <c r="PPF243" s="237"/>
      <c r="PPG243" s="237"/>
      <c r="PPH243" s="237"/>
      <c r="PPI243" s="237"/>
      <c r="PPJ243" s="237"/>
      <c r="PPK243" s="237"/>
      <c r="PPL243" s="237"/>
      <c r="PPM243" s="237"/>
      <c r="PPN243" s="237"/>
      <c r="PPO243" s="237"/>
      <c r="PPP243" s="237"/>
      <c r="PPQ243" s="237"/>
      <c r="PPR243" s="237"/>
      <c r="PPS243" s="237"/>
      <c r="PPT243" s="237"/>
      <c r="PPU243" s="237"/>
      <c r="PPV243" s="237"/>
      <c r="PPW243" s="237"/>
      <c r="PPX243" s="237"/>
      <c r="PPY243" s="237"/>
      <c r="PPZ243" s="237"/>
      <c r="PQA243" s="237"/>
      <c r="PQB243" s="237"/>
      <c r="PQC243" s="237"/>
      <c r="PQD243" s="237"/>
      <c r="PQE243" s="237"/>
      <c r="PQF243" s="237"/>
      <c r="PQG243" s="237"/>
      <c r="PQH243" s="237"/>
      <c r="PQI243" s="237"/>
      <c r="PQJ243" s="237"/>
      <c r="PQK243" s="237"/>
      <c r="PQL243" s="237"/>
      <c r="PQM243" s="237"/>
      <c r="PQN243" s="237"/>
      <c r="PQO243" s="237"/>
      <c r="PQP243" s="237"/>
      <c r="PQQ243" s="237"/>
      <c r="PQR243" s="237"/>
      <c r="PQS243" s="237"/>
      <c r="PQT243" s="237"/>
      <c r="PQU243" s="237"/>
      <c r="PQV243" s="237"/>
      <c r="PQW243" s="237"/>
      <c r="PQX243" s="237"/>
      <c r="PQY243" s="237"/>
      <c r="PQZ243" s="237"/>
      <c r="PRA243" s="237"/>
      <c r="PRB243" s="237"/>
      <c r="PRC243" s="237"/>
      <c r="PRD243" s="237"/>
      <c r="PRE243" s="237"/>
      <c r="PRF243" s="237"/>
      <c r="PRG243" s="237"/>
      <c r="PRH243" s="237"/>
      <c r="PRI243" s="237"/>
      <c r="PRJ243" s="237"/>
      <c r="PRK243" s="237"/>
      <c r="PRL243" s="237"/>
      <c r="PRM243" s="237"/>
      <c r="PRN243" s="237"/>
      <c r="PRO243" s="237"/>
      <c r="PRP243" s="237"/>
      <c r="PRQ243" s="237"/>
      <c r="PRR243" s="237"/>
      <c r="PRS243" s="237"/>
      <c r="PRT243" s="237"/>
      <c r="PRU243" s="237"/>
      <c r="PRV243" s="237"/>
      <c r="PRW243" s="237"/>
      <c r="PRX243" s="237"/>
      <c r="PRY243" s="237"/>
      <c r="PRZ243" s="237"/>
      <c r="PSA243" s="237"/>
      <c r="PSB243" s="237"/>
      <c r="PSC243" s="237"/>
      <c r="PSD243" s="237"/>
      <c r="PSE243" s="237"/>
      <c r="PSF243" s="237"/>
      <c r="PSG243" s="237"/>
      <c r="PSH243" s="237"/>
      <c r="PSI243" s="237"/>
      <c r="PSJ243" s="237"/>
      <c r="PSK243" s="237"/>
      <c r="PSL243" s="237"/>
      <c r="PSM243" s="237"/>
      <c r="PSN243" s="237"/>
      <c r="PSO243" s="237"/>
      <c r="PSP243" s="237"/>
      <c r="PSQ243" s="237"/>
      <c r="PSR243" s="237"/>
      <c r="PSS243" s="237"/>
      <c r="PST243" s="237"/>
      <c r="PSU243" s="237"/>
      <c r="PSV243" s="237"/>
      <c r="PSW243" s="237"/>
      <c r="PSX243" s="237"/>
      <c r="PSY243" s="237"/>
      <c r="PSZ243" s="237"/>
      <c r="PTA243" s="237"/>
      <c r="PTB243" s="237"/>
      <c r="PTC243" s="237"/>
      <c r="PTD243" s="237"/>
      <c r="PTE243" s="237"/>
      <c r="PTF243" s="237"/>
      <c r="PTG243" s="237"/>
      <c r="PTH243" s="237"/>
      <c r="PTI243" s="237"/>
      <c r="PTJ243" s="237"/>
      <c r="PTK243" s="237"/>
      <c r="PTL243" s="237"/>
      <c r="PTM243" s="237"/>
      <c r="PTN243" s="237"/>
      <c r="PTO243" s="237"/>
      <c r="PTP243" s="237"/>
      <c r="PTQ243" s="237"/>
      <c r="PTR243" s="237"/>
      <c r="PTS243" s="237"/>
      <c r="PTT243" s="237"/>
      <c r="PTU243" s="237"/>
      <c r="PTV243" s="237"/>
      <c r="PTW243" s="237"/>
      <c r="PTX243" s="237"/>
      <c r="PTY243" s="237"/>
      <c r="PTZ243" s="237"/>
      <c r="PUA243" s="237"/>
      <c r="PUB243" s="237"/>
      <c r="PUC243" s="237"/>
      <c r="PUD243" s="237"/>
      <c r="PUE243" s="237"/>
      <c r="PUF243" s="237"/>
      <c r="PUG243" s="237"/>
      <c r="PUH243" s="237"/>
      <c r="PUI243" s="237"/>
      <c r="PUJ243" s="237"/>
      <c r="PUK243" s="237"/>
      <c r="PUL243" s="237"/>
      <c r="PUM243" s="237"/>
      <c r="PUN243" s="237"/>
      <c r="PUO243" s="237"/>
      <c r="PUP243" s="237"/>
      <c r="PUQ243" s="237"/>
      <c r="PUR243" s="237"/>
      <c r="PUS243" s="237"/>
      <c r="PUT243" s="237"/>
      <c r="PUU243" s="237"/>
      <c r="PUV243" s="237"/>
      <c r="PUW243" s="237"/>
      <c r="PUX243" s="237"/>
      <c r="PUY243" s="237"/>
      <c r="PUZ243" s="237"/>
      <c r="PVA243" s="237"/>
      <c r="PVB243" s="237"/>
      <c r="PVC243" s="237"/>
      <c r="PVD243" s="237"/>
      <c r="PVE243" s="237"/>
      <c r="PVF243" s="237"/>
      <c r="PVG243" s="237"/>
      <c r="PVH243" s="237"/>
      <c r="PVI243" s="237"/>
      <c r="PVJ243" s="237"/>
      <c r="PVK243" s="237"/>
      <c r="PVL243" s="237"/>
      <c r="PVM243" s="237"/>
      <c r="PVN243" s="237"/>
      <c r="PVO243" s="237"/>
      <c r="PVP243" s="237"/>
      <c r="PVQ243" s="237"/>
      <c r="PVR243" s="237"/>
      <c r="PVS243" s="237"/>
      <c r="PVT243" s="237"/>
      <c r="PVU243" s="237"/>
      <c r="PVV243" s="237"/>
      <c r="PVW243" s="237"/>
      <c r="PVX243" s="237"/>
      <c r="PVY243" s="237"/>
      <c r="PVZ243" s="237"/>
      <c r="PWA243" s="237"/>
      <c r="PWB243" s="237"/>
      <c r="PWC243" s="237"/>
      <c r="PWD243" s="237"/>
      <c r="PWE243" s="237"/>
      <c r="PWF243" s="237"/>
      <c r="PWG243" s="237"/>
      <c r="PWH243" s="237"/>
      <c r="PWI243" s="237"/>
      <c r="PWJ243" s="237"/>
      <c r="PWK243" s="237"/>
      <c r="PWL243" s="237"/>
      <c r="PWM243" s="237"/>
      <c r="PWN243" s="237"/>
      <c r="PWO243" s="237"/>
      <c r="PWP243" s="237"/>
      <c r="PWQ243" s="237"/>
      <c r="PWR243" s="237"/>
      <c r="PWS243" s="237"/>
      <c r="PWT243" s="237"/>
      <c r="PWU243" s="237"/>
      <c r="PWV243" s="237"/>
      <c r="PWW243" s="237"/>
      <c r="PWX243" s="237"/>
      <c r="PWY243" s="237"/>
      <c r="PWZ243" s="237"/>
      <c r="PXA243" s="237"/>
      <c r="PXB243" s="237"/>
      <c r="PXC243" s="237"/>
      <c r="PXD243" s="237"/>
      <c r="PXE243" s="237"/>
      <c r="PXF243" s="237"/>
      <c r="PXG243" s="237"/>
      <c r="PXH243" s="237"/>
      <c r="PXI243" s="237"/>
      <c r="PXJ243" s="237"/>
      <c r="PXK243" s="237"/>
      <c r="PXL243" s="237"/>
      <c r="PXM243" s="237"/>
      <c r="PXN243" s="237"/>
      <c r="PXO243" s="237"/>
      <c r="PXP243" s="237"/>
      <c r="PXQ243" s="237"/>
      <c r="PXR243" s="237"/>
      <c r="PXS243" s="237"/>
      <c r="PXT243" s="237"/>
      <c r="PXU243" s="237"/>
      <c r="PXV243" s="237"/>
      <c r="PXW243" s="237"/>
      <c r="PXX243" s="237"/>
      <c r="PXY243" s="237"/>
      <c r="PXZ243" s="237"/>
      <c r="PYA243" s="237"/>
      <c r="PYB243" s="237"/>
      <c r="PYC243" s="237"/>
      <c r="PYD243" s="237"/>
      <c r="PYE243" s="237"/>
      <c r="PYF243" s="237"/>
      <c r="PYG243" s="237"/>
      <c r="PYH243" s="237"/>
      <c r="PYI243" s="237"/>
      <c r="PYJ243" s="237"/>
      <c r="PYK243" s="237"/>
      <c r="PYL243" s="237"/>
      <c r="PYM243" s="237"/>
      <c r="PYN243" s="237"/>
      <c r="PYO243" s="237"/>
      <c r="PYP243" s="237"/>
      <c r="PYQ243" s="237"/>
      <c r="PYR243" s="237"/>
      <c r="PYS243" s="237"/>
      <c r="PYT243" s="237"/>
      <c r="PYU243" s="237"/>
      <c r="PYV243" s="237"/>
      <c r="PYW243" s="237"/>
      <c r="PYX243" s="237"/>
      <c r="PYY243" s="237"/>
      <c r="PYZ243" s="237"/>
      <c r="PZA243" s="237"/>
      <c r="PZB243" s="237"/>
      <c r="PZC243" s="237"/>
      <c r="PZD243" s="237"/>
      <c r="PZE243" s="237"/>
      <c r="PZF243" s="237"/>
      <c r="PZG243" s="237"/>
      <c r="PZH243" s="237"/>
      <c r="PZI243" s="237"/>
      <c r="PZJ243" s="237"/>
      <c r="PZK243" s="237"/>
      <c r="PZL243" s="237"/>
      <c r="PZM243" s="237"/>
      <c r="PZN243" s="237"/>
      <c r="PZO243" s="237"/>
      <c r="PZP243" s="237"/>
      <c r="PZQ243" s="237"/>
      <c r="PZR243" s="237"/>
      <c r="PZS243" s="237"/>
      <c r="PZT243" s="237"/>
      <c r="PZU243" s="237"/>
      <c r="PZV243" s="237"/>
      <c r="PZW243" s="237"/>
      <c r="PZX243" s="237"/>
      <c r="PZY243" s="237"/>
      <c r="PZZ243" s="237"/>
      <c r="QAA243" s="237"/>
      <c r="QAB243" s="237"/>
      <c r="QAC243" s="237"/>
      <c r="QAD243" s="237"/>
      <c r="QAE243" s="237"/>
      <c r="QAF243" s="237"/>
      <c r="QAG243" s="237"/>
      <c r="QAH243" s="237"/>
      <c r="QAI243" s="237"/>
      <c r="QAJ243" s="237"/>
      <c r="QAK243" s="237"/>
      <c r="QAL243" s="237"/>
      <c r="QAM243" s="237"/>
      <c r="QAN243" s="237"/>
      <c r="QAO243" s="237"/>
      <c r="QAP243" s="237"/>
      <c r="QAQ243" s="237"/>
      <c r="QAR243" s="237"/>
      <c r="QAS243" s="237"/>
      <c r="QAT243" s="237"/>
      <c r="QAU243" s="237"/>
      <c r="QAV243" s="237"/>
      <c r="QAW243" s="237"/>
      <c r="QAX243" s="237"/>
      <c r="QAY243" s="237"/>
      <c r="QAZ243" s="237"/>
      <c r="QBA243" s="237"/>
      <c r="QBB243" s="237"/>
      <c r="QBC243" s="237"/>
      <c r="QBD243" s="237"/>
      <c r="QBE243" s="237"/>
      <c r="QBF243" s="237"/>
      <c r="QBG243" s="237"/>
      <c r="QBH243" s="237"/>
      <c r="QBI243" s="237"/>
      <c r="QBJ243" s="237"/>
      <c r="QBK243" s="237"/>
      <c r="QBL243" s="237"/>
      <c r="QBM243" s="237"/>
      <c r="QBN243" s="237"/>
      <c r="QBO243" s="237"/>
      <c r="QBP243" s="237"/>
      <c r="QBQ243" s="237"/>
      <c r="QBR243" s="237"/>
      <c r="QBS243" s="237"/>
      <c r="QBT243" s="237"/>
      <c r="QBU243" s="237"/>
      <c r="QBV243" s="237"/>
      <c r="QBW243" s="237"/>
      <c r="QBX243" s="237"/>
      <c r="QBY243" s="237"/>
      <c r="QBZ243" s="237"/>
      <c r="QCA243" s="237"/>
      <c r="QCB243" s="237"/>
      <c r="QCC243" s="237"/>
      <c r="QCD243" s="237"/>
      <c r="QCE243" s="237"/>
      <c r="QCF243" s="237"/>
      <c r="QCG243" s="237"/>
      <c r="QCH243" s="237"/>
      <c r="QCI243" s="237"/>
      <c r="QCJ243" s="237"/>
      <c r="QCK243" s="237"/>
      <c r="QCL243" s="237"/>
      <c r="QCM243" s="237"/>
      <c r="QCN243" s="237"/>
      <c r="QCO243" s="237"/>
      <c r="QCP243" s="237"/>
      <c r="QCQ243" s="237"/>
      <c r="QCR243" s="237"/>
      <c r="QCS243" s="237"/>
      <c r="QCT243" s="237"/>
      <c r="QCU243" s="237"/>
      <c r="QCV243" s="237"/>
      <c r="QCW243" s="237"/>
      <c r="QCX243" s="237"/>
      <c r="QCY243" s="237"/>
      <c r="QCZ243" s="237"/>
      <c r="QDA243" s="237"/>
      <c r="QDB243" s="237"/>
      <c r="QDC243" s="237"/>
      <c r="QDD243" s="237"/>
      <c r="QDE243" s="237"/>
      <c r="QDF243" s="237"/>
      <c r="QDG243" s="237"/>
      <c r="QDH243" s="237"/>
      <c r="QDI243" s="237"/>
      <c r="QDJ243" s="237"/>
      <c r="QDK243" s="237"/>
      <c r="QDL243" s="237"/>
      <c r="QDM243" s="237"/>
      <c r="QDN243" s="237"/>
      <c r="QDO243" s="237"/>
      <c r="QDP243" s="237"/>
      <c r="QDQ243" s="237"/>
      <c r="QDR243" s="237"/>
      <c r="QDS243" s="237"/>
      <c r="QDT243" s="237"/>
      <c r="QDU243" s="237"/>
      <c r="QDV243" s="237"/>
      <c r="QDW243" s="237"/>
      <c r="QDX243" s="237"/>
      <c r="QDY243" s="237"/>
      <c r="QDZ243" s="237"/>
      <c r="QEA243" s="237"/>
      <c r="QEB243" s="237"/>
      <c r="QEC243" s="237"/>
      <c r="QED243" s="237"/>
      <c r="QEE243" s="237"/>
      <c r="QEF243" s="237"/>
      <c r="QEG243" s="237"/>
      <c r="QEH243" s="237"/>
      <c r="QEI243" s="237"/>
      <c r="QEJ243" s="237"/>
      <c r="QEK243" s="237"/>
      <c r="QEL243" s="237"/>
      <c r="QEM243" s="237"/>
      <c r="QEN243" s="237"/>
      <c r="QEO243" s="237"/>
      <c r="QEP243" s="237"/>
      <c r="QEQ243" s="237"/>
      <c r="QER243" s="237"/>
      <c r="QES243" s="237"/>
      <c r="QET243" s="237"/>
      <c r="QEU243" s="237"/>
      <c r="QEV243" s="237"/>
      <c r="QEW243" s="237"/>
      <c r="QEX243" s="237"/>
      <c r="QEY243" s="237"/>
      <c r="QEZ243" s="237"/>
      <c r="QFA243" s="237"/>
      <c r="QFB243" s="237"/>
      <c r="QFC243" s="237"/>
      <c r="QFD243" s="237"/>
      <c r="QFE243" s="237"/>
      <c r="QFF243" s="237"/>
      <c r="QFG243" s="237"/>
      <c r="QFH243" s="237"/>
      <c r="QFI243" s="237"/>
      <c r="QFJ243" s="237"/>
      <c r="QFK243" s="237"/>
      <c r="QFL243" s="237"/>
      <c r="QFM243" s="237"/>
      <c r="QFN243" s="237"/>
      <c r="QFO243" s="237"/>
      <c r="QFP243" s="237"/>
      <c r="QFQ243" s="237"/>
      <c r="QFR243" s="237"/>
      <c r="QFS243" s="237"/>
      <c r="QFT243" s="237"/>
      <c r="QFU243" s="237"/>
      <c r="QFV243" s="237"/>
      <c r="QFW243" s="237"/>
      <c r="QFX243" s="237"/>
      <c r="QFY243" s="237"/>
      <c r="QFZ243" s="237"/>
      <c r="QGA243" s="237"/>
      <c r="QGB243" s="237"/>
      <c r="QGC243" s="237"/>
      <c r="QGD243" s="237"/>
      <c r="QGE243" s="237"/>
      <c r="QGF243" s="237"/>
      <c r="QGG243" s="237"/>
      <c r="QGH243" s="237"/>
      <c r="QGI243" s="237"/>
      <c r="QGJ243" s="237"/>
      <c r="QGK243" s="237"/>
      <c r="QGL243" s="237"/>
      <c r="QGM243" s="237"/>
      <c r="QGN243" s="237"/>
      <c r="QGO243" s="237"/>
      <c r="QGP243" s="237"/>
      <c r="QGQ243" s="237"/>
      <c r="QGR243" s="237"/>
      <c r="QGS243" s="237"/>
      <c r="QGT243" s="237"/>
      <c r="QGU243" s="237"/>
      <c r="QGV243" s="237"/>
      <c r="QGW243" s="237"/>
      <c r="QGX243" s="237"/>
      <c r="QGY243" s="237"/>
      <c r="QGZ243" s="237"/>
      <c r="QHA243" s="237"/>
      <c r="QHB243" s="237"/>
      <c r="QHC243" s="237"/>
      <c r="QHD243" s="237"/>
      <c r="QHE243" s="237"/>
      <c r="QHF243" s="237"/>
      <c r="QHG243" s="237"/>
      <c r="QHH243" s="237"/>
      <c r="QHI243" s="237"/>
      <c r="QHJ243" s="237"/>
      <c r="QHK243" s="237"/>
      <c r="QHL243" s="237"/>
      <c r="QHM243" s="237"/>
      <c r="QHN243" s="237"/>
      <c r="QHO243" s="237"/>
      <c r="QHP243" s="237"/>
      <c r="QHQ243" s="237"/>
      <c r="QHR243" s="237"/>
      <c r="QHS243" s="237"/>
      <c r="QHT243" s="237"/>
      <c r="QHU243" s="237"/>
      <c r="QHV243" s="237"/>
      <c r="QHW243" s="237"/>
      <c r="QHX243" s="237"/>
      <c r="QHY243" s="237"/>
      <c r="QHZ243" s="237"/>
      <c r="QIA243" s="237"/>
      <c r="QIB243" s="237"/>
      <c r="QIC243" s="237"/>
      <c r="QID243" s="237"/>
      <c r="QIE243" s="237"/>
      <c r="QIF243" s="237"/>
      <c r="QIG243" s="237"/>
      <c r="QIH243" s="237"/>
      <c r="QII243" s="237"/>
      <c r="QIJ243" s="237"/>
      <c r="QIK243" s="237"/>
      <c r="QIL243" s="237"/>
      <c r="QIM243" s="237"/>
      <c r="QIN243" s="237"/>
      <c r="QIO243" s="237"/>
      <c r="QIP243" s="237"/>
      <c r="QIQ243" s="237"/>
      <c r="QIR243" s="237"/>
      <c r="QIS243" s="237"/>
      <c r="QIT243" s="237"/>
      <c r="QIU243" s="237"/>
      <c r="QIV243" s="237"/>
      <c r="QIW243" s="237"/>
      <c r="QIX243" s="237"/>
      <c r="QIY243" s="237"/>
      <c r="QIZ243" s="237"/>
      <c r="QJA243" s="237"/>
      <c r="QJB243" s="237"/>
      <c r="QJC243" s="237"/>
      <c r="QJD243" s="237"/>
      <c r="QJE243" s="237"/>
      <c r="QJF243" s="237"/>
      <c r="QJG243" s="237"/>
      <c r="QJH243" s="237"/>
      <c r="QJI243" s="237"/>
      <c r="QJJ243" s="237"/>
      <c r="QJK243" s="237"/>
      <c r="QJL243" s="237"/>
      <c r="QJM243" s="237"/>
      <c r="QJN243" s="237"/>
      <c r="QJO243" s="237"/>
      <c r="QJP243" s="237"/>
      <c r="QJQ243" s="237"/>
      <c r="QJR243" s="237"/>
      <c r="QJS243" s="237"/>
      <c r="QJT243" s="237"/>
      <c r="QJU243" s="237"/>
      <c r="QJV243" s="237"/>
      <c r="QJW243" s="237"/>
      <c r="QJX243" s="237"/>
      <c r="QJY243" s="237"/>
      <c r="QJZ243" s="237"/>
      <c r="QKA243" s="237"/>
      <c r="QKB243" s="237"/>
      <c r="QKC243" s="237"/>
      <c r="QKD243" s="237"/>
      <c r="QKE243" s="237"/>
      <c r="QKF243" s="237"/>
      <c r="QKG243" s="237"/>
      <c r="QKH243" s="237"/>
      <c r="QKI243" s="237"/>
      <c r="QKJ243" s="237"/>
      <c r="QKK243" s="237"/>
      <c r="QKL243" s="237"/>
      <c r="QKM243" s="237"/>
      <c r="QKN243" s="237"/>
      <c r="QKO243" s="237"/>
      <c r="QKP243" s="237"/>
      <c r="QKQ243" s="237"/>
      <c r="QKR243" s="237"/>
      <c r="QKS243" s="237"/>
      <c r="QKT243" s="237"/>
      <c r="QKU243" s="237"/>
      <c r="QKV243" s="237"/>
      <c r="QKW243" s="237"/>
      <c r="QKX243" s="237"/>
      <c r="QKY243" s="237"/>
      <c r="QKZ243" s="237"/>
      <c r="QLA243" s="237"/>
      <c r="QLB243" s="237"/>
      <c r="QLC243" s="237"/>
      <c r="QLD243" s="237"/>
      <c r="QLE243" s="237"/>
      <c r="QLF243" s="237"/>
      <c r="QLG243" s="237"/>
      <c r="QLH243" s="237"/>
      <c r="QLI243" s="237"/>
      <c r="QLJ243" s="237"/>
      <c r="QLK243" s="237"/>
      <c r="QLL243" s="237"/>
      <c r="QLM243" s="237"/>
      <c r="QLN243" s="237"/>
      <c r="QLO243" s="237"/>
      <c r="QLP243" s="237"/>
      <c r="QLQ243" s="237"/>
      <c r="QLR243" s="237"/>
      <c r="QLS243" s="237"/>
      <c r="QLT243" s="237"/>
      <c r="QLU243" s="237"/>
      <c r="QLV243" s="237"/>
      <c r="QLW243" s="237"/>
      <c r="QLX243" s="237"/>
      <c r="QLY243" s="237"/>
      <c r="QLZ243" s="237"/>
      <c r="QMA243" s="237"/>
      <c r="QMB243" s="237"/>
      <c r="QMC243" s="237"/>
      <c r="QMD243" s="237"/>
      <c r="QME243" s="237"/>
      <c r="QMF243" s="237"/>
      <c r="QMG243" s="237"/>
      <c r="QMH243" s="237"/>
      <c r="QMI243" s="237"/>
      <c r="QMJ243" s="237"/>
      <c r="QMK243" s="237"/>
      <c r="QML243" s="237"/>
      <c r="QMM243" s="237"/>
      <c r="QMN243" s="237"/>
      <c r="QMO243" s="237"/>
      <c r="QMP243" s="237"/>
      <c r="QMQ243" s="237"/>
      <c r="QMR243" s="237"/>
      <c r="QMS243" s="237"/>
      <c r="QMT243" s="237"/>
      <c r="QMU243" s="237"/>
      <c r="QMV243" s="237"/>
      <c r="QMW243" s="237"/>
      <c r="QMX243" s="237"/>
      <c r="QMY243" s="237"/>
      <c r="QMZ243" s="237"/>
      <c r="QNA243" s="237"/>
      <c r="QNB243" s="237"/>
      <c r="QNC243" s="237"/>
      <c r="QND243" s="237"/>
      <c r="QNE243" s="237"/>
      <c r="QNF243" s="237"/>
      <c r="QNG243" s="237"/>
      <c r="QNH243" s="237"/>
      <c r="QNI243" s="237"/>
      <c r="QNJ243" s="237"/>
      <c r="QNK243" s="237"/>
      <c r="QNL243" s="237"/>
      <c r="QNM243" s="237"/>
      <c r="QNN243" s="237"/>
      <c r="QNO243" s="237"/>
      <c r="QNP243" s="237"/>
      <c r="QNQ243" s="237"/>
      <c r="QNR243" s="237"/>
      <c r="QNS243" s="237"/>
      <c r="QNT243" s="237"/>
      <c r="QNU243" s="237"/>
      <c r="QNV243" s="237"/>
      <c r="QNW243" s="237"/>
      <c r="QNX243" s="237"/>
      <c r="QNY243" s="237"/>
      <c r="QNZ243" s="237"/>
      <c r="QOA243" s="237"/>
      <c r="QOB243" s="237"/>
      <c r="QOC243" s="237"/>
      <c r="QOD243" s="237"/>
      <c r="QOE243" s="237"/>
      <c r="QOF243" s="237"/>
      <c r="QOG243" s="237"/>
      <c r="QOH243" s="237"/>
      <c r="QOI243" s="237"/>
      <c r="QOJ243" s="237"/>
      <c r="QOK243" s="237"/>
      <c r="QOL243" s="237"/>
      <c r="QOM243" s="237"/>
      <c r="QON243" s="237"/>
      <c r="QOO243" s="237"/>
      <c r="QOP243" s="237"/>
      <c r="QOQ243" s="237"/>
      <c r="QOR243" s="237"/>
      <c r="QOS243" s="237"/>
      <c r="QOT243" s="237"/>
      <c r="QOU243" s="237"/>
      <c r="QOV243" s="237"/>
      <c r="QOW243" s="237"/>
      <c r="QOX243" s="237"/>
      <c r="QOY243" s="237"/>
      <c r="QOZ243" s="237"/>
      <c r="QPA243" s="237"/>
      <c r="QPB243" s="237"/>
      <c r="QPC243" s="237"/>
      <c r="QPD243" s="237"/>
      <c r="QPE243" s="237"/>
      <c r="QPF243" s="237"/>
      <c r="QPG243" s="237"/>
      <c r="QPH243" s="237"/>
      <c r="QPI243" s="237"/>
      <c r="QPJ243" s="237"/>
      <c r="QPK243" s="237"/>
      <c r="QPL243" s="237"/>
      <c r="QPM243" s="237"/>
      <c r="QPN243" s="237"/>
      <c r="QPO243" s="237"/>
      <c r="QPP243" s="237"/>
      <c r="QPQ243" s="237"/>
      <c r="QPR243" s="237"/>
      <c r="QPS243" s="237"/>
      <c r="QPT243" s="237"/>
      <c r="QPU243" s="237"/>
      <c r="QPV243" s="237"/>
      <c r="QPW243" s="237"/>
      <c r="QPX243" s="237"/>
      <c r="QPY243" s="237"/>
      <c r="QPZ243" s="237"/>
      <c r="QQA243" s="237"/>
      <c r="QQB243" s="237"/>
      <c r="QQC243" s="237"/>
      <c r="QQD243" s="237"/>
      <c r="QQE243" s="237"/>
      <c r="QQF243" s="237"/>
      <c r="QQG243" s="237"/>
      <c r="QQH243" s="237"/>
      <c r="QQI243" s="237"/>
      <c r="QQJ243" s="237"/>
      <c r="QQK243" s="237"/>
      <c r="QQL243" s="237"/>
      <c r="QQM243" s="237"/>
      <c r="QQN243" s="237"/>
      <c r="QQO243" s="237"/>
      <c r="QQP243" s="237"/>
      <c r="QQQ243" s="237"/>
      <c r="QQR243" s="237"/>
      <c r="QQS243" s="237"/>
      <c r="QQT243" s="237"/>
      <c r="QQU243" s="237"/>
      <c r="QQV243" s="237"/>
      <c r="QQW243" s="237"/>
      <c r="QQX243" s="237"/>
      <c r="QQY243" s="237"/>
      <c r="QQZ243" s="237"/>
      <c r="QRA243" s="237"/>
      <c r="QRB243" s="237"/>
      <c r="QRC243" s="237"/>
      <c r="QRD243" s="237"/>
      <c r="QRE243" s="237"/>
      <c r="QRF243" s="237"/>
      <c r="QRG243" s="237"/>
      <c r="QRH243" s="237"/>
      <c r="QRI243" s="237"/>
      <c r="QRJ243" s="237"/>
      <c r="QRK243" s="237"/>
      <c r="QRL243" s="237"/>
      <c r="QRM243" s="237"/>
      <c r="QRN243" s="237"/>
      <c r="QRO243" s="237"/>
      <c r="QRP243" s="237"/>
      <c r="QRQ243" s="237"/>
      <c r="QRR243" s="237"/>
      <c r="QRS243" s="237"/>
      <c r="QRT243" s="237"/>
      <c r="QRU243" s="237"/>
      <c r="QRV243" s="237"/>
      <c r="QRW243" s="237"/>
      <c r="QRX243" s="237"/>
      <c r="QRY243" s="237"/>
      <c r="QRZ243" s="237"/>
      <c r="QSA243" s="237"/>
      <c r="QSB243" s="237"/>
      <c r="QSC243" s="237"/>
      <c r="QSD243" s="237"/>
      <c r="QSE243" s="237"/>
      <c r="QSF243" s="237"/>
      <c r="QSG243" s="237"/>
      <c r="QSH243" s="237"/>
      <c r="QSI243" s="237"/>
      <c r="QSJ243" s="237"/>
      <c r="QSK243" s="237"/>
      <c r="QSL243" s="237"/>
      <c r="QSM243" s="237"/>
      <c r="QSN243" s="237"/>
      <c r="QSO243" s="237"/>
      <c r="QSP243" s="237"/>
      <c r="QSQ243" s="237"/>
      <c r="QSR243" s="237"/>
      <c r="QSS243" s="237"/>
      <c r="QST243" s="237"/>
      <c r="QSU243" s="237"/>
      <c r="QSV243" s="237"/>
      <c r="QSW243" s="237"/>
      <c r="QSX243" s="237"/>
      <c r="QSY243" s="237"/>
      <c r="QSZ243" s="237"/>
      <c r="QTA243" s="237"/>
      <c r="QTB243" s="237"/>
      <c r="QTC243" s="237"/>
      <c r="QTD243" s="237"/>
      <c r="QTE243" s="237"/>
      <c r="QTF243" s="237"/>
      <c r="QTG243" s="237"/>
      <c r="QTH243" s="237"/>
      <c r="QTI243" s="237"/>
      <c r="QTJ243" s="237"/>
      <c r="QTK243" s="237"/>
      <c r="QTL243" s="237"/>
      <c r="QTM243" s="237"/>
      <c r="QTN243" s="237"/>
      <c r="QTO243" s="237"/>
      <c r="QTP243" s="237"/>
      <c r="QTQ243" s="237"/>
      <c r="QTR243" s="237"/>
      <c r="QTS243" s="237"/>
      <c r="QTT243" s="237"/>
      <c r="QTU243" s="237"/>
      <c r="QTV243" s="237"/>
      <c r="QTW243" s="237"/>
      <c r="QTX243" s="237"/>
      <c r="QTY243" s="237"/>
      <c r="QTZ243" s="237"/>
      <c r="QUA243" s="237"/>
      <c r="QUB243" s="237"/>
      <c r="QUC243" s="237"/>
      <c r="QUD243" s="237"/>
      <c r="QUE243" s="237"/>
      <c r="QUF243" s="237"/>
      <c r="QUG243" s="237"/>
      <c r="QUH243" s="237"/>
      <c r="QUI243" s="237"/>
      <c r="QUJ243" s="237"/>
      <c r="QUK243" s="237"/>
      <c r="QUL243" s="237"/>
      <c r="QUM243" s="237"/>
      <c r="QUN243" s="237"/>
      <c r="QUO243" s="237"/>
      <c r="QUP243" s="237"/>
      <c r="QUQ243" s="237"/>
      <c r="QUR243" s="237"/>
      <c r="QUS243" s="237"/>
      <c r="QUT243" s="237"/>
      <c r="QUU243" s="237"/>
      <c r="QUV243" s="237"/>
      <c r="QUW243" s="237"/>
      <c r="QUX243" s="237"/>
      <c r="QUY243" s="237"/>
      <c r="QUZ243" s="237"/>
      <c r="QVA243" s="237"/>
      <c r="QVB243" s="237"/>
      <c r="QVC243" s="237"/>
      <c r="QVD243" s="237"/>
      <c r="QVE243" s="237"/>
      <c r="QVF243" s="237"/>
      <c r="QVG243" s="237"/>
      <c r="QVH243" s="237"/>
      <c r="QVI243" s="237"/>
      <c r="QVJ243" s="237"/>
      <c r="QVK243" s="237"/>
      <c r="QVL243" s="237"/>
      <c r="QVM243" s="237"/>
      <c r="QVN243" s="237"/>
      <c r="QVO243" s="237"/>
      <c r="QVP243" s="237"/>
      <c r="QVQ243" s="237"/>
      <c r="QVR243" s="237"/>
      <c r="QVS243" s="237"/>
      <c r="QVT243" s="237"/>
      <c r="QVU243" s="237"/>
      <c r="QVV243" s="237"/>
      <c r="QVW243" s="237"/>
      <c r="QVX243" s="237"/>
      <c r="QVY243" s="237"/>
      <c r="QVZ243" s="237"/>
      <c r="QWA243" s="237"/>
      <c r="QWB243" s="237"/>
      <c r="QWC243" s="237"/>
      <c r="QWD243" s="237"/>
      <c r="QWE243" s="237"/>
      <c r="QWF243" s="237"/>
      <c r="QWG243" s="237"/>
      <c r="QWH243" s="237"/>
      <c r="QWI243" s="237"/>
      <c r="QWJ243" s="237"/>
      <c r="QWK243" s="237"/>
      <c r="QWL243" s="237"/>
      <c r="QWM243" s="237"/>
      <c r="QWN243" s="237"/>
      <c r="QWO243" s="237"/>
      <c r="QWP243" s="237"/>
      <c r="QWQ243" s="237"/>
      <c r="QWR243" s="237"/>
      <c r="QWS243" s="237"/>
      <c r="QWT243" s="237"/>
      <c r="QWU243" s="237"/>
      <c r="QWV243" s="237"/>
      <c r="QWW243" s="237"/>
      <c r="QWX243" s="237"/>
      <c r="QWY243" s="237"/>
      <c r="QWZ243" s="237"/>
      <c r="QXA243" s="237"/>
      <c r="QXB243" s="237"/>
      <c r="QXC243" s="237"/>
      <c r="QXD243" s="237"/>
      <c r="QXE243" s="237"/>
      <c r="QXF243" s="237"/>
      <c r="QXG243" s="237"/>
      <c r="QXH243" s="237"/>
      <c r="QXI243" s="237"/>
      <c r="QXJ243" s="237"/>
      <c r="QXK243" s="237"/>
      <c r="QXL243" s="237"/>
      <c r="QXM243" s="237"/>
      <c r="QXN243" s="237"/>
      <c r="QXO243" s="237"/>
      <c r="QXP243" s="237"/>
      <c r="QXQ243" s="237"/>
      <c r="QXR243" s="237"/>
      <c r="QXS243" s="237"/>
      <c r="QXT243" s="237"/>
      <c r="QXU243" s="237"/>
      <c r="QXV243" s="237"/>
      <c r="QXW243" s="237"/>
      <c r="QXX243" s="237"/>
      <c r="QXY243" s="237"/>
      <c r="QXZ243" s="237"/>
      <c r="QYA243" s="237"/>
      <c r="QYB243" s="237"/>
      <c r="QYC243" s="237"/>
      <c r="QYD243" s="237"/>
      <c r="QYE243" s="237"/>
      <c r="QYF243" s="237"/>
      <c r="QYG243" s="237"/>
      <c r="QYH243" s="237"/>
      <c r="QYI243" s="237"/>
      <c r="QYJ243" s="237"/>
      <c r="QYK243" s="237"/>
      <c r="QYL243" s="237"/>
      <c r="QYM243" s="237"/>
      <c r="QYN243" s="237"/>
      <c r="QYO243" s="237"/>
      <c r="QYP243" s="237"/>
      <c r="QYQ243" s="237"/>
      <c r="QYR243" s="237"/>
      <c r="QYS243" s="237"/>
      <c r="QYT243" s="237"/>
      <c r="QYU243" s="237"/>
      <c r="QYV243" s="237"/>
      <c r="QYW243" s="237"/>
      <c r="QYX243" s="237"/>
      <c r="QYY243" s="237"/>
      <c r="QYZ243" s="237"/>
      <c r="QZA243" s="237"/>
      <c r="QZB243" s="237"/>
      <c r="QZC243" s="237"/>
      <c r="QZD243" s="237"/>
      <c r="QZE243" s="237"/>
      <c r="QZF243" s="237"/>
      <c r="QZG243" s="237"/>
      <c r="QZH243" s="237"/>
      <c r="QZI243" s="237"/>
      <c r="QZJ243" s="237"/>
      <c r="QZK243" s="237"/>
      <c r="QZL243" s="237"/>
      <c r="QZM243" s="237"/>
      <c r="QZN243" s="237"/>
      <c r="QZO243" s="237"/>
      <c r="QZP243" s="237"/>
      <c r="QZQ243" s="237"/>
      <c r="QZR243" s="237"/>
      <c r="QZS243" s="237"/>
      <c r="QZT243" s="237"/>
      <c r="QZU243" s="237"/>
      <c r="QZV243" s="237"/>
      <c r="QZW243" s="237"/>
      <c r="QZX243" s="237"/>
      <c r="QZY243" s="237"/>
      <c r="QZZ243" s="237"/>
      <c r="RAA243" s="237"/>
      <c r="RAB243" s="237"/>
      <c r="RAC243" s="237"/>
      <c r="RAD243" s="237"/>
      <c r="RAE243" s="237"/>
      <c r="RAF243" s="237"/>
      <c r="RAG243" s="237"/>
      <c r="RAH243" s="237"/>
      <c r="RAI243" s="237"/>
      <c r="RAJ243" s="237"/>
      <c r="RAK243" s="237"/>
      <c r="RAL243" s="237"/>
      <c r="RAM243" s="237"/>
      <c r="RAN243" s="237"/>
      <c r="RAO243" s="237"/>
      <c r="RAP243" s="237"/>
      <c r="RAQ243" s="237"/>
      <c r="RAR243" s="237"/>
      <c r="RAS243" s="237"/>
      <c r="RAT243" s="237"/>
      <c r="RAU243" s="237"/>
      <c r="RAV243" s="237"/>
      <c r="RAW243" s="237"/>
      <c r="RAX243" s="237"/>
      <c r="RAY243" s="237"/>
      <c r="RAZ243" s="237"/>
      <c r="RBA243" s="237"/>
      <c r="RBB243" s="237"/>
      <c r="RBC243" s="237"/>
      <c r="RBD243" s="237"/>
      <c r="RBE243" s="237"/>
      <c r="RBF243" s="237"/>
      <c r="RBG243" s="237"/>
      <c r="RBH243" s="237"/>
      <c r="RBI243" s="237"/>
      <c r="RBJ243" s="237"/>
      <c r="RBK243" s="237"/>
      <c r="RBL243" s="237"/>
      <c r="RBM243" s="237"/>
      <c r="RBN243" s="237"/>
      <c r="RBO243" s="237"/>
      <c r="RBP243" s="237"/>
      <c r="RBQ243" s="237"/>
      <c r="RBR243" s="237"/>
      <c r="RBS243" s="237"/>
      <c r="RBT243" s="237"/>
      <c r="RBU243" s="237"/>
      <c r="RBV243" s="237"/>
      <c r="RBW243" s="237"/>
      <c r="RBX243" s="237"/>
      <c r="RBY243" s="237"/>
      <c r="RBZ243" s="237"/>
      <c r="RCA243" s="237"/>
      <c r="RCB243" s="237"/>
      <c r="RCC243" s="237"/>
      <c r="RCD243" s="237"/>
      <c r="RCE243" s="237"/>
      <c r="RCF243" s="237"/>
      <c r="RCG243" s="237"/>
      <c r="RCH243" s="237"/>
      <c r="RCI243" s="237"/>
      <c r="RCJ243" s="237"/>
      <c r="RCK243" s="237"/>
      <c r="RCL243" s="237"/>
      <c r="RCM243" s="237"/>
      <c r="RCN243" s="237"/>
      <c r="RCO243" s="237"/>
      <c r="RCP243" s="237"/>
      <c r="RCQ243" s="237"/>
      <c r="RCR243" s="237"/>
      <c r="RCS243" s="237"/>
      <c r="RCT243" s="237"/>
      <c r="RCU243" s="237"/>
      <c r="RCV243" s="237"/>
      <c r="RCW243" s="237"/>
      <c r="RCX243" s="237"/>
      <c r="RCY243" s="237"/>
      <c r="RCZ243" s="237"/>
      <c r="RDA243" s="237"/>
      <c r="RDB243" s="237"/>
      <c r="RDC243" s="237"/>
      <c r="RDD243" s="237"/>
      <c r="RDE243" s="237"/>
      <c r="RDF243" s="237"/>
      <c r="RDG243" s="237"/>
      <c r="RDH243" s="237"/>
      <c r="RDI243" s="237"/>
      <c r="RDJ243" s="237"/>
      <c r="RDK243" s="237"/>
      <c r="RDL243" s="237"/>
      <c r="RDM243" s="237"/>
      <c r="RDN243" s="237"/>
      <c r="RDO243" s="237"/>
      <c r="RDP243" s="237"/>
      <c r="RDQ243" s="237"/>
      <c r="RDR243" s="237"/>
      <c r="RDS243" s="237"/>
      <c r="RDT243" s="237"/>
      <c r="RDU243" s="237"/>
      <c r="RDV243" s="237"/>
      <c r="RDW243" s="237"/>
      <c r="RDX243" s="237"/>
      <c r="RDY243" s="237"/>
      <c r="RDZ243" s="237"/>
      <c r="REA243" s="237"/>
      <c r="REB243" s="237"/>
      <c r="REC243" s="237"/>
      <c r="RED243" s="237"/>
      <c r="REE243" s="237"/>
      <c r="REF243" s="237"/>
      <c r="REG243" s="237"/>
      <c r="REH243" s="237"/>
      <c r="REI243" s="237"/>
      <c r="REJ243" s="237"/>
      <c r="REK243" s="237"/>
      <c r="REL243" s="237"/>
      <c r="REM243" s="237"/>
      <c r="REN243" s="237"/>
      <c r="REO243" s="237"/>
      <c r="REP243" s="237"/>
      <c r="REQ243" s="237"/>
      <c r="RER243" s="237"/>
      <c r="RES243" s="237"/>
      <c r="RET243" s="237"/>
      <c r="REU243" s="237"/>
      <c r="REV243" s="237"/>
      <c r="REW243" s="237"/>
      <c r="REX243" s="237"/>
      <c r="REY243" s="237"/>
      <c r="REZ243" s="237"/>
      <c r="RFA243" s="237"/>
      <c r="RFB243" s="237"/>
      <c r="RFC243" s="237"/>
      <c r="RFD243" s="237"/>
      <c r="RFE243" s="237"/>
      <c r="RFF243" s="237"/>
      <c r="RFG243" s="237"/>
      <c r="RFH243" s="237"/>
      <c r="RFI243" s="237"/>
      <c r="RFJ243" s="237"/>
      <c r="RFK243" s="237"/>
      <c r="RFL243" s="237"/>
      <c r="RFM243" s="237"/>
      <c r="RFN243" s="237"/>
      <c r="RFO243" s="237"/>
      <c r="RFP243" s="237"/>
      <c r="RFQ243" s="237"/>
      <c r="RFR243" s="237"/>
      <c r="RFS243" s="237"/>
      <c r="RFT243" s="237"/>
      <c r="RFU243" s="237"/>
      <c r="RFV243" s="237"/>
      <c r="RFW243" s="237"/>
      <c r="RFX243" s="237"/>
      <c r="RFY243" s="237"/>
      <c r="RFZ243" s="237"/>
      <c r="RGA243" s="237"/>
      <c r="RGB243" s="237"/>
      <c r="RGC243" s="237"/>
      <c r="RGD243" s="237"/>
      <c r="RGE243" s="237"/>
      <c r="RGF243" s="237"/>
      <c r="RGG243" s="237"/>
      <c r="RGH243" s="237"/>
      <c r="RGI243" s="237"/>
      <c r="RGJ243" s="237"/>
      <c r="RGK243" s="237"/>
      <c r="RGL243" s="237"/>
      <c r="RGM243" s="237"/>
      <c r="RGN243" s="237"/>
      <c r="RGO243" s="237"/>
      <c r="RGP243" s="237"/>
      <c r="RGQ243" s="237"/>
      <c r="RGR243" s="237"/>
      <c r="RGS243" s="237"/>
      <c r="RGT243" s="237"/>
      <c r="RGU243" s="237"/>
      <c r="RGV243" s="237"/>
      <c r="RGW243" s="237"/>
      <c r="RGX243" s="237"/>
      <c r="RGY243" s="237"/>
      <c r="RGZ243" s="237"/>
      <c r="RHA243" s="237"/>
      <c r="RHB243" s="237"/>
      <c r="RHC243" s="237"/>
      <c r="RHD243" s="237"/>
      <c r="RHE243" s="237"/>
      <c r="RHF243" s="237"/>
      <c r="RHG243" s="237"/>
      <c r="RHH243" s="237"/>
      <c r="RHI243" s="237"/>
      <c r="RHJ243" s="237"/>
      <c r="RHK243" s="237"/>
      <c r="RHL243" s="237"/>
      <c r="RHM243" s="237"/>
      <c r="RHN243" s="237"/>
      <c r="RHO243" s="237"/>
      <c r="RHP243" s="237"/>
      <c r="RHQ243" s="237"/>
      <c r="RHR243" s="237"/>
      <c r="RHS243" s="237"/>
      <c r="RHT243" s="237"/>
      <c r="RHU243" s="237"/>
      <c r="RHV243" s="237"/>
      <c r="RHW243" s="237"/>
      <c r="RHX243" s="237"/>
      <c r="RHY243" s="237"/>
      <c r="RHZ243" s="237"/>
      <c r="RIA243" s="237"/>
      <c r="RIB243" s="237"/>
      <c r="RIC243" s="237"/>
      <c r="RID243" s="237"/>
      <c r="RIE243" s="237"/>
      <c r="RIF243" s="237"/>
      <c r="RIG243" s="237"/>
      <c r="RIH243" s="237"/>
      <c r="RII243" s="237"/>
      <c r="RIJ243" s="237"/>
      <c r="RIK243" s="237"/>
      <c r="RIL243" s="237"/>
      <c r="RIM243" s="237"/>
      <c r="RIN243" s="237"/>
      <c r="RIO243" s="237"/>
      <c r="RIP243" s="237"/>
      <c r="RIQ243" s="237"/>
      <c r="RIR243" s="237"/>
      <c r="RIS243" s="237"/>
      <c r="RIT243" s="237"/>
      <c r="RIU243" s="237"/>
      <c r="RIV243" s="237"/>
      <c r="RIW243" s="237"/>
      <c r="RIX243" s="237"/>
      <c r="RIY243" s="237"/>
      <c r="RIZ243" s="237"/>
      <c r="RJA243" s="237"/>
      <c r="RJB243" s="237"/>
      <c r="RJC243" s="237"/>
      <c r="RJD243" s="237"/>
      <c r="RJE243" s="237"/>
      <c r="RJF243" s="237"/>
      <c r="RJG243" s="237"/>
      <c r="RJH243" s="237"/>
      <c r="RJI243" s="237"/>
      <c r="RJJ243" s="237"/>
      <c r="RJK243" s="237"/>
      <c r="RJL243" s="237"/>
      <c r="RJM243" s="237"/>
      <c r="RJN243" s="237"/>
      <c r="RJO243" s="237"/>
      <c r="RJP243" s="237"/>
      <c r="RJQ243" s="237"/>
      <c r="RJR243" s="237"/>
      <c r="RJS243" s="237"/>
      <c r="RJT243" s="237"/>
      <c r="RJU243" s="237"/>
      <c r="RJV243" s="237"/>
      <c r="RJW243" s="237"/>
      <c r="RJX243" s="237"/>
      <c r="RJY243" s="237"/>
      <c r="RJZ243" s="237"/>
      <c r="RKA243" s="237"/>
      <c r="RKB243" s="237"/>
      <c r="RKC243" s="237"/>
      <c r="RKD243" s="237"/>
      <c r="RKE243" s="237"/>
      <c r="RKF243" s="237"/>
      <c r="RKG243" s="237"/>
      <c r="RKH243" s="237"/>
      <c r="RKI243" s="237"/>
      <c r="RKJ243" s="237"/>
      <c r="RKK243" s="237"/>
      <c r="RKL243" s="237"/>
      <c r="RKM243" s="237"/>
      <c r="RKN243" s="237"/>
      <c r="RKO243" s="237"/>
      <c r="RKP243" s="237"/>
      <c r="RKQ243" s="237"/>
      <c r="RKR243" s="237"/>
      <c r="RKS243" s="237"/>
      <c r="RKT243" s="237"/>
      <c r="RKU243" s="237"/>
      <c r="RKV243" s="237"/>
      <c r="RKW243" s="237"/>
      <c r="RKX243" s="237"/>
      <c r="RKY243" s="237"/>
      <c r="RKZ243" s="237"/>
      <c r="RLA243" s="237"/>
      <c r="RLB243" s="237"/>
      <c r="RLC243" s="237"/>
      <c r="RLD243" s="237"/>
      <c r="RLE243" s="237"/>
      <c r="RLF243" s="237"/>
      <c r="RLG243" s="237"/>
      <c r="RLH243" s="237"/>
      <c r="RLI243" s="237"/>
      <c r="RLJ243" s="237"/>
      <c r="RLK243" s="237"/>
      <c r="RLL243" s="237"/>
      <c r="RLM243" s="237"/>
      <c r="RLN243" s="237"/>
      <c r="RLO243" s="237"/>
      <c r="RLP243" s="237"/>
      <c r="RLQ243" s="237"/>
      <c r="RLR243" s="237"/>
      <c r="RLS243" s="237"/>
      <c r="RLT243" s="237"/>
      <c r="RLU243" s="237"/>
      <c r="RLV243" s="237"/>
      <c r="RLW243" s="237"/>
      <c r="RLX243" s="237"/>
      <c r="RLY243" s="237"/>
      <c r="RLZ243" s="237"/>
      <c r="RMA243" s="237"/>
      <c r="RMB243" s="237"/>
      <c r="RMC243" s="237"/>
      <c r="RMD243" s="237"/>
      <c r="RME243" s="237"/>
      <c r="RMF243" s="237"/>
      <c r="RMG243" s="237"/>
      <c r="RMH243" s="237"/>
      <c r="RMI243" s="237"/>
      <c r="RMJ243" s="237"/>
      <c r="RMK243" s="237"/>
      <c r="RML243" s="237"/>
      <c r="RMM243" s="237"/>
      <c r="RMN243" s="237"/>
      <c r="RMO243" s="237"/>
      <c r="RMP243" s="237"/>
      <c r="RMQ243" s="237"/>
      <c r="RMR243" s="237"/>
      <c r="RMS243" s="237"/>
      <c r="RMT243" s="237"/>
      <c r="RMU243" s="237"/>
      <c r="RMV243" s="237"/>
      <c r="RMW243" s="237"/>
      <c r="RMX243" s="237"/>
      <c r="RMY243" s="237"/>
      <c r="RMZ243" s="237"/>
      <c r="RNA243" s="237"/>
      <c r="RNB243" s="237"/>
      <c r="RNC243" s="237"/>
      <c r="RND243" s="237"/>
      <c r="RNE243" s="237"/>
      <c r="RNF243" s="237"/>
      <c r="RNG243" s="237"/>
      <c r="RNH243" s="237"/>
      <c r="RNI243" s="237"/>
      <c r="RNJ243" s="237"/>
      <c r="RNK243" s="237"/>
      <c r="RNL243" s="237"/>
      <c r="RNM243" s="237"/>
      <c r="RNN243" s="237"/>
      <c r="RNO243" s="237"/>
      <c r="RNP243" s="237"/>
      <c r="RNQ243" s="237"/>
      <c r="RNR243" s="237"/>
      <c r="RNS243" s="237"/>
      <c r="RNT243" s="237"/>
      <c r="RNU243" s="237"/>
      <c r="RNV243" s="237"/>
      <c r="RNW243" s="237"/>
      <c r="RNX243" s="237"/>
      <c r="RNY243" s="237"/>
      <c r="RNZ243" s="237"/>
      <c r="ROA243" s="237"/>
      <c r="ROB243" s="237"/>
      <c r="ROC243" s="237"/>
      <c r="ROD243" s="237"/>
      <c r="ROE243" s="237"/>
      <c r="ROF243" s="237"/>
      <c r="ROG243" s="237"/>
      <c r="ROH243" s="237"/>
      <c r="ROI243" s="237"/>
      <c r="ROJ243" s="237"/>
      <c r="ROK243" s="237"/>
      <c r="ROL243" s="237"/>
      <c r="ROM243" s="237"/>
      <c r="RON243" s="237"/>
      <c r="ROO243" s="237"/>
      <c r="ROP243" s="237"/>
      <c r="ROQ243" s="237"/>
      <c r="ROR243" s="237"/>
      <c r="ROS243" s="237"/>
      <c r="ROT243" s="237"/>
      <c r="ROU243" s="237"/>
      <c r="ROV243" s="237"/>
      <c r="ROW243" s="237"/>
      <c r="ROX243" s="237"/>
      <c r="ROY243" s="237"/>
      <c r="ROZ243" s="237"/>
      <c r="RPA243" s="237"/>
      <c r="RPB243" s="237"/>
      <c r="RPC243" s="237"/>
      <c r="RPD243" s="237"/>
      <c r="RPE243" s="237"/>
      <c r="RPF243" s="237"/>
      <c r="RPG243" s="237"/>
      <c r="RPH243" s="237"/>
      <c r="RPI243" s="237"/>
      <c r="RPJ243" s="237"/>
      <c r="RPK243" s="237"/>
      <c r="RPL243" s="237"/>
      <c r="RPM243" s="237"/>
      <c r="RPN243" s="237"/>
      <c r="RPO243" s="237"/>
      <c r="RPP243" s="237"/>
      <c r="RPQ243" s="237"/>
      <c r="RPR243" s="237"/>
      <c r="RPS243" s="237"/>
      <c r="RPT243" s="237"/>
      <c r="RPU243" s="237"/>
      <c r="RPV243" s="237"/>
      <c r="RPW243" s="237"/>
      <c r="RPX243" s="237"/>
      <c r="RPY243" s="237"/>
      <c r="RPZ243" s="237"/>
      <c r="RQA243" s="237"/>
      <c r="RQB243" s="237"/>
      <c r="RQC243" s="237"/>
      <c r="RQD243" s="237"/>
      <c r="RQE243" s="237"/>
      <c r="RQF243" s="237"/>
      <c r="RQG243" s="237"/>
      <c r="RQH243" s="237"/>
      <c r="RQI243" s="237"/>
      <c r="RQJ243" s="237"/>
      <c r="RQK243" s="237"/>
      <c r="RQL243" s="237"/>
      <c r="RQM243" s="237"/>
      <c r="RQN243" s="237"/>
      <c r="RQO243" s="237"/>
      <c r="RQP243" s="237"/>
      <c r="RQQ243" s="237"/>
      <c r="RQR243" s="237"/>
      <c r="RQS243" s="237"/>
      <c r="RQT243" s="237"/>
      <c r="RQU243" s="237"/>
      <c r="RQV243" s="237"/>
      <c r="RQW243" s="237"/>
      <c r="RQX243" s="237"/>
      <c r="RQY243" s="237"/>
      <c r="RQZ243" s="237"/>
      <c r="RRA243" s="237"/>
      <c r="RRB243" s="237"/>
      <c r="RRC243" s="237"/>
      <c r="RRD243" s="237"/>
      <c r="RRE243" s="237"/>
      <c r="RRF243" s="237"/>
      <c r="RRG243" s="237"/>
      <c r="RRH243" s="237"/>
      <c r="RRI243" s="237"/>
      <c r="RRJ243" s="237"/>
      <c r="RRK243" s="237"/>
      <c r="RRL243" s="237"/>
      <c r="RRM243" s="237"/>
      <c r="RRN243" s="237"/>
      <c r="RRO243" s="237"/>
      <c r="RRP243" s="237"/>
      <c r="RRQ243" s="237"/>
      <c r="RRR243" s="237"/>
      <c r="RRS243" s="237"/>
      <c r="RRT243" s="237"/>
      <c r="RRU243" s="237"/>
      <c r="RRV243" s="237"/>
      <c r="RRW243" s="237"/>
      <c r="RRX243" s="237"/>
      <c r="RRY243" s="237"/>
      <c r="RRZ243" s="237"/>
      <c r="RSA243" s="237"/>
      <c r="RSB243" s="237"/>
      <c r="RSC243" s="237"/>
      <c r="RSD243" s="237"/>
      <c r="RSE243" s="237"/>
      <c r="RSF243" s="237"/>
      <c r="RSG243" s="237"/>
      <c r="RSH243" s="237"/>
      <c r="RSI243" s="237"/>
      <c r="RSJ243" s="237"/>
      <c r="RSK243" s="237"/>
      <c r="RSL243" s="237"/>
      <c r="RSM243" s="237"/>
      <c r="RSN243" s="237"/>
      <c r="RSO243" s="237"/>
      <c r="RSP243" s="237"/>
      <c r="RSQ243" s="237"/>
      <c r="RSR243" s="237"/>
      <c r="RSS243" s="237"/>
      <c r="RST243" s="237"/>
      <c r="RSU243" s="237"/>
      <c r="RSV243" s="237"/>
      <c r="RSW243" s="237"/>
      <c r="RSX243" s="237"/>
      <c r="RSY243" s="237"/>
      <c r="RSZ243" s="237"/>
      <c r="RTA243" s="237"/>
      <c r="RTB243" s="237"/>
      <c r="RTC243" s="237"/>
      <c r="RTD243" s="237"/>
      <c r="RTE243" s="237"/>
      <c r="RTF243" s="237"/>
      <c r="RTG243" s="237"/>
      <c r="RTH243" s="237"/>
      <c r="RTI243" s="237"/>
      <c r="RTJ243" s="237"/>
      <c r="RTK243" s="237"/>
      <c r="RTL243" s="237"/>
      <c r="RTM243" s="237"/>
      <c r="RTN243" s="237"/>
      <c r="RTO243" s="237"/>
      <c r="RTP243" s="237"/>
      <c r="RTQ243" s="237"/>
      <c r="RTR243" s="237"/>
      <c r="RTS243" s="237"/>
      <c r="RTT243" s="237"/>
      <c r="RTU243" s="237"/>
      <c r="RTV243" s="237"/>
      <c r="RTW243" s="237"/>
      <c r="RTX243" s="237"/>
      <c r="RTY243" s="237"/>
      <c r="RTZ243" s="237"/>
      <c r="RUA243" s="237"/>
      <c r="RUB243" s="237"/>
      <c r="RUC243" s="237"/>
      <c r="RUD243" s="237"/>
      <c r="RUE243" s="237"/>
      <c r="RUF243" s="237"/>
      <c r="RUG243" s="237"/>
      <c r="RUH243" s="237"/>
      <c r="RUI243" s="237"/>
      <c r="RUJ243" s="237"/>
      <c r="RUK243" s="237"/>
      <c r="RUL243" s="237"/>
      <c r="RUM243" s="237"/>
      <c r="RUN243" s="237"/>
      <c r="RUO243" s="237"/>
      <c r="RUP243" s="237"/>
      <c r="RUQ243" s="237"/>
      <c r="RUR243" s="237"/>
      <c r="RUS243" s="237"/>
      <c r="RUT243" s="237"/>
      <c r="RUU243" s="237"/>
      <c r="RUV243" s="237"/>
      <c r="RUW243" s="237"/>
      <c r="RUX243" s="237"/>
      <c r="RUY243" s="237"/>
      <c r="RUZ243" s="237"/>
      <c r="RVA243" s="237"/>
      <c r="RVB243" s="237"/>
      <c r="RVC243" s="237"/>
      <c r="RVD243" s="237"/>
      <c r="RVE243" s="237"/>
      <c r="RVF243" s="237"/>
      <c r="RVG243" s="237"/>
      <c r="RVH243" s="237"/>
      <c r="RVI243" s="237"/>
      <c r="RVJ243" s="237"/>
      <c r="RVK243" s="237"/>
      <c r="RVL243" s="237"/>
      <c r="RVM243" s="237"/>
      <c r="RVN243" s="237"/>
      <c r="RVO243" s="237"/>
      <c r="RVP243" s="237"/>
      <c r="RVQ243" s="237"/>
      <c r="RVR243" s="237"/>
      <c r="RVS243" s="237"/>
      <c r="RVT243" s="237"/>
      <c r="RVU243" s="237"/>
      <c r="RVV243" s="237"/>
      <c r="RVW243" s="237"/>
      <c r="RVX243" s="237"/>
      <c r="RVY243" s="237"/>
      <c r="RVZ243" s="237"/>
      <c r="RWA243" s="237"/>
      <c r="RWB243" s="237"/>
      <c r="RWC243" s="237"/>
      <c r="RWD243" s="237"/>
      <c r="RWE243" s="237"/>
      <c r="RWF243" s="237"/>
      <c r="RWG243" s="237"/>
      <c r="RWH243" s="237"/>
      <c r="RWI243" s="237"/>
      <c r="RWJ243" s="237"/>
      <c r="RWK243" s="237"/>
      <c r="RWL243" s="237"/>
      <c r="RWM243" s="237"/>
      <c r="RWN243" s="237"/>
      <c r="RWO243" s="237"/>
      <c r="RWP243" s="237"/>
      <c r="RWQ243" s="237"/>
      <c r="RWR243" s="237"/>
      <c r="RWS243" s="237"/>
      <c r="RWT243" s="237"/>
      <c r="RWU243" s="237"/>
      <c r="RWV243" s="237"/>
      <c r="RWW243" s="237"/>
      <c r="RWX243" s="237"/>
      <c r="RWY243" s="237"/>
      <c r="RWZ243" s="237"/>
      <c r="RXA243" s="237"/>
      <c r="RXB243" s="237"/>
      <c r="RXC243" s="237"/>
      <c r="RXD243" s="237"/>
      <c r="RXE243" s="237"/>
      <c r="RXF243" s="237"/>
      <c r="RXG243" s="237"/>
      <c r="RXH243" s="237"/>
      <c r="RXI243" s="237"/>
      <c r="RXJ243" s="237"/>
      <c r="RXK243" s="237"/>
      <c r="RXL243" s="237"/>
      <c r="RXM243" s="237"/>
      <c r="RXN243" s="237"/>
      <c r="RXO243" s="237"/>
      <c r="RXP243" s="237"/>
      <c r="RXQ243" s="237"/>
      <c r="RXR243" s="237"/>
      <c r="RXS243" s="237"/>
      <c r="RXT243" s="237"/>
      <c r="RXU243" s="237"/>
      <c r="RXV243" s="237"/>
      <c r="RXW243" s="237"/>
      <c r="RXX243" s="237"/>
      <c r="RXY243" s="237"/>
      <c r="RXZ243" s="237"/>
      <c r="RYA243" s="237"/>
      <c r="RYB243" s="237"/>
      <c r="RYC243" s="237"/>
      <c r="RYD243" s="237"/>
      <c r="RYE243" s="237"/>
      <c r="RYF243" s="237"/>
      <c r="RYG243" s="237"/>
      <c r="RYH243" s="237"/>
      <c r="RYI243" s="237"/>
      <c r="RYJ243" s="237"/>
      <c r="RYK243" s="237"/>
      <c r="RYL243" s="237"/>
      <c r="RYM243" s="237"/>
      <c r="RYN243" s="237"/>
      <c r="RYO243" s="237"/>
      <c r="RYP243" s="237"/>
      <c r="RYQ243" s="237"/>
      <c r="RYR243" s="237"/>
      <c r="RYS243" s="237"/>
      <c r="RYT243" s="237"/>
      <c r="RYU243" s="237"/>
      <c r="RYV243" s="237"/>
      <c r="RYW243" s="237"/>
      <c r="RYX243" s="237"/>
      <c r="RYY243" s="237"/>
      <c r="RYZ243" s="237"/>
      <c r="RZA243" s="237"/>
      <c r="RZB243" s="237"/>
      <c r="RZC243" s="237"/>
      <c r="RZD243" s="237"/>
      <c r="RZE243" s="237"/>
      <c r="RZF243" s="237"/>
      <c r="RZG243" s="237"/>
      <c r="RZH243" s="237"/>
      <c r="RZI243" s="237"/>
      <c r="RZJ243" s="237"/>
      <c r="RZK243" s="237"/>
      <c r="RZL243" s="237"/>
      <c r="RZM243" s="237"/>
      <c r="RZN243" s="237"/>
      <c r="RZO243" s="237"/>
      <c r="RZP243" s="237"/>
      <c r="RZQ243" s="237"/>
      <c r="RZR243" s="237"/>
      <c r="RZS243" s="237"/>
      <c r="RZT243" s="237"/>
      <c r="RZU243" s="237"/>
      <c r="RZV243" s="237"/>
      <c r="RZW243" s="237"/>
      <c r="RZX243" s="237"/>
      <c r="RZY243" s="237"/>
      <c r="RZZ243" s="237"/>
      <c r="SAA243" s="237"/>
      <c r="SAB243" s="237"/>
      <c r="SAC243" s="237"/>
      <c r="SAD243" s="237"/>
      <c r="SAE243" s="237"/>
      <c r="SAF243" s="237"/>
      <c r="SAG243" s="237"/>
      <c r="SAH243" s="237"/>
      <c r="SAI243" s="237"/>
      <c r="SAJ243" s="237"/>
      <c r="SAK243" s="237"/>
      <c r="SAL243" s="237"/>
      <c r="SAM243" s="237"/>
      <c r="SAN243" s="237"/>
      <c r="SAO243" s="237"/>
      <c r="SAP243" s="237"/>
      <c r="SAQ243" s="237"/>
      <c r="SAR243" s="237"/>
      <c r="SAS243" s="237"/>
      <c r="SAT243" s="237"/>
      <c r="SAU243" s="237"/>
      <c r="SAV243" s="237"/>
      <c r="SAW243" s="237"/>
      <c r="SAX243" s="237"/>
      <c r="SAY243" s="237"/>
      <c r="SAZ243" s="237"/>
      <c r="SBA243" s="237"/>
      <c r="SBB243" s="237"/>
      <c r="SBC243" s="237"/>
      <c r="SBD243" s="237"/>
      <c r="SBE243" s="237"/>
      <c r="SBF243" s="237"/>
      <c r="SBG243" s="237"/>
      <c r="SBH243" s="237"/>
      <c r="SBI243" s="237"/>
      <c r="SBJ243" s="237"/>
      <c r="SBK243" s="237"/>
      <c r="SBL243" s="237"/>
      <c r="SBM243" s="237"/>
      <c r="SBN243" s="237"/>
      <c r="SBO243" s="237"/>
      <c r="SBP243" s="237"/>
      <c r="SBQ243" s="237"/>
      <c r="SBR243" s="237"/>
      <c r="SBS243" s="237"/>
      <c r="SBT243" s="237"/>
      <c r="SBU243" s="237"/>
      <c r="SBV243" s="237"/>
      <c r="SBW243" s="237"/>
      <c r="SBX243" s="237"/>
      <c r="SBY243" s="237"/>
      <c r="SBZ243" s="237"/>
      <c r="SCA243" s="237"/>
      <c r="SCB243" s="237"/>
      <c r="SCC243" s="237"/>
      <c r="SCD243" s="237"/>
      <c r="SCE243" s="237"/>
      <c r="SCF243" s="237"/>
      <c r="SCG243" s="237"/>
      <c r="SCH243" s="237"/>
      <c r="SCI243" s="237"/>
      <c r="SCJ243" s="237"/>
      <c r="SCK243" s="237"/>
      <c r="SCL243" s="237"/>
      <c r="SCM243" s="237"/>
      <c r="SCN243" s="237"/>
      <c r="SCO243" s="237"/>
      <c r="SCP243" s="237"/>
      <c r="SCQ243" s="237"/>
      <c r="SCR243" s="237"/>
      <c r="SCS243" s="237"/>
      <c r="SCT243" s="237"/>
      <c r="SCU243" s="237"/>
      <c r="SCV243" s="237"/>
      <c r="SCW243" s="237"/>
      <c r="SCX243" s="237"/>
      <c r="SCY243" s="237"/>
      <c r="SCZ243" s="237"/>
      <c r="SDA243" s="237"/>
      <c r="SDB243" s="237"/>
      <c r="SDC243" s="237"/>
      <c r="SDD243" s="237"/>
      <c r="SDE243" s="237"/>
      <c r="SDF243" s="237"/>
      <c r="SDG243" s="237"/>
      <c r="SDH243" s="237"/>
      <c r="SDI243" s="237"/>
      <c r="SDJ243" s="237"/>
      <c r="SDK243" s="237"/>
      <c r="SDL243" s="237"/>
      <c r="SDM243" s="237"/>
      <c r="SDN243" s="237"/>
      <c r="SDO243" s="237"/>
      <c r="SDP243" s="237"/>
      <c r="SDQ243" s="237"/>
      <c r="SDR243" s="237"/>
      <c r="SDS243" s="237"/>
      <c r="SDT243" s="237"/>
      <c r="SDU243" s="237"/>
      <c r="SDV243" s="237"/>
      <c r="SDW243" s="237"/>
      <c r="SDX243" s="237"/>
      <c r="SDY243" s="237"/>
      <c r="SDZ243" s="237"/>
      <c r="SEA243" s="237"/>
      <c r="SEB243" s="237"/>
      <c r="SEC243" s="237"/>
      <c r="SED243" s="237"/>
      <c r="SEE243" s="237"/>
      <c r="SEF243" s="237"/>
      <c r="SEG243" s="237"/>
      <c r="SEH243" s="237"/>
      <c r="SEI243" s="237"/>
      <c r="SEJ243" s="237"/>
      <c r="SEK243" s="237"/>
      <c r="SEL243" s="237"/>
      <c r="SEM243" s="237"/>
      <c r="SEN243" s="237"/>
      <c r="SEO243" s="237"/>
      <c r="SEP243" s="237"/>
      <c r="SEQ243" s="237"/>
      <c r="SER243" s="237"/>
      <c r="SES243" s="237"/>
      <c r="SET243" s="237"/>
      <c r="SEU243" s="237"/>
      <c r="SEV243" s="237"/>
      <c r="SEW243" s="237"/>
      <c r="SEX243" s="237"/>
      <c r="SEY243" s="237"/>
      <c r="SEZ243" s="237"/>
      <c r="SFA243" s="237"/>
      <c r="SFB243" s="237"/>
      <c r="SFC243" s="237"/>
      <c r="SFD243" s="237"/>
      <c r="SFE243" s="237"/>
      <c r="SFF243" s="237"/>
      <c r="SFG243" s="237"/>
      <c r="SFH243" s="237"/>
      <c r="SFI243" s="237"/>
      <c r="SFJ243" s="237"/>
      <c r="SFK243" s="237"/>
      <c r="SFL243" s="237"/>
      <c r="SFM243" s="237"/>
      <c r="SFN243" s="237"/>
      <c r="SFO243" s="237"/>
      <c r="SFP243" s="237"/>
      <c r="SFQ243" s="237"/>
      <c r="SFR243" s="237"/>
      <c r="SFS243" s="237"/>
      <c r="SFT243" s="237"/>
      <c r="SFU243" s="237"/>
      <c r="SFV243" s="237"/>
      <c r="SFW243" s="237"/>
      <c r="SFX243" s="237"/>
      <c r="SFY243" s="237"/>
      <c r="SFZ243" s="237"/>
      <c r="SGA243" s="237"/>
      <c r="SGB243" s="237"/>
      <c r="SGC243" s="237"/>
      <c r="SGD243" s="237"/>
      <c r="SGE243" s="237"/>
      <c r="SGF243" s="237"/>
      <c r="SGG243" s="237"/>
      <c r="SGH243" s="237"/>
      <c r="SGI243" s="237"/>
      <c r="SGJ243" s="237"/>
      <c r="SGK243" s="237"/>
      <c r="SGL243" s="237"/>
      <c r="SGM243" s="237"/>
      <c r="SGN243" s="237"/>
      <c r="SGO243" s="237"/>
      <c r="SGP243" s="237"/>
      <c r="SGQ243" s="237"/>
      <c r="SGR243" s="237"/>
      <c r="SGS243" s="237"/>
      <c r="SGT243" s="237"/>
      <c r="SGU243" s="237"/>
      <c r="SGV243" s="237"/>
      <c r="SGW243" s="237"/>
      <c r="SGX243" s="237"/>
      <c r="SGY243" s="237"/>
      <c r="SGZ243" s="237"/>
      <c r="SHA243" s="237"/>
      <c r="SHB243" s="237"/>
      <c r="SHC243" s="237"/>
      <c r="SHD243" s="237"/>
      <c r="SHE243" s="237"/>
      <c r="SHF243" s="237"/>
      <c r="SHG243" s="237"/>
      <c r="SHH243" s="237"/>
      <c r="SHI243" s="237"/>
      <c r="SHJ243" s="237"/>
      <c r="SHK243" s="237"/>
      <c r="SHL243" s="237"/>
      <c r="SHM243" s="237"/>
      <c r="SHN243" s="237"/>
      <c r="SHO243" s="237"/>
      <c r="SHP243" s="237"/>
      <c r="SHQ243" s="237"/>
      <c r="SHR243" s="237"/>
      <c r="SHS243" s="237"/>
      <c r="SHT243" s="237"/>
      <c r="SHU243" s="237"/>
      <c r="SHV243" s="237"/>
      <c r="SHW243" s="237"/>
      <c r="SHX243" s="237"/>
      <c r="SHY243" s="237"/>
      <c r="SHZ243" s="237"/>
      <c r="SIA243" s="237"/>
      <c r="SIB243" s="237"/>
      <c r="SIC243" s="237"/>
      <c r="SID243" s="237"/>
      <c r="SIE243" s="237"/>
      <c r="SIF243" s="237"/>
      <c r="SIG243" s="237"/>
      <c r="SIH243" s="237"/>
      <c r="SII243" s="237"/>
      <c r="SIJ243" s="237"/>
      <c r="SIK243" s="237"/>
      <c r="SIL243" s="237"/>
      <c r="SIM243" s="237"/>
      <c r="SIN243" s="237"/>
      <c r="SIO243" s="237"/>
      <c r="SIP243" s="237"/>
      <c r="SIQ243" s="237"/>
      <c r="SIR243" s="237"/>
      <c r="SIS243" s="237"/>
      <c r="SIT243" s="237"/>
      <c r="SIU243" s="237"/>
      <c r="SIV243" s="237"/>
      <c r="SIW243" s="237"/>
      <c r="SIX243" s="237"/>
      <c r="SIY243" s="237"/>
      <c r="SIZ243" s="237"/>
      <c r="SJA243" s="237"/>
      <c r="SJB243" s="237"/>
      <c r="SJC243" s="237"/>
      <c r="SJD243" s="237"/>
      <c r="SJE243" s="237"/>
      <c r="SJF243" s="237"/>
      <c r="SJG243" s="237"/>
      <c r="SJH243" s="237"/>
      <c r="SJI243" s="237"/>
      <c r="SJJ243" s="237"/>
      <c r="SJK243" s="237"/>
      <c r="SJL243" s="237"/>
      <c r="SJM243" s="237"/>
      <c r="SJN243" s="237"/>
      <c r="SJO243" s="237"/>
      <c r="SJP243" s="237"/>
      <c r="SJQ243" s="237"/>
      <c r="SJR243" s="237"/>
      <c r="SJS243" s="237"/>
      <c r="SJT243" s="237"/>
      <c r="SJU243" s="237"/>
      <c r="SJV243" s="237"/>
      <c r="SJW243" s="237"/>
      <c r="SJX243" s="237"/>
      <c r="SJY243" s="237"/>
      <c r="SJZ243" s="237"/>
      <c r="SKA243" s="237"/>
      <c r="SKB243" s="237"/>
      <c r="SKC243" s="237"/>
      <c r="SKD243" s="237"/>
      <c r="SKE243" s="237"/>
      <c r="SKF243" s="237"/>
      <c r="SKG243" s="237"/>
      <c r="SKH243" s="237"/>
      <c r="SKI243" s="237"/>
      <c r="SKJ243" s="237"/>
      <c r="SKK243" s="237"/>
      <c r="SKL243" s="237"/>
      <c r="SKM243" s="237"/>
      <c r="SKN243" s="237"/>
      <c r="SKO243" s="237"/>
      <c r="SKP243" s="237"/>
      <c r="SKQ243" s="237"/>
      <c r="SKR243" s="237"/>
      <c r="SKS243" s="237"/>
      <c r="SKT243" s="237"/>
      <c r="SKU243" s="237"/>
      <c r="SKV243" s="237"/>
      <c r="SKW243" s="237"/>
      <c r="SKX243" s="237"/>
      <c r="SKY243" s="237"/>
      <c r="SKZ243" s="237"/>
      <c r="SLA243" s="237"/>
      <c r="SLB243" s="237"/>
      <c r="SLC243" s="237"/>
      <c r="SLD243" s="237"/>
      <c r="SLE243" s="237"/>
      <c r="SLF243" s="237"/>
      <c r="SLG243" s="237"/>
      <c r="SLH243" s="237"/>
      <c r="SLI243" s="237"/>
      <c r="SLJ243" s="237"/>
      <c r="SLK243" s="237"/>
      <c r="SLL243" s="237"/>
      <c r="SLM243" s="237"/>
      <c r="SLN243" s="237"/>
      <c r="SLO243" s="237"/>
      <c r="SLP243" s="237"/>
      <c r="SLQ243" s="237"/>
      <c r="SLR243" s="237"/>
      <c r="SLS243" s="237"/>
      <c r="SLT243" s="237"/>
      <c r="SLU243" s="237"/>
      <c r="SLV243" s="237"/>
      <c r="SLW243" s="237"/>
      <c r="SLX243" s="237"/>
      <c r="SLY243" s="237"/>
      <c r="SLZ243" s="237"/>
      <c r="SMA243" s="237"/>
      <c r="SMB243" s="237"/>
      <c r="SMC243" s="237"/>
      <c r="SMD243" s="237"/>
      <c r="SME243" s="237"/>
      <c r="SMF243" s="237"/>
      <c r="SMG243" s="237"/>
      <c r="SMH243" s="237"/>
      <c r="SMI243" s="237"/>
      <c r="SMJ243" s="237"/>
      <c r="SMK243" s="237"/>
      <c r="SML243" s="237"/>
      <c r="SMM243" s="237"/>
      <c r="SMN243" s="237"/>
      <c r="SMO243" s="237"/>
      <c r="SMP243" s="237"/>
      <c r="SMQ243" s="237"/>
      <c r="SMR243" s="237"/>
      <c r="SMS243" s="237"/>
      <c r="SMT243" s="237"/>
      <c r="SMU243" s="237"/>
      <c r="SMV243" s="237"/>
      <c r="SMW243" s="237"/>
      <c r="SMX243" s="237"/>
      <c r="SMY243" s="237"/>
      <c r="SMZ243" s="237"/>
      <c r="SNA243" s="237"/>
      <c r="SNB243" s="237"/>
      <c r="SNC243" s="237"/>
      <c r="SND243" s="237"/>
      <c r="SNE243" s="237"/>
      <c r="SNF243" s="237"/>
      <c r="SNG243" s="237"/>
      <c r="SNH243" s="237"/>
      <c r="SNI243" s="237"/>
      <c r="SNJ243" s="237"/>
      <c r="SNK243" s="237"/>
      <c r="SNL243" s="237"/>
      <c r="SNM243" s="237"/>
      <c r="SNN243" s="237"/>
      <c r="SNO243" s="237"/>
      <c r="SNP243" s="237"/>
      <c r="SNQ243" s="237"/>
      <c r="SNR243" s="237"/>
      <c r="SNS243" s="237"/>
      <c r="SNT243" s="237"/>
      <c r="SNU243" s="237"/>
      <c r="SNV243" s="237"/>
      <c r="SNW243" s="237"/>
      <c r="SNX243" s="237"/>
      <c r="SNY243" s="237"/>
      <c r="SNZ243" s="237"/>
      <c r="SOA243" s="237"/>
      <c r="SOB243" s="237"/>
      <c r="SOC243" s="237"/>
      <c r="SOD243" s="237"/>
      <c r="SOE243" s="237"/>
      <c r="SOF243" s="237"/>
      <c r="SOG243" s="237"/>
      <c r="SOH243" s="237"/>
      <c r="SOI243" s="237"/>
      <c r="SOJ243" s="237"/>
      <c r="SOK243" s="237"/>
      <c r="SOL243" s="237"/>
      <c r="SOM243" s="237"/>
      <c r="SON243" s="237"/>
      <c r="SOO243" s="237"/>
      <c r="SOP243" s="237"/>
      <c r="SOQ243" s="237"/>
      <c r="SOR243" s="237"/>
      <c r="SOS243" s="237"/>
      <c r="SOT243" s="237"/>
      <c r="SOU243" s="237"/>
      <c r="SOV243" s="237"/>
      <c r="SOW243" s="237"/>
      <c r="SOX243" s="237"/>
      <c r="SOY243" s="237"/>
      <c r="SOZ243" s="237"/>
      <c r="SPA243" s="237"/>
      <c r="SPB243" s="237"/>
      <c r="SPC243" s="237"/>
      <c r="SPD243" s="237"/>
      <c r="SPE243" s="237"/>
      <c r="SPF243" s="237"/>
      <c r="SPG243" s="237"/>
      <c r="SPH243" s="237"/>
      <c r="SPI243" s="237"/>
      <c r="SPJ243" s="237"/>
      <c r="SPK243" s="237"/>
      <c r="SPL243" s="237"/>
      <c r="SPM243" s="237"/>
      <c r="SPN243" s="237"/>
      <c r="SPO243" s="237"/>
      <c r="SPP243" s="237"/>
      <c r="SPQ243" s="237"/>
      <c r="SPR243" s="237"/>
      <c r="SPS243" s="237"/>
      <c r="SPT243" s="237"/>
      <c r="SPU243" s="237"/>
      <c r="SPV243" s="237"/>
      <c r="SPW243" s="237"/>
      <c r="SPX243" s="237"/>
      <c r="SPY243" s="237"/>
      <c r="SPZ243" s="237"/>
      <c r="SQA243" s="237"/>
      <c r="SQB243" s="237"/>
      <c r="SQC243" s="237"/>
      <c r="SQD243" s="237"/>
      <c r="SQE243" s="237"/>
      <c r="SQF243" s="237"/>
      <c r="SQG243" s="237"/>
      <c r="SQH243" s="237"/>
      <c r="SQI243" s="237"/>
      <c r="SQJ243" s="237"/>
      <c r="SQK243" s="237"/>
      <c r="SQL243" s="237"/>
      <c r="SQM243" s="237"/>
      <c r="SQN243" s="237"/>
      <c r="SQO243" s="237"/>
      <c r="SQP243" s="237"/>
      <c r="SQQ243" s="237"/>
      <c r="SQR243" s="237"/>
      <c r="SQS243" s="237"/>
      <c r="SQT243" s="237"/>
      <c r="SQU243" s="237"/>
      <c r="SQV243" s="237"/>
      <c r="SQW243" s="237"/>
      <c r="SQX243" s="237"/>
      <c r="SQY243" s="237"/>
      <c r="SQZ243" s="237"/>
      <c r="SRA243" s="237"/>
      <c r="SRB243" s="237"/>
      <c r="SRC243" s="237"/>
      <c r="SRD243" s="237"/>
      <c r="SRE243" s="237"/>
      <c r="SRF243" s="237"/>
      <c r="SRG243" s="237"/>
      <c r="SRH243" s="237"/>
      <c r="SRI243" s="237"/>
      <c r="SRJ243" s="237"/>
      <c r="SRK243" s="237"/>
      <c r="SRL243" s="237"/>
      <c r="SRM243" s="237"/>
      <c r="SRN243" s="237"/>
      <c r="SRO243" s="237"/>
      <c r="SRP243" s="237"/>
      <c r="SRQ243" s="237"/>
      <c r="SRR243" s="237"/>
      <c r="SRS243" s="237"/>
      <c r="SRT243" s="237"/>
      <c r="SRU243" s="237"/>
      <c r="SRV243" s="237"/>
      <c r="SRW243" s="237"/>
      <c r="SRX243" s="237"/>
      <c r="SRY243" s="237"/>
      <c r="SRZ243" s="237"/>
      <c r="SSA243" s="237"/>
      <c r="SSB243" s="237"/>
      <c r="SSC243" s="237"/>
      <c r="SSD243" s="237"/>
      <c r="SSE243" s="237"/>
      <c r="SSF243" s="237"/>
      <c r="SSG243" s="237"/>
      <c r="SSH243" s="237"/>
      <c r="SSI243" s="237"/>
      <c r="SSJ243" s="237"/>
      <c r="SSK243" s="237"/>
      <c r="SSL243" s="237"/>
      <c r="SSM243" s="237"/>
      <c r="SSN243" s="237"/>
      <c r="SSO243" s="237"/>
      <c r="SSP243" s="237"/>
      <c r="SSQ243" s="237"/>
      <c r="SSR243" s="237"/>
      <c r="SSS243" s="237"/>
      <c r="SST243" s="237"/>
      <c r="SSU243" s="237"/>
      <c r="SSV243" s="237"/>
      <c r="SSW243" s="237"/>
      <c r="SSX243" s="237"/>
      <c r="SSY243" s="237"/>
      <c r="SSZ243" s="237"/>
      <c r="STA243" s="237"/>
      <c r="STB243" s="237"/>
      <c r="STC243" s="237"/>
      <c r="STD243" s="237"/>
      <c r="STE243" s="237"/>
      <c r="STF243" s="237"/>
      <c r="STG243" s="237"/>
      <c r="STH243" s="237"/>
      <c r="STI243" s="237"/>
      <c r="STJ243" s="237"/>
      <c r="STK243" s="237"/>
      <c r="STL243" s="237"/>
      <c r="STM243" s="237"/>
      <c r="STN243" s="237"/>
      <c r="STO243" s="237"/>
      <c r="STP243" s="237"/>
      <c r="STQ243" s="237"/>
      <c r="STR243" s="237"/>
      <c r="STS243" s="237"/>
      <c r="STT243" s="237"/>
      <c r="STU243" s="237"/>
      <c r="STV243" s="237"/>
      <c r="STW243" s="237"/>
      <c r="STX243" s="237"/>
      <c r="STY243" s="237"/>
      <c r="STZ243" s="237"/>
      <c r="SUA243" s="237"/>
      <c r="SUB243" s="237"/>
      <c r="SUC243" s="237"/>
      <c r="SUD243" s="237"/>
      <c r="SUE243" s="237"/>
      <c r="SUF243" s="237"/>
      <c r="SUG243" s="237"/>
      <c r="SUH243" s="237"/>
      <c r="SUI243" s="237"/>
      <c r="SUJ243" s="237"/>
      <c r="SUK243" s="237"/>
      <c r="SUL243" s="237"/>
      <c r="SUM243" s="237"/>
      <c r="SUN243" s="237"/>
      <c r="SUO243" s="237"/>
      <c r="SUP243" s="237"/>
      <c r="SUQ243" s="237"/>
      <c r="SUR243" s="237"/>
      <c r="SUS243" s="237"/>
      <c r="SUT243" s="237"/>
      <c r="SUU243" s="237"/>
      <c r="SUV243" s="237"/>
      <c r="SUW243" s="237"/>
      <c r="SUX243" s="237"/>
      <c r="SUY243" s="237"/>
      <c r="SUZ243" s="237"/>
      <c r="SVA243" s="237"/>
      <c r="SVB243" s="237"/>
      <c r="SVC243" s="237"/>
      <c r="SVD243" s="237"/>
      <c r="SVE243" s="237"/>
      <c r="SVF243" s="237"/>
      <c r="SVG243" s="237"/>
      <c r="SVH243" s="237"/>
      <c r="SVI243" s="237"/>
      <c r="SVJ243" s="237"/>
      <c r="SVK243" s="237"/>
      <c r="SVL243" s="237"/>
      <c r="SVM243" s="237"/>
      <c r="SVN243" s="237"/>
      <c r="SVO243" s="237"/>
      <c r="SVP243" s="237"/>
      <c r="SVQ243" s="237"/>
      <c r="SVR243" s="237"/>
      <c r="SVS243" s="237"/>
      <c r="SVT243" s="237"/>
      <c r="SVU243" s="237"/>
      <c r="SVV243" s="237"/>
      <c r="SVW243" s="237"/>
      <c r="SVX243" s="237"/>
      <c r="SVY243" s="237"/>
      <c r="SVZ243" s="237"/>
      <c r="SWA243" s="237"/>
      <c r="SWB243" s="237"/>
      <c r="SWC243" s="237"/>
      <c r="SWD243" s="237"/>
      <c r="SWE243" s="237"/>
      <c r="SWF243" s="237"/>
      <c r="SWG243" s="237"/>
      <c r="SWH243" s="237"/>
      <c r="SWI243" s="237"/>
      <c r="SWJ243" s="237"/>
      <c r="SWK243" s="237"/>
      <c r="SWL243" s="237"/>
      <c r="SWM243" s="237"/>
      <c r="SWN243" s="237"/>
      <c r="SWO243" s="237"/>
      <c r="SWP243" s="237"/>
      <c r="SWQ243" s="237"/>
      <c r="SWR243" s="237"/>
      <c r="SWS243" s="237"/>
      <c r="SWT243" s="237"/>
      <c r="SWU243" s="237"/>
      <c r="SWV243" s="237"/>
      <c r="SWW243" s="237"/>
      <c r="SWX243" s="237"/>
      <c r="SWY243" s="237"/>
      <c r="SWZ243" s="237"/>
      <c r="SXA243" s="237"/>
      <c r="SXB243" s="237"/>
      <c r="SXC243" s="237"/>
      <c r="SXD243" s="237"/>
      <c r="SXE243" s="237"/>
      <c r="SXF243" s="237"/>
      <c r="SXG243" s="237"/>
      <c r="SXH243" s="237"/>
      <c r="SXI243" s="237"/>
      <c r="SXJ243" s="237"/>
      <c r="SXK243" s="237"/>
      <c r="SXL243" s="237"/>
      <c r="SXM243" s="237"/>
      <c r="SXN243" s="237"/>
      <c r="SXO243" s="237"/>
      <c r="SXP243" s="237"/>
      <c r="SXQ243" s="237"/>
      <c r="SXR243" s="237"/>
      <c r="SXS243" s="237"/>
      <c r="SXT243" s="237"/>
      <c r="SXU243" s="237"/>
      <c r="SXV243" s="237"/>
      <c r="SXW243" s="237"/>
      <c r="SXX243" s="237"/>
      <c r="SXY243" s="237"/>
      <c r="SXZ243" s="237"/>
      <c r="SYA243" s="237"/>
      <c r="SYB243" s="237"/>
      <c r="SYC243" s="237"/>
      <c r="SYD243" s="237"/>
      <c r="SYE243" s="237"/>
      <c r="SYF243" s="237"/>
      <c r="SYG243" s="237"/>
      <c r="SYH243" s="237"/>
      <c r="SYI243" s="237"/>
      <c r="SYJ243" s="237"/>
      <c r="SYK243" s="237"/>
      <c r="SYL243" s="237"/>
      <c r="SYM243" s="237"/>
      <c r="SYN243" s="237"/>
      <c r="SYO243" s="237"/>
      <c r="SYP243" s="237"/>
      <c r="SYQ243" s="237"/>
      <c r="SYR243" s="237"/>
      <c r="SYS243" s="237"/>
      <c r="SYT243" s="237"/>
      <c r="SYU243" s="237"/>
      <c r="SYV243" s="237"/>
      <c r="SYW243" s="237"/>
      <c r="SYX243" s="237"/>
      <c r="SYY243" s="237"/>
      <c r="SYZ243" s="237"/>
      <c r="SZA243" s="237"/>
      <c r="SZB243" s="237"/>
      <c r="SZC243" s="237"/>
      <c r="SZD243" s="237"/>
      <c r="SZE243" s="237"/>
      <c r="SZF243" s="237"/>
      <c r="SZG243" s="237"/>
      <c r="SZH243" s="237"/>
      <c r="SZI243" s="237"/>
      <c r="SZJ243" s="237"/>
      <c r="SZK243" s="237"/>
      <c r="SZL243" s="237"/>
      <c r="SZM243" s="237"/>
      <c r="SZN243" s="237"/>
      <c r="SZO243" s="237"/>
      <c r="SZP243" s="237"/>
      <c r="SZQ243" s="237"/>
      <c r="SZR243" s="237"/>
      <c r="SZS243" s="237"/>
      <c r="SZT243" s="237"/>
      <c r="SZU243" s="237"/>
      <c r="SZV243" s="237"/>
      <c r="SZW243" s="237"/>
      <c r="SZX243" s="237"/>
      <c r="SZY243" s="237"/>
      <c r="SZZ243" s="237"/>
      <c r="TAA243" s="237"/>
      <c r="TAB243" s="237"/>
      <c r="TAC243" s="237"/>
      <c r="TAD243" s="237"/>
      <c r="TAE243" s="237"/>
      <c r="TAF243" s="237"/>
      <c r="TAG243" s="237"/>
      <c r="TAH243" s="237"/>
      <c r="TAI243" s="237"/>
      <c r="TAJ243" s="237"/>
      <c r="TAK243" s="237"/>
      <c r="TAL243" s="237"/>
      <c r="TAM243" s="237"/>
      <c r="TAN243" s="237"/>
      <c r="TAO243" s="237"/>
      <c r="TAP243" s="237"/>
      <c r="TAQ243" s="237"/>
      <c r="TAR243" s="237"/>
      <c r="TAS243" s="237"/>
      <c r="TAT243" s="237"/>
      <c r="TAU243" s="237"/>
      <c r="TAV243" s="237"/>
      <c r="TAW243" s="237"/>
      <c r="TAX243" s="237"/>
      <c r="TAY243" s="237"/>
      <c r="TAZ243" s="237"/>
      <c r="TBA243" s="237"/>
      <c r="TBB243" s="237"/>
      <c r="TBC243" s="237"/>
      <c r="TBD243" s="237"/>
      <c r="TBE243" s="237"/>
      <c r="TBF243" s="237"/>
      <c r="TBG243" s="237"/>
      <c r="TBH243" s="237"/>
      <c r="TBI243" s="237"/>
      <c r="TBJ243" s="237"/>
      <c r="TBK243" s="237"/>
      <c r="TBL243" s="237"/>
      <c r="TBM243" s="237"/>
      <c r="TBN243" s="237"/>
      <c r="TBO243" s="237"/>
      <c r="TBP243" s="237"/>
      <c r="TBQ243" s="237"/>
      <c r="TBR243" s="237"/>
      <c r="TBS243" s="237"/>
      <c r="TBT243" s="237"/>
      <c r="TBU243" s="237"/>
      <c r="TBV243" s="237"/>
      <c r="TBW243" s="237"/>
      <c r="TBX243" s="237"/>
      <c r="TBY243" s="237"/>
      <c r="TBZ243" s="237"/>
      <c r="TCA243" s="237"/>
      <c r="TCB243" s="237"/>
      <c r="TCC243" s="237"/>
      <c r="TCD243" s="237"/>
      <c r="TCE243" s="237"/>
      <c r="TCF243" s="237"/>
      <c r="TCG243" s="237"/>
      <c r="TCH243" s="237"/>
      <c r="TCI243" s="237"/>
      <c r="TCJ243" s="237"/>
      <c r="TCK243" s="237"/>
      <c r="TCL243" s="237"/>
      <c r="TCM243" s="237"/>
      <c r="TCN243" s="237"/>
      <c r="TCO243" s="237"/>
      <c r="TCP243" s="237"/>
      <c r="TCQ243" s="237"/>
      <c r="TCR243" s="237"/>
      <c r="TCS243" s="237"/>
      <c r="TCT243" s="237"/>
      <c r="TCU243" s="237"/>
      <c r="TCV243" s="237"/>
      <c r="TCW243" s="237"/>
      <c r="TCX243" s="237"/>
      <c r="TCY243" s="237"/>
      <c r="TCZ243" s="237"/>
      <c r="TDA243" s="237"/>
      <c r="TDB243" s="237"/>
      <c r="TDC243" s="237"/>
      <c r="TDD243" s="237"/>
      <c r="TDE243" s="237"/>
      <c r="TDF243" s="237"/>
      <c r="TDG243" s="237"/>
      <c r="TDH243" s="237"/>
      <c r="TDI243" s="237"/>
      <c r="TDJ243" s="237"/>
      <c r="TDK243" s="237"/>
      <c r="TDL243" s="237"/>
      <c r="TDM243" s="237"/>
      <c r="TDN243" s="237"/>
      <c r="TDO243" s="237"/>
      <c r="TDP243" s="237"/>
      <c r="TDQ243" s="237"/>
      <c r="TDR243" s="237"/>
      <c r="TDS243" s="237"/>
      <c r="TDT243" s="237"/>
      <c r="TDU243" s="237"/>
      <c r="TDV243" s="237"/>
      <c r="TDW243" s="237"/>
      <c r="TDX243" s="237"/>
      <c r="TDY243" s="237"/>
      <c r="TDZ243" s="237"/>
      <c r="TEA243" s="237"/>
      <c r="TEB243" s="237"/>
      <c r="TEC243" s="237"/>
      <c r="TED243" s="237"/>
      <c r="TEE243" s="237"/>
      <c r="TEF243" s="237"/>
      <c r="TEG243" s="237"/>
      <c r="TEH243" s="237"/>
      <c r="TEI243" s="237"/>
      <c r="TEJ243" s="237"/>
      <c r="TEK243" s="237"/>
      <c r="TEL243" s="237"/>
      <c r="TEM243" s="237"/>
      <c r="TEN243" s="237"/>
      <c r="TEO243" s="237"/>
      <c r="TEP243" s="237"/>
      <c r="TEQ243" s="237"/>
      <c r="TER243" s="237"/>
      <c r="TES243" s="237"/>
      <c r="TET243" s="237"/>
      <c r="TEU243" s="237"/>
      <c r="TEV243" s="237"/>
      <c r="TEW243" s="237"/>
      <c r="TEX243" s="237"/>
      <c r="TEY243" s="237"/>
      <c r="TEZ243" s="237"/>
      <c r="TFA243" s="237"/>
      <c r="TFB243" s="237"/>
      <c r="TFC243" s="237"/>
      <c r="TFD243" s="237"/>
      <c r="TFE243" s="237"/>
      <c r="TFF243" s="237"/>
      <c r="TFG243" s="237"/>
      <c r="TFH243" s="237"/>
      <c r="TFI243" s="237"/>
      <c r="TFJ243" s="237"/>
      <c r="TFK243" s="237"/>
      <c r="TFL243" s="237"/>
      <c r="TFM243" s="237"/>
      <c r="TFN243" s="237"/>
      <c r="TFO243" s="237"/>
      <c r="TFP243" s="237"/>
      <c r="TFQ243" s="237"/>
      <c r="TFR243" s="237"/>
      <c r="TFS243" s="237"/>
      <c r="TFT243" s="237"/>
      <c r="TFU243" s="237"/>
      <c r="TFV243" s="237"/>
      <c r="TFW243" s="237"/>
      <c r="TFX243" s="237"/>
      <c r="TFY243" s="237"/>
      <c r="TFZ243" s="237"/>
      <c r="TGA243" s="237"/>
      <c r="TGB243" s="237"/>
      <c r="TGC243" s="237"/>
      <c r="TGD243" s="237"/>
      <c r="TGE243" s="237"/>
      <c r="TGF243" s="237"/>
      <c r="TGG243" s="237"/>
      <c r="TGH243" s="237"/>
      <c r="TGI243" s="237"/>
      <c r="TGJ243" s="237"/>
      <c r="TGK243" s="237"/>
      <c r="TGL243" s="237"/>
      <c r="TGM243" s="237"/>
      <c r="TGN243" s="237"/>
      <c r="TGO243" s="237"/>
      <c r="TGP243" s="237"/>
      <c r="TGQ243" s="237"/>
      <c r="TGR243" s="237"/>
      <c r="TGS243" s="237"/>
      <c r="TGT243" s="237"/>
      <c r="TGU243" s="237"/>
      <c r="TGV243" s="237"/>
      <c r="TGW243" s="237"/>
      <c r="TGX243" s="237"/>
      <c r="TGY243" s="237"/>
      <c r="TGZ243" s="237"/>
      <c r="THA243" s="237"/>
      <c r="THB243" s="237"/>
      <c r="THC243" s="237"/>
      <c r="THD243" s="237"/>
      <c r="THE243" s="237"/>
      <c r="THF243" s="237"/>
      <c r="THG243" s="237"/>
      <c r="THH243" s="237"/>
      <c r="THI243" s="237"/>
      <c r="THJ243" s="237"/>
      <c r="THK243" s="237"/>
      <c r="THL243" s="237"/>
      <c r="THM243" s="237"/>
      <c r="THN243" s="237"/>
      <c r="THO243" s="237"/>
      <c r="THP243" s="237"/>
      <c r="THQ243" s="237"/>
      <c r="THR243" s="237"/>
      <c r="THS243" s="237"/>
      <c r="THT243" s="237"/>
      <c r="THU243" s="237"/>
      <c r="THV243" s="237"/>
      <c r="THW243" s="237"/>
      <c r="THX243" s="237"/>
      <c r="THY243" s="237"/>
      <c r="THZ243" s="237"/>
      <c r="TIA243" s="237"/>
      <c r="TIB243" s="237"/>
      <c r="TIC243" s="237"/>
      <c r="TID243" s="237"/>
      <c r="TIE243" s="237"/>
      <c r="TIF243" s="237"/>
      <c r="TIG243" s="237"/>
      <c r="TIH243" s="237"/>
      <c r="TII243" s="237"/>
      <c r="TIJ243" s="237"/>
      <c r="TIK243" s="237"/>
      <c r="TIL243" s="237"/>
      <c r="TIM243" s="237"/>
      <c r="TIN243" s="237"/>
      <c r="TIO243" s="237"/>
      <c r="TIP243" s="237"/>
      <c r="TIQ243" s="237"/>
      <c r="TIR243" s="237"/>
      <c r="TIS243" s="237"/>
      <c r="TIT243" s="237"/>
      <c r="TIU243" s="237"/>
      <c r="TIV243" s="237"/>
      <c r="TIW243" s="237"/>
      <c r="TIX243" s="237"/>
      <c r="TIY243" s="237"/>
      <c r="TIZ243" s="237"/>
      <c r="TJA243" s="237"/>
      <c r="TJB243" s="237"/>
      <c r="TJC243" s="237"/>
      <c r="TJD243" s="237"/>
      <c r="TJE243" s="237"/>
      <c r="TJF243" s="237"/>
      <c r="TJG243" s="237"/>
      <c r="TJH243" s="237"/>
      <c r="TJI243" s="237"/>
      <c r="TJJ243" s="237"/>
      <c r="TJK243" s="237"/>
      <c r="TJL243" s="237"/>
      <c r="TJM243" s="237"/>
      <c r="TJN243" s="237"/>
      <c r="TJO243" s="237"/>
      <c r="TJP243" s="237"/>
      <c r="TJQ243" s="237"/>
      <c r="TJR243" s="237"/>
      <c r="TJS243" s="237"/>
      <c r="TJT243" s="237"/>
      <c r="TJU243" s="237"/>
      <c r="TJV243" s="237"/>
      <c r="TJW243" s="237"/>
      <c r="TJX243" s="237"/>
      <c r="TJY243" s="237"/>
      <c r="TJZ243" s="237"/>
      <c r="TKA243" s="237"/>
      <c r="TKB243" s="237"/>
      <c r="TKC243" s="237"/>
      <c r="TKD243" s="237"/>
      <c r="TKE243" s="237"/>
      <c r="TKF243" s="237"/>
      <c r="TKG243" s="237"/>
      <c r="TKH243" s="237"/>
      <c r="TKI243" s="237"/>
      <c r="TKJ243" s="237"/>
      <c r="TKK243" s="237"/>
      <c r="TKL243" s="237"/>
      <c r="TKM243" s="237"/>
      <c r="TKN243" s="237"/>
      <c r="TKO243" s="237"/>
      <c r="TKP243" s="237"/>
      <c r="TKQ243" s="237"/>
      <c r="TKR243" s="237"/>
      <c r="TKS243" s="237"/>
      <c r="TKT243" s="237"/>
      <c r="TKU243" s="237"/>
      <c r="TKV243" s="237"/>
      <c r="TKW243" s="237"/>
      <c r="TKX243" s="237"/>
      <c r="TKY243" s="237"/>
      <c r="TKZ243" s="237"/>
      <c r="TLA243" s="237"/>
      <c r="TLB243" s="237"/>
      <c r="TLC243" s="237"/>
      <c r="TLD243" s="237"/>
      <c r="TLE243" s="237"/>
      <c r="TLF243" s="237"/>
      <c r="TLG243" s="237"/>
      <c r="TLH243" s="237"/>
      <c r="TLI243" s="237"/>
      <c r="TLJ243" s="237"/>
      <c r="TLK243" s="237"/>
      <c r="TLL243" s="237"/>
      <c r="TLM243" s="237"/>
      <c r="TLN243" s="237"/>
      <c r="TLO243" s="237"/>
      <c r="TLP243" s="237"/>
      <c r="TLQ243" s="237"/>
      <c r="TLR243" s="237"/>
      <c r="TLS243" s="237"/>
      <c r="TLT243" s="237"/>
      <c r="TLU243" s="237"/>
      <c r="TLV243" s="237"/>
      <c r="TLW243" s="237"/>
      <c r="TLX243" s="237"/>
      <c r="TLY243" s="237"/>
      <c r="TLZ243" s="237"/>
      <c r="TMA243" s="237"/>
      <c r="TMB243" s="237"/>
      <c r="TMC243" s="237"/>
      <c r="TMD243" s="237"/>
      <c r="TME243" s="237"/>
      <c r="TMF243" s="237"/>
      <c r="TMG243" s="237"/>
      <c r="TMH243" s="237"/>
      <c r="TMI243" s="237"/>
      <c r="TMJ243" s="237"/>
      <c r="TMK243" s="237"/>
      <c r="TML243" s="237"/>
      <c r="TMM243" s="237"/>
      <c r="TMN243" s="237"/>
      <c r="TMO243" s="237"/>
      <c r="TMP243" s="237"/>
      <c r="TMQ243" s="237"/>
      <c r="TMR243" s="237"/>
      <c r="TMS243" s="237"/>
      <c r="TMT243" s="237"/>
      <c r="TMU243" s="237"/>
      <c r="TMV243" s="237"/>
      <c r="TMW243" s="237"/>
      <c r="TMX243" s="237"/>
      <c r="TMY243" s="237"/>
      <c r="TMZ243" s="237"/>
      <c r="TNA243" s="237"/>
      <c r="TNB243" s="237"/>
      <c r="TNC243" s="237"/>
      <c r="TND243" s="237"/>
      <c r="TNE243" s="237"/>
      <c r="TNF243" s="237"/>
      <c r="TNG243" s="237"/>
      <c r="TNH243" s="237"/>
      <c r="TNI243" s="237"/>
      <c r="TNJ243" s="237"/>
      <c r="TNK243" s="237"/>
      <c r="TNL243" s="237"/>
      <c r="TNM243" s="237"/>
      <c r="TNN243" s="237"/>
      <c r="TNO243" s="237"/>
      <c r="TNP243" s="237"/>
      <c r="TNQ243" s="237"/>
      <c r="TNR243" s="237"/>
      <c r="TNS243" s="237"/>
      <c r="TNT243" s="237"/>
      <c r="TNU243" s="237"/>
      <c r="TNV243" s="237"/>
      <c r="TNW243" s="237"/>
      <c r="TNX243" s="237"/>
      <c r="TNY243" s="237"/>
      <c r="TNZ243" s="237"/>
      <c r="TOA243" s="237"/>
      <c r="TOB243" s="237"/>
      <c r="TOC243" s="237"/>
      <c r="TOD243" s="237"/>
      <c r="TOE243" s="237"/>
      <c r="TOF243" s="237"/>
      <c r="TOG243" s="237"/>
      <c r="TOH243" s="237"/>
      <c r="TOI243" s="237"/>
      <c r="TOJ243" s="237"/>
      <c r="TOK243" s="237"/>
      <c r="TOL243" s="237"/>
      <c r="TOM243" s="237"/>
      <c r="TON243" s="237"/>
      <c r="TOO243" s="237"/>
      <c r="TOP243" s="237"/>
      <c r="TOQ243" s="237"/>
      <c r="TOR243" s="237"/>
      <c r="TOS243" s="237"/>
      <c r="TOT243" s="237"/>
      <c r="TOU243" s="237"/>
      <c r="TOV243" s="237"/>
      <c r="TOW243" s="237"/>
      <c r="TOX243" s="237"/>
      <c r="TOY243" s="237"/>
      <c r="TOZ243" s="237"/>
      <c r="TPA243" s="237"/>
      <c r="TPB243" s="237"/>
      <c r="TPC243" s="237"/>
      <c r="TPD243" s="237"/>
      <c r="TPE243" s="237"/>
      <c r="TPF243" s="237"/>
      <c r="TPG243" s="237"/>
      <c r="TPH243" s="237"/>
      <c r="TPI243" s="237"/>
      <c r="TPJ243" s="237"/>
      <c r="TPK243" s="237"/>
      <c r="TPL243" s="237"/>
      <c r="TPM243" s="237"/>
      <c r="TPN243" s="237"/>
      <c r="TPO243" s="237"/>
      <c r="TPP243" s="237"/>
      <c r="TPQ243" s="237"/>
      <c r="TPR243" s="237"/>
      <c r="TPS243" s="237"/>
      <c r="TPT243" s="237"/>
      <c r="TPU243" s="237"/>
      <c r="TPV243" s="237"/>
      <c r="TPW243" s="237"/>
      <c r="TPX243" s="237"/>
      <c r="TPY243" s="237"/>
      <c r="TPZ243" s="237"/>
      <c r="TQA243" s="237"/>
      <c r="TQB243" s="237"/>
      <c r="TQC243" s="237"/>
      <c r="TQD243" s="237"/>
      <c r="TQE243" s="237"/>
      <c r="TQF243" s="237"/>
      <c r="TQG243" s="237"/>
      <c r="TQH243" s="237"/>
      <c r="TQI243" s="237"/>
      <c r="TQJ243" s="237"/>
      <c r="TQK243" s="237"/>
      <c r="TQL243" s="237"/>
      <c r="TQM243" s="237"/>
      <c r="TQN243" s="237"/>
      <c r="TQO243" s="237"/>
      <c r="TQP243" s="237"/>
      <c r="TQQ243" s="237"/>
      <c r="TQR243" s="237"/>
      <c r="TQS243" s="237"/>
      <c r="TQT243" s="237"/>
      <c r="TQU243" s="237"/>
      <c r="TQV243" s="237"/>
      <c r="TQW243" s="237"/>
      <c r="TQX243" s="237"/>
      <c r="TQY243" s="237"/>
      <c r="TQZ243" s="237"/>
      <c r="TRA243" s="237"/>
      <c r="TRB243" s="237"/>
      <c r="TRC243" s="237"/>
      <c r="TRD243" s="237"/>
      <c r="TRE243" s="237"/>
      <c r="TRF243" s="237"/>
      <c r="TRG243" s="237"/>
      <c r="TRH243" s="237"/>
      <c r="TRI243" s="237"/>
      <c r="TRJ243" s="237"/>
      <c r="TRK243" s="237"/>
      <c r="TRL243" s="237"/>
      <c r="TRM243" s="237"/>
      <c r="TRN243" s="237"/>
      <c r="TRO243" s="237"/>
      <c r="TRP243" s="237"/>
      <c r="TRQ243" s="237"/>
      <c r="TRR243" s="237"/>
      <c r="TRS243" s="237"/>
      <c r="TRT243" s="237"/>
      <c r="TRU243" s="237"/>
      <c r="TRV243" s="237"/>
      <c r="TRW243" s="237"/>
      <c r="TRX243" s="237"/>
      <c r="TRY243" s="237"/>
      <c r="TRZ243" s="237"/>
      <c r="TSA243" s="237"/>
      <c r="TSB243" s="237"/>
      <c r="TSC243" s="237"/>
      <c r="TSD243" s="237"/>
      <c r="TSE243" s="237"/>
      <c r="TSF243" s="237"/>
      <c r="TSG243" s="237"/>
      <c r="TSH243" s="237"/>
      <c r="TSI243" s="237"/>
      <c r="TSJ243" s="237"/>
      <c r="TSK243" s="237"/>
      <c r="TSL243" s="237"/>
      <c r="TSM243" s="237"/>
      <c r="TSN243" s="237"/>
      <c r="TSO243" s="237"/>
      <c r="TSP243" s="237"/>
      <c r="TSQ243" s="237"/>
      <c r="TSR243" s="237"/>
      <c r="TSS243" s="237"/>
      <c r="TST243" s="237"/>
      <c r="TSU243" s="237"/>
      <c r="TSV243" s="237"/>
      <c r="TSW243" s="237"/>
      <c r="TSX243" s="237"/>
      <c r="TSY243" s="237"/>
      <c r="TSZ243" s="237"/>
      <c r="TTA243" s="237"/>
      <c r="TTB243" s="237"/>
      <c r="TTC243" s="237"/>
      <c r="TTD243" s="237"/>
      <c r="TTE243" s="237"/>
      <c r="TTF243" s="237"/>
      <c r="TTG243" s="237"/>
      <c r="TTH243" s="237"/>
      <c r="TTI243" s="237"/>
      <c r="TTJ243" s="237"/>
      <c r="TTK243" s="237"/>
      <c r="TTL243" s="237"/>
      <c r="TTM243" s="237"/>
      <c r="TTN243" s="237"/>
      <c r="TTO243" s="237"/>
      <c r="TTP243" s="237"/>
      <c r="TTQ243" s="237"/>
      <c r="TTR243" s="237"/>
      <c r="TTS243" s="237"/>
      <c r="TTT243" s="237"/>
      <c r="TTU243" s="237"/>
      <c r="TTV243" s="237"/>
      <c r="TTW243" s="237"/>
      <c r="TTX243" s="237"/>
      <c r="TTY243" s="237"/>
      <c r="TTZ243" s="237"/>
      <c r="TUA243" s="237"/>
      <c r="TUB243" s="237"/>
      <c r="TUC243" s="237"/>
      <c r="TUD243" s="237"/>
      <c r="TUE243" s="237"/>
      <c r="TUF243" s="237"/>
      <c r="TUG243" s="237"/>
      <c r="TUH243" s="237"/>
      <c r="TUI243" s="237"/>
      <c r="TUJ243" s="237"/>
      <c r="TUK243" s="237"/>
      <c r="TUL243" s="237"/>
      <c r="TUM243" s="237"/>
      <c r="TUN243" s="237"/>
      <c r="TUO243" s="237"/>
      <c r="TUP243" s="237"/>
      <c r="TUQ243" s="237"/>
      <c r="TUR243" s="237"/>
      <c r="TUS243" s="237"/>
      <c r="TUT243" s="237"/>
      <c r="TUU243" s="237"/>
      <c r="TUV243" s="237"/>
      <c r="TUW243" s="237"/>
      <c r="TUX243" s="237"/>
      <c r="TUY243" s="237"/>
      <c r="TUZ243" s="237"/>
      <c r="TVA243" s="237"/>
      <c r="TVB243" s="237"/>
      <c r="TVC243" s="237"/>
      <c r="TVD243" s="237"/>
      <c r="TVE243" s="237"/>
      <c r="TVF243" s="237"/>
      <c r="TVG243" s="237"/>
      <c r="TVH243" s="237"/>
      <c r="TVI243" s="237"/>
      <c r="TVJ243" s="237"/>
      <c r="TVK243" s="237"/>
      <c r="TVL243" s="237"/>
      <c r="TVM243" s="237"/>
      <c r="TVN243" s="237"/>
      <c r="TVO243" s="237"/>
      <c r="TVP243" s="237"/>
      <c r="TVQ243" s="237"/>
      <c r="TVR243" s="237"/>
      <c r="TVS243" s="237"/>
      <c r="TVT243" s="237"/>
      <c r="TVU243" s="237"/>
      <c r="TVV243" s="237"/>
      <c r="TVW243" s="237"/>
      <c r="TVX243" s="237"/>
      <c r="TVY243" s="237"/>
      <c r="TVZ243" s="237"/>
      <c r="TWA243" s="237"/>
      <c r="TWB243" s="237"/>
      <c r="TWC243" s="237"/>
      <c r="TWD243" s="237"/>
      <c r="TWE243" s="237"/>
      <c r="TWF243" s="237"/>
      <c r="TWG243" s="237"/>
      <c r="TWH243" s="237"/>
      <c r="TWI243" s="237"/>
      <c r="TWJ243" s="237"/>
      <c r="TWK243" s="237"/>
      <c r="TWL243" s="237"/>
      <c r="TWM243" s="237"/>
      <c r="TWN243" s="237"/>
      <c r="TWO243" s="237"/>
      <c r="TWP243" s="237"/>
      <c r="TWQ243" s="237"/>
      <c r="TWR243" s="237"/>
      <c r="TWS243" s="237"/>
      <c r="TWT243" s="237"/>
      <c r="TWU243" s="237"/>
      <c r="TWV243" s="237"/>
      <c r="TWW243" s="237"/>
      <c r="TWX243" s="237"/>
      <c r="TWY243" s="237"/>
      <c r="TWZ243" s="237"/>
      <c r="TXA243" s="237"/>
      <c r="TXB243" s="237"/>
      <c r="TXC243" s="237"/>
      <c r="TXD243" s="237"/>
      <c r="TXE243" s="237"/>
      <c r="TXF243" s="237"/>
      <c r="TXG243" s="237"/>
      <c r="TXH243" s="237"/>
      <c r="TXI243" s="237"/>
      <c r="TXJ243" s="237"/>
      <c r="TXK243" s="237"/>
      <c r="TXL243" s="237"/>
      <c r="TXM243" s="237"/>
      <c r="TXN243" s="237"/>
      <c r="TXO243" s="237"/>
      <c r="TXP243" s="237"/>
      <c r="TXQ243" s="237"/>
      <c r="TXR243" s="237"/>
      <c r="TXS243" s="237"/>
      <c r="TXT243" s="237"/>
      <c r="TXU243" s="237"/>
      <c r="TXV243" s="237"/>
      <c r="TXW243" s="237"/>
      <c r="TXX243" s="237"/>
      <c r="TXY243" s="237"/>
      <c r="TXZ243" s="237"/>
      <c r="TYA243" s="237"/>
      <c r="TYB243" s="237"/>
      <c r="TYC243" s="237"/>
      <c r="TYD243" s="237"/>
      <c r="TYE243" s="237"/>
      <c r="TYF243" s="237"/>
      <c r="TYG243" s="237"/>
      <c r="TYH243" s="237"/>
      <c r="TYI243" s="237"/>
      <c r="TYJ243" s="237"/>
      <c r="TYK243" s="237"/>
      <c r="TYL243" s="237"/>
      <c r="TYM243" s="237"/>
      <c r="TYN243" s="237"/>
      <c r="TYO243" s="237"/>
      <c r="TYP243" s="237"/>
      <c r="TYQ243" s="237"/>
      <c r="TYR243" s="237"/>
      <c r="TYS243" s="237"/>
      <c r="TYT243" s="237"/>
      <c r="TYU243" s="237"/>
      <c r="TYV243" s="237"/>
      <c r="TYW243" s="237"/>
      <c r="TYX243" s="237"/>
      <c r="TYY243" s="237"/>
      <c r="TYZ243" s="237"/>
      <c r="TZA243" s="237"/>
      <c r="TZB243" s="237"/>
      <c r="TZC243" s="237"/>
      <c r="TZD243" s="237"/>
      <c r="TZE243" s="237"/>
      <c r="TZF243" s="237"/>
      <c r="TZG243" s="237"/>
      <c r="TZH243" s="237"/>
      <c r="TZI243" s="237"/>
      <c r="TZJ243" s="237"/>
      <c r="TZK243" s="237"/>
      <c r="TZL243" s="237"/>
      <c r="TZM243" s="237"/>
      <c r="TZN243" s="237"/>
      <c r="TZO243" s="237"/>
      <c r="TZP243" s="237"/>
      <c r="TZQ243" s="237"/>
      <c r="TZR243" s="237"/>
      <c r="TZS243" s="237"/>
      <c r="TZT243" s="237"/>
      <c r="TZU243" s="237"/>
      <c r="TZV243" s="237"/>
      <c r="TZW243" s="237"/>
      <c r="TZX243" s="237"/>
      <c r="TZY243" s="237"/>
      <c r="TZZ243" s="237"/>
      <c r="UAA243" s="237"/>
      <c r="UAB243" s="237"/>
      <c r="UAC243" s="237"/>
      <c r="UAD243" s="237"/>
      <c r="UAE243" s="237"/>
      <c r="UAF243" s="237"/>
      <c r="UAG243" s="237"/>
      <c r="UAH243" s="237"/>
      <c r="UAI243" s="237"/>
      <c r="UAJ243" s="237"/>
      <c r="UAK243" s="237"/>
      <c r="UAL243" s="237"/>
      <c r="UAM243" s="237"/>
      <c r="UAN243" s="237"/>
      <c r="UAO243" s="237"/>
      <c r="UAP243" s="237"/>
      <c r="UAQ243" s="237"/>
      <c r="UAR243" s="237"/>
      <c r="UAS243" s="237"/>
      <c r="UAT243" s="237"/>
      <c r="UAU243" s="237"/>
      <c r="UAV243" s="237"/>
      <c r="UAW243" s="237"/>
      <c r="UAX243" s="237"/>
      <c r="UAY243" s="237"/>
      <c r="UAZ243" s="237"/>
      <c r="UBA243" s="237"/>
      <c r="UBB243" s="237"/>
      <c r="UBC243" s="237"/>
      <c r="UBD243" s="237"/>
      <c r="UBE243" s="237"/>
      <c r="UBF243" s="237"/>
      <c r="UBG243" s="237"/>
      <c r="UBH243" s="237"/>
      <c r="UBI243" s="237"/>
      <c r="UBJ243" s="237"/>
      <c r="UBK243" s="237"/>
      <c r="UBL243" s="237"/>
      <c r="UBM243" s="237"/>
      <c r="UBN243" s="237"/>
      <c r="UBO243" s="237"/>
      <c r="UBP243" s="237"/>
      <c r="UBQ243" s="237"/>
      <c r="UBR243" s="237"/>
      <c r="UBS243" s="237"/>
      <c r="UBT243" s="237"/>
      <c r="UBU243" s="237"/>
      <c r="UBV243" s="237"/>
      <c r="UBW243" s="237"/>
      <c r="UBX243" s="237"/>
      <c r="UBY243" s="237"/>
      <c r="UBZ243" s="237"/>
      <c r="UCA243" s="237"/>
      <c r="UCB243" s="237"/>
      <c r="UCC243" s="237"/>
      <c r="UCD243" s="237"/>
      <c r="UCE243" s="237"/>
      <c r="UCF243" s="237"/>
      <c r="UCG243" s="237"/>
      <c r="UCH243" s="237"/>
      <c r="UCI243" s="237"/>
      <c r="UCJ243" s="237"/>
      <c r="UCK243" s="237"/>
      <c r="UCL243" s="237"/>
      <c r="UCM243" s="237"/>
      <c r="UCN243" s="237"/>
      <c r="UCO243" s="237"/>
      <c r="UCP243" s="237"/>
      <c r="UCQ243" s="237"/>
      <c r="UCR243" s="237"/>
      <c r="UCS243" s="237"/>
      <c r="UCT243" s="237"/>
      <c r="UCU243" s="237"/>
      <c r="UCV243" s="237"/>
      <c r="UCW243" s="237"/>
      <c r="UCX243" s="237"/>
      <c r="UCY243" s="237"/>
      <c r="UCZ243" s="237"/>
      <c r="UDA243" s="237"/>
      <c r="UDB243" s="237"/>
      <c r="UDC243" s="237"/>
      <c r="UDD243" s="237"/>
      <c r="UDE243" s="237"/>
      <c r="UDF243" s="237"/>
      <c r="UDG243" s="237"/>
      <c r="UDH243" s="237"/>
      <c r="UDI243" s="237"/>
      <c r="UDJ243" s="237"/>
      <c r="UDK243" s="237"/>
      <c r="UDL243" s="237"/>
      <c r="UDM243" s="237"/>
      <c r="UDN243" s="237"/>
      <c r="UDO243" s="237"/>
      <c r="UDP243" s="237"/>
      <c r="UDQ243" s="237"/>
      <c r="UDR243" s="237"/>
      <c r="UDS243" s="237"/>
      <c r="UDT243" s="237"/>
      <c r="UDU243" s="237"/>
      <c r="UDV243" s="237"/>
      <c r="UDW243" s="237"/>
      <c r="UDX243" s="237"/>
      <c r="UDY243" s="237"/>
      <c r="UDZ243" s="237"/>
      <c r="UEA243" s="237"/>
      <c r="UEB243" s="237"/>
      <c r="UEC243" s="237"/>
      <c r="UED243" s="237"/>
      <c r="UEE243" s="237"/>
      <c r="UEF243" s="237"/>
      <c r="UEG243" s="237"/>
      <c r="UEH243" s="237"/>
      <c r="UEI243" s="237"/>
      <c r="UEJ243" s="237"/>
      <c r="UEK243" s="237"/>
      <c r="UEL243" s="237"/>
      <c r="UEM243" s="237"/>
      <c r="UEN243" s="237"/>
      <c r="UEO243" s="237"/>
      <c r="UEP243" s="237"/>
      <c r="UEQ243" s="237"/>
      <c r="UER243" s="237"/>
      <c r="UES243" s="237"/>
      <c r="UET243" s="237"/>
      <c r="UEU243" s="237"/>
      <c r="UEV243" s="237"/>
      <c r="UEW243" s="237"/>
      <c r="UEX243" s="237"/>
      <c r="UEY243" s="237"/>
      <c r="UEZ243" s="237"/>
      <c r="UFA243" s="237"/>
      <c r="UFB243" s="237"/>
      <c r="UFC243" s="237"/>
      <c r="UFD243" s="237"/>
      <c r="UFE243" s="237"/>
      <c r="UFF243" s="237"/>
      <c r="UFG243" s="237"/>
      <c r="UFH243" s="237"/>
      <c r="UFI243" s="237"/>
      <c r="UFJ243" s="237"/>
      <c r="UFK243" s="237"/>
      <c r="UFL243" s="237"/>
      <c r="UFM243" s="237"/>
      <c r="UFN243" s="237"/>
      <c r="UFO243" s="237"/>
      <c r="UFP243" s="237"/>
      <c r="UFQ243" s="237"/>
      <c r="UFR243" s="237"/>
      <c r="UFS243" s="237"/>
      <c r="UFT243" s="237"/>
      <c r="UFU243" s="237"/>
      <c r="UFV243" s="237"/>
      <c r="UFW243" s="237"/>
      <c r="UFX243" s="237"/>
      <c r="UFY243" s="237"/>
      <c r="UFZ243" s="237"/>
      <c r="UGA243" s="237"/>
      <c r="UGB243" s="237"/>
      <c r="UGC243" s="237"/>
      <c r="UGD243" s="237"/>
      <c r="UGE243" s="237"/>
      <c r="UGF243" s="237"/>
      <c r="UGG243" s="237"/>
      <c r="UGH243" s="237"/>
      <c r="UGI243" s="237"/>
      <c r="UGJ243" s="237"/>
      <c r="UGK243" s="237"/>
      <c r="UGL243" s="237"/>
      <c r="UGM243" s="237"/>
      <c r="UGN243" s="237"/>
      <c r="UGO243" s="237"/>
      <c r="UGP243" s="237"/>
      <c r="UGQ243" s="237"/>
      <c r="UGR243" s="237"/>
      <c r="UGS243" s="237"/>
      <c r="UGT243" s="237"/>
      <c r="UGU243" s="237"/>
      <c r="UGV243" s="237"/>
      <c r="UGW243" s="237"/>
      <c r="UGX243" s="237"/>
      <c r="UGY243" s="237"/>
      <c r="UGZ243" s="237"/>
      <c r="UHA243" s="237"/>
      <c r="UHB243" s="237"/>
      <c r="UHC243" s="237"/>
      <c r="UHD243" s="237"/>
      <c r="UHE243" s="237"/>
      <c r="UHF243" s="237"/>
      <c r="UHG243" s="237"/>
      <c r="UHH243" s="237"/>
      <c r="UHI243" s="237"/>
      <c r="UHJ243" s="237"/>
      <c r="UHK243" s="237"/>
      <c r="UHL243" s="237"/>
      <c r="UHM243" s="237"/>
      <c r="UHN243" s="237"/>
      <c r="UHO243" s="237"/>
      <c r="UHP243" s="237"/>
      <c r="UHQ243" s="237"/>
      <c r="UHR243" s="237"/>
      <c r="UHS243" s="237"/>
      <c r="UHT243" s="237"/>
      <c r="UHU243" s="237"/>
      <c r="UHV243" s="237"/>
      <c r="UHW243" s="237"/>
      <c r="UHX243" s="237"/>
      <c r="UHY243" s="237"/>
      <c r="UHZ243" s="237"/>
      <c r="UIA243" s="237"/>
      <c r="UIB243" s="237"/>
      <c r="UIC243" s="237"/>
      <c r="UID243" s="237"/>
      <c r="UIE243" s="237"/>
      <c r="UIF243" s="237"/>
      <c r="UIG243" s="237"/>
      <c r="UIH243" s="237"/>
      <c r="UII243" s="237"/>
      <c r="UIJ243" s="237"/>
      <c r="UIK243" s="237"/>
      <c r="UIL243" s="237"/>
      <c r="UIM243" s="237"/>
      <c r="UIN243" s="237"/>
      <c r="UIO243" s="237"/>
      <c r="UIP243" s="237"/>
      <c r="UIQ243" s="237"/>
      <c r="UIR243" s="237"/>
      <c r="UIS243" s="237"/>
      <c r="UIT243" s="237"/>
      <c r="UIU243" s="237"/>
      <c r="UIV243" s="237"/>
      <c r="UIW243" s="237"/>
      <c r="UIX243" s="237"/>
      <c r="UIY243" s="237"/>
      <c r="UIZ243" s="237"/>
      <c r="UJA243" s="237"/>
      <c r="UJB243" s="237"/>
      <c r="UJC243" s="237"/>
      <c r="UJD243" s="237"/>
      <c r="UJE243" s="237"/>
      <c r="UJF243" s="237"/>
      <c r="UJG243" s="237"/>
      <c r="UJH243" s="237"/>
      <c r="UJI243" s="237"/>
      <c r="UJJ243" s="237"/>
      <c r="UJK243" s="237"/>
      <c r="UJL243" s="237"/>
      <c r="UJM243" s="237"/>
      <c r="UJN243" s="237"/>
      <c r="UJO243" s="237"/>
      <c r="UJP243" s="237"/>
      <c r="UJQ243" s="237"/>
      <c r="UJR243" s="237"/>
      <c r="UJS243" s="237"/>
      <c r="UJT243" s="237"/>
      <c r="UJU243" s="237"/>
      <c r="UJV243" s="237"/>
      <c r="UJW243" s="237"/>
      <c r="UJX243" s="237"/>
      <c r="UJY243" s="237"/>
      <c r="UJZ243" s="237"/>
      <c r="UKA243" s="237"/>
      <c r="UKB243" s="237"/>
      <c r="UKC243" s="237"/>
      <c r="UKD243" s="237"/>
      <c r="UKE243" s="237"/>
      <c r="UKF243" s="237"/>
      <c r="UKG243" s="237"/>
      <c r="UKH243" s="237"/>
      <c r="UKI243" s="237"/>
      <c r="UKJ243" s="237"/>
      <c r="UKK243" s="237"/>
      <c r="UKL243" s="237"/>
      <c r="UKM243" s="237"/>
      <c r="UKN243" s="237"/>
      <c r="UKO243" s="237"/>
      <c r="UKP243" s="237"/>
      <c r="UKQ243" s="237"/>
      <c r="UKR243" s="237"/>
      <c r="UKS243" s="237"/>
      <c r="UKT243" s="237"/>
      <c r="UKU243" s="237"/>
      <c r="UKV243" s="237"/>
      <c r="UKW243" s="237"/>
      <c r="UKX243" s="237"/>
      <c r="UKY243" s="237"/>
      <c r="UKZ243" s="237"/>
      <c r="ULA243" s="237"/>
      <c r="ULB243" s="237"/>
      <c r="ULC243" s="237"/>
      <c r="ULD243" s="237"/>
      <c r="ULE243" s="237"/>
      <c r="ULF243" s="237"/>
      <c r="ULG243" s="237"/>
      <c r="ULH243" s="237"/>
      <c r="ULI243" s="237"/>
      <c r="ULJ243" s="237"/>
      <c r="ULK243" s="237"/>
      <c r="ULL243" s="237"/>
      <c r="ULM243" s="237"/>
      <c r="ULN243" s="237"/>
      <c r="ULO243" s="237"/>
      <c r="ULP243" s="237"/>
      <c r="ULQ243" s="237"/>
      <c r="ULR243" s="237"/>
      <c r="ULS243" s="237"/>
      <c r="ULT243" s="237"/>
      <c r="ULU243" s="237"/>
      <c r="ULV243" s="237"/>
      <c r="ULW243" s="237"/>
      <c r="ULX243" s="237"/>
      <c r="ULY243" s="237"/>
      <c r="ULZ243" s="237"/>
      <c r="UMA243" s="237"/>
      <c r="UMB243" s="237"/>
      <c r="UMC243" s="237"/>
      <c r="UMD243" s="237"/>
      <c r="UME243" s="237"/>
      <c r="UMF243" s="237"/>
      <c r="UMG243" s="237"/>
      <c r="UMH243" s="237"/>
      <c r="UMI243" s="237"/>
      <c r="UMJ243" s="237"/>
      <c r="UMK243" s="237"/>
      <c r="UML243" s="237"/>
      <c r="UMM243" s="237"/>
      <c r="UMN243" s="237"/>
      <c r="UMO243" s="237"/>
      <c r="UMP243" s="237"/>
      <c r="UMQ243" s="237"/>
      <c r="UMR243" s="237"/>
      <c r="UMS243" s="237"/>
      <c r="UMT243" s="237"/>
      <c r="UMU243" s="237"/>
      <c r="UMV243" s="237"/>
      <c r="UMW243" s="237"/>
      <c r="UMX243" s="237"/>
      <c r="UMY243" s="237"/>
      <c r="UMZ243" s="237"/>
      <c r="UNA243" s="237"/>
      <c r="UNB243" s="237"/>
      <c r="UNC243" s="237"/>
      <c r="UND243" s="237"/>
      <c r="UNE243" s="237"/>
      <c r="UNF243" s="237"/>
      <c r="UNG243" s="237"/>
      <c r="UNH243" s="237"/>
      <c r="UNI243" s="237"/>
      <c r="UNJ243" s="237"/>
      <c r="UNK243" s="237"/>
      <c r="UNL243" s="237"/>
      <c r="UNM243" s="237"/>
      <c r="UNN243" s="237"/>
      <c r="UNO243" s="237"/>
      <c r="UNP243" s="237"/>
      <c r="UNQ243" s="237"/>
      <c r="UNR243" s="237"/>
      <c r="UNS243" s="237"/>
      <c r="UNT243" s="237"/>
      <c r="UNU243" s="237"/>
      <c r="UNV243" s="237"/>
      <c r="UNW243" s="237"/>
      <c r="UNX243" s="237"/>
      <c r="UNY243" s="237"/>
      <c r="UNZ243" s="237"/>
      <c r="UOA243" s="237"/>
      <c r="UOB243" s="237"/>
      <c r="UOC243" s="237"/>
      <c r="UOD243" s="237"/>
      <c r="UOE243" s="237"/>
      <c r="UOF243" s="237"/>
      <c r="UOG243" s="237"/>
      <c r="UOH243" s="237"/>
      <c r="UOI243" s="237"/>
      <c r="UOJ243" s="237"/>
      <c r="UOK243" s="237"/>
      <c r="UOL243" s="237"/>
      <c r="UOM243" s="237"/>
      <c r="UON243" s="237"/>
      <c r="UOO243" s="237"/>
      <c r="UOP243" s="237"/>
      <c r="UOQ243" s="237"/>
      <c r="UOR243" s="237"/>
      <c r="UOS243" s="237"/>
      <c r="UOT243" s="237"/>
      <c r="UOU243" s="237"/>
      <c r="UOV243" s="237"/>
      <c r="UOW243" s="237"/>
      <c r="UOX243" s="237"/>
      <c r="UOY243" s="237"/>
      <c r="UOZ243" s="237"/>
      <c r="UPA243" s="237"/>
      <c r="UPB243" s="237"/>
      <c r="UPC243" s="237"/>
      <c r="UPD243" s="237"/>
      <c r="UPE243" s="237"/>
      <c r="UPF243" s="237"/>
      <c r="UPG243" s="237"/>
      <c r="UPH243" s="237"/>
      <c r="UPI243" s="237"/>
      <c r="UPJ243" s="237"/>
      <c r="UPK243" s="237"/>
      <c r="UPL243" s="237"/>
      <c r="UPM243" s="237"/>
      <c r="UPN243" s="237"/>
      <c r="UPO243" s="237"/>
      <c r="UPP243" s="237"/>
      <c r="UPQ243" s="237"/>
      <c r="UPR243" s="237"/>
      <c r="UPS243" s="237"/>
      <c r="UPT243" s="237"/>
      <c r="UPU243" s="237"/>
      <c r="UPV243" s="237"/>
      <c r="UPW243" s="237"/>
      <c r="UPX243" s="237"/>
      <c r="UPY243" s="237"/>
      <c r="UPZ243" s="237"/>
      <c r="UQA243" s="237"/>
      <c r="UQB243" s="237"/>
      <c r="UQC243" s="237"/>
      <c r="UQD243" s="237"/>
      <c r="UQE243" s="237"/>
      <c r="UQF243" s="237"/>
      <c r="UQG243" s="237"/>
      <c r="UQH243" s="237"/>
      <c r="UQI243" s="237"/>
      <c r="UQJ243" s="237"/>
      <c r="UQK243" s="237"/>
      <c r="UQL243" s="237"/>
      <c r="UQM243" s="237"/>
      <c r="UQN243" s="237"/>
      <c r="UQO243" s="237"/>
      <c r="UQP243" s="237"/>
      <c r="UQQ243" s="237"/>
      <c r="UQR243" s="237"/>
      <c r="UQS243" s="237"/>
      <c r="UQT243" s="237"/>
      <c r="UQU243" s="237"/>
      <c r="UQV243" s="237"/>
      <c r="UQW243" s="237"/>
      <c r="UQX243" s="237"/>
      <c r="UQY243" s="237"/>
      <c r="UQZ243" s="237"/>
      <c r="URA243" s="237"/>
      <c r="URB243" s="237"/>
      <c r="URC243" s="237"/>
      <c r="URD243" s="237"/>
      <c r="URE243" s="237"/>
      <c r="URF243" s="237"/>
      <c r="URG243" s="237"/>
      <c r="URH243" s="237"/>
      <c r="URI243" s="237"/>
      <c r="URJ243" s="237"/>
      <c r="URK243" s="237"/>
      <c r="URL243" s="237"/>
      <c r="URM243" s="237"/>
      <c r="URN243" s="237"/>
      <c r="URO243" s="237"/>
      <c r="URP243" s="237"/>
      <c r="URQ243" s="237"/>
      <c r="URR243" s="237"/>
      <c r="URS243" s="237"/>
      <c r="URT243" s="237"/>
      <c r="URU243" s="237"/>
      <c r="URV243" s="237"/>
      <c r="URW243" s="237"/>
      <c r="URX243" s="237"/>
      <c r="URY243" s="237"/>
      <c r="URZ243" s="237"/>
      <c r="USA243" s="237"/>
      <c r="USB243" s="237"/>
      <c r="USC243" s="237"/>
      <c r="USD243" s="237"/>
      <c r="USE243" s="237"/>
      <c r="USF243" s="237"/>
      <c r="USG243" s="237"/>
      <c r="USH243" s="237"/>
      <c r="USI243" s="237"/>
      <c r="USJ243" s="237"/>
      <c r="USK243" s="237"/>
      <c r="USL243" s="237"/>
      <c r="USM243" s="237"/>
      <c r="USN243" s="237"/>
      <c r="USO243" s="237"/>
      <c r="USP243" s="237"/>
      <c r="USQ243" s="237"/>
      <c r="USR243" s="237"/>
      <c r="USS243" s="237"/>
      <c r="UST243" s="237"/>
      <c r="USU243" s="237"/>
      <c r="USV243" s="237"/>
      <c r="USW243" s="237"/>
      <c r="USX243" s="237"/>
      <c r="USY243" s="237"/>
      <c r="USZ243" s="237"/>
      <c r="UTA243" s="237"/>
      <c r="UTB243" s="237"/>
      <c r="UTC243" s="237"/>
      <c r="UTD243" s="237"/>
      <c r="UTE243" s="237"/>
      <c r="UTF243" s="237"/>
      <c r="UTG243" s="237"/>
      <c r="UTH243" s="237"/>
      <c r="UTI243" s="237"/>
      <c r="UTJ243" s="237"/>
      <c r="UTK243" s="237"/>
      <c r="UTL243" s="237"/>
      <c r="UTM243" s="237"/>
      <c r="UTN243" s="237"/>
      <c r="UTO243" s="237"/>
      <c r="UTP243" s="237"/>
      <c r="UTQ243" s="237"/>
      <c r="UTR243" s="237"/>
      <c r="UTS243" s="237"/>
      <c r="UTT243" s="237"/>
      <c r="UTU243" s="237"/>
      <c r="UTV243" s="237"/>
      <c r="UTW243" s="237"/>
      <c r="UTX243" s="237"/>
      <c r="UTY243" s="237"/>
      <c r="UTZ243" s="237"/>
      <c r="UUA243" s="237"/>
      <c r="UUB243" s="237"/>
      <c r="UUC243" s="237"/>
      <c r="UUD243" s="237"/>
      <c r="UUE243" s="237"/>
      <c r="UUF243" s="237"/>
      <c r="UUG243" s="237"/>
      <c r="UUH243" s="237"/>
      <c r="UUI243" s="237"/>
      <c r="UUJ243" s="237"/>
      <c r="UUK243" s="237"/>
      <c r="UUL243" s="237"/>
      <c r="UUM243" s="237"/>
      <c r="UUN243" s="237"/>
      <c r="UUO243" s="237"/>
      <c r="UUP243" s="237"/>
      <c r="UUQ243" s="237"/>
      <c r="UUR243" s="237"/>
      <c r="UUS243" s="237"/>
      <c r="UUT243" s="237"/>
      <c r="UUU243" s="237"/>
      <c r="UUV243" s="237"/>
      <c r="UUW243" s="237"/>
      <c r="UUX243" s="237"/>
      <c r="UUY243" s="237"/>
      <c r="UUZ243" s="237"/>
      <c r="UVA243" s="237"/>
      <c r="UVB243" s="237"/>
      <c r="UVC243" s="237"/>
      <c r="UVD243" s="237"/>
      <c r="UVE243" s="237"/>
      <c r="UVF243" s="237"/>
      <c r="UVG243" s="237"/>
      <c r="UVH243" s="237"/>
      <c r="UVI243" s="237"/>
      <c r="UVJ243" s="237"/>
      <c r="UVK243" s="237"/>
      <c r="UVL243" s="237"/>
      <c r="UVM243" s="237"/>
      <c r="UVN243" s="237"/>
      <c r="UVO243" s="237"/>
      <c r="UVP243" s="237"/>
      <c r="UVQ243" s="237"/>
      <c r="UVR243" s="237"/>
      <c r="UVS243" s="237"/>
      <c r="UVT243" s="237"/>
      <c r="UVU243" s="237"/>
      <c r="UVV243" s="237"/>
      <c r="UVW243" s="237"/>
      <c r="UVX243" s="237"/>
      <c r="UVY243" s="237"/>
      <c r="UVZ243" s="237"/>
      <c r="UWA243" s="237"/>
      <c r="UWB243" s="237"/>
      <c r="UWC243" s="237"/>
      <c r="UWD243" s="237"/>
      <c r="UWE243" s="237"/>
      <c r="UWF243" s="237"/>
      <c r="UWG243" s="237"/>
      <c r="UWH243" s="237"/>
      <c r="UWI243" s="237"/>
      <c r="UWJ243" s="237"/>
      <c r="UWK243" s="237"/>
      <c r="UWL243" s="237"/>
      <c r="UWM243" s="237"/>
      <c r="UWN243" s="237"/>
      <c r="UWO243" s="237"/>
      <c r="UWP243" s="237"/>
      <c r="UWQ243" s="237"/>
      <c r="UWR243" s="237"/>
      <c r="UWS243" s="237"/>
      <c r="UWT243" s="237"/>
      <c r="UWU243" s="237"/>
      <c r="UWV243" s="237"/>
      <c r="UWW243" s="237"/>
      <c r="UWX243" s="237"/>
      <c r="UWY243" s="237"/>
      <c r="UWZ243" s="237"/>
      <c r="UXA243" s="237"/>
      <c r="UXB243" s="237"/>
      <c r="UXC243" s="237"/>
      <c r="UXD243" s="237"/>
      <c r="UXE243" s="237"/>
      <c r="UXF243" s="237"/>
      <c r="UXG243" s="237"/>
      <c r="UXH243" s="237"/>
      <c r="UXI243" s="237"/>
      <c r="UXJ243" s="237"/>
      <c r="UXK243" s="237"/>
      <c r="UXL243" s="237"/>
      <c r="UXM243" s="237"/>
      <c r="UXN243" s="237"/>
      <c r="UXO243" s="237"/>
      <c r="UXP243" s="237"/>
      <c r="UXQ243" s="237"/>
      <c r="UXR243" s="237"/>
      <c r="UXS243" s="237"/>
      <c r="UXT243" s="237"/>
      <c r="UXU243" s="237"/>
      <c r="UXV243" s="237"/>
      <c r="UXW243" s="237"/>
      <c r="UXX243" s="237"/>
      <c r="UXY243" s="237"/>
      <c r="UXZ243" s="237"/>
      <c r="UYA243" s="237"/>
      <c r="UYB243" s="237"/>
      <c r="UYC243" s="237"/>
      <c r="UYD243" s="237"/>
      <c r="UYE243" s="237"/>
      <c r="UYF243" s="237"/>
      <c r="UYG243" s="237"/>
      <c r="UYH243" s="237"/>
      <c r="UYI243" s="237"/>
      <c r="UYJ243" s="237"/>
      <c r="UYK243" s="237"/>
      <c r="UYL243" s="237"/>
      <c r="UYM243" s="237"/>
      <c r="UYN243" s="237"/>
      <c r="UYO243" s="237"/>
      <c r="UYP243" s="237"/>
      <c r="UYQ243" s="237"/>
      <c r="UYR243" s="237"/>
      <c r="UYS243" s="237"/>
      <c r="UYT243" s="237"/>
      <c r="UYU243" s="237"/>
      <c r="UYV243" s="237"/>
      <c r="UYW243" s="237"/>
      <c r="UYX243" s="237"/>
      <c r="UYY243" s="237"/>
      <c r="UYZ243" s="237"/>
      <c r="UZA243" s="237"/>
      <c r="UZB243" s="237"/>
      <c r="UZC243" s="237"/>
      <c r="UZD243" s="237"/>
      <c r="UZE243" s="237"/>
      <c r="UZF243" s="237"/>
      <c r="UZG243" s="237"/>
      <c r="UZH243" s="237"/>
      <c r="UZI243" s="237"/>
      <c r="UZJ243" s="237"/>
      <c r="UZK243" s="237"/>
      <c r="UZL243" s="237"/>
      <c r="UZM243" s="237"/>
      <c r="UZN243" s="237"/>
      <c r="UZO243" s="237"/>
      <c r="UZP243" s="237"/>
      <c r="UZQ243" s="237"/>
      <c r="UZR243" s="237"/>
      <c r="UZS243" s="237"/>
      <c r="UZT243" s="237"/>
      <c r="UZU243" s="237"/>
      <c r="UZV243" s="237"/>
      <c r="UZW243" s="237"/>
      <c r="UZX243" s="237"/>
      <c r="UZY243" s="237"/>
      <c r="UZZ243" s="237"/>
      <c r="VAA243" s="237"/>
      <c r="VAB243" s="237"/>
      <c r="VAC243" s="237"/>
      <c r="VAD243" s="237"/>
      <c r="VAE243" s="237"/>
      <c r="VAF243" s="237"/>
      <c r="VAG243" s="237"/>
      <c r="VAH243" s="237"/>
      <c r="VAI243" s="237"/>
      <c r="VAJ243" s="237"/>
      <c r="VAK243" s="237"/>
      <c r="VAL243" s="237"/>
      <c r="VAM243" s="237"/>
      <c r="VAN243" s="237"/>
      <c r="VAO243" s="237"/>
      <c r="VAP243" s="237"/>
      <c r="VAQ243" s="237"/>
      <c r="VAR243" s="237"/>
      <c r="VAS243" s="237"/>
      <c r="VAT243" s="237"/>
      <c r="VAU243" s="237"/>
      <c r="VAV243" s="237"/>
      <c r="VAW243" s="237"/>
      <c r="VAX243" s="237"/>
      <c r="VAY243" s="237"/>
      <c r="VAZ243" s="237"/>
      <c r="VBA243" s="237"/>
      <c r="VBB243" s="237"/>
      <c r="VBC243" s="237"/>
      <c r="VBD243" s="237"/>
      <c r="VBE243" s="237"/>
      <c r="VBF243" s="237"/>
      <c r="VBG243" s="237"/>
      <c r="VBH243" s="237"/>
      <c r="VBI243" s="237"/>
      <c r="VBJ243" s="237"/>
      <c r="VBK243" s="237"/>
      <c r="VBL243" s="237"/>
      <c r="VBM243" s="237"/>
      <c r="VBN243" s="237"/>
      <c r="VBO243" s="237"/>
      <c r="VBP243" s="237"/>
      <c r="VBQ243" s="237"/>
      <c r="VBR243" s="237"/>
      <c r="VBS243" s="237"/>
      <c r="VBT243" s="237"/>
      <c r="VBU243" s="237"/>
      <c r="VBV243" s="237"/>
      <c r="VBW243" s="237"/>
      <c r="VBX243" s="237"/>
      <c r="VBY243" s="237"/>
      <c r="VBZ243" s="237"/>
      <c r="VCA243" s="237"/>
      <c r="VCB243" s="237"/>
      <c r="VCC243" s="237"/>
      <c r="VCD243" s="237"/>
      <c r="VCE243" s="237"/>
      <c r="VCF243" s="237"/>
      <c r="VCG243" s="237"/>
      <c r="VCH243" s="237"/>
      <c r="VCI243" s="237"/>
      <c r="VCJ243" s="237"/>
      <c r="VCK243" s="237"/>
      <c r="VCL243" s="237"/>
      <c r="VCM243" s="237"/>
      <c r="VCN243" s="237"/>
      <c r="VCO243" s="237"/>
      <c r="VCP243" s="237"/>
      <c r="VCQ243" s="237"/>
      <c r="VCR243" s="237"/>
      <c r="VCS243" s="237"/>
      <c r="VCT243" s="237"/>
      <c r="VCU243" s="237"/>
      <c r="VCV243" s="237"/>
      <c r="VCW243" s="237"/>
      <c r="VCX243" s="237"/>
      <c r="VCY243" s="237"/>
      <c r="VCZ243" s="237"/>
      <c r="VDA243" s="237"/>
      <c r="VDB243" s="237"/>
      <c r="VDC243" s="237"/>
      <c r="VDD243" s="237"/>
      <c r="VDE243" s="237"/>
      <c r="VDF243" s="237"/>
      <c r="VDG243" s="237"/>
      <c r="VDH243" s="237"/>
      <c r="VDI243" s="237"/>
      <c r="VDJ243" s="237"/>
      <c r="VDK243" s="237"/>
      <c r="VDL243" s="237"/>
      <c r="VDM243" s="237"/>
      <c r="VDN243" s="237"/>
      <c r="VDO243" s="237"/>
      <c r="VDP243" s="237"/>
      <c r="VDQ243" s="237"/>
      <c r="VDR243" s="237"/>
      <c r="VDS243" s="237"/>
      <c r="VDT243" s="237"/>
      <c r="VDU243" s="237"/>
      <c r="VDV243" s="237"/>
      <c r="VDW243" s="237"/>
      <c r="VDX243" s="237"/>
      <c r="VDY243" s="237"/>
      <c r="VDZ243" s="237"/>
      <c r="VEA243" s="237"/>
      <c r="VEB243" s="237"/>
      <c r="VEC243" s="237"/>
      <c r="VED243" s="237"/>
      <c r="VEE243" s="237"/>
      <c r="VEF243" s="237"/>
      <c r="VEG243" s="237"/>
      <c r="VEH243" s="237"/>
      <c r="VEI243" s="237"/>
      <c r="VEJ243" s="237"/>
      <c r="VEK243" s="237"/>
      <c r="VEL243" s="237"/>
      <c r="VEM243" s="237"/>
      <c r="VEN243" s="237"/>
      <c r="VEO243" s="237"/>
      <c r="VEP243" s="237"/>
      <c r="VEQ243" s="237"/>
      <c r="VER243" s="237"/>
      <c r="VES243" s="237"/>
      <c r="VET243" s="237"/>
      <c r="VEU243" s="237"/>
      <c r="VEV243" s="237"/>
      <c r="VEW243" s="237"/>
      <c r="VEX243" s="237"/>
      <c r="VEY243" s="237"/>
      <c r="VEZ243" s="237"/>
      <c r="VFA243" s="237"/>
      <c r="VFB243" s="237"/>
      <c r="VFC243" s="237"/>
      <c r="VFD243" s="237"/>
      <c r="VFE243" s="237"/>
      <c r="VFF243" s="237"/>
      <c r="VFG243" s="237"/>
      <c r="VFH243" s="237"/>
      <c r="VFI243" s="237"/>
      <c r="VFJ243" s="237"/>
      <c r="VFK243" s="237"/>
      <c r="VFL243" s="237"/>
      <c r="VFM243" s="237"/>
      <c r="VFN243" s="237"/>
      <c r="VFO243" s="237"/>
      <c r="VFP243" s="237"/>
      <c r="VFQ243" s="237"/>
      <c r="VFR243" s="237"/>
      <c r="VFS243" s="237"/>
      <c r="VFT243" s="237"/>
      <c r="VFU243" s="237"/>
      <c r="VFV243" s="237"/>
      <c r="VFW243" s="237"/>
      <c r="VFX243" s="237"/>
      <c r="VFY243" s="237"/>
      <c r="VFZ243" s="237"/>
      <c r="VGA243" s="237"/>
      <c r="VGB243" s="237"/>
      <c r="VGC243" s="237"/>
      <c r="VGD243" s="237"/>
      <c r="VGE243" s="237"/>
      <c r="VGF243" s="237"/>
      <c r="VGG243" s="237"/>
      <c r="VGH243" s="237"/>
      <c r="VGI243" s="237"/>
      <c r="VGJ243" s="237"/>
      <c r="VGK243" s="237"/>
      <c r="VGL243" s="237"/>
      <c r="VGM243" s="237"/>
      <c r="VGN243" s="237"/>
      <c r="VGO243" s="237"/>
      <c r="VGP243" s="237"/>
      <c r="VGQ243" s="237"/>
      <c r="VGR243" s="237"/>
      <c r="VGS243" s="237"/>
      <c r="VGT243" s="237"/>
      <c r="VGU243" s="237"/>
      <c r="VGV243" s="237"/>
      <c r="VGW243" s="237"/>
      <c r="VGX243" s="237"/>
      <c r="VGY243" s="237"/>
      <c r="VGZ243" s="237"/>
      <c r="VHA243" s="237"/>
      <c r="VHB243" s="237"/>
      <c r="VHC243" s="237"/>
      <c r="VHD243" s="237"/>
      <c r="VHE243" s="237"/>
      <c r="VHF243" s="237"/>
      <c r="VHG243" s="237"/>
      <c r="VHH243" s="237"/>
      <c r="VHI243" s="237"/>
      <c r="VHJ243" s="237"/>
      <c r="VHK243" s="237"/>
      <c r="VHL243" s="237"/>
      <c r="VHM243" s="237"/>
      <c r="VHN243" s="237"/>
      <c r="VHO243" s="237"/>
      <c r="VHP243" s="237"/>
      <c r="VHQ243" s="237"/>
      <c r="VHR243" s="237"/>
      <c r="VHS243" s="237"/>
      <c r="VHT243" s="237"/>
      <c r="VHU243" s="237"/>
      <c r="VHV243" s="237"/>
      <c r="VHW243" s="237"/>
      <c r="VHX243" s="237"/>
      <c r="VHY243" s="237"/>
      <c r="VHZ243" s="237"/>
      <c r="VIA243" s="237"/>
      <c r="VIB243" s="237"/>
      <c r="VIC243" s="237"/>
      <c r="VID243" s="237"/>
      <c r="VIE243" s="237"/>
      <c r="VIF243" s="237"/>
      <c r="VIG243" s="237"/>
      <c r="VIH243" s="237"/>
      <c r="VII243" s="237"/>
      <c r="VIJ243" s="237"/>
      <c r="VIK243" s="237"/>
      <c r="VIL243" s="237"/>
      <c r="VIM243" s="237"/>
      <c r="VIN243" s="237"/>
      <c r="VIO243" s="237"/>
      <c r="VIP243" s="237"/>
      <c r="VIQ243" s="237"/>
      <c r="VIR243" s="237"/>
      <c r="VIS243" s="237"/>
      <c r="VIT243" s="237"/>
      <c r="VIU243" s="237"/>
      <c r="VIV243" s="237"/>
      <c r="VIW243" s="237"/>
      <c r="VIX243" s="237"/>
      <c r="VIY243" s="237"/>
      <c r="VIZ243" s="237"/>
      <c r="VJA243" s="237"/>
      <c r="VJB243" s="237"/>
      <c r="VJC243" s="237"/>
      <c r="VJD243" s="237"/>
      <c r="VJE243" s="237"/>
      <c r="VJF243" s="237"/>
      <c r="VJG243" s="237"/>
      <c r="VJH243" s="237"/>
      <c r="VJI243" s="237"/>
      <c r="VJJ243" s="237"/>
      <c r="VJK243" s="237"/>
      <c r="VJL243" s="237"/>
      <c r="VJM243" s="237"/>
      <c r="VJN243" s="237"/>
      <c r="VJO243" s="237"/>
      <c r="VJP243" s="237"/>
      <c r="VJQ243" s="237"/>
      <c r="VJR243" s="237"/>
      <c r="VJS243" s="237"/>
      <c r="VJT243" s="237"/>
      <c r="VJU243" s="237"/>
      <c r="VJV243" s="237"/>
      <c r="VJW243" s="237"/>
      <c r="VJX243" s="237"/>
      <c r="VJY243" s="237"/>
      <c r="VJZ243" s="237"/>
      <c r="VKA243" s="237"/>
      <c r="VKB243" s="237"/>
      <c r="VKC243" s="237"/>
      <c r="VKD243" s="237"/>
      <c r="VKE243" s="237"/>
      <c r="VKF243" s="237"/>
      <c r="VKG243" s="237"/>
      <c r="VKH243" s="237"/>
      <c r="VKI243" s="237"/>
      <c r="VKJ243" s="237"/>
      <c r="VKK243" s="237"/>
      <c r="VKL243" s="237"/>
      <c r="VKM243" s="237"/>
      <c r="VKN243" s="237"/>
      <c r="VKO243" s="237"/>
      <c r="VKP243" s="237"/>
      <c r="VKQ243" s="237"/>
      <c r="VKR243" s="237"/>
      <c r="VKS243" s="237"/>
      <c r="VKT243" s="237"/>
      <c r="VKU243" s="237"/>
      <c r="VKV243" s="237"/>
      <c r="VKW243" s="237"/>
      <c r="VKX243" s="237"/>
      <c r="VKY243" s="237"/>
      <c r="VKZ243" s="237"/>
      <c r="VLA243" s="237"/>
      <c r="VLB243" s="237"/>
      <c r="VLC243" s="237"/>
      <c r="VLD243" s="237"/>
      <c r="VLE243" s="237"/>
      <c r="VLF243" s="237"/>
      <c r="VLG243" s="237"/>
      <c r="VLH243" s="237"/>
      <c r="VLI243" s="237"/>
      <c r="VLJ243" s="237"/>
      <c r="VLK243" s="237"/>
      <c r="VLL243" s="237"/>
      <c r="VLM243" s="237"/>
      <c r="VLN243" s="237"/>
      <c r="VLO243" s="237"/>
      <c r="VLP243" s="237"/>
      <c r="VLQ243" s="237"/>
      <c r="VLR243" s="237"/>
      <c r="VLS243" s="237"/>
      <c r="VLT243" s="237"/>
      <c r="VLU243" s="237"/>
      <c r="VLV243" s="237"/>
      <c r="VLW243" s="237"/>
      <c r="VLX243" s="237"/>
      <c r="VLY243" s="237"/>
      <c r="VLZ243" s="237"/>
      <c r="VMA243" s="237"/>
      <c r="VMB243" s="237"/>
      <c r="VMC243" s="237"/>
      <c r="VMD243" s="237"/>
      <c r="VME243" s="237"/>
      <c r="VMF243" s="237"/>
      <c r="VMG243" s="237"/>
      <c r="VMH243" s="237"/>
      <c r="VMI243" s="237"/>
      <c r="VMJ243" s="237"/>
      <c r="VMK243" s="237"/>
      <c r="VML243" s="237"/>
      <c r="VMM243" s="237"/>
      <c r="VMN243" s="237"/>
      <c r="VMO243" s="237"/>
      <c r="VMP243" s="237"/>
      <c r="VMQ243" s="237"/>
      <c r="VMR243" s="237"/>
      <c r="VMS243" s="237"/>
      <c r="VMT243" s="237"/>
      <c r="VMU243" s="237"/>
      <c r="VMV243" s="237"/>
      <c r="VMW243" s="237"/>
      <c r="VMX243" s="237"/>
      <c r="VMY243" s="237"/>
      <c r="VMZ243" s="237"/>
      <c r="VNA243" s="237"/>
      <c r="VNB243" s="237"/>
      <c r="VNC243" s="237"/>
      <c r="VND243" s="237"/>
      <c r="VNE243" s="237"/>
      <c r="VNF243" s="237"/>
      <c r="VNG243" s="237"/>
      <c r="VNH243" s="237"/>
      <c r="VNI243" s="237"/>
      <c r="VNJ243" s="237"/>
      <c r="VNK243" s="237"/>
      <c r="VNL243" s="237"/>
      <c r="VNM243" s="237"/>
      <c r="VNN243" s="237"/>
      <c r="VNO243" s="237"/>
      <c r="VNP243" s="237"/>
      <c r="VNQ243" s="237"/>
      <c r="VNR243" s="237"/>
      <c r="VNS243" s="237"/>
      <c r="VNT243" s="237"/>
      <c r="VNU243" s="237"/>
      <c r="VNV243" s="237"/>
      <c r="VNW243" s="237"/>
      <c r="VNX243" s="237"/>
      <c r="VNY243" s="237"/>
      <c r="VNZ243" s="237"/>
      <c r="VOA243" s="237"/>
      <c r="VOB243" s="237"/>
      <c r="VOC243" s="237"/>
      <c r="VOD243" s="237"/>
      <c r="VOE243" s="237"/>
      <c r="VOF243" s="237"/>
      <c r="VOG243" s="237"/>
      <c r="VOH243" s="237"/>
      <c r="VOI243" s="237"/>
      <c r="VOJ243" s="237"/>
      <c r="VOK243" s="237"/>
      <c r="VOL243" s="237"/>
      <c r="VOM243" s="237"/>
      <c r="VON243" s="237"/>
      <c r="VOO243" s="237"/>
      <c r="VOP243" s="237"/>
      <c r="VOQ243" s="237"/>
      <c r="VOR243" s="237"/>
      <c r="VOS243" s="237"/>
      <c r="VOT243" s="237"/>
      <c r="VOU243" s="237"/>
      <c r="VOV243" s="237"/>
      <c r="VOW243" s="237"/>
      <c r="VOX243" s="237"/>
      <c r="VOY243" s="237"/>
      <c r="VOZ243" s="237"/>
      <c r="VPA243" s="237"/>
      <c r="VPB243" s="237"/>
      <c r="VPC243" s="237"/>
      <c r="VPD243" s="237"/>
      <c r="VPE243" s="237"/>
      <c r="VPF243" s="237"/>
      <c r="VPG243" s="237"/>
      <c r="VPH243" s="237"/>
      <c r="VPI243" s="237"/>
      <c r="VPJ243" s="237"/>
      <c r="VPK243" s="237"/>
      <c r="VPL243" s="237"/>
      <c r="VPM243" s="237"/>
      <c r="VPN243" s="237"/>
      <c r="VPO243" s="237"/>
      <c r="VPP243" s="237"/>
      <c r="VPQ243" s="237"/>
      <c r="VPR243" s="237"/>
      <c r="VPS243" s="237"/>
      <c r="VPT243" s="237"/>
      <c r="VPU243" s="237"/>
      <c r="VPV243" s="237"/>
      <c r="VPW243" s="237"/>
      <c r="VPX243" s="237"/>
      <c r="VPY243" s="237"/>
      <c r="VPZ243" s="237"/>
      <c r="VQA243" s="237"/>
      <c r="VQB243" s="237"/>
      <c r="VQC243" s="237"/>
      <c r="VQD243" s="237"/>
      <c r="VQE243" s="237"/>
      <c r="VQF243" s="237"/>
      <c r="VQG243" s="237"/>
      <c r="VQH243" s="237"/>
      <c r="VQI243" s="237"/>
      <c r="VQJ243" s="237"/>
      <c r="VQK243" s="237"/>
      <c r="VQL243" s="237"/>
      <c r="VQM243" s="237"/>
      <c r="VQN243" s="237"/>
      <c r="VQO243" s="237"/>
      <c r="VQP243" s="237"/>
      <c r="VQQ243" s="237"/>
      <c r="VQR243" s="237"/>
      <c r="VQS243" s="237"/>
      <c r="VQT243" s="237"/>
      <c r="VQU243" s="237"/>
      <c r="VQV243" s="237"/>
      <c r="VQW243" s="237"/>
      <c r="VQX243" s="237"/>
      <c r="VQY243" s="237"/>
      <c r="VQZ243" s="237"/>
      <c r="VRA243" s="237"/>
      <c r="VRB243" s="237"/>
      <c r="VRC243" s="237"/>
      <c r="VRD243" s="237"/>
      <c r="VRE243" s="237"/>
      <c r="VRF243" s="237"/>
      <c r="VRG243" s="237"/>
      <c r="VRH243" s="237"/>
      <c r="VRI243" s="237"/>
      <c r="VRJ243" s="237"/>
      <c r="VRK243" s="237"/>
      <c r="VRL243" s="237"/>
      <c r="VRM243" s="237"/>
      <c r="VRN243" s="237"/>
      <c r="VRO243" s="237"/>
      <c r="VRP243" s="237"/>
      <c r="VRQ243" s="237"/>
      <c r="VRR243" s="237"/>
      <c r="VRS243" s="237"/>
      <c r="VRT243" s="237"/>
      <c r="VRU243" s="237"/>
      <c r="VRV243" s="237"/>
      <c r="VRW243" s="237"/>
      <c r="VRX243" s="237"/>
      <c r="VRY243" s="237"/>
      <c r="VRZ243" s="237"/>
      <c r="VSA243" s="237"/>
      <c r="VSB243" s="237"/>
      <c r="VSC243" s="237"/>
      <c r="VSD243" s="237"/>
      <c r="VSE243" s="237"/>
      <c r="VSF243" s="237"/>
      <c r="VSG243" s="237"/>
      <c r="VSH243" s="237"/>
      <c r="VSI243" s="237"/>
      <c r="VSJ243" s="237"/>
      <c r="VSK243" s="237"/>
      <c r="VSL243" s="237"/>
      <c r="VSM243" s="237"/>
      <c r="VSN243" s="237"/>
      <c r="VSO243" s="237"/>
      <c r="VSP243" s="237"/>
      <c r="VSQ243" s="237"/>
      <c r="VSR243" s="237"/>
      <c r="VSS243" s="237"/>
      <c r="VST243" s="237"/>
      <c r="VSU243" s="237"/>
      <c r="VSV243" s="237"/>
      <c r="VSW243" s="237"/>
      <c r="VSX243" s="237"/>
      <c r="VSY243" s="237"/>
      <c r="VSZ243" s="237"/>
      <c r="VTA243" s="237"/>
      <c r="VTB243" s="237"/>
      <c r="VTC243" s="237"/>
      <c r="VTD243" s="237"/>
      <c r="VTE243" s="237"/>
      <c r="VTF243" s="237"/>
      <c r="VTG243" s="237"/>
      <c r="VTH243" s="237"/>
      <c r="VTI243" s="237"/>
      <c r="VTJ243" s="237"/>
      <c r="VTK243" s="237"/>
      <c r="VTL243" s="237"/>
      <c r="VTM243" s="237"/>
      <c r="VTN243" s="237"/>
      <c r="VTO243" s="237"/>
      <c r="VTP243" s="237"/>
      <c r="VTQ243" s="237"/>
      <c r="VTR243" s="237"/>
      <c r="VTS243" s="237"/>
      <c r="VTT243" s="237"/>
      <c r="VTU243" s="237"/>
      <c r="VTV243" s="237"/>
      <c r="VTW243" s="237"/>
      <c r="VTX243" s="237"/>
      <c r="VTY243" s="237"/>
      <c r="VTZ243" s="237"/>
      <c r="VUA243" s="237"/>
      <c r="VUB243" s="237"/>
      <c r="VUC243" s="237"/>
      <c r="VUD243" s="237"/>
      <c r="VUE243" s="237"/>
      <c r="VUF243" s="237"/>
      <c r="VUG243" s="237"/>
      <c r="VUH243" s="237"/>
      <c r="VUI243" s="237"/>
      <c r="VUJ243" s="237"/>
      <c r="VUK243" s="237"/>
      <c r="VUL243" s="237"/>
      <c r="VUM243" s="237"/>
      <c r="VUN243" s="237"/>
      <c r="VUO243" s="237"/>
      <c r="VUP243" s="237"/>
      <c r="VUQ243" s="237"/>
      <c r="VUR243" s="237"/>
      <c r="VUS243" s="237"/>
      <c r="VUT243" s="237"/>
      <c r="VUU243" s="237"/>
      <c r="VUV243" s="237"/>
      <c r="VUW243" s="237"/>
      <c r="VUX243" s="237"/>
      <c r="VUY243" s="237"/>
      <c r="VUZ243" s="237"/>
      <c r="VVA243" s="237"/>
      <c r="VVB243" s="237"/>
      <c r="VVC243" s="237"/>
      <c r="VVD243" s="237"/>
      <c r="VVE243" s="237"/>
      <c r="VVF243" s="237"/>
      <c r="VVG243" s="237"/>
      <c r="VVH243" s="237"/>
      <c r="VVI243" s="237"/>
      <c r="VVJ243" s="237"/>
      <c r="VVK243" s="237"/>
      <c r="VVL243" s="237"/>
      <c r="VVM243" s="237"/>
      <c r="VVN243" s="237"/>
      <c r="VVO243" s="237"/>
      <c r="VVP243" s="237"/>
      <c r="VVQ243" s="237"/>
      <c r="VVR243" s="237"/>
      <c r="VVS243" s="237"/>
      <c r="VVT243" s="237"/>
      <c r="VVU243" s="237"/>
      <c r="VVV243" s="237"/>
      <c r="VVW243" s="237"/>
      <c r="VVX243" s="237"/>
      <c r="VVY243" s="237"/>
      <c r="VVZ243" s="237"/>
      <c r="VWA243" s="237"/>
      <c r="VWB243" s="237"/>
      <c r="VWC243" s="237"/>
      <c r="VWD243" s="237"/>
      <c r="VWE243" s="237"/>
      <c r="VWF243" s="237"/>
      <c r="VWG243" s="237"/>
      <c r="VWH243" s="237"/>
      <c r="VWI243" s="237"/>
      <c r="VWJ243" s="237"/>
      <c r="VWK243" s="237"/>
      <c r="VWL243" s="237"/>
      <c r="VWM243" s="237"/>
      <c r="VWN243" s="237"/>
      <c r="VWO243" s="237"/>
      <c r="VWP243" s="237"/>
      <c r="VWQ243" s="237"/>
      <c r="VWR243" s="237"/>
      <c r="VWS243" s="237"/>
      <c r="VWT243" s="237"/>
      <c r="VWU243" s="237"/>
      <c r="VWV243" s="237"/>
      <c r="VWW243" s="237"/>
      <c r="VWX243" s="237"/>
      <c r="VWY243" s="237"/>
      <c r="VWZ243" s="237"/>
      <c r="VXA243" s="237"/>
      <c r="VXB243" s="237"/>
      <c r="VXC243" s="237"/>
      <c r="VXD243" s="237"/>
      <c r="VXE243" s="237"/>
      <c r="VXF243" s="237"/>
      <c r="VXG243" s="237"/>
      <c r="VXH243" s="237"/>
      <c r="VXI243" s="237"/>
      <c r="VXJ243" s="237"/>
      <c r="VXK243" s="237"/>
      <c r="VXL243" s="237"/>
      <c r="VXM243" s="237"/>
      <c r="VXN243" s="237"/>
      <c r="VXO243" s="237"/>
      <c r="VXP243" s="237"/>
      <c r="VXQ243" s="237"/>
      <c r="VXR243" s="237"/>
      <c r="VXS243" s="237"/>
      <c r="VXT243" s="237"/>
      <c r="VXU243" s="237"/>
      <c r="VXV243" s="237"/>
      <c r="VXW243" s="237"/>
      <c r="VXX243" s="237"/>
      <c r="VXY243" s="237"/>
      <c r="VXZ243" s="237"/>
      <c r="VYA243" s="237"/>
      <c r="VYB243" s="237"/>
      <c r="VYC243" s="237"/>
      <c r="VYD243" s="237"/>
      <c r="VYE243" s="237"/>
      <c r="VYF243" s="237"/>
      <c r="VYG243" s="237"/>
      <c r="VYH243" s="237"/>
      <c r="VYI243" s="237"/>
      <c r="VYJ243" s="237"/>
      <c r="VYK243" s="237"/>
      <c r="VYL243" s="237"/>
      <c r="VYM243" s="237"/>
      <c r="VYN243" s="237"/>
      <c r="VYO243" s="237"/>
      <c r="VYP243" s="237"/>
      <c r="VYQ243" s="237"/>
      <c r="VYR243" s="237"/>
      <c r="VYS243" s="237"/>
      <c r="VYT243" s="237"/>
      <c r="VYU243" s="237"/>
      <c r="VYV243" s="237"/>
      <c r="VYW243" s="237"/>
      <c r="VYX243" s="237"/>
      <c r="VYY243" s="237"/>
      <c r="VYZ243" s="237"/>
      <c r="VZA243" s="237"/>
      <c r="VZB243" s="237"/>
      <c r="VZC243" s="237"/>
      <c r="VZD243" s="237"/>
      <c r="VZE243" s="237"/>
      <c r="VZF243" s="237"/>
      <c r="VZG243" s="237"/>
      <c r="VZH243" s="237"/>
      <c r="VZI243" s="237"/>
      <c r="VZJ243" s="237"/>
      <c r="VZK243" s="237"/>
      <c r="VZL243" s="237"/>
      <c r="VZM243" s="237"/>
      <c r="VZN243" s="237"/>
      <c r="VZO243" s="237"/>
      <c r="VZP243" s="237"/>
      <c r="VZQ243" s="237"/>
      <c r="VZR243" s="237"/>
      <c r="VZS243" s="237"/>
      <c r="VZT243" s="237"/>
      <c r="VZU243" s="237"/>
      <c r="VZV243" s="237"/>
      <c r="VZW243" s="237"/>
      <c r="VZX243" s="237"/>
      <c r="VZY243" s="237"/>
      <c r="VZZ243" s="237"/>
      <c r="WAA243" s="237"/>
      <c r="WAB243" s="237"/>
      <c r="WAC243" s="237"/>
      <c r="WAD243" s="237"/>
      <c r="WAE243" s="237"/>
      <c r="WAF243" s="237"/>
      <c r="WAG243" s="237"/>
      <c r="WAH243" s="237"/>
      <c r="WAI243" s="237"/>
      <c r="WAJ243" s="237"/>
      <c r="WAK243" s="237"/>
      <c r="WAL243" s="237"/>
      <c r="WAM243" s="237"/>
      <c r="WAN243" s="237"/>
      <c r="WAO243" s="237"/>
      <c r="WAP243" s="237"/>
      <c r="WAQ243" s="237"/>
      <c r="WAR243" s="237"/>
      <c r="WAS243" s="237"/>
      <c r="WAT243" s="237"/>
      <c r="WAU243" s="237"/>
      <c r="WAV243" s="237"/>
      <c r="WAW243" s="237"/>
      <c r="WAX243" s="237"/>
      <c r="WAY243" s="237"/>
      <c r="WAZ243" s="237"/>
      <c r="WBA243" s="237"/>
      <c r="WBB243" s="237"/>
      <c r="WBC243" s="237"/>
      <c r="WBD243" s="237"/>
      <c r="WBE243" s="237"/>
      <c r="WBF243" s="237"/>
      <c r="WBG243" s="237"/>
      <c r="WBH243" s="237"/>
      <c r="WBI243" s="237"/>
      <c r="WBJ243" s="237"/>
      <c r="WBK243" s="237"/>
      <c r="WBL243" s="237"/>
      <c r="WBM243" s="237"/>
      <c r="WBN243" s="237"/>
      <c r="WBO243" s="237"/>
      <c r="WBP243" s="237"/>
      <c r="WBQ243" s="237"/>
      <c r="WBR243" s="237"/>
      <c r="WBS243" s="237"/>
      <c r="WBT243" s="237"/>
      <c r="WBU243" s="237"/>
      <c r="WBV243" s="237"/>
      <c r="WBW243" s="237"/>
      <c r="WBX243" s="237"/>
      <c r="WBY243" s="237"/>
      <c r="WBZ243" s="237"/>
      <c r="WCA243" s="237"/>
      <c r="WCB243" s="237"/>
      <c r="WCC243" s="237"/>
      <c r="WCD243" s="237"/>
      <c r="WCE243" s="237"/>
      <c r="WCF243" s="237"/>
      <c r="WCG243" s="237"/>
      <c r="WCH243" s="237"/>
      <c r="WCI243" s="237"/>
      <c r="WCJ243" s="237"/>
      <c r="WCK243" s="237"/>
      <c r="WCL243" s="237"/>
      <c r="WCM243" s="237"/>
      <c r="WCN243" s="237"/>
      <c r="WCO243" s="237"/>
      <c r="WCP243" s="237"/>
      <c r="WCQ243" s="237"/>
      <c r="WCR243" s="237"/>
      <c r="WCS243" s="237"/>
      <c r="WCT243" s="237"/>
      <c r="WCU243" s="237"/>
      <c r="WCV243" s="237"/>
      <c r="WCW243" s="237"/>
      <c r="WCX243" s="237"/>
      <c r="WCY243" s="237"/>
      <c r="WCZ243" s="237"/>
      <c r="WDA243" s="237"/>
      <c r="WDB243" s="237"/>
      <c r="WDC243" s="237"/>
      <c r="WDD243" s="237"/>
      <c r="WDE243" s="237"/>
      <c r="WDF243" s="237"/>
      <c r="WDG243" s="237"/>
      <c r="WDH243" s="237"/>
      <c r="WDI243" s="237"/>
      <c r="WDJ243" s="237"/>
      <c r="WDK243" s="237"/>
      <c r="WDL243" s="237"/>
      <c r="WDM243" s="237"/>
      <c r="WDN243" s="237"/>
      <c r="WDO243" s="237"/>
      <c r="WDP243" s="237"/>
      <c r="WDQ243" s="237"/>
      <c r="WDR243" s="237"/>
      <c r="WDS243" s="237"/>
      <c r="WDT243" s="237"/>
      <c r="WDU243" s="237"/>
      <c r="WDV243" s="237"/>
      <c r="WDW243" s="237"/>
      <c r="WDX243" s="237"/>
      <c r="WDY243" s="237"/>
      <c r="WDZ243" s="237"/>
      <c r="WEA243" s="237"/>
      <c r="WEB243" s="237"/>
      <c r="WEC243" s="237"/>
      <c r="WED243" s="237"/>
      <c r="WEE243" s="237"/>
      <c r="WEF243" s="237"/>
      <c r="WEG243" s="237"/>
      <c r="WEH243" s="237"/>
      <c r="WEI243" s="237"/>
      <c r="WEJ243" s="237"/>
      <c r="WEK243" s="237"/>
      <c r="WEL243" s="237"/>
      <c r="WEM243" s="237"/>
      <c r="WEN243" s="237"/>
      <c r="WEO243" s="237"/>
      <c r="WEP243" s="237"/>
      <c r="WEQ243" s="237"/>
      <c r="WER243" s="237"/>
      <c r="WES243" s="237"/>
      <c r="WET243" s="237"/>
      <c r="WEU243" s="237"/>
      <c r="WEV243" s="237"/>
      <c r="WEW243" s="237"/>
      <c r="WEX243" s="237"/>
      <c r="WEY243" s="237"/>
      <c r="WEZ243" s="237"/>
      <c r="WFA243" s="237"/>
      <c r="WFB243" s="237"/>
      <c r="WFC243" s="237"/>
      <c r="WFD243" s="237"/>
      <c r="WFE243" s="237"/>
      <c r="WFF243" s="237"/>
      <c r="WFG243" s="237"/>
      <c r="WFH243" s="237"/>
      <c r="WFI243" s="237"/>
      <c r="WFJ243" s="237"/>
      <c r="WFK243" s="237"/>
      <c r="WFL243" s="237"/>
      <c r="WFM243" s="237"/>
      <c r="WFN243" s="237"/>
      <c r="WFO243" s="237"/>
      <c r="WFP243" s="237"/>
      <c r="WFQ243" s="237"/>
      <c r="WFR243" s="237"/>
      <c r="WFS243" s="237"/>
      <c r="WFT243" s="237"/>
      <c r="WFU243" s="237"/>
      <c r="WFV243" s="237"/>
      <c r="WFW243" s="237"/>
      <c r="WFX243" s="237"/>
      <c r="WFY243" s="237"/>
      <c r="WFZ243" s="237"/>
      <c r="WGA243" s="237"/>
      <c r="WGB243" s="237"/>
      <c r="WGC243" s="237"/>
      <c r="WGD243" s="237"/>
      <c r="WGE243" s="237"/>
      <c r="WGF243" s="237"/>
      <c r="WGG243" s="237"/>
      <c r="WGH243" s="237"/>
      <c r="WGI243" s="237"/>
      <c r="WGJ243" s="237"/>
      <c r="WGK243" s="237"/>
      <c r="WGL243" s="237"/>
      <c r="WGM243" s="237"/>
      <c r="WGN243" s="237"/>
      <c r="WGO243" s="237"/>
      <c r="WGP243" s="237"/>
      <c r="WGQ243" s="237"/>
      <c r="WGR243" s="237"/>
      <c r="WGS243" s="237"/>
      <c r="WGT243" s="237"/>
      <c r="WGU243" s="237"/>
      <c r="WGV243" s="237"/>
      <c r="WGW243" s="237"/>
      <c r="WGX243" s="237"/>
      <c r="WGY243" s="237"/>
      <c r="WGZ243" s="237"/>
      <c r="WHA243" s="237"/>
      <c r="WHB243" s="237"/>
      <c r="WHC243" s="237"/>
      <c r="WHD243" s="237"/>
      <c r="WHE243" s="237"/>
      <c r="WHF243" s="237"/>
      <c r="WHG243" s="237"/>
      <c r="WHH243" s="237"/>
      <c r="WHI243" s="237"/>
      <c r="WHJ243" s="237"/>
      <c r="WHK243" s="237"/>
      <c r="WHL243" s="237"/>
      <c r="WHM243" s="237"/>
      <c r="WHN243" s="237"/>
      <c r="WHO243" s="237"/>
      <c r="WHP243" s="237"/>
      <c r="WHQ243" s="237"/>
      <c r="WHR243" s="237"/>
      <c r="WHS243" s="237"/>
      <c r="WHT243" s="237"/>
      <c r="WHU243" s="237"/>
      <c r="WHV243" s="237"/>
      <c r="WHW243" s="237"/>
      <c r="WHX243" s="237"/>
      <c r="WHY243" s="237"/>
      <c r="WHZ243" s="237"/>
      <c r="WIA243" s="237"/>
      <c r="WIB243" s="237"/>
      <c r="WIC243" s="237"/>
      <c r="WID243" s="237"/>
      <c r="WIE243" s="237"/>
      <c r="WIF243" s="237"/>
      <c r="WIG243" s="237"/>
      <c r="WIH243" s="237"/>
      <c r="WII243" s="237"/>
      <c r="WIJ243" s="237"/>
      <c r="WIK243" s="237"/>
      <c r="WIL243" s="237"/>
      <c r="WIM243" s="237"/>
      <c r="WIN243" s="237"/>
      <c r="WIO243" s="237"/>
      <c r="WIP243" s="237"/>
      <c r="WIQ243" s="237"/>
      <c r="WIR243" s="237"/>
      <c r="WIS243" s="237"/>
      <c r="WIT243" s="237"/>
      <c r="WIU243" s="237"/>
      <c r="WIV243" s="237"/>
      <c r="WIW243" s="237"/>
      <c r="WIX243" s="237"/>
      <c r="WIY243" s="237"/>
      <c r="WIZ243" s="237"/>
      <c r="WJA243" s="237"/>
      <c r="WJB243" s="237"/>
      <c r="WJC243" s="237"/>
      <c r="WJD243" s="237"/>
      <c r="WJE243" s="237"/>
      <c r="WJF243" s="237"/>
      <c r="WJG243" s="237"/>
      <c r="WJH243" s="237"/>
      <c r="WJI243" s="237"/>
      <c r="WJJ243" s="237"/>
      <c r="WJK243" s="237"/>
      <c r="WJL243" s="237"/>
      <c r="WJM243" s="237"/>
      <c r="WJN243" s="237"/>
      <c r="WJO243" s="237"/>
      <c r="WJP243" s="237"/>
      <c r="WJQ243" s="237"/>
      <c r="WJR243" s="237"/>
      <c r="WJS243" s="237"/>
      <c r="WJT243" s="237"/>
      <c r="WJU243" s="237"/>
      <c r="WJV243" s="237"/>
      <c r="WJW243" s="237"/>
      <c r="WJX243" s="237"/>
      <c r="WJY243" s="237"/>
      <c r="WJZ243" s="237"/>
      <c r="WKA243" s="237"/>
      <c r="WKB243" s="237"/>
      <c r="WKC243" s="237"/>
      <c r="WKD243" s="237"/>
      <c r="WKE243" s="237"/>
      <c r="WKF243" s="237"/>
      <c r="WKG243" s="237"/>
      <c r="WKH243" s="237"/>
      <c r="WKI243" s="237"/>
      <c r="WKJ243" s="237"/>
      <c r="WKK243" s="237"/>
      <c r="WKL243" s="237"/>
      <c r="WKM243" s="237"/>
      <c r="WKN243" s="237"/>
      <c r="WKO243" s="237"/>
      <c r="WKP243" s="237"/>
      <c r="WKQ243" s="237"/>
      <c r="WKR243" s="237"/>
      <c r="WKS243" s="237"/>
      <c r="WKT243" s="237"/>
      <c r="WKU243" s="237"/>
      <c r="WKV243" s="237"/>
      <c r="WKW243" s="237"/>
      <c r="WKX243" s="237"/>
      <c r="WKY243" s="237"/>
      <c r="WKZ243" s="237"/>
      <c r="WLA243" s="237"/>
      <c r="WLB243" s="237"/>
      <c r="WLC243" s="237"/>
      <c r="WLD243" s="237"/>
      <c r="WLE243" s="237"/>
      <c r="WLF243" s="237"/>
      <c r="WLG243" s="237"/>
      <c r="WLH243" s="237"/>
      <c r="WLI243" s="237"/>
      <c r="WLJ243" s="237"/>
      <c r="WLK243" s="237"/>
      <c r="WLL243" s="237"/>
      <c r="WLM243" s="237"/>
      <c r="WLN243" s="237"/>
      <c r="WLO243" s="237"/>
      <c r="WLP243" s="237"/>
      <c r="WLQ243" s="237"/>
      <c r="WLR243" s="237"/>
      <c r="WLS243" s="237"/>
      <c r="WLT243" s="237"/>
      <c r="WLU243" s="237"/>
      <c r="WLV243" s="237"/>
      <c r="WLW243" s="237"/>
      <c r="WLX243" s="237"/>
      <c r="WLY243" s="237"/>
      <c r="WLZ243" s="237"/>
      <c r="WMA243" s="237"/>
      <c r="WMB243" s="237"/>
      <c r="WMC243" s="237"/>
      <c r="WMD243" s="237"/>
      <c r="WME243" s="237"/>
      <c r="WMF243" s="237"/>
      <c r="WMG243" s="237"/>
      <c r="WMH243" s="237"/>
      <c r="WMI243" s="237"/>
      <c r="WMJ243" s="237"/>
      <c r="WMK243" s="237"/>
      <c r="WML243" s="237"/>
      <c r="WMM243" s="237"/>
      <c r="WMN243" s="237"/>
      <c r="WMO243" s="237"/>
      <c r="WMP243" s="237"/>
      <c r="WMQ243" s="237"/>
      <c r="WMR243" s="237"/>
      <c r="WMS243" s="237"/>
      <c r="WMT243" s="237"/>
      <c r="WMU243" s="237"/>
      <c r="WMV243" s="237"/>
      <c r="WMW243" s="237"/>
      <c r="WMX243" s="237"/>
      <c r="WMY243" s="237"/>
      <c r="WMZ243" s="237"/>
      <c r="WNA243" s="237"/>
      <c r="WNB243" s="237"/>
      <c r="WNC243" s="237"/>
      <c r="WND243" s="237"/>
      <c r="WNE243" s="237"/>
      <c r="WNF243" s="237"/>
      <c r="WNG243" s="237"/>
      <c r="WNH243" s="237"/>
      <c r="WNI243" s="237"/>
      <c r="WNJ243" s="237"/>
      <c r="WNK243" s="237"/>
      <c r="WNL243" s="237"/>
      <c r="WNM243" s="237"/>
      <c r="WNN243" s="237"/>
      <c r="WNO243" s="237"/>
      <c r="WNP243" s="237"/>
      <c r="WNQ243" s="237"/>
      <c r="WNR243" s="237"/>
      <c r="WNS243" s="237"/>
      <c r="WNT243" s="237"/>
      <c r="WNU243" s="237"/>
      <c r="WNV243" s="237"/>
      <c r="WNW243" s="237"/>
      <c r="WNX243" s="237"/>
      <c r="WNY243" s="237"/>
      <c r="WNZ243" s="237"/>
      <c r="WOA243" s="237"/>
      <c r="WOB243" s="237"/>
      <c r="WOC243" s="237"/>
      <c r="WOD243" s="237"/>
      <c r="WOE243" s="237"/>
      <c r="WOF243" s="237"/>
      <c r="WOG243" s="237"/>
      <c r="WOH243" s="237"/>
      <c r="WOI243" s="237"/>
      <c r="WOJ243" s="237"/>
      <c r="WOK243" s="237"/>
      <c r="WOL243" s="237"/>
      <c r="WOM243" s="237"/>
      <c r="WON243" s="237"/>
      <c r="WOO243" s="237"/>
      <c r="WOP243" s="237"/>
      <c r="WOQ243" s="237"/>
      <c r="WOR243" s="237"/>
      <c r="WOS243" s="237"/>
      <c r="WOT243" s="237"/>
      <c r="WOU243" s="237"/>
      <c r="WOV243" s="237"/>
      <c r="WOW243" s="237"/>
      <c r="WOX243" s="237"/>
      <c r="WOY243" s="237"/>
      <c r="WOZ243" s="237"/>
      <c r="WPA243" s="237"/>
      <c r="WPB243" s="237"/>
      <c r="WPC243" s="237"/>
      <c r="WPD243" s="237"/>
      <c r="WPE243" s="237"/>
      <c r="WPF243" s="237"/>
      <c r="WPG243" s="237"/>
      <c r="WPH243" s="237"/>
      <c r="WPI243" s="237"/>
      <c r="WPJ243" s="237"/>
      <c r="WPK243" s="237"/>
      <c r="WPL243" s="237"/>
      <c r="WPM243" s="237"/>
      <c r="WPN243" s="237"/>
      <c r="WPO243" s="237"/>
      <c r="WPP243" s="237"/>
      <c r="WPQ243" s="237"/>
      <c r="WPR243" s="237"/>
      <c r="WPS243" s="237"/>
      <c r="WPT243" s="237"/>
      <c r="WPU243" s="237"/>
      <c r="WPV243" s="237"/>
      <c r="WPW243" s="237"/>
      <c r="WPX243" s="237"/>
      <c r="WPY243" s="237"/>
      <c r="WPZ243" s="237"/>
      <c r="WQA243" s="237"/>
      <c r="WQB243" s="237"/>
      <c r="WQC243" s="237"/>
      <c r="WQD243" s="237"/>
      <c r="WQE243" s="237"/>
      <c r="WQF243" s="237"/>
      <c r="WQG243" s="237"/>
      <c r="WQH243" s="237"/>
      <c r="WQI243" s="237"/>
      <c r="WQJ243" s="237"/>
      <c r="WQK243" s="237"/>
      <c r="WQL243" s="237"/>
      <c r="WQM243" s="237"/>
      <c r="WQN243" s="237"/>
      <c r="WQO243" s="237"/>
      <c r="WQP243" s="237"/>
      <c r="WQQ243" s="237"/>
      <c r="WQR243" s="237"/>
      <c r="WQS243" s="237"/>
      <c r="WQT243" s="237"/>
      <c r="WQU243" s="237"/>
      <c r="WQV243" s="237"/>
      <c r="WQW243" s="237"/>
      <c r="WQX243" s="237"/>
      <c r="WQY243" s="237"/>
      <c r="WQZ243" s="237"/>
      <c r="WRA243" s="237"/>
      <c r="WRB243" s="237"/>
      <c r="WRC243" s="237"/>
      <c r="WRD243" s="237"/>
      <c r="WRE243" s="237"/>
      <c r="WRF243" s="237"/>
      <c r="WRG243" s="237"/>
      <c r="WRH243" s="237"/>
      <c r="WRI243" s="237"/>
      <c r="WRJ243" s="237"/>
      <c r="WRK243" s="237"/>
      <c r="WRL243" s="237"/>
      <c r="WRM243" s="237"/>
      <c r="WRN243" s="237"/>
      <c r="WRO243" s="237"/>
      <c r="WRP243" s="237"/>
      <c r="WRQ243" s="237"/>
      <c r="WRR243" s="237"/>
      <c r="WRS243" s="237"/>
      <c r="WRT243" s="237"/>
      <c r="WRU243" s="237"/>
      <c r="WRV243" s="237"/>
      <c r="WRW243" s="237"/>
      <c r="WRX243" s="237"/>
      <c r="WRY243" s="237"/>
      <c r="WRZ243" s="237"/>
      <c r="WSA243" s="237"/>
      <c r="WSB243" s="237"/>
      <c r="WSC243" s="237"/>
      <c r="WSD243" s="237"/>
      <c r="WSE243" s="237"/>
      <c r="WSF243" s="237"/>
      <c r="WSG243" s="237"/>
      <c r="WSH243" s="237"/>
      <c r="WSI243" s="237"/>
      <c r="WSJ243" s="237"/>
      <c r="WSK243" s="237"/>
      <c r="WSL243" s="237"/>
      <c r="WSM243" s="237"/>
      <c r="WSN243" s="237"/>
      <c r="WSO243" s="237"/>
      <c r="WSP243" s="237"/>
      <c r="WSQ243" s="237"/>
      <c r="WSR243" s="237"/>
      <c r="WSS243" s="237"/>
      <c r="WST243" s="237"/>
      <c r="WSU243" s="237"/>
      <c r="WSV243" s="237"/>
      <c r="WSW243" s="237"/>
      <c r="WSX243" s="237"/>
      <c r="WSY243" s="237"/>
      <c r="WSZ243" s="237"/>
      <c r="WTA243" s="237"/>
      <c r="WTB243" s="237"/>
      <c r="WTC243" s="237"/>
      <c r="WTD243" s="237"/>
      <c r="WTE243" s="237"/>
      <c r="WTF243" s="237"/>
      <c r="WTG243" s="237"/>
      <c r="WTH243" s="237"/>
      <c r="WTI243" s="237"/>
      <c r="WTJ243" s="237"/>
      <c r="WTK243" s="237"/>
      <c r="WTL243" s="237"/>
      <c r="WTM243" s="237"/>
      <c r="WTN243" s="237"/>
      <c r="WTO243" s="237"/>
      <c r="WTP243" s="237"/>
      <c r="WTQ243" s="237"/>
      <c r="WTR243" s="237"/>
      <c r="WTS243" s="237"/>
      <c r="WTT243" s="237"/>
      <c r="WTU243" s="237"/>
      <c r="WTV243" s="237"/>
      <c r="WTW243" s="237"/>
      <c r="WTX243" s="237"/>
      <c r="WTY243" s="237"/>
      <c r="WTZ243" s="237"/>
      <c r="WUA243" s="237"/>
      <c r="WUB243" s="237"/>
      <c r="WUC243" s="237"/>
      <c r="WUD243" s="237"/>
      <c r="WUE243" s="237"/>
      <c r="WUF243" s="237"/>
      <c r="WUG243" s="237"/>
      <c r="WUH243" s="237"/>
      <c r="WUI243" s="237"/>
      <c r="WUJ243" s="237"/>
      <c r="WUK243" s="237"/>
      <c r="WUL243" s="237"/>
      <c r="WUM243" s="237"/>
      <c r="WUN243" s="237"/>
      <c r="WUO243" s="237"/>
      <c r="WUP243" s="237"/>
      <c r="WUQ243" s="237"/>
      <c r="WUR243" s="237"/>
      <c r="WUS243" s="237"/>
      <c r="WUT243" s="237"/>
      <c r="WUU243" s="237"/>
      <c r="WUV243" s="237"/>
      <c r="WUW243" s="237"/>
      <c r="WUX243" s="237"/>
      <c r="WUY243" s="237"/>
      <c r="WUZ243" s="237"/>
      <c r="WVA243" s="237"/>
      <c r="WVB243" s="237"/>
      <c r="WVC243" s="237"/>
      <c r="WVD243" s="237"/>
      <c r="WVE243" s="237"/>
      <c r="WVF243" s="237"/>
      <c r="WVG243" s="237"/>
    </row>
    <row r="244" spans="1:16127" x14ac:dyDescent="0.25">
      <c r="F244" s="269"/>
      <c r="G244" s="269"/>
    </row>
    <row r="245" spans="1:16127" x14ac:dyDescent="0.25">
      <c r="G245" s="269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2" manualBreakCount="2">
    <brk id="89" max="6" man="1"/>
    <brk id="191" max="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4</vt:i4>
      </vt:variant>
    </vt:vector>
  </HeadingPairs>
  <TitlesOfParts>
    <vt:vector size="9" baseType="lpstr">
      <vt:lpstr>Zał.Nr1</vt:lpstr>
      <vt:lpstr>Zał.Nr2</vt:lpstr>
      <vt:lpstr>Zał.Nr3</vt:lpstr>
      <vt:lpstr>Zał.Nr4</vt:lpstr>
      <vt:lpstr>Arkusz1</vt:lpstr>
      <vt:lpstr>Zał.Nr1!Obszar_wydruku</vt:lpstr>
      <vt:lpstr>Zał.Nr4!Obszar_wydruku</vt:lpstr>
      <vt:lpstr>Zał.Nr1!Tytuły_wydruku</vt:lpstr>
      <vt:lpstr>Zał.Nr4!Tytuły_wydruku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479/2024 Prezydenta Miasta Włocławek z dn. 17 grudnia 2024 r.</dc:title>
  <dc:creator>Monika Szubska</dc:creator>
  <cp:keywords>Załącznik do Zarządzenia nr 479/2024 Prezydenta Miasta Włocławek </cp:keywords>
  <cp:lastModifiedBy>Karolina Budziszewska</cp:lastModifiedBy>
  <cp:lastPrinted>2024-12-23T09:06:51Z</cp:lastPrinted>
  <dcterms:created xsi:type="dcterms:W3CDTF">2015-06-05T18:19:34Z</dcterms:created>
  <dcterms:modified xsi:type="dcterms:W3CDTF">2024-12-23T11:57:59Z</dcterms:modified>
</cp:coreProperties>
</file>