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/>
  <mc:AlternateContent xmlns:mc="http://schemas.openxmlformats.org/markup-compatibility/2006">
    <mc:Choice Requires="x15">
      <x15ac:absPath xmlns:x15ac="http://schemas.microsoft.com/office/spreadsheetml/2010/11/ac" url="C:\Users\kbudziszewska\Desktop\"/>
    </mc:Choice>
  </mc:AlternateContent>
  <xr:revisionPtr revIDLastSave="0" documentId="13_ncr:1_{B7D46A1F-9994-4E15-B8A7-CE0A47FA79F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Zał.Nr1" sheetId="7" r:id="rId1"/>
    <sheet name="Zał.Nr2" sheetId="8" r:id="rId2"/>
    <sheet name="Zał.Nr3" sheetId="9" r:id="rId3"/>
    <sheet name="Zał.Nr4" sheetId="10" r:id="rId4"/>
    <sheet name="Zał.Nr5" sheetId="11" r:id="rId5"/>
    <sheet name="Zał.Nr6" sheetId="12" r:id="rId6"/>
    <sheet name="Zał.Nr7" sheetId="13" r:id="rId7"/>
    <sheet name="Zał.Nr8" sheetId="14" r:id="rId8"/>
    <sheet name="Zał.Nr9" sheetId="15" r:id="rId9"/>
  </sheets>
  <definedNames>
    <definedName name="_xlnm._FilterDatabase" localSheetId="0" hidden="1">Zał.Nr1!$C$1:$C$786</definedName>
    <definedName name="_xlnm._FilterDatabase" localSheetId="1" hidden="1">Zał.Nr2!$R$1:$R$45</definedName>
    <definedName name="_xlnm.Print_Area" localSheetId="0">Zał.Nr1!$A$1:$H$571</definedName>
    <definedName name="_xlnm.Print_Area" localSheetId="1">Zał.Nr2!$A$1:$R$40</definedName>
    <definedName name="_xlnm.Print_Area" localSheetId="8">Zał.Nr9!$A$1:$G$150</definedName>
    <definedName name="_xlnm.Print_Titles" localSheetId="0">Zał.Nr1!$7:$9</definedName>
    <definedName name="_xlnm.Print_Titles" localSheetId="1">Zał.Nr2!$11:$18</definedName>
    <definedName name="_xlnm.Print_Titles" localSheetId="2">Zał.Nr3!$8:$14</definedName>
    <definedName name="_xlnm.Print_Titles" localSheetId="5">Zał.Nr6!$10:$11</definedName>
    <definedName name="_xlnm.Print_Titles" localSheetId="6">Zał.Nr7!$51:$51</definedName>
    <definedName name="_xlnm.Print_Titles" localSheetId="8">Zał.Nr9!$10:$11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48" i="15" l="1"/>
  <c r="G147" i="15"/>
  <c r="G146" i="15"/>
  <c r="G145" i="15" s="1"/>
  <c r="G143" i="15" s="1"/>
  <c r="F142" i="15"/>
  <c r="G139" i="15"/>
  <c r="G138" i="15" s="1"/>
  <c r="G136" i="15" s="1"/>
  <c r="G134" i="15"/>
  <c r="G133" i="15"/>
  <c r="G131" i="15" s="1"/>
  <c r="G129" i="15"/>
  <c r="G128" i="15"/>
  <c r="G127" i="15"/>
  <c r="G126" i="15" s="1"/>
  <c r="G124" i="15" s="1"/>
  <c r="G122" i="15"/>
  <c r="G121" i="15"/>
  <c r="G119" i="15" s="1"/>
  <c r="G117" i="15"/>
  <c r="G116" i="15"/>
  <c r="G115" i="15"/>
  <c r="G114" i="15" s="1"/>
  <c r="G112" i="15" s="1"/>
  <c r="G110" i="15"/>
  <c r="G109" i="15"/>
  <c r="G107" i="15" s="1"/>
  <c r="G105" i="15"/>
  <c r="G104" i="15" s="1"/>
  <c r="G102" i="15" s="1"/>
  <c r="G100" i="15"/>
  <c r="G99" i="15"/>
  <c r="G97" i="15" s="1"/>
  <c r="G95" i="15" s="1"/>
  <c r="G98" i="15"/>
  <c r="G93" i="15"/>
  <c r="G92" i="15" s="1"/>
  <c r="G90" i="15" s="1"/>
  <c r="G88" i="15"/>
  <c r="G87" i="15"/>
  <c r="G85" i="15" s="1"/>
  <c r="G83" i="15"/>
  <c r="G82" i="15"/>
  <c r="G81" i="15"/>
  <c r="G80" i="15" s="1"/>
  <c r="G78" i="15" s="1"/>
  <c r="G76" i="15"/>
  <c r="G75" i="15"/>
  <c r="G73" i="15" s="1"/>
  <c r="G71" i="15"/>
  <c r="G70" i="15" s="1"/>
  <c r="G68" i="15" s="1"/>
  <c r="G66" i="15"/>
  <c r="G65" i="15"/>
  <c r="G63" i="15" s="1"/>
  <c r="G61" i="15"/>
  <c r="G58" i="15" s="1"/>
  <c r="G56" i="15" s="1"/>
  <c r="G60" i="15"/>
  <c r="G59" i="15"/>
  <c r="G54" i="15"/>
  <c r="G53" i="15"/>
  <c r="G51" i="15"/>
  <c r="G49" i="15"/>
  <c r="G46" i="15" s="1"/>
  <c r="G44" i="15" s="1"/>
  <c r="G48" i="15"/>
  <c r="G47" i="15"/>
  <c r="F41" i="15"/>
  <c r="G39" i="15"/>
  <c r="G38" i="15"/>
  <c r="G35" i="15" s="1"/>
  <c r="G33" i="15" s="1"/>
  <c r="G37" i="15"/>
  <c r="G36" i="15"/>
  <c r="F32" i="15"/>
  <c r="G30" i="15"/>
  <c r="G29" i="15"/>
  <c r="G27" i="15"/>
  <c r="F26" i="15"/>
  <c r="G24" i="15"/>
  <c r="G23" i="15"/>
  <c r="G22" i="15"/>
  <c r="G21" i="15" s="1"/>
  <c r="G19" i="15" s="1"/>
  <c r="F18" i="15"/>
  <c r="G16" i="15"/>
  <c r="F12" i="15"/>
  <c r="F150" i="15" s="1"/>
  <c r="G42" i="15" l="1"/>
  <c r="G15" i="15"/>
  <c r="G13" i="15" s="1"/>
  <c r="G150" i="15" l="1"/>
  <c r="G31" i="14" l="1"/>
  <c r="F31" i="14"/>
  <c r="E31" i="14"/>
  <c r="D31" i="14"/>
  <c r="F135" i="13"/>
  <c r="F153" i="13" s="1"/>
  <c r="F49" i="13"/>
  <c r="F154" i="13" s="1"/>
  <c r="F48" i="13"/>
  <c r="F47" i="13"/>
  <c r="F46" i="13"/>
  <c r="F45" i="13"/>
  <c r="F44" i="13"/>
  <c r="F43" i="13"/>
  <c r="F42" i="13"/>
  <c r="F41" i="13"/>
  <c r="F40" i="13"/>
  <c r="F38" i="13"/>
  <c r="F37" i="13"/>
  <c r="F35" i="13"/>
  <c r="F34" i="13"/>
  <c r="F33" i="13"/>
  <c r="F32" i="13"/>
  <c r="F31" i="13"/>
  <c r="F30" i="13"/>
  <c r="F27" i="13"/>
  <c r="F25" i="13"/>
  <c r="F23" i="13"/>
  <c r="F19" i="13"/>
  <c r="F17" i="13"/>
  <c r="F16" i="13"/>
  <c r="F15" i="13"/>
  <c r="F14" i="13"/>
  <c r="F13" i="13"/>
  <c r="F37" i="12"/>
  <c r="F35" i="12"/>
  <c r="F33" i="12"/>
  <c r="F31" i="12"/>
  <c r="F39" i="12" s="1"/>
  <c r="F29" i="12"/>
  <c r="F25" i="12"/>
  <c r="F23" i="12"/>
  <c r="F21" i="12"/>
  <c r="F19" i="12"/>
  <c r="F16" i="12"/>
  <c r="F27" i="12" s="1"/>
  <c r="J21" i="11"/>
  <c r="I21" i="11"/>
  <c r="H21" i="11"/>
  <c r="G21" i="11"/>
  <c r="D21" i="11"/>
  <c r="E20" i="11"/>
  <c r="D20" i="11"/>
  <c r="E19" i="11"/>
  <c r="F18" i="11"/>
  <c r="F21" i="11" s="1"/>
  <c r="E18" i="11"/>
  <c r="E17" i="11"/>
  <c r="E16" i="11"/>
  <c r="E21" i="11" s="1"/>
  <c r="I18" i="10"/>
  <c r="H18" i="10"/>
  <c r="G18" i="10"/>
  <c r="D18" i="10"/>
  <c r="E17" i="10"/>
  <c r="E16" i="10"/>
  <c r="G15" i="10"/>
  <c r="F15" i="10"/>
  <c r="F18" i="10" s="1"/>
  <c r="E15" i="10"/>
  <c r="D15" i="10"/>
  <c r="E14" i="10"/>
  <c r="E18" i="10" s="1"/>
  <c r="F40" i="12" l="1"/>
  <c r="H570" i="7"/>
  <c r="H569" i="7"/>
  <c r="H568" i="7"/>
  <c r="H567" i="7"/>
  <c r="G567" i="7"/>
  <c r="F567" i="7"/>
  <c r="F566" i="7" s="1"/>
  <c r="G566" i="7"/>
  <c r="G565" i="7" s="1"/>
  <c r="H564" i="7"/>
  <c r="H563" i="7"/>
  <c r="H562" i="7"/>
  <c r="H561" i="7"/>
  <c r="G560" i="7"/>
  <c r="H560" i="7" s="1"/>
  <c r="F560" i="7"/>
  <c r="G559" i="7"/>
  <c r="G558" i="7" s="1"/>
  <c r="F559" i="7"/>
  <c r="F558" i="7"/>
  <c r="H557" i="7"/>
  <c r="G556" i="7"/>
  <c r="G555" i="7" s="1"/>
  <c r="G554" i="7" s="1"/>
  <c r="F556" i="7"/>
  <c r="H552" i="7"/>
  <c r="H551" i="7"/>
  <c r="H550" i="7"/>
  <c r="G549" i="7"/>
  <c r="G548" i="7" s="1"/>
  <c r="G545" i="7" s="1"/>
  <c r="F549" i="7"/>
  <c r="H544" i="7"/>
  <c r="G543" i="7"/>
  <c r="F543" i="7"/>
  <c r="H543" i="7" s="1"/>
  <c r="G542" i="7"/>
  <c r="H541" i="7"/>
  <c r="G540" i="7"/>
  <c r="G539" i="7" s="1"/>
  <c r="F540" i="7"/>
  <c r="F539" i="7"/>
  <c r="H538" i="7"/>
  <c r="H537" i="7"/>
  <c r="H536" i="7"/>
  <c r="G535" i="7"/>
  <c r="F535" i="7"/>
  <c r="H535" i="7" s="1"/>
  <c r="G534" i="7"/>
  <c r="H532" i="7"/>
  <c r="H531" i="7"/>
  <c r="H530" i="7"/>
  <c r="H529" i="7"/>
  <c r="H528" i="7"/>
  <c r="H527" i="7"/>
  <c r="H526" i="7"/>
  <c r="H525" i="7"/>
  <c r="H524" i="7"/>
  <c r="G523" i="7"/>
  <c r="G522" i="7" s="1"/>
  <c r="G521" i="7" s="1"/>
  <c r="F523" i="7"/>
  <c r="H520" i="7"/>
  <c r="H519" i="7"/>
  <c r="H518" i="7"/>
  <c r="H517" i="7"/>
  <c r="G516" i="7"/>
  <c r="G515" i="7" s="1"/>
  <c r="G514" i="7" s="1"/>
  <c r="F516" i="7"/>
  <c r="H516" i="7" s="1"/>
  <c r="H512" i="7"/>
  <c r="H511" i="7"/>
  <c r="G510" i="7"/>
  <c r="G509" i="7" s="1"/>
  <c r="F510" i="7"/>
  <c r="H508" i="7"/>
  <c r="G507" i="7"/>
  <c r="G506" i="7" s="1"/>
  <c r="F507" i="7"/>
  <c r="F506" i="7" s="1"/>
  <c r="F505" i="7"/>
  <c r="G504" i="7"/>
  <c r="G503" i="7" s="1"/>
  <c r="H501" i="7"/>
  <c r="G500" i="7"/>
  <c r="G499" i="7" s="1"/>
  <c r="G498" i="7" s="1"/>
  <c r="F500" i="7"/>
  <c r="F499" i="7"/>
  <c r="H497" i="7"/>
  <c r="H496" i="7"/>
  <c r="G495" i="7"/>
  <c r="F495" i="7"/>
  <c r="H495" i="7" s="1"/>
  <c r="H494" i="7"/>
  <c r="G493" i="7"/>
  <c r="G490" i="7" s="1"/>
  <c r="F493" i="7"/>
  <c r="H492" i="7"/>
  <c r="G491" i="7"/>
  <c r="F491" i="7"/>
  <c r="H489" i="7"/>
  <c r="G488" i="7"/>
  <c r="G487" i="7" s="1"/>
  <c r="F488" i="7"/>
  <c r="H488" i="7" s="1"/>
  <c r="F487" i="7"/>
  <c r="H487" i="7" s="1"/>
  <c r="H486" i="7"/>
  <c r="H485" i="7"/>
  <c r="H484" i="7"/>
  <c r="H483" i="7"/>
  <c r="F482" i="7"/>
  <c r="G481" i="7"/>
  <c r="G480" i="7" s="1"/>
  <c r="H479" i="7"/>
  <c r="H478" i="7"/>
  <c r="G477" i="7"/>
  <c r="F477" i="7"/>
  <c r="H477" i="7" s="1"/>
  <c r="G476" i="7"/>
  <c r="H475" i="7"/>
  <c r="G474" i="7"/>
  <c r="H474" i="7" s="1"/>
  <c r="F474" i="7"/>
  <c r="G473" i="7"/>
  <c r="F473" i="7"/>
  <c r="H471" i="7"/>
  <c r="H470" i="7"/>
  <c r="H469" i="7"/>
  <c r="G468" i="7"/>
  <c r="H468" i="7" s="1"/>
  <c r="F468" i="7"/>
  <c r="F467" i="7"/>
  <c r="H466" i="7"/>
  <c r="H465" i="7"/>
  <c r="F464" i="7"/>
  <c r="H464" i="7" s="1"/>
  <c r="G463" i="7"/>
  <c r="G462" i="7" s="1"/>
  <c r="F463" i="7"/>
  <c r="F462" i="7" s="1"/>
  <c r="H461" i="7"/>
  <c r="H460" i="7"/>
  <c r="H459" i="7"/>
  <c r="H458" i="7"/>
  <c r="G457" i="7"/>
  <c r="F457" i="7"/>
  <c r="H457" i="7" s="1"/>
  <c r="H456" i="7"/>
  <c r="H455" i="7"/>
  <c r="H454" i="7"/>
  <c r="H453" i="7"/>
  <c r="G452" i="7"/>
  <c r="F452" i="7"/>
  <c r="H452" i="7" s="1"/>
  <c r="H451" i="7"/>
  <c r="G450" i="7"/>
  <c r="F450" i="7"/>
  <c r="H450" i="7" s="1"/>
  <c r="H449" i="7"/>
  <c r="H448" i="7"/>
  <c r="H447" i="7"/>
  <c r="H446" i="7"/>
  <c r="G445" i="7"/>
  <c r="F445" i="7"/>
  <c r="H444" i="7"/>
  <c r="G443" i="7"/>
  <c r="F443" i="7"/>
  <c r="F442" i="7" s="1"/>
  <c r="H441" i="7"/>
  <c r="G440" i="7"/>
  <c r="G438" i="7" s="1"/>
  <c r="F440" i="7"/>
  <c r="H437" i="7"/>
  <c r="G436" i="7"/>
  <c r="F436" i="7"/>
  <c r="H436" i="7" s="1"/>
  <c r="H435" i="7"/>
  <c r="G434" i="7"/>
  <c r="F434" i="7"/>
  <c r="F432" i="7" s="1"/>
  <c r="H432" i="7" s="1"/>
  <c r="G432" i="7"/>
  <c r="H431" i="7"/>
  <c r="H430" i="7"/>
  <c r="G430" i="7"/>
  <c r="F430" i="7"/>
  <c r="G429" i="7"/>
  <c r="F429" i="7"/>
  <c r="H425" i="7"/>
  <c r="G424" i="7"/>
  <c r="G423" i="7" s="1"/>
  <c r="F424" i="7"/>
  <c r="H422" i="7"/>
  <c r="G421" i="7"/>
  <c r="G420" i="7" s="1"/>
  <c r="H420" i="7" s="1"/>
  <c r="F421" i="7"/>
  <c r="F420" i="7" s="1"/>
  <c r="H419" i="7"/>
  <c r="G418" i="7"/>
  <c r="G417" i="7" s="1"/>
  <c r="F418" i="7"/>
  <c r="F417" i="7"/>
  <c r="H416" i="7"/>
  <c r="G415" i="7"/>
  <c r="F415" i="7"/>
  <c r="H414" i="7"/>
  <c r="H413" i="7"/>
  <c r="H412" i="7"/>
  <c r="G411" i="7"/>
  <c r="F411" i="7"/>
  <c r="H411" i="7" s="1"/>
  <c r="H409" i="7"/>
  <c r="G408" i="7"/>
  <c r="F408" i="7"/>
  <c r="H408" i="7" s="1"/>
  <c r="G407" i="7"/>
  <c r="H404" i="7"/>
  <c r="G403" i="7"/>
  <c r="F403" i="7"/>
  <c r="H400" i="7"/>
  <c r="G399" i="7"/>
  <c r="F399" i="7"/>
  <c r="H399" i="7" s="1"/>
  <c r="H397" i="7"/>
  <c r="G396" i="7"/>
  <c r="F396" i="7"/>
  <c r="H395" i="7"/>
  <c r="G394" i="7"/>
  <c r="G393" i="7" s="1"/>
  <c r="F394" i="7"/>
  <c r="H392" i="7"/>
  <c r="G391" i="7"/>
  <c r="G390" i="7" s="1"/>
  <c r="F391" i="7"/>
  <c r="H391" i="7" s="1"/>
  <c r="F390" i="7"/>
  <c r="H388" i="7"/>
  <c r="H387" i="7"/>
  <c r="G386" i="7"/>
  <c r="F386" i="7"/>
  <c r="H386" i="7" s="1"/>
  <c r="H385" i="7"/>
  <c r="H384" i="7"/>
  <c r="H383" i="7"/>
  <c r="H382" i="7"/>
  <c r="H381" i="7"/>
  <c r="H380" i="7"/>
  <c r="H379" i="7"/>
  <c r="H378" i="7"/>
  <c r="H377" i="7"/>
  <c r="H376" i="7"/>
  <c r="H375" i="7"/>
  <c r="H374" i="7"/>
  <c r="G373" i="7"/>
  <c r="F373" i="7"/>
  <c r="H372" i="7"/>
  <c r="H371" i="7"/>
  <c r="H370" i="7"/>
  <c r="G369" i="7"/>
  <c r="F369" i="7"/>
  <c r="H369" i="7" s="1"/>
  <c r="H367" i="7"/>
  <c r="H366" i="7"/>
  <c r="H365" i="7"/>
  <c r="G364" i="7"/>
  <c r="G360" i="7" s="1"/>
  <c r="F364" i="7"/>
  <c r="H363" i="7"/>
  <c r="G362" i="7"/>
  <c r="F362" i="7"/>
  <c r="H358" i="7"/>
  <c r="G357" i="7"/>
  <c r="F357" i="7"/>
  <c r="H357" i="7" s="1"/>
  <c r="H356" i="7"/>
  <c r="H355" i="7"/>
  <c r="H354" i="7"/>
  <c r="G353" i="7"/>
  <c r="F353" i="7"/>
  <c r="H352" i="7"/>
  <c r="H351" i="7"/>
  <c r="H350" i="7"/>
  <c r="H349" i="7"/>
  <c r="H348" i="7"/>
  <c r="H347" i="7"/>
  <c r="H346" i="7"/>
  <c r="G345" i="7"/>
  <c r="F345" i="7"/>
  <c r="H345" i="7" s="1"/>
  <c r="H343" i="7"/>
  <c r="G342" i="7"/>
  <c r="F342" i="7"/>
  <c r="H342" i="7" s="1"/>
  <c r="H341" i="7"/>
  <c r="G340" i="7"/>
  <c r="G339" i="7" s="1"/>
  <c r="F340" i="7"/>
  <c r="H340" i="7" s="1"/>
  <c r="H337" i="7"/>
  <c r="H336" i="7"/>
  <c r="H335" i="7"/>
  <c r="F334" i="7"/>
  <c r="F333" i="7" s="1"/>
  <c r="F330" i="7" s="1"/>
  <c r="G333" i="7"/>
  <c r="F332" i="7"/>
  <c r="H332" i="7" s="1"/>
  <c r="H331" i="7"/>
  <c r="G331" i="7"/>
  <c r="G330" i="7" s="1"/>
  <c r="F331" i="7"/>
  <c r="H329" i="7"/>
  <c r="H328" i="7"/>
  <c r="F327" i="7"/>
  <c r="F326" i="7" s="1"/>
  <c r="H326" i="7" s="1"/>
  <c r="G326" i="7"/>
  <c r="H325" i="7"/>
  <c r="H324" i="7"/>
  <c r="H323" i="7"/>
  <c r="H322" i="7"/>
  <c r="F322" i="7"/>
  <c r="G321" i="7"/>
  <c r="G320" i="7" s="1"/>
  <c r="F321" i="7"/>
  <c r="F318" i="7"/>
  <c r="F317" i="7" s="1"/>
  <c r="G317" i="7"/>
  <c r="H316" i="7"/>
  <c r="H315" i="7"/>
  <c r="H314" i="7"/>
  <c r="G313" i="7"/>
  <c r="F313" i="7"/>
  <c r="H313" i="7" s="1"/>
  <c r="G312" i="7"/>
  <c r="H311" i="7"/>
  <c r="G310" i="7"/>
  <c r="F310" i="7"/>
  <c r="H310" i="7" s="1"/>
  <c r="H309" i="7"/>
  <c r="G308" i="7"/>
  <c r="G307" i="7" s="1"/>
  <c r="G306" i="7" s="1"/>
  <c r="F308" i="7"/>
  <c r="F307" i="7"/>
  <c r="H305" i="7"/>
  <c r="G304" i="7"/>
  <c r="F304" i="7"/>
  <c r="H304" i="7" s="1"/>
  <c r="G303" i="7"/>
  <c r="H295" i="7"/>
  <c r="G294" i="7"/>
  <c r="H294" i="7" s="1"/>
  <c r="F294" i="7"/>
  <c r="G293" i="7"/>
  <c r="F293" i="7"/>
  <c r="H292" i="7"/>
  <c r="H291" i="7"/>
  <c r="H290" i="7"/>
  <c r="H289" i="7"/>
  <c r="G288" i="7"/>
  <c r="F288" i="7"/>
  <c r="G287" i="7"/>
  <c r="H284" i="7"/>
  <c r="H283" i="7"/>
  <c r="H282" i="7"/>
  <c r="H281" i="7"/>
  <c r="G280" i="7"/>
  <c r="H280" i="7" s="1"/>
  <c r="F280" i="7"/>
  <c r="G279" i="7"/>
  <c r="F279" i="7"/>
  <c r="H275" i="7"/>
  <c r="F275" i="7"/>
  <c r="H274" i="7"/>
  <c r="G274" i="7"/>
  <c r="G273" i="7" s="1"/>
  <c r="F274" i="7"/>
  <c r="F273" i="7"/>
  <c r="H272" i="7"/>
  <c r="G271" i="7"/>
  <c r="G270" i="7" s="1"/>
  <c r="F271" i="7"/>
  <c r="F270" i="7"/>
  <c r="H269" i="7"/>
  <c r="G268" i="7"/>
  <c r="F268" i="7"/>
  <c r="G267" i="7"/>
  <c r="H265" i="7"/>
  <c r="G264" i="7"/>
  <c r="F264" i="7"/>
  <c r="H264" i="7" s="1"/>
  <c r="H263" i="7"/>
  <c r="G262" i="7"/>
  <c r="F262" i="7"/>
  <c r="H262" i="7" s="1"/>
  <c r="G261" i="7"/>
  <c r="H260" i="7"/>
  <c r="H259" i="7"/>
  <c r="H258" i="7"/>
  <c r="G257" i="7"/>
  <c r="F257" i="7"/>
  <c r="H256" i="7"/>
  <c r="H255" i="7"/>
  <c r="H254" i="7"/>
  <c r="H253" i="7"/>
  <c r="G253" i="7"/>
  <c r="G252" i="7" s="1"/>
  <c r="F253" i="7"/>
  <c r="H251" i="7"/>
  <c r="G250" i="7"/>
  <c r="F250" i="7"/>
  <c r="H250" i="7" s="1"/>
  <c r="H249" i="7"/>
  <c r="H248" i="7"/>
  <c r="H247" i="7"/>
  <c r="G246" i="7"/>
  <c r="F246" i="7"/>
  <c r="F236" i="7" s="1"/>
  <c r="H245" i="7"/>
  <c r="H244" i="7"/>
  <c r="H243" i="7"/>
  <c r="H242" i="7"/>
  <c r="H241" i="7"/>
  <c r="H240" i="7"/>
  <c r="H239" i="7"/>
  <c r="H238" i="7"/>
  <c r="G237" i="7"/>
  <c r="H237" i="7" s="1"/>
  <c r="F237" i="7"/>
  <c r="G236" i="7"/>
  <c r="H235" i="7"/>
  <c r="G234" i="7"/>
  <c r="F234" i="7"/>
  <c r="H234" i="7" s="1"/>
  <c r="H233" i="7"/>
  <c r="G232" i="7"/>
  <c r="G231" i="7" s="1"/>
  <c r="F232" i="7"/>
  <c r="F231" i="7"/>
  <c r="H230" i="7"/>
  <c r="G229" i="7"/>
  <c r="F229" i="7"/>
  <c r="H228" i="7"/>
  <c r="H227" i="7"/>
  <c r="H226" i="7"/>
  <c r="G225" i="7"/>
  <c r="F225" i="7"/>
  <c r="H225" i="7" s="1"/>
  <c r="H224" i="7"/>
  <c r="H223" i="7"/>
  <c r="H222" i="7"/>
  <c r="G222" i="7"/>
  <c r="G221" i="7" s="1"/>
  <c r="F222" i="7"/>
  <c r="H220" i="7"/>
  <c r="G219" i="7"/>
  <c r="H219" i="7" s="1"/>
  <c r="F219" i="7"/>
  <c r="H218" i="7"/>
  <c r="G217" i="7"/>
  <c r="H217" i="7" s="1"/>
  <c r="F217" i="7"/>
  <c r="G216" i="7"/>
  <c r="F216" i="7"/>
  <c r="H215" i="7"/>
  <c r="G214" i="7"/>
  <c r="F214" i="7"/>
  <c r="H213" i="7"/>
  <c r="H212" i="7"/>
  <c r="H211" i="7"/>
  <c r="H210" i="7"/>
  <c r="G210" i="7"/>
  <c r="F210" i="7"/>
  <c r="H209" i="7"/>
  <c r="H208" i="7"/>
  <c r="G207" i="7"/>
  <c r="F207" i="7"/>
  <c r="H205" i="7"/>
  <c r="H204" i="7"/>
  <c r="F203" i="7"/>
  <c r="H203" i="7" s="1"/>
  <c r="G202" i="7"/>
  <c r="G201" i="7" s="1"/>
  <c r="H200" i="7"/>
  <c r="G199" i="7"/>
  <c r="G198" i="7" s="1"/>
  <c r="F199" i="7"/>
  <c r="F198" i="7" s="1"/>
  <c r="H197" i="7"/>
  <c r="G196" i="7"/>
  <c r="F196" i="7"/>
  <c r="H196" i="7" s="1"/>
  <c r="H195" i="7"/>
  <c r="G194" i="7"/>
  <c r="G193" i="7" s="1"/>
  <c r="F194" i="7"/>
  <c r="F192" i="7"/>
  <c r="F191" i="7" s="1"/>
  <c r="H191" i="7" s="1"/>
  <c r="G191" i="7"/>
  <c r="H190" i="7"/>
  <c r="G189" i="7"/>
  <c r="G179" i="7" s="1"/>
  <c r="F189" i="7"/>
  <c r="H188" i="7"/>
  <c r="H187" i="7"/>
  <c r="H186" i="7"/>
  <c r="H185" i="7"/>
  <c r="H184" i="7"/>
  <c r="H183" i="7"/>
  <c r="H182" i="7"/>
  <c r="H181" i="7"/>
  <c r="G180" i="7"/>
  <c r="F180" i="7"/>
  <c r="H180" i="7" s="1"/>
  <c r="H178" i="7"/>
  <c r="H177" i="7"/>
  <c r="H176" i="7"/>
  <c r="G175" i="7"/>
  <c r="F175" i="7"/>
  <c r="H175" i="7" s="1"/>
  <c r="H174" i="7"/>
  <c r="G173" i="7"/>
  <c r="G172" i="7" s="1"/>
  <c r="F173" i="7"/>
  <c r="H171" i="7"/>
  <c r="H170" i="7"/>
  <c r="G170" i="7"/>
  <c r="F170" i="7"/>
  <c r="H169" i="7"/>
  <c r="H168" i="7"/>
  <c r="G168" i="7"/>
  <c r="F168" i="7"/>
  <c r="H167" i="7"/>
  <c r="H166" i="7"/>
  <c r="H165" i="7"/>
  <c r="G164" i="7"/>
  <c r="G151" i="7" s="1"/>
  <c r="F164" i="7"/>
  <c r="H163" i="7"/>
  <c r="H162" i="7"/>
  <c r="H161" i="7"/>
  <c r="H160" i="7"/>
  <c r="H159" i="7"/>
  <c r="H158" i="7"/>
  <c r="H157" i="7"/>
  <c r="H156" i="7"/>
  <c r="H155" i="7"/>
  <c r="H154" i="7"/>
  <c r="H153" i="7"/>
  <c r="G152" i="7"/>
  <c r="F152" i="7"/>
  <c r="H152" i="7" s="1"/>
  <c r="H149" i="7"/>
  <c r="G148" i="7"/>
  <c r="F148" i="7"/>
  <c r="G147" i="7"/>
  <c r="H147" i="7" s="1"/>
  <c r="F146" i="7"/>
  <c r="H143" i="7"/>
  <c r="G142" i="7"/>
  <c r="F142" i="7"/>
  <c r="H141" i="7"/>
  <c r="H140" i="7"/>
  <c r="H139" i="7"/>
  <c r="G138" i="7"/>
  <c r="G137" i="7" s="1"/>
  <c r="F138" i="7"/>
  <c r="H138" i="7" s="1"/>
  <c r="H136" i="7"/>
  <c r="H135" i="7"/>
  <c r="G134" i="7"/>
  <c r="G133" i="7" s="1"/>
  <c r="F134" i="7"/>
  <c r="H134" i="7" s="1"/>
  <c r="F133" i="7"/>
  <c r="H130" i="7"/>
  <c r="H129" i="7"/>
  <c r="G128" i="7"/>
  <c r="F128" i="7"/>
  <c r="H128" i="7" s="1"/>
  <c r="G127" i="7"/>
  <c r="G126" i="7" s="1"/>
  <c r="H125" i="7"/>
  <c r="H124" i="7"/>
  <c r="G124" i="7"/>
  <c r="G123" i="7" s="1"/>
  <c r="F124" i="7"/>
  <c r="F123" i="7"/>
  <c r="H122" i="7"/>
  <c r="H121" i="7"/>
  <c r="H120" i="7"/>
  <c r="H119" i="7"/>
  <c r="G119" i="7"/>
  <c r="F119" i="7"/>
  <c r="G118" i="7"/>
  <c r="F118" i="7"/>
  <c r="F116" i="7"/>
  <c r="G115" i="7"/>
  <c r="G114" i="7" s="1"/>
  <c r="G113" i="7" s="1"/>
  <c r="H112" i="7"/>
  <c r="H111" i="7"/>
  <c r="G110" i="7"/>
  <c r="H110" i="7" s="1"/>
  <c r="F110" i="7"/>
  <c r="H109" i="7"/>
  <c r="G108" i="7"/>
  <c r="H108" i="7" s="1"/>
  <c r="F108" i="7"/>
  <c r="F107" i="7"/>
  <c r="H105" i="7"/>
  <c r="G104" i="7"/>
  <c r="H104" i="7" s="1"/>
  <c r="F104" i="7"/>
  <c r="F103" i="7"/>
  <c r="H102" i="7"/>
  <c r="G101" i="7"/>
  <c r="F100" i="7"/>
  <c r="F99" i="7" s="1"/>
  <c r="H98" i="7"/>
  <c r="G97" i="7"/>
  <c r="F97" i="7"/>
  <c r="H97" i="7" s="1"/>
  <c r="G96" i="7"/>
  <c r="H92" i="7"/>
  <c r="G91" i="7"/>
  <c r="F91" i="7"/>
  <c r="F90" i="7" s="1"/>
  <c r="G90" i="7"/>
  <c r="G89" i="7" s="1"/>
  <c r="H88" i="7"/>
  <c r="G87" i="7"/>
  <c r="F87" i="7"/>
  <c r="G86" i="7"/>
  <c r="G85" i="7" s="1"/>
  <c r="G84" i="7" s="1"/>
  <c r="H83" i="7"/>
  <c r="G82" i="7"/>
  <c r="G81" i="7" s="1"/>
  <c r="G80" i="7" s="1"/>
  <c r="F82" i="7"/>
  <c r="F81" i="7" s="1"/>
  <c r="H79" i="7"/>
  <c r="G78" i="7"/>
  <c r="G77" i="7" s="1"/>
  <c r="F78" i="7"/>
  <c r="H78" i="7" s="1"/>
  <c r="H76" i="7"/>
  <c r="G75" i="7"/>
  <c r="F75" i="7"/>
  <c r="F74" i="7" s="1"/>
  <c r="H73" i="7"/>
  <c r="G72" i="7"/>
  <c r="G71" i="7" s="1"/>
  <c r="F72" i="7"/>
  <c r="F71" i="7" s="1"/>
  <c r="H69" i="7"/>
  <c r="G68" i="7"/>
  <c r="G67" i="7" s="1"/>
  <c r="G66" i="7" s="1"/>
  <c r="F68" i="7"/>
  <c r="H65" i="7"/>
  <c r="H64" i="7"/>
  <c r="G64" i="7"/>
  <c r="F64" i="7"/>
  <c r="F63" i="7" s="1"/>
  <c r="G63" i="7"/>
  <c r="G62" i="7" s="1"/>
  <c r="H60" i="7"/>
  <c r="G59" i="7"/>
  <c r="F59" i="7"/>
  <c r="G58" i="7"/>
  <c r="H57" i="7"/>
  <c r="G56" i="7"/>
  <c r="F56" i="7"/>
  <c r="F55" i="7" s="1"/>
  <c r="H54" i="7"/>
  <c r="G53" i="7"/>
  <c r="F53" i="7"/>
  <c r="F52" i="7" s="1"/>
  <c r="G52" i="7"/>
  <c r="H50" i="7"/>
  <c r="G49" i="7"/>
  <c r="F49" i="7"/>
  <c r="G48" i="7"/>
  <c r="G47" i="7" s="1"/>
  <c r="H46" i="7"/>
  <c r="G45" i="7"/>
  <c r="G44" i="7" s="1"/>
  <c r="F45" i="7"/>
  <c r="F44" i="7" s="1"/>
  <c r="H43" i="7"/>
  <c r="G42" i="7"/>
  <c r="G41" i="7" s="1"/>
  <c r="F42" i="7"/>
  <c r="F41" i="7" s="1"/>
  <c r="H41" i="7" s="1"/>
  <c r="H39" i="7"/>
  <c r="G38" i="7"/>
  <c r="G37" i="7" s="1"/>
  <c r="F38" i="7"/>
  <c r="H36" i="7"/>
  <c r="G35" i="7"/>
  <c r="F35" i="7"/>
  <c r="F34" i="7" s="1"/>
  <c r="H32" i="7"/>
  <c r="G31" i="7"/>
  <c r="G30" i="7" s="1"/>
  <c r="F31" i="7"/>
  <c r="F30" i="7" s="1"/>
  <c r="F29" i="7"/>
  <c r="H29" i="7" s="1"/>
  <c r="G28" i="7"/>
  <c r="G27" i="7"/>
  <c r="H25" i="7"/>
  <c r="G24" i="7"/>
  <c r="F24" i="7"/>
  <c r="G23" i="7"/>
  <c r="G22" i="7" s="1"/>
  <c r="H21" i="7"/>
  <c r="H20" i="7"/>
  <c r="G19" i="7"/>
  <c r="F19" i="7"/>
  <c r="F18" i="7" s="1"/>
  <c r="F17" i="7" s="1"/>
  <c r="H15" i="7"/>
  <c r="G14" i="7"/>
  <c r="F14" i="7"/>
  <c r="F13" i="7" s="1"/>
  <c r="F12" i="7" s="1"/>
  <c r="G502" i="7" l="1"/>
  <c r="F565" i="7"/>
  <c r="H565" i="7" s="1"/>
  <c r="H566" i="7"/>
  <c r="H133" i="7"/>
  <c r="G132" i="7"/>
  <c r="H390" i="7"/>
  <c r="G389" i="7"/>
  <c r="G553" i="7"/>
  <c r="H14" i="7"/>
  <c r="H19" i="7"/>
  <c r="F28" i="7"/>
  <c r="H31" i="7"/>
  <c r="H35" i="7"/>
  <c r="H52" i="7"/>
  <c r="H72" i="7"/>
  <c r="H75" i="7"/>
  <c r="H87" i="7"/>
  <c r="G107" i="7"/>
  <c r="G106" i="7" s="1"/>
  <c r="H106" i="7" s="1"/>
  <c r="H118" i="7"/>
  <c r="F127" i="7"/>
  <c r="G146" i="7"/>
  <c r="H146" i="7" s="1"/>
  <c r="H192" i="7"/>
  <c r="G206" i="7"/>
  <c r="F261" i="7"/>
  <c r="H261" i="7" s="1"/>
  <c r="F303" i="7"/>
  <c r="H303" i="7" s="1"/>
  <c r="H318" i="7"/>
  <c r="H327" i="7"/>
  <c r="H334" i="7"/>
  <c r="F339" i="7"/>
  <c r="H339" i="7" s="1"/>
  <c r="H396" i="7"/>
  <c r="H418" i="7"/>
  <c r="G426" i="7"/>
  <c r="G442" i="7"/>
  <c r="F476" i="7"/>
  <c r="H476" i="7" s="1"/>
  <c r="H507" i="7"/>
  <c r="H273" i="7"/>
  <c r="H45" i="7"/>
  <c r="G103" i="7"/>
  <c r="F106" i="7"/>
  <c r="H246" i="7"/>
  <c r="F344" i="7"/>
  <c r="F368" i="7"/>
  <c r="H368" i="7" s="1"/>
  <c r="F407" i="7"/>
  <c r="F410" i="7"/>
  <c r="H434" i="7"/>
  <c r="F534" i="7"/>
  <c r="F533" i="7" s="1"/>
  <c r="F542" i="7"/>
  <c r="G472" i="7"/>
  <c r="H82" i="7"/>
  <c r="G13" i="7"/>
  <c r="H13" i="7" s="1"/>
  <c r="H30" i="7"/>
  <c r="H53" i="7"/>
  <c r="H56" i="7"/>
  <c r="H68" i="7"/>
  <c r="H91" i="7"/>
  <c r="F151" i="7"/>
  <c r="H151" i="7" s="1"/>
  <c r="F202" i="7"/>
  <c r="H216" i="7"/>
  <c r="G344" i="7"/>
  <c r="G319" i="7" s="1"/>
  <c r="H364" i="7"/>
  <c r="G368" i="7"/>
  <c r="H403" i="7"/>
  <c r="G410" i="7"/>
  <c r="G405" i="7" s="1"/>
  <c r="H421" i="7"/>
  <c r="H445" i="7"/>
  <c r="G467" i="7"/>
  <c r="H467" i="7" s="1"/>
  <c r="H493" i="7"/>
  <c r="H500" i="7"/>
  <c r="H506" i="7"/>
  <c r="F515" i="7"/>
  <c r="G533" i="7"/>
  <c r="G513" i="7" s="1"/>
  <c r="H540" i="7"/>
  <c r="H24" i="7"/>
  <c r="F23" i="7"/>
  <c r="H38" i="7"/>
  <c r="F37" i="7"/>
  <c r="H42" i="7"/>
  <c r="H44" i="7"/>
  <c r="F80" i="7"/>
  <c r="H80" i="7" s="1"/>
  <c r="H81" i="7"/>
  <c r="F70" i="7"/>
  <c r="H71" i="7"/>
  <c r="H59" i="7"/>
  <c r="F58" i="7"/>
  <c r="H58" i="7" s="1"/>
  <c r="F89" i="7"/>
  <c r="H89" i="7" s="1"/>
  <c r="H90" i="7"/>
  <c r="H49" i="7"/>
  <c r="F48" i="7"/>
  <c r="F62" i="7"/>
  <c r="H63" i="7"/>
  <c r="H189" i="7"/>
  <c r="F179" i="7"/>
  <c r="H179" i="7" s="1"/>
  <c r="F312" i="7"/>
  <c r="H312" i="7" s="1"/>
  <c r="H317" i="7"/>
  <c r="H482" i="7"/>
  <c r="F481" i="7"/>
  <c r="H549" i="7"/>
  <c r="F548" i="7"/>
  <c r="F67" i="7"/>
  <c r="F77" i="7"/>
  <c r="H77" i="7" s="1"/>
  <c r="F86" i="7"/>
  <c r="F96" i="7"/>
  <c r="G100" i="7"/>
  <c r="H101" i="7"/>
  <c r="H164" i="7"/>
  <c r="H214" i="7"/>
  <c r="H236" i="7"/>
  <c r="H279" i="7"/>
  <c r="H293" i="7"/>
  <c r="H333" i="7"/>
  <c r="H410" i="7"/>
  <c r="H491" i="7"/>
  <c r="F490" i="7"/>
  <c r="H490" i="7" s="1"/>
  <c r="H194" i="7"/>
  <c r="F193" i="7"/>
  <c r="H193" i="7" s="1"/>
  <c r="H116" i="7"/>
  <c r="F115" i="7"/>
  <c r="F117" i="7"/>
  <c r="H123" i="7"/>
  <c r="F137" i="7"/>
  <c r="H142" i="7"/>
  <c r="F145" i="7"/>
  <c r="H148" i="7"/>
  <c r="G150" i="7"/>
  <c r="H198" i="7"/>
  <c r="H231" i="7"/>
  <c r="F252" i="7"/>
  <c r="H252" i="7" s="1"/>
  <c r="H257" i="7"/>
  <c r="H270" i="7"/>
  <c r="H307" i="7"/>
  <c r="F306" i="7"/>
  <c r="H306" i="7" s="1"/>
  <c r="H321" i="7"/>
  <c r="F320" i="7"/>
  <c r="H394" i="7"/>
  <c r="F393" i="7"/>
  <c r="H442" i="7"/>
  <c r="H462" i="7"/>
  <c r="H510" i="7"/>
  <c r="F509" i="7"/>
  <c r="H509" i="7" s="1"/>
  <c r="H533" i="7"/>
  <c r="H558" i="7"/>
  <c r="G18" i="7"/>
  <c r="G34" i="7"/>
  <c r="H34" i="7" s="1"/>
  <c r="G55" i="7"/>
  <c r="H55" i="7" s="1"/>
  <c r="G74" i="7"/>
  <c r="H74" i="7" s="1"/>
  <c r="H103" i="7"/>
  <c r="G117" i="7"/>
  <c r="G145" i="7"/>
  <c r="G144" i="7" s="1"/>
  <c r="H173" i="7"/>
  <c r="F172" i="7"/>
  <c r="H172" i="7" s="1"/>
  <c r="H199" i="7"/>
  <c r="H207" i="7"/>
  <c r="F206" i="7"/>
  <c r="H206" i="7" s="1"/>
  <c r="H229" i="7"/>
  <c r="F221" i="7"/>
  <c r="H221" i="7" s="1"/>
  <c r="H232" i="7"/>
  <c r="H268" i="7"/>
  <c r="F267" i="7"/>
  <c r="H267" i="7" s="1"/>
  <c r="H271" i="7"/>
  <c r="H288" i="7"/>
  <c r="F287" i="7"/>
  <c r="H287" i="7" s="1"/>
  <c r="H308" i="7"/>
  <c r="H330" i="7"/>
  <c r="H362" i="7"/>
  <c r="F360" i="7"/>
  <c r="H360" i="7" s="1"/>
  <c r="H407" i="7"/>
  <c r="H417" i="7"/>
  <c r="H424" i="7"/>
  <c r="F423" i="7"/>
  <c r="H423" i="7" s="1"/>
  <c r="H429" i="7"/>
  <c r="H440" i="7"/>
  <c r="F438" i="7"/>
  <c r="H443" i="7"/>
  <c r="H463" i="7"/>
  <c r="H473" i="7"/>
  <c r="H499" i="7"/>
  <c r="F498" i="7"/>
  <c r="H498" i="7" s="1"/>
  <c r="H505" i="7"/>
  <c r="F504" i="7"/>
  <c r="H515" i="7"/>
  <c r="F514" i="7"/>
  <c r="H523" i="7"/>
  <c r="F522" i="7"/>
  <c r="H534" i="7"/>
  <c r="H539" i="7"/>
  <c r="H542" i="7"/>
  <c r="H556" i="7"/>
  <c r="F555" i="7"/>
  <c r="H559" i="7"/>
  <c r="H353" i="7"/>
  <c r="H373" i="7"/>
  <c r="H415" i="7"/>
  <c r="H202" i="7" l="1"/>
  <c r="F201" i="7"/>
  <c r="H201" i="7" s="1"/>
  <c r="H344" i="7"/>
  <c r="G51" i="7"/>
  <c r="H127" i="7"/>
  <c r="F126" i="7"/>
  <c r="H126" i="7" s="1"/>
  <c r="G12" i="7"/>
  <c r="G26" i="7"/>
  <c r="F27" i="7"/>
  <c r="H27" i="7" s="1"/>
  <c r="H28" i="7"/>
  <c r="H107" i="7"/>
  <c r="F114" i="7"/>
  <c r="H115" i="7"/>
  <c r="H86" i="7"/>
  <c r="F85" i="7"/>
  <c r="H548" i="7"/>
  <c r="F545" i="7"/>
  <c r="H545" i="7" s="1"/>
  <c r="H555" i="7"/>
  <c r="F554" i="7"/>
  <c r="H438" i="7"/>
  <c r="F426" i="7"/>
  <c r="H426" i="7" s="1"/>
  <c r="F132" i="7"/>
  <c r="H137" i="7"/>
  <c r="G70" i="7"/>
  <c r="G61" i="7" s="1"/>
  <c r="H48" i="7"/>
  <c r="F47" i="7"/>
  <c r="H47" i="7" s="1"/>
  <c r="F51" i="7"/>
  <c r="H23" i="7"/>
  <c r="F22" i="7"/>
  <c r="H514" i="7"/>
  <c r="H522" i="7"/>
  <c r="F521" i="7"/>
  <c r="H521" i="7" s="1"/>
  <c r="H504" i="7"/>
  <c r="F503" i="7"/>
  <c r="H393" i="7"/>
  <c r="F389" i="7"/>
  <c r="H389" i="7" s="1"/>
  <c r="G99" i="7"/>
  <c r="H100" i="7"/>
  <c r="H67" i="7"/>
  <c r="F66" i="7"/>
  <c r="H66" i="7" s="1"/>
  <c r="H481" i="7"/>
  <c r="F480" i="7"/>
  <c r="H37" i="7"/>
  <c r="F26" i="7"/>
  <c r="H26" i="7" s="1"/>
  <c r="H320" i="7"/>
  <c r="F319" i="7"/>
  <c r="G17" i="7"/>
  <c r="H17" i="7" s="1"/>
  <c r="H18" i="7"/>
  <c r="H145" i="7"/>
  <c r="F144" i="7"/>
  <c r="H144" i="7" s="1"/>
  <c r="H117" i="7"/>
  <c r="H96" i="7"/>
  <c r="F95" i="7"/>
  <c r="H62" i="7"/>
  <c r="F61" i="7"/>
  <c r="F405" i="7"/>
  <c r="H405" i="7" s="1"/>
  <c r="H12" i="7"/>
  <c r="H70" i="7" l="1"/>
  <c r="F513" i="7"/>
  <c r="H51" i="7"/>
  <c r="F150" i="7"/>
  <c r="H513" i="7"/>
  <c r="F84" i="7"/>
  <c r="H85" i="7"/>
  <c r="G11" i="7"/>
  <c r="G10" i="7" s="1"/>
  <c r="G95" i="7"/>
  <c r="G94" i="7" s="1"/>
  <c r="G93" i="7" s="1"/>
  <c r="H99" i="7"/>
  <c r="H132" i="7"/>
  <c r="H319" i="7"/>
  <c r="F502" i="7"/>
  <c r="H502" i="7" s="1"/>
  <c r="H503" i="7"/>
  <c r="F553" i="7"/>
  <c r="H554" i="7"/>
  <c r="H95" i="7"/>
  <c r="H22" i="7"/>
  <c r="F11" i="7"/>
  <c r="H150" i="7"/>
  <c r="F472" i="7"/>
  <c r="H480" i="7"/>
  <c r="H61" i="7"/>
  <c r="F113" i="7"/>
  <c r="H114" i="7"/>
  <c r="H11" i="7" l="1"/>
  <c r="F10" i="7"/>
  <c r="F788" i="7"/>
  <c r="H113" i="7"/>
  <c r="H472" i="7"/>
  <c r="H84" i="7"/>
  <c r="F94" i="7"/>
  <c r="H553" i="7"/>
  <c r="H10" i="7" l="1"/>
  <c r="F93" i="7"/>
  <c r="H94" i="7"/>
  <c r="H93" i="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Renata Siedlecka</author>
  </authors>
  <commentList>
    <comment ref="J23" authorId="0" shapeId="0" xr:uid="{DFE42173-CD28-4B96-8367-748EF870C46A}">
      <text>
        <r>
          <rPr>
            <b/>
            <sz val="9"/>
            <color indexed="81"/>
            <rFont val="Tahoma"/>
            <family val="2"/>
            <charset val="238"/>
          </rPr>
          <t>Renata Siedlecka:</t>
        </r>
        <r>
          <rPr>
            <sz val="9"/>
            <color indexed="81"/>
            <rFont val="Tahoma"/>
            <family val="2"/>
            <charset val="238"/>
          </rPr>
          <t xml:space="preserve">
Fundusz Wsparcia PSP</t>
        </r>
      </text>
    </comment>
  </commentList>
</comments>
</file>

<file path=xl/sharedStrings.xml><?xml version="1.0" encoding="utf-8"?>
<sst xmlns="http://schemas.openxmlformats.org/spreadsheetml/2006/main" count="1297" uniqueCount="569">
  <si>
    <t>Załącznik Nr 1</t>
  </si>
  <si>
    <t>PREZYDENTA MIASTA WŁOCŁAWEK</t>
  </si>
  <si>
    <t>w złotych</t>
  </si>
  <si>
    <t>Plan</t>
  </si>
  <si>
    <t>Dz.</t>
  </si>
  <si>
    <t>Rozdz.</t>
  </si>
  <si>
    <t>§</t>
  </si>
  <si>
    <t>T r e ś ć</t>
  </si>
  <si>
    <t>przed zmianą</t>
  </si>
  <si>
    <t>zwiększyć</t>
  </si>
  <si>
    <t>zmniejszyć</t>
  </si>
  <si>
    <t>po zmianach</t>
  </si>
  <si>
    <t>Stołówki szkolne i przedszkolne</t>
  </si>
  <si>
    <t>WYDATKI OGÓŁEM:</t>
  </si>
  <si>
    <t>Wydatki na zadania własne:</t>
  </si>
  <si>
    <t>Szkoły podstawowe</t>
  </si>
  <si>
    <t>Wydział Edukacji, Zdrowia i Polityki Społecznej</t>
  </si>
  <si>
    <t>Przedszkola</t>
  </si>
  <si>
    <t>zakup usług pozostałych</t>
  </si>
  <si>
    <t>Technika</t>
  </si>
  <si>
    <t>Licea ogólnokształcące</t>
  </si>
  <si>
    <t>Jednostki oświatowe zbiorczo</t>
  </si>
  <si>
    <t>wynagrodzenia bezosobowe</t>
  </si>
  <si>
    <t>Edukacyjna opieka wychowawcza</t>
  </si>
  <si>
    <t>Internaty i bursy szkolne</t>
  </si>
  <si>
    <t>wpłaty na PPK finansowane przez podmiot zatrudniający</t>
  </si>
  <si>
    <t xml:space="preserve">składki na Fundusz Pracy oraz Fundusz Solidarnościowy </t>
  </si>
  <si>
    <t>Załącznik Nr 2</t>
  </si>
  <si>
    <t>Lp.</t>
  </si>
  <si>
    <t>Zmiany w budżecie miasta Włocławek na 2025 rok</t>
  </si>
  <si>
    <t>Administracja publiczna</t>
  </si>
  <si>
    <t>Biuro Rady Miasta Włocławek</t>
  </si>
  <si>
    <t>różne wydatki na rzecz osób fizycznych</t>
  </si>
  <si>
    <t>4210</t>
  </si>
  <si>
    <t>zakup materiałów i wyposażenia</t>
  </si>
  <si>
    <t>zakup środków żywności</t>
  </si>
  <si>
    <t xml:space="preserve">składki na ubezpieczenia społeczne </t>
  </si>
  <si>
    <t>Wydatki</t>
  </si>
  <si>
    <t>Szkoły podstawowe specjalne</t>
  </si>
  <si>
    <t>Szkolne schroniska młodzieżowe</t>
  </si>
  <si>
    <t>Młodzieżowe ośrodki wychowawcze</t>
  </si>
  <si>
    <t>DOCHODY OGÓŁEM:</t>
  </si>
  <si>
    <t>Dochody na zadania własne:</t>
  </si>
  <si>
    <t>Obrona narodowa</t>
  </si>
  <si>
    <t>Kwalifikacja wojskowa</t>
  </si>
  <si>
    <t>Organ</t>
  </si>
  <si>
    <t>dotacja celowa otrzymana z budżetu państwa na zadania bieżące realizowane przez powiat na podstawie porozumień z organami administracji rządowej</t>
  </si>
  <si>
    <t>Bezpieczeństwo publiczne i ochrona</t>
  </si>
  <si>
    <t>przeciwpożarowa</t>
  </si>
  <si>
    <t xml:space="preserve">Komendy powiatowe Państwowej Straży Pożarnej </t>
  </si>
  <si>
    <t xml:space="preserve">Organ </t>
  </si>
  <si>
    <t>dotacje otrzymane z państwowych funduszy celowych na realizację zadań bieżących jednostek sektora finansów publicznych</t>
  </si>
  <si>
    <t>6260</t>
  </si>
  <si>
    <t>dotacje otrzymane z państwowych funduszy celowych na finansowanie lub dofinansowanie kosztów realizacji inwestycji i zakupów inwestycyjnych jednostek sektora finansów publicznych</t>
  </si>
  <si>
    <t>Różne rozliczenia</t>
  </si>
  <si>
    <t>75814</t>
  </si>
  <si>
    <t>Różne rozliczenia finansowe</t>
  </si>
  <si>
    <t>Organ - Fundusz Pomocy (realizacja dodatkowych zadań oświatowych)</t>
  </si>
  <si>
    <t>2100</t>
  </si>
  <si>
    <t>środki z Funduszu Pomocy na finansowanie lub dofinansowanie zadań bieżących w zakresie pomocy obywatelom Ukrainy</t>
  </si>
  <si>
    <t>852</t>
  </si>
  <si>
    <t>Pomoc społeczna</t>
  </si>
  <si>
    <t>Domy pomocy społecznej</t>
  </si>
  <si>
    <t>2130</t>
  </si>
  <si>
    <t>dotacje celowe otrzymane z budżetu państwa na realizację bieżących zadań własnych powiatu</t>
  </si>
  <si>
    <t>Ośrodki wsparcia</t>
  </si>
  <si>
    <t xml:space="preserve">Zasiłki okresowe, celowe i pomoc w naturze oraz składki </t>
  </si>
  <si>
    <t>na ubezpieczenia emerytalne i rentowe</t>
  </si>
  <si>
    <t>Organ - Fundusz Pomocy (zasiłki okresowe)</t>
  </si>
  <si>
    <t>Ośrodki pomocy społecznej</t>
  </si>
  <si>
    <t>2030</t>
  </si>
  <si>
    <t>dotacje celowe otrzymane z budżetu państwa na realizację własnych zadań bieżących gmin (związków gmin, związków powiatowo-gminnych)</t>
  </si>
  <si>
    <t>Jednostki specjalistycznego poradnictwa, mieszkania</t>
  </si>
  <si>
    <t>chronione i ośrodki interwencji kryzysowej</t>
  </si>
  <si>
    <t>dotacja celowa otrzymana z budżetu państwa na realizację własnych zadań bieżących gmin (związków gmin, związków powiatowo-gminnych)</t>
  </si>
  <si>
    <t>Pozostała działalność</t>
  </si>
  <si>
    <t>Organ - projekt pn. "Osiedlowy Klub Seniora ZORZA"</t>
  </si>
  <si>
    <t>2057</t>
  </si>
  <si>
    <t>dotacja celowa w ramach programów finansowanych z udziałem środków europejskich oraz środków, o których mowa w art. 5 ust. 3 pkt 5 lit. a i b ustawy, lub płatności w ramach budżetu środków europejskich, realizowanych przez jednostki samorządu terytorialnego</t>
  </si>
  <si>
    <t>Pomoc materialna dla uczniów o charakterze socjalnym</t>
  </si>
  <si>
    <t>2330</t>
  </si>
  <si>
    <t xml:space="preserve">dotacja celowe otrzymane od samorządu województwa na zadania bieżące realizowane na podstwie porozumień (umów) między jednostakmi samiorządu terytorialnego </t>
  </si>
  <si>
    <t>Rodzina</t>
  </si>
  <si>
    <t>Działalność placówek opiekuńczo - wychowawczych</t>
  </si>
  <si>
    <t>Organ - Fundusz Pomocy (finansowanie pobytu dzieci obywateli Ukrainy umieszczonych w systemie pieczy zastępczej)</t>
  </si>
  <si>
    <t>System opieki nad dziećmi w wieku do lat 3</t>
  </si>
  <si>
    <t>Organ - Fundusz Pomocy (świadczenia rodzinne)</t>
  </si>
  <si>
    <t>Dochody na zadania zlecone:</t>
  </si>
  <si>
    <t>Urzędy wojewódzkie</t>
  </si>
  <si>
    <t>2010</t>
  </si>
  <si>
    <t xml:space="preserve">dotacje celowe otrzymane z budżetu państwa na realizację zadań bieżących z zakresu administracji rządowej oraz innych zadań zleconych gminie (związkom gmin, związkom powiatowo-gminnym) ustawami </t>
  </si>
  <si>
    <t>Urzędy naczelnych organów władzy państwowej, kontroli i ochrony prawa oraz sądownictwa</t>
  </si>
  <si>
    <t>Wybory Prezydenta Rzeczypospolitej Polskiej</t>
  </si>
  <si>
    <t>Pomoc dla cudzoziemców</t>
  </si>
  <si>
    <t>Świadczenia rodzinne, świadczenie z funduszu alimentacyjnego oraz składki na ubezpieczenia emerytalne i rentowe z ubezpieczenia społecznego</t>
  </si>
  <si>
    <t>2060</t>
  </si>
  <si>
    <t>dotacje celowe otrzymane z budżetu państwa na zadania bieżące z zakresu administracji rządowej zlecone gminom (związkom gmin, związkom powiatowo - gminnym), związane z realizacją świadczenia wychowawczego stanowiącego pomoc państwa w wychowywaniu dzieci</t>
  </si>
  <si>
    <t>Dochody na zadania rządowe:</t>
  </si>
  <si>
    <t>dotacje celowe otrzymane z budżetu państwa na zadania bieżące z zakresu administracji rządowej oraz inne zadania zlecone ustawami realizowane przez powiat</t>
  </si>
  <si>
    <t>Pozostałe zadania w zakresie polityki społecznej</t>
  </si>
  <si>
    <t>Zespoły do spraw orzekania o niepełnosprawności</t>
  </si>
  <si>
    <t>Organ - Fundusz Pomocy (realizacja zadań przez Miejski Zespół do Spraw Orzekania o Niepełnosprawności na rzecz obywateli Ukrainy)</t>
  </si>
  <si>
    <t>Transport i łączność</t>
  </si>
  <si>
    <t>Lokalny transport zbiorowy</t>
  </si>
  <si>
    <t xml:space="preserve">Miejski Zarząd Dróg i Zieleni </t>
  </si>
  <si>
    <t>koszty postępowania sądowego i prokuratorskiego</t>
  </si>
  <si>
    <t>Drogi publiczne gminne</t>
  </si>
  <si>
    <t>zakup usług remontowych</t>
  </si>
  <si>
    <t>wynagrodzenia osobowe pracowników</t>
  </si>
  <si>
    <t>Turystyka</t>
  </si>
  <si>
    <t>Zadania w zakresie upowszechniania turystyki</t>
  </si>
  <si>
    <t>Ośrodek Sportu i Rekreacji</t>
  </si>
  <si>
    <t>Wydział Kultury, Turystyki i Promocji</t>
  </si>
  <si>
    <t>2360</t>
  </si>
  <si>
    <t>dotacja celowa z budżetu jednostki samorządu terytorialnego, udzielona w trybie art. 221 ustawy, na finansowanie lub dofinansowanie zadań zleconych do realizacji organizacjom prowadzącym działalność pożytku publicznego</t>
  </si>
  <si>
    <t>dotacja celowa z budżetu dla pozostałych jednostek zaliczanych do sektora finansów publicznych</t>
  </si>
  <si>
    <t>Gospodarka mieszkaniowa</t>
  </si>
  <si>
    <t>Gospodarowanie mieszkaniowym zasobem gminy</t>
  </si>
  <si>
    <t>Administracja Zasobów Komunalnych</t>
  </si>
  <si>
    <t>75023</t>
  </si>
  <si>
    <t>Urzędy gmin (miast i miast na prawach powiatu)</t>
  </si>
  <si>
    <t>Wydział Organizacyjno - Prawny i Kadr</t>
  </si>
  <si>
    <t xml:space="preserve">zakup usług obejmujących wykonanie ekspertyz, analiz i opinii </t>
  </si>
  <si>
    <t>75085</t>
  </si>
  <si>
    <t>Wspólna obsługa jednostek samorządu terytorialnego</t>
  </si>
  <si>
    <t>Centrum Usług Wspólnych Placówek Oświatowych</t>
  </si>
  <si>
    <t>Wydział Zarządzania Kryzysowego i Bezpieczeństwa</t>
  </si>
  <si>
    <t>Komenda Miejska Państwowej Straży Pożarnej</t>
  </si>
  <si>
    <t>wydatki na zakupy inwestycyjne jednostek budżetowych</t>
  </si>
  <si>
    <t>Straż gminna (miejska)</t>
  </si>
  <si>
    <t>Straż Miejska</t>
  </si>
  <si>
    <t>dodatkowe wynagrodzenie roczne</t>
  </si>
  <si>
    <t>podatek od nieruchomości</t>
  </si>
  <si>
    <t>Obsługa Monitoringu</t>
  </si>
  <si>
    <t>Rezerwy ogólne i celowe</t>
  </si>
  <si>
    <t>4810</t>
  </si>
  <si>
    <t xml:space="preserve">rezerwy </t>
  </si>
  <si>
    <t xml:space="preserve"> - rezerwa celowa</t>
  </si>
  <si>
    <t>6800</t>
  </si>
  <si>
    <t>rezerwy na inwestycje i zakupy inwestycyjne</t>
  </si>
  <si>
    <t xml:space="preserve">  - rezerwa inwestycyjna (budżet obywatelski) </t>
  </si>
  <si>
    <t>Oświata i wychowanie</t>
  </si>
  <si>
    <t>wpłaty na Państwowy Fundusz Rehabilitacji Osób Niepełnosprawnych</t>
  </si>
  <si>
    <t xml:space="preserve">różne opłaty i składki </t>
  </si>
  <si>
    <t>opłaty na rzecz budżetów jednostek samorządu terytorialnego</t>
  </si>
  <si>
    <t>wynagrodzenie osobowe nauczycieli</t>
  </si>
  <si>
    <t>dodatkowe wynagrodzenie roczne nauczycieli</t>
  </si>
  <si>
    <t>Jednostki oświatowe zbiorczo - Fundusz Pomocy (realizacja dodatkowych zadań oświatowych)</t>
  </si>
  <si>
    <t>4350</t>
  </si>
  <si>
    <t>zakup towarów (w szczególności materiałów, leków, żywności) w związku z pomocą obywatelom Ukrainy</t>
  </si>
  <si>
    <t>wynagrodzenia nauczycieli wypłacane w związku z pomocą obywatelom Ukrainy</t>
  </si>
  <si>
    <t>składki i inne pochodne od wynagrodzeń pracowników wypłacanych w związku z pomocą obywatelom Ukrainy</t>
  </si>
  <si>
    <t>Wydział Edukacji, Zdrowia i Polityki Społecznej - Fundusz Pomocy (realizacja dodatkowych zadań oświatowych)</t>
  </si>
  <si>
    <t>2340</t>
  </si>
  <si>
    <t>dotacja celowa dla jednostki spoza sektora finansów publicznych na finansowanie lub dofinansowanie zadań bieżących związanych z pomocą obywatelom Ukrainy</t>
  </si>
  <si>
    <t>Wydział Inwestycji i Zamówień Publicznych</t>
  </si>
  <si>
    <t>wydatki inwestycyjne jednostek budżetowych</t>
  </si>
  <si>
    <t>zakup energii</t>
  </si>
  <si>
    <t>Przedszkola specjalne</t>
  </si>
  <si>
    <t>Świetlice szkolne</t>
  </si>
  <si>
    <t>Dowożenie uczniów do szkół</t>
  </si>
  <si>
    <t>opłaty na rzecz budżetu państwa</t>
  </si>
  <si>
    <t>Szkoły policealne</t>
  </si>
  <si>
    <t>Branżowe szkoły I stopnia</t>
  </si>
  <si>
    <t>Branżowe szkoły II stopnia</t>
  </si>
  <si>
    <t>Szkoły artystyczne</t>
  </si>
  <si>
    <t>podróże służbowe zagraniczne</t>
  </si>
  <si>
    <t>Szkoły zawodowe specjalne</t>
  </si>
  <si>
    <t xml:space="preserve">Placówki kształcenia ustawicznego i centra </t>
  </si>
  <si>
    <t xml:space="preserve"> kształcenia zawodowego</t>
  </si>
  <si>
    <t xml:space="preserve">Ośrodki szkolenia, dokształcania i doskonalenia kadr </t>
  </si>
  <si>
    <t xml:space="preserve">Realizacja zadań wymagających stosowania specjalnej </t>
  </si>
  <si>
    <t>organizacji nauki i metod pracy dla dzieci w przedszkolach,</t>
  </si>
  <si>
    <t xml:space="preserve">oddziałach przedszkolnych w szkołach podstawowych </t>
  </si>
  <si>
    <t>i innych formach wychowania przedszkolnego</t>
  </si>
  <si>
    <t>organizacji nauki i metod pracy dla dzieci i młodzieży</t>
  </si>
  <si>
    <t>w szkołach podstawowych</t>
  </si>
  <si>
    <t>wydatki osobowe niezaliczone do wynagrodzeń</t>
  </si>
  <si>
    <t>Kwalifikacyjne kursy zawodowe</t>
  </si>
  <si>
    <t>w gimnazjach, klasach dotychczasowego gimnazjum</t>
  </si>
  <si>
    <t>prowadzonych w szkołach innego typu, liceach</t>
  </si>
  <si>
    <t xml:space="preserve">ogólnokształcących, technikach, szkołach policealnych, </t>
  </si>
  <si>
    <t>branżowych szkołach I i II stopnia i klasach dotychczasowej</t>
  </si>
  <si>
    <t>zasadniczej szkoły zawodowej prowadzonych w branżowych</t>
  </si>
  <si>
    <t>szkołach I stopnia oraz szkołach artystycznych</t>
  </si>
  <si>
    <t>851</t>
  </si>
  <si>
    <t>Ochrona zdrowia</t>
  </si>
  <si>
    <t>Przeciwdziałanie alkoholizmowi</t>
  </si>
  <si>
    <t>Miejski Ośrodek Pomocy Rodzinie</t>
  </si>
  <si>
    <t>Centrum Wsparcia dla Osób w Kryzysie</t>
  </si>
  <si>
    <t xml:space="preserve">Wydział Edukacji, Zdrowia i Polityki Społecznej </t>
  </si>
  <si>
    <t>Dom Pomocy Społecznej ul. Nowomiejska 19</t>
  </si>
  <si>
    <t>Dom Pomocy Społecznej ul. Dobrzyńska 102</t>
  </si>
  <si>
    <t>Środowiskowy Dom Samopomocy</t>
  </si>
  <si>
    <t>Dom Pomocy Społecznej przy ul. Nowomiejskiej 19- Centrum Wsparcia Społecznego</t>
  </si>
  <si>
    <t>świadczenia społeczne</t>
  </si>
  <si>
    <t>Miejski Ośrodek Pomocy Rodzinie - Fundusz Pomocy (zasiłki okresowe)</t>
  </si>
  <si>
    <t>świadczenia społeczne wypłacane obywatelom Ukrainy przebywającym na terytorium RP</t>
  </si>
  <si>
    <t xml:space="preserve">szkolenia pracowników niebędących członkami korpusu służby cywilnej </t>
  </si>
  <si>
    <t>Miejski Ośrodek Pomocy Rodzinie - dodatki motywacyjne</t>
  </si>
  <si>
    <t>dotacja celowa z budżetu na finansowanie lub dofinansowanie zadań zleconych do realizacji pozostałym jednostkom niezaliczanym do sektora finansów publicznych</t>
  </si>
  <si>
    <t>MOPR - Sekcja Interwencji Kryzysowej i Poradnictwa</t>
  </si>
  <si>
    <t>Specjalistycznego</t>
  </si>
  <si>
    <t>Miejski Ośrodek Pomocy Rodzinie - projekt pn. "Osiedlowy Klub Seniora ZORZA"</t>
  </si>
  <si>
    <t>Dom Pomocy Społecznej przy ul. Nowomiejskiej 19 - mieszkania wspomagane ul. Piekarska 25</t>
  </si>
  <si>
    <t>Miejska Jadłodajnia "U Świętego Antoniego"</t>
  </si>
  <si>
    <t>Włocławskie Centrum Organizacji Pozarządowych</t>
  </si>
  <si>
    <t xml:space="preserve">i Wolontariatu </t>
  </si>
  <si>
    <t xml:space="preserve">Miejski Ośrodek Pomocy Rodzinie - projekt pn. "Usługi </t>
  </si>
  <si>
    <t xml:space="preserve">indywidualnego transportu door-to-door - dla </t>
  </si>
  <si>
    <t xml:space="preserve">mieszkańców Miasta Włocławka" </t>
  </si>
  <si>
    <t>Poradnie psychologiczno - pedagogiczne, w tym</t>
  </si>
  <si>
    <t>poradnie specjalistyczne</t>
  </si>
  <si>
    <t>4010</t>
  </si>
  <si>
    <t>stypendia dla uczniów</t>
  </si>
  <si>
    <t>Świadczenia rodzinne, świadczenia z funduszu</t>
  </si>
  <si>
    <t>alimentacyjnego oraz składki na ubezpieczenia emerytalne</t>
  </si>
  <si>
    <t>i rentowe z ubezpieczenia społecznego</t>
  </si>
  <si>
    <t>Wspieranie rodziny</t>
  </si>
  <si>
    <t>Miejski Ośrodek Pomocy Rodzinie - placówki wsparcia</t>
  </si>
  <si>
    <t>dziennego</t>
  </si>
  <si>
    <t>Miejski Ośrodek Pomocy Rodzinie - asystent rodziny</t>
  </si>
  <si>
    <t>Rodziny zastępcze</t>
  </si>
  <si>
    <t>Miejski Ośrodek Pomocy Rodzinie - Zespół ds. pieczy</t>
  </si>
  <si>
    <t>zastępczej</t>
  </si>
  <si>
    <t xml:space="preserve">Centrum Opieki nad Dzieckiem </t>
  </si>
  <si>
    <t xml:space="preserve">Placówka Opiekuńczo - Wychowawcza Nr 1 "Maluch" </t>
  </si>
  <si>
    <t>składki na ubezpieczenie społeczne</t>
  </si>
  <si>
    <t xml:space="preserve">Placówka Opiekuńczo - Wychowawcza Nr 2 "Calineczka" </t>
  </si>
  <si>
    <t>Placówka Opiekuńczo - Wychowawcza nr 6 "Nibylandia"</t>
  </si>
  <si>
    <t>Centrum Opieki nad Dzieckiem - Fundusz Pomocy (finansowanie pobytu dzieci obywateli Ukrainy umieszczonych w systemie pieczy zastępczej)</t>
  </si>
  <si>
    <t>zakup usług związanych z pomocą obywatelom Ukrainy</t>
  </si>
  <si>
    <t>wynagrodzenia i uposażenia wypłacane w związku z pomocą obywatelom Ukrainy</t>
  </si>
  <si>
    <t>Miejski Zespół Żłobków</t>
  </si>
  <si>
    <t>składki na Fundusz Pracy oraz Fundusz Solidarnościowy</t>
  </si>
  <si>
    <t>Miejski Ośrodek Pomocy Rodzinie - Fundusz Pomocy (świadczenia rodzinne)</t>
  </si>
  <si>
    <t>Gospodarka komunalna i ochrona środowiska</t>
  </si>
  <si>
    <t>Gospodarka odpadami komunalnymi</t>
  </si>
  <si>
    <t>Wydział Nadzoru Właścicielskiego i Gospodarki Komunalnej</t>
  </si>
  <si>
    <t>kary i odszkodowania wypłacane na rzecz osób prawnych i innych jednostek organizacyjnych</t>
  </si>
  <si>
    <t>Utrzymanie zieleni w miastach i gminach</t>
  </si>
  <si>
    <t>Schroniska dla zwierząt</t>
  </si>
  <si>
    <t>Schronisko dla Zwierząt</t>
  </si>
  <si>
    <t>4230</t>
  </si>
  <si>
    <t>zakup leków, wyrobów medycznych i produktów biobójczych</t>
  </si>
  <si>
    <t>Oświetlenie ulic, placów i dróg</t>
  </si>
  <si>
    <t>Wydział Dróg, Transportu Zbiorowego i Energii</t>
  </si>
  <si>
    <t xml:space="preserve">Kultura i ochrona dziedzictwa narodowego </t>
  </si>
  <si>
    <t>Kultura fizyczna</t>
  </si>
  <si>
    <t>Obiekty sportowe</t>
  </si>
  <si>
    <t>Instytucje kultury fizycznej</t>
  </si>
  <si>
    <t>Wydział Sportu</t>
  </si>
  <si>
    <t>nagrody o charakterze szczególnym  niezaliczone do wynagrodzeń</t>
  </si>
  <si>
    <t>stypendia różne</t>
  </si>
  <si>
    <t>Wydatki na zadania zlecone:</t>
  </si>
  <si>
    <t>składki na ubezpieczenia społeczne</t>
  </si>
  <si>
    <t xml:space="preserve">Środowiskowy Dom Samopomocy </t>
  </si>
  <si>
    <t>Świadczenia rodzinne, świadczenie z funduszu</t>
  </si>
  <si>
    <t>alimentacyjnego oraz składki na ubezpieczenia</t>
  </si>
  <si>
    <t>emerytalne i rentowe z ubezpieczenia społecznego</t>
  </si>
  <si>
    <t>Miejski Ośrodek Pomocy Rodzinie - świadczenie wychowawcze</t>
  </si>
  <si>
    <t>Wydatki na zadania rządowe:</t>
  </si>
  <si>
    <t>Wymiar sprawiedliwości</t>
  </si>
  <si>
    <t>Nieodpłatna pomoc prawna</t>
  </si>
  <si>
    <t>opłaty z tytułu zakupu usług telekomunikacyjnych</t>
  </si>
  <si>
    <t>Miejski Zespół do Spraw Orzekania o Niepełnosprawności - Fundusz Pomocy (realizacja zadań przez Miejski Zespół do Spraw Orzekania o Niepełnosprawności na rzecz obywateli Ukrainy)</t>
  </si>
  <si>
    <t>do Zarządzenia NR 80/2025</t>
  </si>
  <si>
    <t>z dnia 28 lutego 2025 r.</t>
  </si>
  <si>
    <t>Zmiana planu wydatków majątkowych na 2025 rok</t>
  </si>
  <si>
    <t>Planowane wydatki</t>
  </si>
  <si>
    <t xml:space="preserve">Pozostałe </t>
  </si>
  <si>
    <t>Jednostka</t>
  </si>
  <si>
    <t xml:space="preserve">Łączne </t>
  </si>
  <si>
    <t>rok</t>
  </si>
  <si>
    <t>Źródła finansowania</t>
  </si>
  <si>
    <t xml:space="preserve">środki  </t>
  </si>
  <si>
    <t>organizacyjna</t>
  </si>
  <si>
    <t>Dział</t>
  </si>
  <si>
    <t>Nazwa zadania inwestycyjnego</t>
  </si>
  <si>
    <t>koszty</t>
  </si>
  <si>
    <t>budżetowy</t>
  </si>
  <si>
    <t>środki</t>
  </si>
  <si>
    <t>wydzielone</t>
  </si>
  <si>
    <t>realizująca</t>
  </si>
  <si>
    <t>finansowe</t>
  </si>
  <si>
    <t xml:space="preserve">pochodzące </t>
  </si>
  <si>
    <t>wymienione</t>
  </si>
  <si>
    <t>rachunki</t>
  </si>
  <si>
    <t>program lub</t>
  </si>
  <si>
    <t>(8+9+10)</t>
  </si>
  <si>
    <t xml:space="preserve">własne </t>
  </si>
  <si>
    <t>z innych</t>
  </si>
  <si>
    <t>w art.5 ust.1</t>
  </si>
  <si>
    <t>jednostek</t>
  </si>
  <si>
    <t>koordynująca</t>
  </si>
  <si>
    <t>źródeł</t>
  </si>
  <si>
    <t>pkt 2 i 3 u.f.p.</t>
  </si>
  <si>
    <t>oświatowych</t>
  </si>
  <si>
    <t>wykonanie</t>
  </si>
  <si>
    <t>programu</t>
  </si>
  <si>
    <t>OGÓŁEM:</t>
  </si>
  <si>
    <t>x</t>
  </si>
  <si>
    <t>BEZPIECZEŃSTWO PUBLICZNE I OCHRONA PRZECIWPOŻAROWA</t>
  </si>
  <si>
    <t>Komendy powiatowe Państwowej Straży Pożarnej</t>
  </si>
  <si>
    <t>wprowadza się nowe zadanie:</t>
  </si>
  <si>
    <t>§ 6060</t>
  </si>
  <si>
    <t>Zakupy inwestycyjne na potrzeby Komendy Miejskiej Państwowej Straży Pożarnej</t>
  </si>
  <si>
    <t>BUDŻET OBYWATELSKI</t>
  </si>
  <si>
    <t>§ 6050</t>
  </si>
  <si>
    <t>Boisko lekkoatletyczne na Dwunastce</t>
  </si>
  <si>
    <t>Urząd Miasta /Wydział Inwestycji i Zamówień Publicznych</t>
  </si>
  <si>
    <t>Mini Tężnia Solankowa w Parku Łokietka</t>
  </si>
  <si>
    <t>Mini Tężnia na każdym osiedlu Włocławka</t>
  </si>
  <si>
    <t>Mini Park</t>
  </si>
  <si>
    <t>Duży, trawiasty wybieg dla psów</t>
  </si>
  <si>
    <t>Urząd Miasta /Wydział Nadzoru Właścicielskiego i Gospodarki Komunalnej</t>
  </si>
  <si>
    <t>Budowa osiedlowego placu zabaw na osiedlu Rybnica wraz z siłownią zewnętrzną i boiskiem wielofunkcyjnym</t>
  </si>
  <si>
    <t>Plac zabaw przy Hali Mistrzów</t>
  </si>
  <si>
    <t>REZERWA INWESTYCYJNA</t>
  </si>
  <si>
    <t>X</t>
  </si>
  <si>
    <t>Prezydenci</t>
  </si>
  <si>
    <t>Budżet Obywatelski 2025 - rezerwa</t>
  </si>
  <si>
    <t>Załącznik Nr 3</t>
  </si>
  <si>
    <t>Zmiana wydatków na programy i projekty realizowane ze środków pochodzących z funduszy strukturalnych i Funduszu Spójności</t>
  </si>
  <si>
    <t xml:space="preserve">
</t>
  </si>
  <si>
    <t xml:space="preserve">Wydatki
</t>
  </si>
  <si>
    <t>w tym:</t>
  </si>
  <si>
    <t>w okresie</t>
  </si>
  <si>
    <t>2025 rok</t>
  </si>
  <si>
    <t>Klasyfikacja</t>
  </si>
  <si>
    <t>realizacji</t>
  </si>
  <si>
    <t>Program/Projekt</t>
  </si>
  <si>
    <t xml:space="preserve"> (dział, </t>
  </si>
  <si>
    <t>Projektu</t>
  </si>
  <si>
    <t>rozdział)</t>
  </si>
  <si>
    <t>(całkowita wartość Projektu)</t>
  </si>
  <si>
    <t>Środki z budżetu krajowego*</t>
  </si>
  <si>
    <t>Środki z budżetu UE</t>
  </si>
  <si>
    <t>Wydatki razem (8+9)</t>
  </si>
  <si>
    <t>(5 + 6)</t>
  </si>
  <si>
    <t>Wydatki ogółem:</t>
  </si>
  <si>
    <t>wydatki bieżące</t>
  </si>
  <si>
    <t>wydatki majątkowe</t>
  </si>
  <si>
    <t>1</t>
  </si>
  <si>
    <t xml:space="preserve"> FUNDUSZE EUROPEJSKIE DLA KUJAW I POMORZA 2021 -  2027</t>
  </si>
  <si>
    <t>1.14</t>
  </si>
  <si>
    <t>Osiedlowy Klub Seniora ZORZA</t>
  </si>
  <si>
    <t>w tym: /Miejski Ośrodek Pomocy Rodzinie/</t>
  </si>
  <si>
    <t>dz. 852</t>
  </si>
  <si>
    <t>rozdz. 85295</t>
  </si>
  <si>
    <t>* środki własne jst, współfinansowanie z budżetu państwa oraz inne</t>
  </si>
  <si>
    <t>Załącznik Nr 4</t>
  </si>
  <si>
    <t>Dochody i wydatki związane z realizacją zadań z zakresu administracji rządowej wykonywanych na podstawie porozumień z organami administracji rządowej na 2025 rok</t>
  </si>
  <si>
    <t>z tego:</t>
  </si>
  <si>
    <t>Rozdział</t>
  </si>
  <si>
    <t>Dotacje
ogółem</t>
  </si>
  <si>
    <t>Wydatki
ogółem
(6+9)</t>
  </si>
  <si>
    <t>Wydatki
bieżące</t>
  </si>
  <si>
    <t>wynagrodzenia i składki od nich naliczane</t>
  </si>
  <si>
    <t>świadczenia na rzecz osób fizycznych</t>
  </si>
  <si>
    <t>Wydatki
majątkowe</t>
  </si>
  <si>
    <t>Ogółem:</t>
  </si>
  <si>
    <t>Załącznik Nr 5</t>
  </si>
  <si>
    <t xml:space="preserve">Dochody i wydatki związane z realizacją zadań wykonywanych na podstawie porozumień (umów) </t>
  </si>
  <si>
    <t>między jednostkami samorządu terytorialnego na 2025 rok</t>
  </si>
  <si>
    <t>Dotacje</t>
  </si>
  <si>
    <t>ogółem</t>
  </si>
  <si>
    <t>(6 + 10)</t>
  </si>
  <si>
    <t>bieżące</t>
  </si>
  <si>
    <t>dotacje</t>
  </si>
  <si>
    <t>Wydatki majątkowe</t>
  </si>
  <si>
    <t>Załącznik Nr 6</t>
  </si>
  <si>
    <t xml:space="preserve">Dotacje udzielane z budżetu jednostki samorządu terytorialnego </t>
  </si>
  <si>
    <t>dla jednostek sektora finansów publicznych na 2025 rok</t>
  </si>
  <si>
    <t xml:space="preserve">§ </t>
  </si>
  <si>
    <t>Nazwa zadania</t>
  </si>
  <si>
    <t>Kwota dotacji</t>
  </si>
  <si>
    <t>dotacje celowe</t>
  </si>
  <si>
    <t>Programy polityki zdrowotnej</t>
  </si>
  <si>
    <t>Przeciwdziałanie alkoholizmowi (dofinansowanie "Niebieskiej linii")</t>
  </si>
  <si>
    <t>Przeciwdziałanie alkoholizmowi (realizacja zadań z zakresu profilaktyki uzależnień)</t>
  </si>
  <si>
    <t xml:space="preserve">Powiatowe urzędy pracy </t>
  </si>
  <si>
    <t>Pozostała działalność - SENIORALIA 2025 – Obchody Święta Seniora (Budżet Obywatelski)</t>
  </si>
  <si>
    <t>Galerie i biura wystaw artystycznych (dotacja na inwestycje)</t>
  </si>
  <si>
    <t xml:space="preserve"> - Galeria Sztuki Współczesnej</t>
  </si>
  <si>
    <t>Centra kultury i sztuki</t>
  </si>
  <si>
    <t xml:space="preserve"> - Centrum Kultury Browar B </t>
  </si>
  <si>
    <t>Centra kultury i sztuki (dotacja na inwestycje)</t>
  </si>
  <si>
    <t xml:space="preserve"> - Centrum Kultury Browar B</t>
  </si>
  <si>
    <t>Biblioteki</t>
  </si>
  <si>
    <t xml:space="preserve"> - Miejska Biblioteka Publiczna</t>
  </si>
  <si>
    <t>Razem:</t>
  </si>
  <si>
    <t>dotacje podmiotowe</t>
  </si>
  <si>
    <t xml:space="preserve"> - Zakład Aktywności Zawodowej</t>
  </si>
  <si>
    <t>Galerie i biura wystaw artystycznych</t>
  </si>
  <si>
    <t>Pozostałe instytucje kultury</t>
  </si>
  <si>
    <t xml:space="preserve"> - Teatr Impresaryjny</t>
  </si>
  <si>
    <t xml:space="preserve">                                                                                                Załącznik Nr 7</t>
  </si>
  <si>
    <t xml:space="preserve">                                                                                                PREZYDENTA MIASTA WŁOCŁAWEK</t>
  </si>
  <si>
    <t>dla jednostek spoza sektora finansów publicznych na 2025 rok</t>
  </si>
  <si>
    <t>Dotacje do prac budowlanych w ramach rewitalizacji (dotacja na inwestycje)</t>
  </si>
  <si>
    <t>Pozostała działalność (prowadzenie Kawiarni Obywatelskiej "Śródmieście Cafe")</t>
  </si>
  <si>
    <t>Nieodpłatna pomoc prawna - zadanie rządowe</t>
  </si>
  <si>
    <t>Publiczna Szkoła Podstawowa im. ks. J. Długosza</t>
  </si>
  <si>
    <t>Przedszkole Niepubliczne "Chatka Puchatka"</t>
  </si>
  <si>
    <t>Niepubliczne Przedszkole "Skakanka"</t>
  </si>
  <si>
    <t>Niepubliczne Przedszkole "Domowe Przedszkole"</t>
  </si>
  <si>
    <t>Akademickie Technikum Wojskowe im. "Obrońców Wisły                           1920 roku" we Włocławku</t>
  </si>
  <si>
    <t>Branżowe szkoły I i II stopnia</t>
  </si>
  <si>
    <t>Branżowa Szkoła I Stopnia IMPULS</t>
  </si>
  <si>
    <t>Akademickie Liceum Ogólnokształcące nr 1 im. "Obrońców Wisły 1920 roku" we Włocławku</t>
  </si>
  <si>
    <t>Akademickie Liceum Ogólnokształcące Mistrzostwa Sportowego nr 1 im. "Obrońców Wisły 1920 roku" we Włocławku</t>
  </si>
  <si>
    <t>2837    2839</t>
  </si>
  <si>
    <t>Realizacja projektu unijnego "Dostosowanie kształcenia ogólnego do potrzeb rynku pracy I ETAP" (licea)</t>
  </si>
  <si>
    <t>Realizacja projektu unijnego "Dostosowanie kształcenia ogólnego do potrzeb rynku pracy II ETAP" (szkoły podstawowe)</t>
  </si>
  <si>
    <t>Realizacja projektu unijnego  "Dostosowanie kształcenia zawodowego do potrzeb rynku pracy"</t>
  </si>
  <si>
    <t>Zwalczanie narkomanii</t>
  </si>
  <si>
    <t>Dofinansowanie programów dotyczących uzależnień, pozalekcyjnych zajęć sportowych (przeciwdzialanie alkoholizmowi)</t>
  </si>
  <si>
    <t>Pozostała działalność (promocja i ochrona zdrowia oraz działania na rzecz osób niepełnosprawnych)</t>
  </si>
  <si>
    <t>Zapewnienie schronienia osobom bezdomnym</t>
  </si>
  <si>
    <t>Usługi opiekuńcze i specjalistyczne usługi opiekuńcze - ogółem, z tego:</t>
  </si>
  <si>
    <t>17.1</t>
  </si>
  <si>
    <t xml:space="preserve"> - zadania własne</t>
  </si>
  <si>
    <t>17.2</t>
  </si>
  <si>
    <t xml:space="preserve"> - zadania zlecone</t>
  </si>
  <si>
    <t>Zapewnienie schronienia osobom bezdomnym (pozostała działalność)</t>
  </si>
  <si>
    <t>Pozostała działalność (aktywizacja społeczna seniorów, podnoszenie poziomu bezpieczeństwa i poprawa warunków funkcjonowania seniorów)</t>
  </si>
  <si>
    <t>Dofinansowanie budowy przyłączy kanalizacyjnych do nieruchomości (dotacja na inwestycje)</t>
  </si>
  <si>
    <t>Program priorytetowy "Ciepłe mieszkanie" (dotacja na inwestycje)</t>
  </si>
  <si>
    <t>Ochrona zabytków i opieka nad zabytkami</t>
  </si>
  <si>
    <t>Ochrona zabytków i opieka nad zabytkami - dotacja celowa dla Bazyliki Katedralnej Wniebowzięcia NMP we Włocławku na realizację zadania z Rządowego Programu Odbudowy Zabytków (dotacja na inwestycje)</t>
  </si>
  <si>
    <t>Upowszechnianie kultury, sztuki, ochrony dóbr kultury i tradycji przez organizacje prowadzące działalność pożytku publicznego (pozostała działalność)</t>
  </si>
  <si>
    <t>Zadania w zakresie kultury fizycznej</t>
  </si>
  <si>
    <t>Razem</t>
  </si>
  <si>
    <t>Nazwa placówki/nazwa podmiotu</t>
  </si>
  <si>
    <t>2540        2590</t>
  </si>
  <si>
    <t>Publiczna Szkoła Podstawowa im. Ks. J. Długosza</t>
  </si>
  <si>
    <t xml:space="preserve">Szkoła Podstawowa Nr 24 w Zespole Szkół WSO "Cogito" </t>
  </si>
  <si>
    <t>Akademicka Szkoła Podstawowa Nr 1 im. Obrońców Wisły 1920 roku we Włocławku</t>
  </si>
  <si>
    <t>Akademicka Szkoła Podstawowa Mistrzostwa Sportowego Nr 1          im. Obrońców Wisły 1920 roku we Włocławku</t>
  </si>
  <si>
    <t>Szkoła Podstawowa z oddziałami dwujęzycznymi Monttessori-     Schule</t>
  </si>
  <si>
    <t>Oddziały przedszkolne w szkołach podstawowych</t>
  </si>
  <si>
    <t>Niepubliczne Przedszkole "Smerfna Chata"</t>
  </si>
  <si>
    <t>Przedszkole Niepubliczne "Tęczowa Kraina"</t>
  </si>
  <si>
    <t>Niepubliczne Przedszkole "Na Wspólnej"</t>
  </si>
  <si>
    <t>Centrum Malucha - "Piotruś Pan"- Przedszkole Niepubliczne</t>
  </si>
  <si>
    <t>Niepubliczne Przedszkole "Bajeczka" Kinga Mizak Aneta Kryczka s.c.</t>
  </si>
  <si>
    <t>Przedszkole Niepubliczne "Happy Kids"</t>
  </si>
  <si>
    <t>Przedszkole Niepubliczne "Kujawiaczek"</t>
  </si>
  <si>
    <t>Niepubliczne Przedszkole "Wesoła Biedronka"</t>
  </si>
  <si>
    <t>Niepubliczne Przedszkole Leśne "Gniazdko Wilgi"</t>
  </si>
  <si>
    <t xml:space="preserve">Przedszkole Publiczne Nr 1 </t>
  </si>
  <si>
    <t>Katolickie Publiczne Przedszkole "Pod Aniołem Stróżem"</t>
  </si>
  <si>
    <t>Inne formy wychowania przedszkolnego - punkty przedszkolne</t>
  </si>
  <si>
    <t>Niepubliczny Punkt Przedszkolny "Kraina Bajek"</t>
  </si>
  <si>
    <t>Akademickie Technikum Wojskowe im. Obrońców Wisły 1920 roku we Włocławku</t>
  </si>
  <si>
    <t>Policealna Szkoła "Cosinus Plus" we Włocławku</t>
  </si>
  <si>
    <t>Policealna Szkoła Techników Ochrony Fizycznej Osób i Mienia Elitarne Studium Służb Ochrony "Delta"</t>
  </si>
  <si>
    <t>Zaoczna Policealna Szkoła Zawodowa "Pascal" we Włocławku</t>
  </si>
  <si>
    <t>Stacjonarna Policealna Szkoła Medyczna "Pascal" we Włocławku</t>
  </si>
  <si>
    <t>Policealna Szkoła Medyczna "Pascal"</t>
  </si>
  <si>
    <t>Policealna Szkoła Centrum Nauki i Biznesu "Żak"</t>
  </si>
  <si>
    <t xml:space="preserve">Szkoła Policealna "Spectrum" </t>
  </si>
  <si>
    <t>Policealna Szkoła Futuro</t>
  </si>
  <si>
    <t>Szkoła Policealna Opieki Medycznej "Żak"</t>
  </si>
  <si>
    <t>Akademicka Szkoła Policealna przy Kujawskiej Szkole Wyższej we Włocławku</t>
  </si>
  <si>
    <t xml:space="preserve">Branżowa Szkoła I Stopnia nr 9 w Zespole Szkół Włocławskiego Stowarzyszenia Oświatowego "Cogito" </t>
  </si>
  <si>
    <t>Akademickie Liceum Ogólnokształcące nr 1 im. Obrońców Wisły 1920 roku we Włocławku</t>
  </si>
  <si>
    <t>Akademickie Liceum Ogólnokształcące Mistrzostwa Sportowego nr 1 im. Obrońców Wisły 1920 roku we Włocławku</t>
  </si>
  <si>
    <t>Liceum Ogólnokształcące Montessorii</t>
  </si>
  <si>
    <t>Publiczne Liceum Ogólnokształcące im. Ks. J. Długosza</t>
  </si>
  <si>
    <t>Licea ogólnokształcące dla dorosłych</t>
  </si>
  <si>
    <t>Liceum Ogólnokształcące dla Dorosłych Futuro</t>
  </si>
  <si>
    <t>Zaoczne Liceum Ogólnokształcące dla Dorosłych "Cosinus Plus" we Włocławku</t>
  </si>
  <si>
    <t>Prywatne Liceum Ogólnokształcące dla Dorosłych (Katarzyna Balcer)</t>
  </si>
  <si>
    <t>Liceum Ogólnokształcące dla Dorosłych "Pascal' we Włocławku</t>
  </si>
  <si>
    <t xml:space="preserve">Liceum Ogólnokształcące "Spectrum" we Włocławku </t>
  </si>
  <si>
    <t>Liceum Ogólnokształcące dla Dorosłych "Żak"</t>
  </si>
  <si>
    <t>Publiczne Liceum Ogólnokształcące dla Dorosłych "Cosinus Plus"</t>
  </si>
  <si>
    <t>Realizacja zadań wymagających stosowania specjalnej organizacji nauki i metod pracy dla dzieci w przedszkolach, oddziałach przedszkolnych w szkołach podstawowych i innych formach wychowania przedszkolnego</t>
  </si>
  <si>
    <t>Terapeutyczny Punkt Przedszkolny Neuromind</t>
  </si>
  <si>
    <t>Terapeutyczny Punkt Przedszkolny "Synapsik"</t>
  </si>
  <si>
    <t>Terapeutyczny Punkt Przedszkolny "Zielony Słonik"</t>
  </si>
  <si>
    <t>Niepubliczne Przedszkole "Na wspólnej"</t>
  </si>
  <si>
    <t>Realizacja zadań wymagających stosowania specjalnej organizacji nauki i metod pracy dla dzieci i młodzieży w szkołach podstawowych</t>
  </si>
  <si>
    <t>Szkoła Podstawowa z oddziałami dwujęzycznymi Monttessori-      Schule</t>
  </si>
  <si>
    <t>Szkoła Policealna "Cosinus Plus" we Włocławku</t>
  </si>
  <si>
    <t>Realizacja zadań wymagających stosowania specjalnej organizacji nauki i metod pracy dla dzieci i młodzieży w gimnazjach, klasach dotychczasowego gimnazjum prowadzonych w szkołach innego typu, liceach ogólnokształcących, technikach, szkołach policealnych, branżowych szkołach I i II  stopnia i klasach dotychczasowej zasadniczej szkoły zawodowej prowadzonych w branżowych szkołach I stopnia oraz szkołach artystycznych</t>
  </si>
  <si>
    <t>Rehabilitacja zawodowa i społeczna osób niepełnosprawnych</t>
  </si>
  <si>
    <t>Warsztaty Terapii Zajęciowej</t>
  </si>
  <si>
    <t>Specjalne ośrodki wychowawcze</t>
  </si>
  <si>
    <t>Specjalny Ośrodek Wychowawczy Zgromadzenia Sióstr Orionistek</t>
  </si>
  <si>
    <t>Wczesne wspomaganie rozwoju dziecka</t>
  </si>
  <si>
    <t>Poradnie psychologiczno - pedagogiczne, w tym poradnie specjalistyczne</t>
  </si>
  <si>
    <t>Poradnia Psychologiczno - Pedagogiczna "Vitamed"</t>
  </si>
  <si>
    <t>Internat Zespołu Szkół Katolickich im. Ks. J. Długosza</t>
  </si>
  <si>
    <t xml:space="preserve">                                                                                                do Zarządzenia NR 80/2025</t>
  </si>
  <si>
    <t xml:space="preserve">                                                                                                z dnia 28 lutego 2025 r.</t>
  </si>
  <si>
    <t>Załącznik Nr 8</t>
  </si>
  <si>
    <t xml:space="preserve">Plan </t>
  </si>
  <si>
    <t xml:space="preserve"> dochodów i wydatków wydzielonych rachunków dochodów oświatowych jednostek budżetowych na 2025 rok</t>
  </si>
  <si>
    <t>(zbiorczo)</t>
  </si>
  <si>
    <t>Stan środków pieniężnych na początek roku</t>
  </si>
  <si>
    <t>Stan środków pieniężnych na koniec roku</t>
  </si>
  <si>
    <t>Wyszczególnienie</t>
  </si>
  <si>
    <t>Dochody</t>
  </si>
  <si>
    <t>1.</t>
  </si>
  <si>
    <t>2.</t>
  </si>
  <si>
    <t>3.</t>
  </si>
  <si>
    <t>4.</t>
  </si>
  <si>
    <t>5.</t>
  </si>
  <si>
    <t>6.</t>
  </si>
  <si>
    <t xml:space="preserve">Szkoły artystyczne </t>
  </si>
  <si>
    <t>7.</t>
  </si>
  <si>
    <t>Placówki kształcenia ustawicznego i centra kształcenia zawodowego</t>
  </si>
  <si>
    <t>8.</t>
  </si>
  <si>
    <t>Ośrodki szkolenia, dokształcania i doskonalenia kadr</t>
  </si>
  <si>
    <t>9.</t>
  </si>
  <si>
    <t>Inne formy kształcenia osobno niewymienione</t>
  </si>
  <si>
    <t>10.</t>
  </si>
  <si>
    <t xml:space="preserve">Kolonie i obozy oraz inne formy wypoczynku dzieci i młodzieży szkolnej, a także szkolenia młodzieży </t>
  </si>
  <si>
    <t xml:space="preserve">Ogółem </t>
  </si>
  <si>
    <t>Załącznik Nr 9</t>
  </si>
  <si>
    <t>Plan dochodów i wydatków na wydzielonym rachunku Funduszu Pomocy</t>
  </si>
  <si>
    <t>dotyczącym realizacji zadań na rzecz pomocy Ukrainie</t>
  </si>
  <si>
    <t xml:space="preserve">Dział </t>
  </si>
  <si>
    <t>Dochody na 2025 rok</t>
  </si>
  <si>
    <t>Wydatki na 2025 rok</t>
  </si>
  <si>
    <t>Zapewnienie posiłku dzieciom i młodzieży</t>
  </si>
  <si>
    <t>85230</t>
  </si>
  <si>
    <t>Miejski Ośrodek Pomocy Rodznie</t>
  </si>
  <si>
    <t>3290</t>
  </si>
  <si>
    <t>Świadczenia rodzinne</t>
  </si>
  <si>
    <t>855</t>
  </si>
  <si>
    <t>85595</t>
  </si>
  <si>
    <t>4740</t>
  </si>
  <si>
    <t>4850</t>
  </si>
  <si>
    <t>Zasiłki okresowe</t>
  </si>
  <si>
    <t>85214</t>
  </si>
  <si>
    <t>Finansowanie pobytu dzieci obywateli Ukrainy umieszczonych w systemie pieczy zastępczej</t>
  </si>
  <si>
    <t>85510</t>
  </si>
  <si>
    <t>Centrum Opieki nad Dzieckiem</t>
  </si>
  <si>
    <t>4370</t>
  </si>
  <si>
    <t>758</t>
  </si>
  <si>
    <t>Realizacja dodatkowych zadań oświatowych</t>
  </si>
  <si>
    <t>801</t>
  </si>
  <si>
    <t>80101</t>
  </si>
  <si>
    <t>4750</t>
  </si>
  <si>
    <t>80102</t>
  </si>
  <si>
    <t>80104</t>
  </si>
  <si>
    <t>80105</t>
  </si>
  <si>
    <t>80115</t>
  </si>
  <si>
    <t>80116</t>
  </si>
  <si>
    <t>80117</t>
  </si>
  <si>
    <t>80118</t>
  </si>
  <si>
    <t>80120</t>
  </si>
  <si>
    <t>80132</t>
  </si>
  <si>
    <t>80134</t>
  </si>
  <si>
    <t>854</t>
  </si>
  <si>
    <t>85410</t>
  </si>
  <si>
    <t>Realizacja zadań przez Miejski Zespół do Spraw Orzekania o Niepełnosprawności na rzecz obywateli Ukrainy</t>
  </si>
  <si>
    <t>853</t>
  </si>
  <si>
    <t>85321</t>
  </si>
  <si>
    <t xml:space="preserve">Miejski Zespół do Spraw Orzekania o Niepełnosprawności </t>
  </si>
  <si>
    <r>
      <t xml:space="preserve">wynagrodzenia bezosobowe </t>
    </r>
    <r>
      <rPr>
        <sz val="7"/>
        <rFont val="Arial CE"/>
        <charset val="238"/>
      </rPr>
      <t>(w tym: budżet obywatelski)</t>
    </r>
  </si>
  <si>
    <r>
      <t xml:space="preserve">zakup energii </t>
    </r>
    <r>
      <rPr>
        <sz val="7"/>
        <rFont val="Arial CE"/>
        <charset val="238"/>
      </rPr>
      <t>(w tym: budżet obywatelski)</t>
    </r>
  </si>
  <si>
    <r>
      <t xml:space="preserve">zakup usług pozostałych </t>
    </r>
    <r>
      <rPr>
        <sz val="7"/>
        <rFont val="Arial CE"/>
        <charset val="238"/>
      </rPr>
      <t>(w tym: budżet obywatelski)</t>
    </r>
  </si>
  <si>
    <r>
      <t xml:space="preserve">dotacja celowa z budżetu dla pozostałych jednostek zaliczanych do sektora finansów publicznych </t>
    </r>
    <r>
      <rPr>
        <sz val="7"/>
        <rFont val="Arial CE"/>
        <charset val="238"/>
      </rPr>
      <t>(budżet obywatelski - SENIORALIA)</t>
    </r>
  </si>
  <si>
    <r>
      <t xml:space="preserve">zakup materiałów i wyposażenia </t>
    </r>
    <r>
      <rPr>
        <sz val="7"/>
        <rFont val="Arial"/>
        <family val="2"/>
        <charset val="238"/>
      </rPr>
      <t>(w tym: budżet obywatelski)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</si>
</sst>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.00\ _z_ł;\-#,##0.00\ _z_ł"/>
  </numFmts>
  <fonts count="5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8"/>
      <name val="Arial CE"/>
      <family val="2"/>
      <charset val="238"/>
    </font>
    <font>
      <b/>
      <sz val="10"/>
      <name val="Arial CE"/>
      <charset val="238"/>
    </font>
    <font>
      <b/>
      <sz val="10"/>
      <name val="Arial CE"/>
      <family val="2"/>
      <charset val="238"/>
    </font>
    <font>
      <b/>
      <sz val="8"/>
      <name val="Arial CE"/>
      <family val="2"/>
      <charset val="238"/>
    </font>
    <font>
      <sz val="7"/>
      <name val="Arial CE"/>
      <family val="2"/>
      <charset val="238"/>
    </font>
    <font>
      <sz val="8"/>
      <color theme="1"/>
      <name val="Calibri"/>
      <family val="2"/>
      <charset val="238"/>
      <scheme val="minor"/>
    </font>
    <font>
      <sz val="8"/>
      <name val="Arial CE"/>
      <charset val="238"/>
    </font>
    <font>
      <sz val="8"/>
      <color theme="1"/>
      <name val="Arial"/>
      <family val="2"/>
      <charset val="238"/>
    </font>
    <font>
      <sz val="8"/>
      <name val="Arial"/>
      <family val="2"/>
      <charset val="238"/>
    </font>
    <font>
      <b/>
      <sz val="8"/>
      <name val="Arial CE"/>
      <charset val="238"/>
    </font>
    <font>
      <sz val="11"/>
      <color indexed="8"/>
      <name val="Calibri"/>
      <family val="2"/>
      <charset val="1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7"/>
      <name val="Arial CE"/>
      <charset val="238"/>
    </font>
    <font>
      <b/>
      <sz val="8"/>
      <name val="Arial"/>
      <family val="2"/>
      <charset val="238"/>
    </font>
    <font>
      <sz val="7"/>
      <name val="Arial"/>
      <family val="2"/>
      <charset val="238"/>
    </font>
    <font>
      <sz val="10"/>
      <name val="Arial CE"/>
      <charset val="238"/>
    </font>
    <font>
      <sz val="8"/>
      <name val="Arial Narrow"/>
      <family val="2"/>
      <charset val="238"/>
    </font>
    <font>
      <sz val="7"/>
      <name val="Arial Narrow"/>
      <family val="2"/>
      <charset val="238"/>
    </font>
    <font>
      <b/>
      <sz val="8"/>
      <name val="Arial Narrow"/>
      <family val="2"/>
      <charset val="238"/>
    </font>
    <font>
      <b/>
      <sz val="7"/>
      <name val="Arial Narrow"/>
      <family val="2"/>
      <charset val="238"/>
    </font>
    <font>
      <sz val="8"/>
      <color theme="1"/>
      <name val="Arial CE"/>
      <charset val="238"/>
    </font>
    <font>
      <b/>
      <u/>
      <sz val="8"/>
      <name val="Arial CE"/>
      <charset val="238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sz val="10"/>
      <name val="Arial CE"/>
      <family val="2"/>
      <charset val="238"/>
    </font>
    <font>
      <sz val="11"/>
      <name val="Arial"/>
      <family val="2"/>
      <charset val="238"/>
    </font>
    <font>
      <b/>
      <sz val="7.5"/>
      <name val="Arial"/>
      <family val="2"/>
      <charset val="238"/>
    </font>
    <font>
      <sz val="6"/>
      <name val="Arial"/>
      <family val="2"/>
      <charset val="238"/>
    </font>
    <font>
      <sz val="9"/>
      <name val="Arial"/>
      <family val="2"/>
      <charset val="238"/>
    </font>
    <font>
      <sz val="9"/>
      <name val="Arial CE"/>
      <family val="2"/>
      <charset val="238"/>
    </font>
    <font>
      <b/>
      <sz val="9"/>
      <name val="Arial CE"/>
      <family val="2"/>
      <charset val="238"/>
    </font>
    <font>
      <b/>
      <sz val="12"/>
      <name val="Arial CE"/>
      <family val="2"/>
      <charset val="238"/>
    </font>
    <font>
      <sz val="11"/>
      <color rgb="FF9C0006"/>
      <name val="Calibri"/>
      <family val="2"/>
      <charset val="238"/>
      <scheme val="minor"/>
    </font>
    <font>
      <sz val="10"/>
      <name val="Arial"/>
      <charset val="238"/>
    </font>
    <font>
      <b/>
      <sz val="9"/>
      <name val="Arial CE"/>
      <charset val="238"/>
    </font>
    <font>
      <sz val="9"/>
      <name val="Arial CE"/>
      <charset val="238"/>
    </font>
    <font>
      <b/>
      <sz val="9"/>
      <name val="Arial"/>
      <family val="2"/>
      <charset val="238"/>
    </font>
    <font>
      <sz val="6"/>
      <name val="Arial CE"/>
      <family val="2"/>
      <charset val="238"/>
    </font>
    <font>
      <b/>
      <sz val="9"/>
      <color rgb="FFFF0000"/>
      <name val="Arial"/>
      <family val="2"/>
      <charset val="238"/>
    </font>
    <font>
      <sz val="8"/>
      <color rgb="FFFF0000"/>
      <name val="Arial"/>
      <family val="2"/>
      <charset val="238"/>
    </font>
    <font>
      <b/>
      <sz val="9"/>
      <color theme="1"/>
      <name val="Arial"/>
      <family val="2"/>
      <charset val="238"/>
    </font>
    <font>
      <sz val="8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7"/>
      <name val="Arial CE"/>
      <charset val="238"/>
    </font>
    <font>
      <u/>
      <sz val="7"/>
      <name val="Arial CE"/>
      <charset val="238"/>
    </font>
    <font>
      <u/>
      <sz val="9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7CE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DashDotDot">
        <color indexed="64"/>
      </bottom>
      <diagonal/>
    </border>
    <border>
      <left style="thin">
        <color indexed="64"/>
      </left>
      <right style="thin">
        <color indexed="64"/>
      </right>
      <top/>
      <bottom style="mediumDashDot">
        <color indexed="64"/>
      </bottom>
      <diagonal/>
    </border>
    <border>
      <left/>
      <right/>
      <top/>
      <bottom style="mediumDashDot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DashDot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</borders>
  <cellStyleXfs count="17">
    <xf numFmtId="0" fontId="0" fillId="0" borderId="0"/>
    <xf numFmtId="0" fontId="6" fillId="0" borderId="0"/>
    <xf numFmtId="0" fontId="7" fillId="0" borderId="0"/>
    <xf numFmtId="43" fontId="7" fillId="0" borderId="0" applyFont="0" applyFill="0" applyBorder="0" applyAlignment="0" applyProtection="0"/>
    <xf numFmtId="0" fontId="18" fillId="0" borderId="0"/>
    <xf numFmtId="0" fontId="5" fillId="0" borderId="0"/>
    <xf numFmtId="0" fontId="4" fillId="0" borderId="0"/>
    <xf numFmtId="43" fontId="7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7" fillId="0" borderId="0"/>
    <xf numFmtId="0" fontId="34" fillId="0" borderId="0"/>
    <xf numFmtId="0" fontId="19" fillId="0" borderId="0"/>
    <xf numFmtId="0" fontId="41" fillId="4" borderId="0" applyNumberFormat="0" applyBorder="0" applyAlignment="0" applyProtection="0"/>
    <xf numFmtId="0" fontId="19" fillId="0" borderId="0"/>
    <xf numFmtId="0" fontId="42" fillId="0" borderId="0"/>
    <xf numFmtId="0" fontId="2" fillId="0" borderId="0"/>
  </cellStyleXfs>
  <cellXfs count="767">
    <xf numFmtId="0" fontId="0" fillId="0" borderId="0" xfId="0"/>
    <xf numFmtId="0" fontId="14" fillId="0" borderId="5" xfId="2" applyFont="1" applyBorder="1"/>
    <xf numFmtId="0" fontId="14" fillId="0" borderId="3" xfId="2" applyFont="1" applyBorder="1" applyAlignment="1">
      <alignment horizontal="right"/>
    </xf>
    <xf numFmtId="4" fontId="17" fillId="0" borderId="10" xfId="2" applyNumberFormat="1" applyFont="1" applyBorder="1"/>
    <xf numFmtId="0" fontId="14" fillId="0" borderId="3" xfId="2" applyFont="1" applyBorder="1" applyAlignment="1">
      <alignment horizontal="center"/>
    </xf>
    <xf numFmtId="0" fontId="8" fillId="0" borderId="0" xfId="8" applyFont="1"/>
    <xf numFmtId="49" fontId="8" fillId="0" borderId="0" xfId="8" applyNumberFormat="1" applyFont="1"/>
    <xf numFmtId="0" fontId="8" fillId="0" borderId="0" xfId="8" applyFont="1" applyAlignment="1">
      <alignment horizontal="left"/>
    </xf>
    <xf numFmtId="4" fontId="21" fillId="0" borderId="0" xfId="8" applyNumberFormat="1" applyFont="1"/>
    <xf numFmtId="0" fontId="9" fillId="0" borderId="0" xfId="8" applyFont="1" applyAlignment="1">
      <alignment horizontal="centerContinuous"/>
    </xf>
    <xf numFmtId="49" fontId="9" fillId="0" borderId="0" xfId="8" applyNumberFormat="1" applyFont="1" applyAlignment="1">
      <alignment horizontal="centerContinuous"/>
    </xf>
    <xf numFmtId="0" fontId="10" fillId="0" borderId="0" xfId="8" applyFont="1" applyAlignment="1">
      <alignment horizontal="centerContinuous"/>
    </xf>
    <xf numFmtId="0" fontId="11" fillId="0" borderId="0" xfId="8" applyFont="1"/>
    <xf numFmtId="0" fontId="8" fillId="0" borderId="0" xfId="8" applyFont="1" applyAlignment="1">
      <alignment horizontal="center"/>
    </xf>
    <xf numFmtId="0" fontId="12" fillId="0" borderId="0" xfId="8" applyFont="1" applyAlignment="1">
      <alignment horizontal="center"/>
    </xf>
    <xf numFmtId="0" fontId="8" fillId="0" borderId="1" xfId="8" applyFont="1" applyBorder="1"/>
    <xf numFmtId="49" fontId="8" fillId="0" borderId="1" xfId="8" applyNumberFormat="1" applyFont="1" applyBorder="1"/>
    <xf numFmtId="0" fontId="11" fillId="0" borderId="2" xfId="8" applyFont="1" applyBorder="1"/>
    <xf numFmtId="0" fontId="11" fillId="0" borderId="1" xfId="8" applyFont="1" applyBorder="1" applyAlignment="1">
      <alignment horizontal="center"/>
    </xf>
    <xf numFmtId="3" fontId="8" fillId="0" borderId="1" xfId="8" applyNumberFormat="1" applyFont="1" applyBorder="1"/>
    <xf numFmtId="0" fontId="8" fillId="0" borderId="1" xfId="8" applyFont="1" applyBorder="1" applyAlignment="1">
      <alignment horizontal="center"/>
    </xf>
    <xf numFmtId="0" fontId="13" fillId="0" borderId="0" xfId="8" applyFont="1"/>
    <xf numFmtId="0" fontId="11" fillId="0" borderId="3" xfId="8" applyFont="1" applyBorder="1" applyAlignment="1">
      <alignment horizontal="center"/>
    </xf>
    <xf numFmtId="49" fontId="11" fillId="0" borderId="3" xfId="8" applyNumberFormat="1" applyFont="1" applyBorder="1" applyAlignment="1">
      <alignment horizontal="center"/>
    </xf>
    <xf numFmtId="0" fontId="11" fillId="0" borderId="4" xfId="8" applyFont="1" applyBorder="1" applyAlignment="1">
      <alignment horizontal="center"/>
    </xf>
    <xf numFmtId="3" fontId="11" fillId="0" borderId="3" xfId="8" applyNumberFormat="1" applyFont="1" applyBorder="1" applyAlignment="1">
      <alignment horizontal="center"/>
    </xf>
    <xf numFmtId="0" fontId="11" fillId="0" borderId="5" xfId="8" applyFont="1" applyBorder="1" applyAlignment="1">
      <alignment horizontal="center"/>
    </xf>
    <xf numFmtId="49" fontId="11" fillId="0" borderId="5" xfId="8" applyNumberFormat="1" applyFont="1" applyBorder="1" applyAlignment="1">
      <alignment horizontal="center"/>
    </xf>
    <xf numFmtId="0" fontId="11" fillId="0" borderId="6" xfId="8" applyFont="1" applyBorder="1" applyAlignment="1">
      <alignment horizontal="center"/>
    </xf>
    <xf numFmtId="3" fontId="11" fillId="0" borderId="5" xfId="8" applyNumberFormat="1" applyFont="1" applyBorder="1" applyAlignment="1">
      <alignment horizontal="center"/>
    </xf>
    <xf numFmtId="3" fontId="8" fillId="0" borderId="3" xfId="8" applyNumberFormat="1" applyFont="1" applyBorder="1"/>
    <xf numFmtId="49" fontId="8" fillId="0" borderId="3" xfId="8" applyNumberFormat="1" applyFont="1" applyBorder="1" applyAlignment="1">
      <alignment horizontal="right"/>
    </xf>
    <xf numFmtId="0" fontId="11" fillId="0" borderId="7" xfId="8" applyFont="1" applyBorder="1"/>
    <xf numFmtId="4" fontId="11" fillId="0" borderId="8" xfId="8" applyNumberFormat="1" applyFont="1" applyBorder="1"/>
    <xf numFmtId="0" fontId="11" fillId="0" borderId="9" xfId="8" applyFont="1" applyBorder="1"/>
    <xf numFmtId="4" fontId="11" fillId="0" borderId="10" xfId="8" applyNumberFormat="1" applyFont="1" applyBorder="1"/>
    <xf numFmtId="3" fontId="11" fillId="0" borderId="3" xfId="8" applyNumberFormat="1" applyFont="1" applyBorder="1" applyAlignment="1">
      <alignment horizontal="right"/>
    </xf>
    <xf numFmtId="3" fontId="11" fillId="0" borderId="3" xfId="8" applyNumberFormat="1" applyFont="1" applyBorder="1"/>
    <xf numFmtId="49" fontId="11" fillId="0" borderId="3" xfId="8" applyNumberFormat="1" applyFont="1" applyBorder="1" applyAlignment="1">
      <alignment horizontal="right"/>
    </xf>
    <xf numFmtId="3" fontId="11" fillId="0" borderId="4" xfId="8" applyNumberFormat="1" applyFont="1" applyBorder="1"/>
    <xf numFmtId="4" fontId="11" fillId="0" borderId="10" xfId="8" applyNumberFormat="1" applyFont="1" applyBorder="1" applyAlignment="1">
      <alignment horizontal="right"/>
    </xf>
    <xf numFmtId="0" fontId="8" fillId="0" borderId="3" xfId="8" applyFont="1" applyBorder="1" applyAlignment="1">
      <alignment horizontal="right"/>
    </xf>
    <xf numFmtId="0" fontId="8" fillId="0" borderId="3" xfId="8" applyFont="1" applyBorder="1" applyAlignment="1">
      <alignment horizontal="center"/>
    </xf>
    <xf numFmtId="0" fontId="14" fillId="0" borderId="5" xfId="8" applyFont="1" applyBorder="1" applyAlignment="1">
      <alignment horizontal="left"/>
    </xf>
    <xf numFmtId="4" fontId="8" fillId="0" borderId="5" xfId="8" applyNumberFormat="1" applyFont="1" applyBorder="1"/>
    <xf numFmtId="4" fontId="8" fillId="0" borderId="5" xfId="8" applyNumberFormat="1" applyFont="1" applyBorder="1" applyAlignment="1">
      <alignment horizontal="right"/>
    </xf>
    <xf numFmtId="0" fontId="8" fillId="0" borderId="3" xfId="8" applyFont="1" applyBorder="1"/>
    <xf numFmtId="0" fontId="8" fillId="0" borderId="3" xfId="8" applyFont="1" applyBorder="1" applyAlignment="1">
      <alignment horizontal="right" vertical="top"/>
    </xf>
    <xf numFmtId="0" fontId="8" fillId="0" borderId="4" xfId="8" applyFont="1" applyBorder="1" applyAlignment="1">
      <alignment wrapText="1"/>
    </xf>
    <xf numFmtId="4" fontId="14" fillId="0" borderId="3" xfId="8" applyNumberFormat="1" applyFont="1" applyBorder="1" applyAlignment="1">
      <alignment horizontal="right"/>
    </xf>
    <xf numFmtId="4" fontId="8" fillId="0" borderId="3" xfId="8" applyNumberFormat="1" applyFont="1" applyBorder="1"/>
    <xf numFmtId="4" fontId="11" fillId="0" borderId="3" xfId="8" applyNumberFormat="1" applyFont="1" applyBorder="1"/>
    <xf numFmtId="0" fontId="14" fillId="0" borderId="3" xfId="8" applyFont="1" applyBorder="1"/>
    <xf numFmtId="0" fontId="14" fillId="0" borderId="3" xfId="8" applyFont="1" applyBorder="1" applyAlignment="1">
      <alignment horizontal="right"/>
    </xf>
    <xf numFmtId="0" fontId="14" fillId="0" borderId="6" xfId="8" applyFont="1" applyBorder="1"/>
    <xf numFmtId="3" fontId="8" fillId="0" borderId="3" xfId="8" applyNumberFormat="1" applyFont="1" applyBorder="1" applyAlignment="1">
      <alignment horizontal="right"/>
    </xf>
    <xf numFmtId="0" fontId="14" fillId="0" borderId="3" xfId="8" applyFont="1" applyBorder="1" applyAlignment="1">
      <alignment horizontal="right" vertical="top"/>
    </xf>
    <xf numFmtId="3" fontId="14" fillId="0" borderId="4" xfId="8" applyNumberFormat="1" applyFont="1" applyBorder="1" applyAlignment="1">
      <alignment wrapText="1"/>
    </xf>
    <xf numFmtId="3" fontId="14" fillId="0" borderId="3" xfId="8" applyNumberFormat="1" applyFont="1" applyBorder="1"/>
    <xf numFmtId="49" fontId="14" fillId="0" borderId="3" xfId="8" applyNumberFormat="1" applyFont="1" applyBorder="1" applyAlignment="1">
      <alignment horizontal="right" vertical="top"/>
    </xf>
    <xf numFmtId="0" fontId="14" fillId="0" borderId="4" xfId="8" applyFont="1" applyBorder="1" applyAlignment="1">
      <alignment wrapText="1"/>
    </xf>
    <xf numFmtId="4" fontId="8" fillId="0" borderId="3" xfId="8" applyNumberFormat="1" applyFont="1" applyBorder="1" applyAlignment="1">
      <alignment horizontal="right"/>
    </xf>
    <xf numFmtId="0" fontId="11" fillId="0" borderId="3" xfId="8" applyFont="1" applyBorder="1"/>
    <xf numFmtId="0" fontId="11" fillId="0" borderId="4" xfId="8" applyFont="1" applyBorder="1"/>
    <xf numFmtId="0" fontId="8" fillId="0" borderId="6" xfId="8" applyFont="1" applyBorder="1"/>
    <xf numFmtId="49" fontId="8" fillId="0" borderId="3" xfId="8" applyNumberFormat="1" applyFont="1" applyBorder="1" applyAlignment="1">
      <alignment horizontal="center"/>
    </xf>
    <xf numFmtId="49" fontId="8" fillId="0" borderId="3" xfId="8" applyNumberFormat="1" applyFont="1" applyBorder="1" applyAlignment="1">
      <alignment horizontal="right" vertical="top"/>
    </xf>
    <xf numFmtId="0" fontId="8" fillId="0" borderId="4" xfId="8" applyFont="1" applyBorder="1" applyAlignment="1">
      <alignment vertical="top" wrapText="1"/>
    </xf>
    <xf numFmtId="0" fontId="8" fillId="0" borderId="3" xfId="8" applyFont="1" applyBorder="1" applyAlignment="1">
      <alignment wrapText="1"/>
    </xf>
    <xf numFmtId="3" fontId="8" fillId="0" borderId="6" xfId="8" applyNumberFormat="1" applyFont="1" applyBorder="1"/>
    <xf numFmtId="3" fontId="8" fillId="0" borderId="4" xfId="8" applyNumberFormat="1" applyFont="1" applyBorder="1"/>
    <xf numFmtId="4" fontId="11" fillId="0" borderId="3" xfId="8" applyNumberFormat="1" applyFont="1" applyBorder="1" applyAlignment="1">
      <alignment horizontal="right"/>
    </xf>
    <xf numFmtId="3" fontId="14" fillId="0" borderId="6" xfId="8" applyNumberFormat="1" applyFont="1" applyBorder="1"/>
    <xf numFmtId="0" fontId="8" fillId="0" borderId="3" xfId="8" applyFont="1" applyBorder="1" applyAlignment="1">
      <alignment vertical="top" wrapText="1"/>
    </xf>
    <xf numFmtId="0" fontId="14" fillId="0" borderId="3" xfId="8" applyFont="1" applyBorder="1" applyAlignment="1">
      <alignment horizontal="center"/>
    </xf>
    <xf numFmtId="49" fontId="14" fillId="0" borderId="3" xfId="8" applyNumberFormat="1" applyFont="1" applyBorder="1"/>
    <xf numFmtId="0" fontId="14" fillId="0" borderId="5" xfId="8" applyFont="1" applyBorder="1"/>
    <xf numFmtId="3" fontId="8" fillId="0" borderId="5" xfId="8" applyNumberFormat="1" applyFont="1" applyBorder="1"/>
    <xf numFmtId="3" fontId="11" fillId="0" borderId="5" xfId="8" applyNumberFormat="1" applyFont="1" applyBorder="1"/>
    <xf numFmtId="49" fontId="8" fillId="0" borderId="5" xfId="8" applyNumberFormat="1" applyFont="1" applyBorder="1" applyAlignment="1">
      <alignment horizontal="right" vertical="top"/>
    </xf>
    <xf numFmtId="0" fontId="8" fillId="0" borderId="6" xfId="8" applyFont="1" applyBorder="1" applyAlignment="1">
      <alignment vertical="top" wrapText="1"/>
    </xf>
    <xf numFmtId="4" fontId="14" fillId="0" borderId="3" xfId="8" applyNumberFormat="1" applyFont="1" applyBorder="1"/>
    <xf numFmtId="0" fontId="14" fillId="0" borderId="3" xfId="8" applyFont="1" applyBorder="1" applyAlignment="1">
      <alignment wrapText="1"/>
    </xf>
    <xf numFmtId="0" fontId="14" fillId="0" borderId="5" xfId="9" applyNumberFormat="1" applyFont="1" applyBorder="1" applyAlignment="1">
      <alignment horizontal="left"/>
    </xf>
    <xf numFmtId="0" fontId="14" fillId="0" borderId="6" xfId="8" applyFont="1" applyBorder="1" applyAlignment="1">
      <alignment horizontal="left"/>
    </xf>
    <xf numFmtId="3" fontId="11" fillId="0" borderId="3" xfId="8" applyNumberFormat="1" applyFont="1" applyBorder="1" applyAlignment="1">
      <alignment horizontal="right" vertical="top"/>
    </xf>
    <xf numFmtId="3" fontId="11" fillId="0" borderId="4" xfId="8" applyNumberFormat="1" applyFont="1" applyBorder="1" applyAlignment="1">
      <alignment wrapText="1"/>
    </xf>
    <xf numFmtId="0" fontId="8" fillId="0" borderId="5" xfId="8" applyFont="1" applyBorder="1" applyAlignment="1">
      <alignment vertical="top" wrapText="1"/>
    </xf>
    <xf numFmtId="4" fontId="14" fillId="0" borderId="5" xfId="8" applyNumberFormat="1" applyFont="1" applyBorder="1" applyAlignment="1">
      <alignment horizontal="right"/>
    </xf>
    <xf numFmtId="0" fontId="8" fillId="0" borderId="6" xfId="8" applyFont="1" applyBorder="1" applyAlignment="1">
      <alignment wrapText="1"/>
    </xf>
    <xf numFmtId="4" fontId="14" fillId="0" borderId="5" xfId="8" applyNumberFormat="1" applyFont="1" applyBorder="1"/>
    <xf numFmtId="3" fontId="22" fillId="0" borderId="3" xfId="8" applyNumberFormat="1" applyFont="1" applyBorder="1" applyAlignment="1">
      <alignment horizontal="right"/>
    </xf>
    <xf numFmtId="0" fontId="16" fillId="0" borderId="3" xfId="8" applyFont="1" applyBorder="1"/>
    <xf numFmtId="4" fontId="16" fillId="0" borderId="3" xfId="8" applyNumberFormat="1" applyFont="1" applyBorder="1" applyAlignment="1">
      <alignment horizontal="right"/>
    </xf>
    <xf numFmtId="0" fontId="8" fillId="0" borderId="4" xfId="8" applyFont="1" applyBorder="1"/>
    <xf numFmtId="0" fontId="8" fillId="0" borderId="4" xfId="8" applyFont="1" applyBorder="1" applyAlignment="1">
      <alignment horizontal="right"/>
    </xf>
    <xf numFmtId="4" fontId="14" fillId="0" borderId="11" xfId="8" applyNumberFormat="1" applyFont="1" applyBorder="1"/>
    <xf numFmtId="0" fontId="17" fillId="0" borderId="3" xfId="8" applyFont="1" applyBorder="1" applyAlignment="1">
      <alignment horizontal="center"/>
    </xf>
    <xf numFmtId="0" fontId="17" fillId="0" borderId="3" xfId="8" applyFont="1" applyBorder="1" applyAlignment="1">
      <alignment horizontal="right"/>
    </xf>
    <xf numFmtId="0" fontId="17" fillId="0" borderId="10" xfId="8" applyFont="1" applyBorder="1"/>
    <xf numFmtId="49" fontId="14" fillId="0" borderId="3" xfId="8" applyNumberFormat="1" applyFont="1" applyBorder="1" applyAlignment="1">
      <alignment horizontal="center"/>
    </xf>
    <xf numFmtId="0" fontId="14" fillId="0" borderId="4" xfId="8" applyFont="1" applyBorder="1" applyAlignment="1">
      <alignment horizontal="left" wrapText="1"/>
    </xf>
    <xf numFmtId="0" fontId="8" fillId="0" borderId="5" xfId="8" applyFont="1" applyBorder="1" applyAlignment="1">
      <alignment horizontal="right"/>
    </xf>
    <xf numFmtId="0" fontId="8" fillId="0" borderId="3" xfId="2" applyFont="1" applyBorder="1" applyAlignment="1">
      <alignment horizontal="center"/>
    </xf>
    <xf numFmtId="3" fontId="17" fillId="0" borderId="3" xfId="8" applyNumberFormat="1" applyFont="1" applyBorder="1" applyAlignment="1">
      <alignment horizontal="right"/>
    </xf>
    <xf numFmtId="0" fontId="17" fillId="0" borderId="4" xfId="8" applyFont="1" applyBorder="1"/>
    <xf numFmtId="49" fontId="14" fillId="0" borderId="3" xfId="8" applyNumberFormat="1" applyFont="1" applyBorder="1" applyAlignment="1">
      <alignment horizontal="right"/>
    </xf>
    <xf numFmtId="0" fontId="14" fillId="0" borderId="4" xfId="8" applyFont="1" applyBorder="1"/>
    <xf numFmtId="0" fontId="8" fillId="0" borderId="4" xfId="8" applyFont="1" applyBorder="1" applyAlignment="1">
      <alignment vertical="top"/>
    </xf>
    <xf numFmtId="4" fontId="14" fillId="0" borderId="3" xfId="2" applyNumberFormat="1" applyFont="1" applyBorder="1" applyAlignment="1">
      <alignment horizontal="right"/>
    </xf>
    <xf numFmtId="4" fontId="14" fillId="0" borderId="3" xfId="8" applyNumberFormat="1" applyFont="1" applyBorder="1" applyAlignment="1">
      <alignment horizontal="right" vertical="center"/>
    </xf>
    <xf numFmtId="4" fontId="14" fillId="0" borderId="1" xfId="8" applyNumberFormat="1" applyFont="1" applyBorder="1"/>
    <xf numFmtId="49" fontId="16" fillId="0" borderId="3" xfId="2" applyNumberFormat="1" applyFont="1" applyBorder="1"/>
    <xf numFmtId="0" fontId="14" fillId="0" borderId="4" xfId="8" applyFont="1" applyBorder="1" applyAlignment="1">
      <alignment vertical="center" wrapText="1"/>
    </xf>
    <xf numFmtId="0" fontId="8" fillId="0" borderId="3" xfId="8" applyFont="1" applyBorder="1" applyAlignment="1">
      <alignment vertical="center" wrapText="1"/>
    </xf>
    <xf numFmtId="0" fontId="15" fillId="0" borderId="0" xfId="8" applyFont="1"/>
    <xf numFmtId="0" fontId="8" fillId="0" borderId="5" xfId="8" applyFont="1" applyBorder="1"/>
    <xf numFmtId="49" fontId="14" fillId="0" borderId="5" xfId="8" applyNumberFormat="1" applyFont="1" applyBorder="1" applyAlignment="1">
      <alignment horizontal="right" vertical="top"/>
    </xf>
    <xf numFmtId="0" fontId="14" fillId="0" borderId="6" xfId="8" applyFont="1" applyBorder="1" applyAlignment="1">
      <alignment wrapText="1"/>
    </xf>
    <xf numFmtId="4" fontId="14" fillId="0" borderId="3" xfId="2" applyNumberFormat="1" applyFont="1" applyBorder="1"/>
    <xf numFmtId="0" fontId="8" fillId="0" borderId="5" xfId="8" applyFont="1" applyBorder="1" applyAlignment="1">
      <alignment horizontal="right" vertical="top"/>
    </xf>
    <xf numFmtId="3" fontId="14" fillId="0" borderId="4" xfId="8" applyNumberFormat="1" applyFont="1" applyBorder="1"/>
    <xf numFmtId="49" fontId="11" fillId="0" borderId="5" xfId="8" applyNumberFormat="1" applyFont="1" applyBorder="1" applyAlignment="1">
      <alignment horizontal="right"/>
    </xf>
    <xf numFmtId="3" fontId="11" fillId="0" borderId="5" xfId="8" applyNumberFormat="1" applyFont="1" applyBorder="1" applyAlignment="1">
      <alignment horizontal="right"/>
    </xf>
    <xf numFmtId="0" fontId="8" fillId="0" borderId="4" xfId="8" applyFont="1" applyBorder="1" applyAlignment="1">
      <alignment horizontal="left" vertical="top"/>
    </xf>
    <xf numFmtId="0" fontId="8" fillId="0" borderId="3" xfId="8" applyFont="1" applyBorder="1" applyAlignment="1">
      <alignment vertical="top"/>
    </xf>
    <xf numFmtId="4" fontId="14" fillId="0" borderId="3" xfId="8" applyNumberFormat="1" applyFont="1" applyBorder="1" applyAlignment="1">
      <alignment horizontal="center"/>
    </xf>
    <xf numFmtId="4" fontId="14" fillId="0" borderId="17" xfId="8" applyNumberFormat="1" applyFont="1" applyBorder="1"/>
    <xf numFmtId="0" fontId="14" fillId="0" borderId="4" xfId="8" applyFont="1" applyBorder="1" applyAlignment="1">
      <alignment vertical="top"/>
    </xf>
    <xf numFmtId="4" fontId="16" fillId="0" borderId="3" xfId="2" applyNumberFormat="1" applyFont="1" applyBorder="1" applyAlignment="1">
      <alignment horizontal="right"/>
    </xf>
    <xf numFmtId="0" fontId="16" fillId="0" borderId="3" xfId="2" applyFont="1" applyBorder="1" applyAlignment="1">
      <alignment horizontal="right"/>
    </xf>
    <xf numFmtId="0" fontId="16" fillId="0" borderId="3" xfId="2" applyFont="1" applyBorder="1"/>
    <xf numFmtId="4" fontId="14" fillId="0" borderId="4" xfId="8" applyNumberFormat="1" applyFont="1" applyBorder="1"/>
    <xf numFmtId="3" fontId="8" fillId="0" borderId="4" xfId="8" applyNumberFormat="1" applyFont="1" applyBorder="1" applyAlignment="1">
      <alignment wrapText="1"/>
    </xf>
    <xf numFmtId="0" fontId="14" fillId="0" borderId="3" xfId="2" applyFont="1" applyBorder="1"/>
    <xf numFmtId="3" fontId="11" fillId="0" borderId="4" xfId="8" applyNumberFormat="1" applyFont="1" applyBorder="1" applyAlignment="1">
      <alignment vertical="center" wrapText="1"/>
    </xf>
    <xf numFmtId="0" fontId="14" fillId="0" borderId="5" xfId="8" applyFont="1" applyBorder="1" applyAlignment="1">
      <alignment horizontal="right"/>
    </xf>
    <xf numFmtId="0" fontId="17" fillId="0" borderId="3" xfId="2" applyFont="1" applyBorder="1" applyAlignment="1">
      <alignment horizontal="center"/>
    </xf>
    <xf numFmtId="0" fontId="17" fillId="0" borderId="3" xfId="2" applyFont="1" applyBorder="1"/>
    <xf numFmtId="0" fontId="17" fillId="0" borderId="3" xfId="2" applyFont="1" applyBorder="1" applyAlignment="1">
      <alignment horizontal="right"/>
    </xf>
    <xf numFmtId="49" fontId="11" fillId="0" borderId="3" xfId="8" applyNumberFormat="1" applyFont="1" applyBorder="1"/>
    <xf numFmtId="43" fontId="11" fillId="0" borderId="3" xfId="3" applyFont="1" applyBorder="1" applyAlignment="1">
      <alignment horizontal="right"/>
    </xf>
    <xf numFmtId="43" fontId="11" fillId="0" borderId="3" xfId="3" applyFont="1" applyBorder="1"/>
    <xf numFmtId="0" fontId="13" fillId="0" borderId="5" xfId="8" applyFont="1" applyBorder="1"/>
    <xf numFmtId="49" fontId="13" fillId="0" borderId="5" xfId="8" applyNumberFormat="1" applyFont="1" applyBorder="1" applyAlignment="1">
      <alignment horizontal="right"/>
    </xf>
    <xf numFmtId="0" fontId="13" fillId="0" borderId="6" xfId="8" applyFont="1" applyBorder="1"/>
    <xf numFmtId="0" fontId="17" fillId="0" borderId="0" xfId="8" applyFont="1" applyAlignment="1">
      <alignment horizontal="center" vertical="center"/>
    </xf>
    <xf numFmtId="0" fontId="14" fillId="0" borderId="0" xfId="8" applyFont="1" applyAlignment="1">
      <alignment horizontal="center" vertical="center"/>
    </xf>
    <xf numFmtId="0" fontId="14" fillId="0" borderId="0" xfId="8" applyFont="1"/>
    <xf numFmtId="0" fontId="14" fillId="0" borderId="0" xfId="8" applyFont="1" applyAlignment="1">
      <alignment horizontal="right" vertical="center"/>
    </xf>
    <xf numFmtId="0" fontId="24" fillId="0" borderId="0" xfId="8" applyFont="1"/>
    <xf numFmtId="0" fontId="24" fillId="0" borderId="0" xfId="8" applyFont="1" applyAlignment="1">
      <alignment horizontal="right"/>
    </xf>
    <xf numFmtId="0" fontId="25" fillId="0" borderId="0" xfId="8" applyFont="1"/>
    <xf numFmtId="4" fontId="25" fillId="0" borderId="0" xfId="8" applyNumberFormat="1" applyFont="1"/>
    <xf numFmtId="0" fontId="25" fillId="0" borderId="0" xfId="8" applyFont="1" applyAlignment="1">
      <alignment horizontal="center"/>
    </xf>
    <xf numFmtId="0" fontId="26" fillId="0" borderId="0" xfId="8" applyFont="1"/>
    <xf numFmtId="4" fontId="26" fillId="0" borderId="0" xfId="8" applyNumberFormat="1" applyFont="1"/>
    <xf numFmtId="4" fontId="21" fillId="0" borderId="0" xfId="8" applyNumberFormat="1" applyFont="1" applyAlignment="1">
      <alignment horizontal="right"/>
    </xf>
    <xf numFmtId="0" fontId="21" fillId="0" borderId="0" xfId="8" applyFont="1" applyAlignment="1">
      <alignment horizontal="center"/>
    </xf>
    <xf numFmtId="0" fontId="17" fillId="0" borderId="0" xfId="8" applyFont="1" applyAlignment="1">
      <alignment horizontal="centerContinuous" vertical="center"/>
    </xf>
    <xf numFmtId="0" fontId="17" fillId="0" borderId="0" xfId="8" applyFont="1" applyAlignment="1">
      <alignment horizontal="centerContinuous"/>
    </xf>
    <xf numFmtId="0" fontId="27" fillId="0" borderId="0" xfId="8" applyFont="1" applyAlignment="1">
      <alignment horizontal="left"/>
    </xf>
    <xf numFmtId="4" fontId="26" fillId="0" borderId="0" xfId="8" applyNumberFormat="1" applyFont="1" applyAlignment="1">
      <alignment horizontal="right"/>
    </xf>
    <xf numFmtId="0" fontId="26" fillId="0" borderId="0" xfId="8" applyFont="1" applyAlignment="1">
      <alignment horizontal="left"/>
    </xf>
    <xf numFmtId="4" fontId="27" fillId="0" borderId="0" xfId="8" applyNumberFormat="1" applyFont="1"/>
    <xf numFmtId="0" fontId="27" fillId="0" borderId="0" xfId="8" applyFont="1"/>
    <xf numFmtId="0" fontId="28" fillId="0" borderId="0" xfId="8" applyFont="1"/>
    <xf numFmtId="0" fontId="14" fillId="0" borderId="0" xfId="8" applyFont="1" applyAlignment="1">
      <alignment horizontal="centerContinuous"/>
    </xf>
    <xf numFmtId="0" fontId="14" fillId="0" borderId="0" xfId="8" applyFont="1" applyAlignment="1">
      <alignment horizontal="center"/>
    </xf>
    <xf numFmtId="0" fontId="17" fillId="2" borderId="1" xfId="8" applyFont="1" applyFill="1" applyBorder="1" applyAlignment="1">
      <alignment horizontal="center" vertical="center"/>
    </xf>
    <xf numFmtId="0" fontId="14" fillId="2" borderId="1" xfId="8" applyFont="1" applyFill="1" applyBorder="1" applyAlignment="1">
      <alignment horizontal="center" vertical="center"/>
    </xf>
    <xf numFmtId="0" fontId="17" fillId="0" borderId="1" xfId="8" applyFont="1" applyBorder="1" applyAlignment="1">
      <alignment horizontal="center" vertical="center"/>
    </xf>
    <xf numFmtId="0" fontId="17" fillId="2" borderId="18" xfId="8" applyFont="1" applyFill="1" applyBorder="1" applyAlignment="1">
      <alignment horizontal="centerContinuous" vertical="center"/>
    </xf>
    <xf numFmtId="0" fontId="17" fillId="2" borderId="19" xfId="8" applyFont="1" applyFill="1" applyBorder="1" applyAlignment="1">
      <alignment horizontal="centerContinuous" vertical="center"/>
    </xf>
    <xf numFmtId="0" fontId="17" fillId="2" borderId="20" xfId="8" applyFont="1" applyFill="1" applyBorder="1" applyAlignment="1">
      <alignment horizontal="centerContinuous" vertical="center"/>
    </xf>
    <xf numFmtId="0" fontId="17" fillId="2" borderId="21" xfId="8" applyFont="1" applyFill="1" applyBorder="1" applyAlignment="1">
      <alignment horizontal="centerContinuous" vertical="center"/>
    </xf>
    <xf numFmtId="0" fontId="17" fillId="2" borderId="19" xfId="8" applyFont="1" applyFill="1" applyBorder="1" applyAlignment="1">
      <alignment horizontal="center" vertical="center"/>
    </xf>
    <xf numFmtId="0" fontId="17" fillId="2" borderId="21" xfId="8" applyFont="1" applyFill="1" applyBorder="1" applyAlignment="1">
      <alignment horizontal="center" vertical="center"/>
    </xf>
    <xf numFmtId="0" fontId="25" fillId="0" borderId="0" xfId="8" applyFont="1" applyAlignment="1">
      <alignment horizontal="center" vertical="center"/>
    </xf>
    <xf numFmtId="4" fontId="26" fillId="0" borderId="0" xfId="8" applyNumberFormat="1" applyFont="1" applyAlignment="1">
      <alignment horizontal="right" vertical="center"/>
    </xf>
    <xf numFmtId="0" fontId="26" fillId="0" borderId="0" xfId="8" applyFont="1" applyAlignment="1">
      <alignment horizontal="left" vertical="center"/>
    </xf>
    <xf numFmtId="4" fontId="25" fillId="0" borderId="0" xfId="8" applyNumberFormat="1" applyFont="1" applyAlignment="1">
      <alignment horizontal="center" vertical="center"/>
    </xf>
    <xf numFmtId="0" fontId="25" fillId="0" borderId="0" xfId="8" applyFont="1" applyAlignment="1">
      <alignment horizontal="left" vertical="center"/>
    </xf>
    <xf numFmtId="0" fontId="17" fillId="2" borderId="3" xfId="8" applyFont="1" applyFill="1" applyBorder="1" applyAlignment="1">
      <alignment horizontal="center" vertical="center"/>
    </xf>
    <xf numFmtId="0" fontId="17" fillId="2" borderId="22" xfId="8" applyFont="1" applyFill="1" applyBorder="1" applyAlignment="1">
      <alignment horizontal="center" vertical="center"/>
    </xf>
    <xf numFmtId="0" fontId="14" fillId="2" borderId="22" xfId="8" applyFont="1" applyFill="1" applyBorder="1" applyAlignment="1">
      <alignment horizontal="center" vertical="center"/>
    </xf>
    <xf numFmtId="0" fontId="17" fillId="0" borderId="22" xfId="8" applyFont="1" applyBorder="1" applyAlignment="1">
      <alignment horizontal="center" vertical="center"/>
    </xf>
    <xf numFmtId="0" fontId="17" fillId="2" borderId="0" xfId="8" applyFont="1" applyFill="1" applyAlignment="1">
      <alignment horizontal="center" vertical="center"/>
    </xf>
    <xf numFmtId="0" fontId="17" fillId="3" borderId="18" xfId="8" applyFont="1" applyFill="1" applyBorder="1" applyAlignment="1">
      <alignment horizontal="center" vertical="center"/>
    </xf>
    <xf numFmtId="0" fontId="14" fillId="0" borderId="23" xfId="8" applyFont="1" applyBorder="1" applyAlignment="1">
      <alignment horizontal="center" vertical="center" wrapText="1"/>
    </xf>
    <xf numFmtId="0" fontId="14" fillId="0" borderId="0" xfId="8" applyFont="1" applyAlignment="1">
      <alignment horizontal="center" vertical="center" wrapText="1"/>
    </xf>
    <xf numFmtId="0" fontId="14" fillId="0" borderId="3" xfId="8" applyFont="1" applyBorder="1" applyAlignment="1">
      <alignment horizontal="center" vertical="center" wrapText="1"/>
    </xf>
    <xf numFmtId="4" fontId="26" fillId="0" borderId="0" xfId="8" applyNumberFormat="1" applyFont="1" applyAlignment="1">
      <alignment vertical="center"/>
    </xf>
    <xf numFmtId="0" fontId="26" fillId="0" borderId="0" xfId="8" applyFont="1" applyAlignment="1">
      <alignment vertical="center"/>
    </xf>
    <xf numFmtId="0" fontId="25" fillId="0" borderId="0" xfId="8" applyFont="1" applyAlignment="1">
      <alignment vertical="center"/>
    </xf>
    <xf numFmtId="0" fontId="17" fillId="0" borderId="24" xfId="4" applyFont="1" applyBorder="1" applyAlignment="1">
      <alignment horizontal="center" vertical="center"/>
    </xf>
    <xf numFmtId="0" fontId="26" fillId="0" borderId="0" xfId="8" applyFont="1" applyAlignment="1">
      <alignment horizontal="center" vertical="center"/>
    </xf>
    <xf numFmtId="0" fontId="17" fillId="2" borderId="5" xfId="8" applyFont="1" applyFill="1" applyBorder="1" applyAlignment="1">
      <alignment horizontal="center" vertical="center"/>
    </xf>
    <xf numFmtId="0" fontId="17" fillId="2" borderId="25" xfId="8" applyFont="1" applyFill="1" applyBorder="1" applyAlignment="1">
      <alignment horizontal="center" vertical="center"/>
    </xf>
    <xf numFmtId="0" fontId="14" fillId="2" borderId="25" xfId="8" applyFont="1" applyFill="1" applyBorder="1" applyAlignment="1">
      <alignment horizontal="center" vertical="center"/>
    </xf>
    <xf numFmtId="0" fontId="17" fillId="0" borderId="25" xfId="8" applyFont="1" applyBorder="1" applyAlignment="1">
      <alignment horizontal="center" vertical="center"/>
    </xf>
    <xf numFmtId="0" fontId="14" fillId="2" borderId="14" xfId="8" applyFont="1" applyFill="1" applyBorder="1" applyAlignment="1">
      <alignment horizontal="center" vertical="center"/>
    </xf>
    <xf numFmtId="0" fontId="14" fillId="0" borderId="14" xfId="8" applyFont="1" applyBorder="1" applyAlignment="1">
      <alignment horizontal="center" vertical="center"/>
    </xf>
    <xf numFmtId="0" fontId="14" fillId="0" borderId="18" xfId="8" applyFont="1" applyBorder="1" applyAlignment="1">
      <alignment horizontal="center" vertical="center"/>
    </xf>
    <xf numFmtId="0" fontId="14" fillId="2" borderId="21" xfId="8" applyFont="1" applyFill="1" applyBorder="1" applyAlignment="1">
      <alignment horizontal="center" vertical="center"/>
    </xf>
    <xf numFmtId="0" fontId="14" fillId="2" borderId="23" xfId="8" applyFont="1" applyFill="1" applyBorder="1" applyAlignment="1">
      <alignment horizontal="center" vertical="center"/>
    </xf>
    <xf numFmtId="0" fontId="14" fillId="2" borderId="20" xfId="8" applyFont="1" applyFill="1" applyBorder="1" applyAlignment="1">
      <alignment horizontal="center" vertical="center"/>
    </xf>
    <xf numFmtId="4" fontId="25" fillId="0" borderId="0" xfId="8" applyNumberFormat="1" applyFont="1" applyAlignment="1">
      <alignment vertical="center"/>
    </xf>
    <xf numFmtId="1" fontId="17" fillId="0" borderId="14" xfId="8" applyNumberFormat="1" applyFont="1" applyBorder="1" applyAlignment="1">
      <alignment vertical="center" wrapText="1"/>
    </xf>
    <xf numFmtId="1" fontId="14" fillId="0" borderId="14" xfId="8" applyNumberFormat="1" applyFont="1" applyBorder="1" applyAlignment="1">
      <alignment vertical="center" wrapText="1"/>
    </xf>
    <xf numFmtId="0" fontId="17" fillId="0" borderId="14" xfId="8" applyFont="1" applyBorder="1" applyAlignment="1">
      <alignment horizontal="left" vertical="center" wrapText="1"/>
    </xf>
    <xf numFmtId="4" fontId="17" fillId="0" borderId="14" xfId="8" applyNumberFormat="1" applyFont="1" applyBorder="1" applyAlignment="1">
      <alignment horizontal="right" vertical="center" wrapText="1"/>
    </xf>
    <xf numFmtId="0" fontId="17" fillId="0" borderId="14" xfId="8" applyFont="1" applyBorder="1" applyAlignment="1">
      <alignment horizontal="center" vertical="center"/>
    </xf>
    <xf numFmtId="0" fontId="17" fillId="0" borderId="14" xfId="8" applyFont="1" applyBorder="1" applyAlignment="1">
      <alignment vertical="center" wrapText="1"/>
    </xf>
    <xf numFmtId="4" fontId="17" fillId="0" borderId="14" xfId="8" applyNumberFormat="1" applyFont="1" applyBorder="1" applyAlignment="1">
      <alignment horizontal="right" vertical="center"/>
    </xf>
    <xf numFmtId="1" fontId="17" fillId="0" borderId="1" xfId="8" applyNumberFormat="1" applyFont="1" applyBorder="1" applyAlignment="1">
      <alignment vertical="center" wrapText="1"/>
    </xf>
    <xf numFmtId="0" fontId="14" fillId="0" borderId="1" xfId="8" applyFont="1" applyBorder="1" applyAlignment="1">
      <alignment horizontal="center" vertical="center"/>
    </xf>
    <xf numFmtId="0" fontId="14" fillId="0" borderId="1" xfId="8" applyFont="1" applyBorder="1" applyAlignment="1">
      <alignment vertical="center" wrapText="1"/>
    </xf>
    <xf numFmtId="4" fontId="14" fillId="0" borderId="1" xfId="8" applyNumberFormat="1" applyFont="1" applyBorder="1" applyAlignment="1">
      <alignment horizontal="right" vertical="center"/>
    </xf>
    <xf numFmtId="4" fontId="14" fillId="0" borderId="1" xfId="8" applyNumberFormat="1" applyFont="1" applyBorder="1" applyAlignment="1">
      <alignment horizontal="right" vertical="center" wrapText="1"/>
    </xf>
    <xf numFmtId="1" fontId="17" fillId="0" borderId="5" xfId="8" applyNumberFormat="1" applyFont="1" applyBorder="1" applyAlignment="1">
      <alignment vertical="center" wrapText="1"/>
    </xf>
    <xf numFmtId="0" fontId="21" fillId="0" borderId="5" xfId="8" applyFont="1" applyBorder="1" applyAlignment="1">
      <alignment horizontal="center" vertical="center"/>
    </xf>
    <xf numFmtId="0" fontId="14" fillId="0" borderId="5" xfId="8" applyFont="1" applyBorder="1" applyAlignment="1">
      <alignment horizontal="center" vertical="center"/>
    </xf>
    <xf numFmtId="0" fontId="14" fillId="0" borderId="5" xfId="8" applyFont="1" applyBorder="1" applyAlignment="1">
      <alignment vertical="center" wrapText="1"/>
    </xf>
    <xf numFmtId="43" fontId="14" fillId="0" borderId="5" xfId="9" applyFont="1" applyBorder="1" applyAlignment="1">
      <alignment vertical="center" wrapText="1"/>
    </xf>
    <xf numFmtId="4" fontId="14" fillId="0" borderId="5" xfId="8" applyNumberFormat="1" applyFont="1" applyBorder="1" applyAlignment="1">
      <alignment horizontal="right" vertical="center"/>
    </xf>
    <xf numFmtId="0" fontId="17" fillId="0" borderId="3" xfId="8" applyFont="1" applyBorder="1" applyAlignment="1">
      <alignment horizontal="center" vertical="center"/>
    </xf>
    <xf numFmtId="0" fontId="14" fillId="0" borderId="22" xfId="8" applyFont="1" applyBorder="1" applyAlignment="1">
      <alignment horizontal="center" vertical="center"/>
    </xf>
    <xf numFmtId="0" fontId="14" fillId="0" borderId="22" xfId="8" applyFont="1" applyBorder="1" applyAlignment="1">
      <alignment vertical="center" wrapText="1"/>
    </xf>
    <xf numFmtId="4" fontId="14" fillId="0" borderId="22" xfId="8" applyNumberFormat="1" applyFont="1" applyBorder="1" applyAlignment="1">
      <alignment horizontal="right" vertical="center"/>
    </xf>
    <xf numFmtId="0" fontId="17" fillId="0" borderId="5" xfId="8" applyFont="1" applyBorder="1" applyAlignment="1">
      <alignment horizontal="center" vertical="center"/>
    </xf>
    <xf numFmtId="0" fontId="14" fillId="0" borderId="25" xfId="8" applyFont="1" applyBorder="1" applyAlignment="1">
      <alignment horizontal="center" vertical="center"/>
    </xf>
    <xf numFmtId="0" fontId="29" fillId="0" borderId="5" xfId="8" applyFont="1" applyBorder="1" applyAlignment="1">
      <alignment vertical="center"/>
    </xf>
    <xf numFmtId="43" fontId="14" fillId="0" borderId="25" xfId="9" applyFont="1" applyBorder="1" applyAlignment="1">
      <alignment vertical="center" wrapText="1"/>
    </xf>
    <xf numFmtId="0" fontId="14" fillId="0" borderId="25" xfId="8" applyFont="1" applyBorder="1" applyAlignment="1">
      <alignment vertical="center" wrapText="1"/>
    </xf>
    <xf numFmtId="4" fontId="14" fillId="0" borderId="25" xfId="8" applyNumberFormat="1" applyFont="1" applyBorder="1" applyAlignment="1">
      <alignment horizontal="right" vertical="center"/>
    </xf>
    <xf numFmtId="43" fontId="14" fillId="0" borderId="22" xfId="9" applyFont="1" applyBorder="1" applyAlignment="1">
      <alignment vertical="center" wrapText="1"/>
    </xf>
    <xf numFmtId="0" fontId="14" fillId="0" borderId="26" xfId="8" applyFont="1" applyBorder="1" applyAlignment="1">
      <alignment horizontal="center" vertical="center" wrapText="1"/>
    </xf>
    <xf numFmtId="0" fontId="17" fillId="0" borderId="26" xfId="8" applyFont="1" applyBorder="1" applyAlignment="1">
      <alignment horizontal="center" vertical="center" wrapText="1"/>
    </xf>
    <xf numFmtId="49" fontId="14" fillId="0" borderId="27" xfId="8" applyNumberFormat="1" applyFont="1" applyBorder="1" applyAlignment="1">
      <alignment horizontal="center" vertical="center" wrapText="1"/>
    </xf>
    <xf numFmtId="0" fontId="17" fillId="0" borderId="27" xfId="8" applyFont="1" applyBorder="1" applyAlignment="1">
      <alignment vertical="center" wrapText="1"/>
    </xf>
    <xf numFmtId="164" fontId="17" fillId="0" borderId="27" xfId="9" applyNumberFormat="1" applyFont="1" applyBorder="1" applyAlignment="1">
      <alignment vertical="center" wrapText="1"/>
    </xf>
    <xf numFmtId="4" fontId="17" fillId="0" borderId="27" xfId="8" applyNumberFormat="1" applyFont="1" applyBorder="1" applyAlignment="1">
      <alignment horizontal="center" vertical="center" wrapText="1"/>
    </xf>
    <xf numFmtId="4" fontId="17" fillId="0" borderId="27" xfId="8" applyNumberFormat="1" applyFont="1" applyBorder="1" applyAlignment="1">
      <alignment vertical="center" wrapText="1"/>
    </xf>
    <xf numFmtId="4" fontId="14" fillId="0" borderId="4" xfId="8" applyNumberFormat="1" applyFont="1" applyBorder="1" applyAlignment="1">
      <alignment horizontal="right" vertical="center"/>
    </xf>
    <xf numFmtId="0" fontId="30" fillId="0" borderId="28" xfId="4" applyFont="1" applyBorder="1" applyAlignment="1">
      <alignment horizontal="center" vertical="center"/>
    </xf>
    <xf numFmtId="0" fontId="17" fillId="0" borderId="29" xfId="4" applyFont="1" applyBorder="1" applyAlignment="1">
      <alignment horizontal="center" vertical="center"/>
    </xf>
    <xf numFmtId="0" fontId="14" fillId="0" borderId="14" xfId="4" applyFont="1" applyBorder="1" applyAlignment="1">
      <alignment vertical="center" wrapText="1"/>
    </xf>
    <xf numFmtId="43" fontId="14" fillId="0" borderId="30" xfId="9" applyFont="1" applyBorder="1" applyAlignment="1">
      <alignment vertical="center" wrapText="1"/>
    </xf>
    <xf numFmtId="4" fontId="14" fillId="0" borderId="31" xfId="4" applyNumberFormat="1" applyFont="1" applyBorder="1" applyAlignment="1">
      <alignment horizontal="right" vertical="center"/>
    </xf>
    <xf numFmtId="4" fontId="14" fillId="0" borderId="28" xfId="4" applyNumberFormat="1" applyFont="1" applyBorder="1" applyAlignment="1">
      <alignment horizontal="right" vertical="center"/>
    </xf>
    <xf numFmtId="0" fontId="27" fillId="0" borderId="0" xfId="8" applyFont="1" applyAlignment="1">
      <alignment horizontal="center" vertical="center"/>
    </xf>
    <xf numFmtId="0" fontId="25" fillId="0" borderId="0" xfId="8" applyFont="1" applyAlignment="1">
      <alignment horizontal="right" vertical="center"/>
    </xf>
    <xf numFmtId="0" fontId="33" fillId="0" borderId="0" xfId="8" applyFont="1" applyAlignment="1">
      <alignment horizontal="left"/>
    </xf>
    <xf numFmtId="0" fontId="33" fillId="0" borderId="0" xfId="8" applyFont="1"/>
    <xf numFmtId="0" fontId="16" fillId="0" borderId="0" xfId="11" applyFont="1"/>
    <xf numFmtId="0" fontId="8" fillId="0" borderId="0" xfId="0" applyFont="1"/>
    <xf numFmtId="0" fontId="8" fillId="0" borderId="0" xfId="10" applyFont="1"/>
    <xf numFmtId="0" fontId="8" fillId="0" borderId="0" xfId="0" applyFont="1" applyAlignment="1">
      <alignment horizontal="left"/>
    </xf>
    <xf numFmtId="0" fontId="20" fillId="0" borderId="0" xfId="11" applyFont="1" applyAlignment="1">
      <alignment horizontal="centerContinuous" vertical="center"/>
    </xf>
    <xf numFmtId="0" fontId="22" fillId="0" borderId="1" xfId="11" applyFont="1" applyBorder="1" applyAlignment="1">
      <alignment horizontal="center" vertical="center"/>
    </xf>
    <xf numFmtId="0" fontId="22" fillId="0" borderId="1" xfId="11" applyFont="1" applyBorder="1" applyAlignment="1">
      <alignment horizontal="center" vertical="center" wrapText="1"/>
    </xf>
    <xf numFmtId="0" fontId="35" fillId="0" borderId="1" xfId="11" applyFont="1" applyBorder="1" applyAlignment="1">
      <alignment horizontal="center" vertical="top" wrapText="1"/>
    </xf>
    <xf numFmtId="0" fontId="22" fillId="0" borderId="18" xfId="11" applyFont="1" applyBorder="1" applyAlignment="1">
      <alignment horizontal="centerContinuous" vertical="center"/>
    </xf>
    <xf numFmtId="0" fontId="22" fillId="0" borderId="23" xfId="11" applyFont="1" applyBorder="1" applyAlignment="1">
      <alignment horizontal="centerContinuous" vertical="center"/>
    </xf>
    <xf numFmtId="0" fontId="22" fillId="0" borderId="20" xfId="11" applyFont="1" applyBorder="1" applyAlignment="1">
      <alignment horizontal="centerContinuous" vertical="center"/>
    </xf>
    <xf numFmtId="0" fontId="22" fillId="0" borderId="3" xfId="11" applyFont="1" applyBorder="1" applyAlignment="1">
      <alignment horizontal="center" vertical="center"/>
    </xf>
    <xf numFmtId="0" fontId="22" fillId="0" borderId="3" xfId="11" applyFont="1" applyBorder="1" applyAlignment="1">
      <alignment horizontal="center" vertical="center" wrapText="1"/>
    </xf>
    <xf numFmtId="0" fontId="35" fillId="0" borderId="3" xfId="11" applyFont="1" applyBorder="1" applyAlignment="1">
      <alignment horizontal="center" vertical="center" wrapText="1"/>
    </xf>
    <xf numFmtId="0" fontId="22" fillId="0" borderId="5" xfId="11" applyFont="1" applyBorder="1" applyAlignment="1">
      <alignment horizontal="center" vertical="center"/>
    </xf>
    <xf numFmtId="0" fontId="35" fillId="0" borderId="5" xfId="11" applyFont="1" applyBorder="1" applyAlignment="1">
      <alignment horizontal="center" vertical="center" wrapText="1"/>
    </xf>
    <xf numFmtId="0" fontId="22" fillId="0" borderId="5" xfId="11" applyFont="1" applyBorder="1" applyAlignment="1">
      <alignment horizontal="center" vertical="center" wrapText="1"/>
    </xf>
    <xf numFmtId="0" fontId="36" fillId="0" borderId="14" xfId="11" applyFont="1" applyBorder="1" applyAlignment="1">
      <alignment horizontal="center" vertical="center"/>
    </xf>
    <xf numFmtId="0" fontId="36" fillId="0" borderId="23" xfId="11" applyFont="1" applyBorder="1" applyAlignment="1">
      <alignment horizontal="center" vertical="center"/>
    </xf>
    <xf numFmtId="0" fontId="20" fillId="0" borderId="1" xfId="11" applyFont="1" applyBorder="1" applyAlignment="1">
      <alignment horizontal="center" vertical="center"/>
    </xf>
    <xf numFmtId="0" fontId="20" fillId="0" borderId="14" xfId="11" applyFont="1" applyBorder="1" applyAlignment="1">
      <alignment vertical="center"/>
    </xf>
    <xf numFmtId="4" fontId="22" fillId="0" borderId="23" xfId="11" applyNumberFormat="1" applyFont="1" applyBorder="1" applyAlignment="1">
      <alignment horizontal="center" vertical="center"/>
    </xf>
    <xf numFmtId="4" fontId="22" fillId="0" borderId="14" xfId="11" applyNumberFormat="1" applyFont="1" applyBorder="1" applyAlignment="1">
      <alignment vertical="center"/>
    </xf>
    <xf numFmtId="4" fontId="16" fillId="0" borderId="0" xfId="11" applyNumberFormat="1" applyFont="1" applyAlignment="1">
      <alignment horizontal="right" vertical="center"/>
    </xf>
    <xf numFmtId="4" fontId="22" fillId="0" borderId="0" xfId="11" applyNumberFormat="1" applyFont="1"/>
    <xf numFmtId="0" fontId="22" fillId="0" borderId="0" xfId="11" applyFont="1"/>
    <xf numFmtId="0" fontId="20" fillId="0" borderId="3" xfId="11" applyFont="1" applyBorder="1" applyAlignment="1">
      <alignment horizontal="center" vertical="center"/>
    </xf>
    <xf numFmtId="4" fontId="16" fillId="0" borderId="0" xfId="11" applyNumberFormat="1" applyFont="1"/>
    <xf numFmtId="43" fontId="16" fillId="0" borderId="0" xfId="7" applyFont="1"/>
    <xf numFmtId="3" fontId="22" fillId="0" borderId="0" xfId="11" applyNumberFormat="1" applyFont="1"/>
    <xf numFmtId="49" fontId="22" fillId="0" borderId="34" xfId="11" applyNumberFormat="1" applyFont="1" applyBorder="1" applyAlignment="1">
      <alignment horizontal="center" vertical="center"/>
    </xf>
    <xf numFmtId="0" fontId="22" fillId="0" borderId="35" xfId="11" applyFont="1" applyBorder="1" applyAlignment="1">
      <alignment vertical="center" wrapText="1"/>
    </xf>
    <xf numFmtId="4" fontId="20" fillId="0" borderId="36" xfId="0" applyNumberFormat="1" applyFont="1" applyBorder="1" applyAlignment="1">
      <alignment horizontal="center" vertical="center"/>
    </xf>
    <xf numFmtId="4" fontId="22" fillId="0" borderId="37" xfId="0" applyNumberFormat="1" applyFont="1" applyBorder="1" applyAlignment="1">
      <alignment horizontal="right" vertical="center"/>
    </xf>
    <xf numFmtId="3" fontId="16" fillId="0" borderId="0" xfId="11" applyNumberFormat="1" applyFont="1"/>
    <xf numFmtId="49" fontId="16" fillId="0" borderId="3" xfId="11" applyNumberFormat="1" applyFont="1" applyBorder="1" applyAlignment="1">
      <alignment horizontal="center" vertical="center"/>
    </xf>
    <xf numFmtId="0" fontId="22" fillId="0" borderId="3" xfId="11" applyFont="1" applyBorder="1" applyAlignment="1">
      <alignment vertical="center"/>
    </xf>
    <xf numFmtId="0" fontId="16" fillId="0" borderId="0" xfId="11" applyFont="1" applyAlignment="1">
      <alignment horizontal="center"/>
    </xf>
    <xf numFmtId="0" fontId="16" fillId="0" borderId="22" xfId="11" applyFont="1" applyBorder="1"/>
    <xf numFmtId="0" fontId="16" fillId="0" borderId="38" xfId="11" applyFont="1" applyBorder="1" applyAlignment="1">
      <alignment horizontal="center" vertical="center"/>
    </xf>
    <xf numFmtId="0" fontId="16" fillId="0" borderId="15" xfId="11" applyFont="1" applyBorder="1" applyAlignment="1">
      <alignment vertical="top" wrapText="1"/>
    </xf>
    <xf numFmtId="0" fontId="16" fillId="3" borderId="38" xfId="11" applyFont="1" applyFill="1" applyBorder="1" applyAlignment="1">
      <alignment horizontal="center"/>
    </xf>
    <xf numFmtId="4" fontId="16" fillId="0" borderId="39" xfId="11" applyNumberFormat="1" applyFont="1" applyBorder="1"/>
    <xf numFmtId="4" fontId="16" fillId="3" borderId="40" xfId="11" applyNumberFormat="1" applyFont="1" applyFill="1" applyBorder="1"/>
    <xf numFmtId="4" fontId="16" fillId="3" borderId="39" xfId="11" applyNumberFormat="1" applyFont="1" applyFill="1" applyBorder="1"/>
    <xf numFmtId="0" fontId="16" fillId="0" borderId="33" xfId="11" applyFont="1" applyBorder="1" applyAlignment="1">
      <alignment horizontal="center" vertical="center"/>
    </xf>
    <xf numFmtId="0" fontId="16" fillId="3" borderId="33" xfId="11" applyFont="1" applyFill="1" applyBorder="1" applyAlignment="1">
      <alignment horizontal="center"/>
    </xf>
    <xf numFmtId="0" fontId="16" fillId="0" borderId="33" xfId="11" applyFont="1" applyBorder="1"/>
    <xf numFmtId="0" fontId="16" fillId="0" borderId="0" xfId="11" applyFont="1" applyAlignment="1">
      <alignment horizontal="center" vertical="center"/>
    </xf>
    <xf numFmtId="0" fontId="16" fillId="3" borderId="0" xfId="11" applyFont="1" applyFill="1" applyAlignment="1">
      <alignment horizontal="center"/>
    </xf>
    <xf numFmtId="0" fontId="37" fillId="0" borderId="0" xfId="12" applyFont="1" applyAlignment="1">
      <alignment vertical="center"/>
    </xf>
    <xf numFmtId="0" fontId="8" fillId="0" borderId="0" xfId="12" applyFont="1" applyAlignment="1">
      <alignment horizontal="left"/>
    </xf>
    <xf numFmtId="0" fontId="37" fillId="0" borderId="0" xfId="12" applyFont="1"/>
    <xf numFmtId="0" fontId="8" fillId="0" borderId="0" xfId="12" applyFont="1"/>
    <xf numFmtId="0" fontId="38" fillId="0" borderId="0" xfId="12" applyFont="1"/>
    <xf numFmtId="0" fontId="39" fillId="0" borderId="0" xfId="12" applyFont="1" applyAlignment="1">
      <alignment horizontal="centerContinuous" vertical="center" wrapText="1"/>
    </xf>
    <xf numFmtId="0" fontId="39" fillId="0" borderId="0" xfId="12" applyFont="1" applyAlignment="1">
      <alignment horizontal="center" vertical="center" wrapText="1"/>
    </xf>
    <xf numFmtId="0" fontId="16" fillId="0" borderId="0" xfId="12" applyFont="1" applyAlignment="1">
      <alignment horizontal="center" vertical="center"/>
    </xf>
    <xf numFmtId="0" fontId="39" fillId="2" borderId="1" xfId="12" applyFont="1" applyFill="1" applyBorder="1" applyAlignment="1">
      <alignment horizontal="center" vertical="center"/>
    </xf>
    <xf numFmtId="0" fontId="39" fillId="2" borderId="1" xfId="12" applyFont="1" applyFill="1" applyBorder="1" applyAlignment="1">
      <alignment horizontal="center" vertical="center" wrapText="1"/>
    </xf>
    <xf numFmtId="0" fontId="39" fillId="2" borderId="18" xfId="12" applyFont="1" applyFill="1" applyBorder="1" applyAlignment="1">
      <alignment horizontal="centerContinuous" vertical="center" wrapText="1"/>
    </xf>
    <xf numFmtId="0" fontId="39" fillId="2" borderId="20" xfId="12" applyFont="1" applyFill="1" applyBorder="1" applyAlignment="1">
      <alignment horizontal="centerContinuous" vertical="center" wrapText="1"/>
    </xf>
    <xf numFmtId="0" fontId="39" fillId="2" borderId="23" xfId="12" applyFont="1" applyFill="1" applyBorder="1" applyAlignment="1">
      <alignment horizontal="centerContinuous" vertical="center" wrapText="1"/>
    </xf>
    <xf numFmtId="0" fontId="39" fillId="2" borderId="3" xfId="12" applyFont="1" applyFill="1" applyBorder="1" applyAlignment="1">
      <alignment horizontal="center" vertical="center"/>
    </xf>
    <xf numFmtId="0" fontId="39" fillId="2" borderId="3" xfId="12" applyFont="1" applyFill="1" applyBorder="1" applyAlignment="1">
      <alignment horizontal="center" vertical="center" wrapText="1"/>
    </xf>
    <xf numFmtId="0" fontId="39" fillId="2" borderId="5" xfId="12" applyFont="1" applyFill="1" applyBorder="1" applyAlignment="1">
      <alignment horizontal="center" vertical="center"/>
    </xf>
    <xf numFmtId="0" fontId="39" fillId="2" borderId="5" xfId="12" applyFont="1" applyFill="1" applyBorder="1" applyAlignment="1">
      <alignment horizontal="center" vertical="center" wrapText="1"/>
    </xf>
    <xf numFmtId="0" fontId="39" fillId="2" borderId="5" xfId="12" applyFont="1" applyFill="1" applyBorder="1" applyAlignment="1">
      <alignment horizontal="center" vertical="top" wrapText="1"/>
    </xf>
    <xf numFmtId="0" fontId="11" fillId="2" borderId="14" xfId="12" applyFont="1" applyFill="1" applyBorder="1" applyAlignment="1">
      <alignment horizontal="center" vertical="center" wrapText="1"/>
    </xf>
    <xf numFmtId="0" fontId="12" fillId="0" borderId="14" xfId="12" applyFont="1" applyBorder="1" applyAlignment="1">
      <alignment horizontal="center" vertical="center"/>
    </xf>
    <xf numFmtId="0" fontId="23" fillId="0" borderId="0" xfId="12" applyFont="1"/>
    <xf numFmtId="0" fontId="23" fillId="0" borderId="0" xfId="12" applyFont="1" applyAlignment="1">
      <alignment vertical="center"/>
    </xf>
    <xf numFmtId="0" fontId="37" fillId="0" borderId="14" xfId="12" applyFont="1" applyBorder="1" applyAlignment="1">
      <alignment vertical="center"/>
    </xf>
    <xf numFmtId="4" fontId="37" fillId="0" borderId="14" xfId="12" applyNumberFormat="1" applyFont="1" applyBorder="1" applyAlignment="1">
      <alignment vertical="center"/>
    </xf>
    <xf numFmtId="0" fontId="37" fillId="0" borderId="25" xfId="12" applyFont="1" applyBorder="1" applyAlignment="1">
      <alignment vertical="center"/>
    </xf>
    <xf numFmtId="4" fontId="37" fillId="0" borderId="5" xfId="12" applyNumberFormat="1" applyFont="1" applyBorder="1" applyAlignment="1">
      <alignment vertical="center"/>
    </xf>
    <xf numFmtId="0" fontId="10" fillId="0" borderId="0" xfId="12" applyFont="1" applyAlignment="1">
      <alignment horizontal="centerContinuous" vertical="center"/>
    </xf>
    <xf numFmtId="0" fontId="40" fillId="0" borderId="0" xfId="12" applyFont="1" applyAlignment="1">
      <alignment horizontal="centerContinuous" vertical="center" wrapText="1"/>
    </xf>
    <xf numFmtId="0" fontId="10" fillId="0" borderId="0" xfId="12" applyFont="1" applyAlignment="1">
      <alignment horizontal="left" vertical="center"/>
    </xf>
    <xf numFmtId="0" fontId="40" fillId="0" borderId="0" xfId="12" applyFont="1" applyAlignment="1">
      <alignment horizontal="left" vertical="center" wrapText="1"/>
    </xf>
    <xf numFmtId="0" fontId="39" fillId="2" borderId="1" xfId="12" applyFont="1" applyFill="1" applyBorder="1" applyAlignment="1">
      <alignment horizontal="center" vertical="top" wrapText="1"/>
    </xf>
    <xf numFmtId="0" fontId="39" fillId="2" borderId="18" xfId="12" applyFont="1" applyFill="1" applyBorder="1" applyAlignment="1">
      <alignment horizontal="center" vertical="center" wrapText="1"/>
    </xf>
    <xf numFmtId="0" fontId="39" fillId="2" borderId="20" xfId="12" applyFont="1" applyFill="1" applyBorder="1" applyAlignment="1">
      <alignment horizontal="center" vertical="center" wrapText="1"/>
    </xf>
    <xf numFmtId="0" fontId="39" fillId="2" borderId="20" xfId="12" applyFont="1" applyFill="1" applyBorder="1" applyAlignment="1">
      <alignment horizontal="left" vertical="center" wrapText="1"/>
    </xf>
    <xf numFmtId="0" fontId="39" fillId="2" borderId="23" xfId="12" applyFont="1" applyFill="1" applyBorder="1" applyAlignment="1">
      <alignment horizontal="center" vertical="center" wrapText="1"/>
    </xf>
    <xf numFmtId="0" fontId="39" fillId="2" borderId="14" xfId="12" applyFont="1" applyFill="1" applyBorder="1" applyAlignment="1">
      <alignment horizontal="center" vertical="center" wrapText="1"/>
    </xf>
    <xf numFmtId="0" fontId="39" fillId="2" borderId="5" xfId="12" applyFont="1" applyFill="1" applyBorder="1" applyAlignment="1">
      <alignment horizontal="center" vertical="top"/>
    </xf>
    <xf numFmtId="0" fontId="37" fillId="0" borderId="15" xfId="12" applyFont="1" applyBorder="1" applyAlignment="1">
      <alignment vertical="center"/>
    </xf>
    <xf numFmtId="4" fontId="37" fillId="0" borderId="38" xfId="12" applyNumberFormat="1" applyFont="1" applyBorder="1" applyAlignment="1">
      <alignment vertical="center"/>
    </xf>
    <xf numFmtId="0" fontId="37" fillId="0" borderId="38" xfId="12" applyFont="1" applyBorder="1" applyAlignment="1">
      <alignment vertical="center"/>
    </xf>
    <xf numFmtId="4" fontId="37" fillId="0" borderId="15" xfId="12" applyNumberFormat="1" applyFont="1" applyBorder="1" applyAlignment="1">
      <alignment vertical="center"/>
    </xf>
    <xf numFmtId="0" fontId="37" fillId="0" borderId="33" xfId="12" applyFont="1" applyBorder="1" applyAlignment="1">
      <alignment vertical="center"/>
    </xf>
    <xf numFmtId="4" fontId="37" fillId="0" borderId="3" xfId="12" applyNumberFormat="1" applyFont="1" applyBorder="1" applyAlignment="1">
      <alignment vertical="center"/>
    </xf>
    <xf numFmtId="0" fontId="39" fillId="0" borderId="18" xfId="12" applyFont="1" applyBorder="1" applyAlignment="1">
      <alignment horizontal="centerContinuous" vertical="center"/>
    </xf>
    <xf numFmtId="4" fontId="39" fillId="0" borderId="14" xfId="12" applyNumberFormat="1" applyFont="1" applyBorder="1" applyAlignment="1">
      <alignment vertical="center"/>
    </xf>
    <xf numFmtId="0" fontId="37" fillId="0" borderId="0" xfId="14" applyFont="1"/>
    <xf numFmtId="0" fontId="37" fillId="0" borderId="0" xfId="14" applyFont="1" applyAlignment="1">
      <alignment horizontal="center" vertical="top"/>
    </xf>
    <xf numFmtId="0" fontId="8" fillId="0" borderId="0" xfId="14" applyFont="1" applyAlignment="1">
      <alignment horizontal="left"/>
    </xf>
    <xf numFmtId="0" fontId="38" fillId="0" borderId="0" xfId="14" applyFont="1" applyAlignment="1">
      <alignment horizontal="left"/>
    </xf>
    <xf numFmtId="0" fontId="8" fillId="0" borderId="0" xfId="15" applyFont="1" applyAlignment="1">
      <alignment horizontal="left"/>
    </xf>
    <xf numFmtId="0" fontId="8" fillId="0" borderId="0" xfId="15" applyFont="1"/>
    <xf numFmtId="0" fontId="39" fillId="0" borderId="0" xfId="14" applyFont="1" applyAlignment="1">
      <alignment horizontal="center" vertical="center"/>
    </xf>
    <xf numFmtId="0" fontId="37" fillId="0" borderId="0" xfId="14" applyFont="1" applyAlignment="1">
      <alignment vertical="center"/>
    </xf>
    <xf numFmtId="0" fontId="12" fillId="0" borderId="0" xfId="14" applyFont="1" applyAlignment="1">
      <alignment horizontal="right"/>
    </xf>
    <xf numFmtId="0" fontId="39" fillId="0" borderId="14" xfId="14" applyFont="1" applyBorder="1" applyAlignment="1">
      <alignment horizontal="center" vertical="center"/>
    </xf>
    <xf numFmtId="0" fontId="39" fillId="2" borderId="14" xfId="14" applyFont="1" applyFill="1" applyBorder="1" applyAlignment="1">
      <alignment horizontal="center" vertical="center"/>
    </xf>
    <xf numFmtId="0" fontId="12" fillId="0" borderId="14" xfId="14" applyFont="1" applyBorder="1" applyAlignment="1">
      <alignment horizontal="center" vertical="center"/>
    </xf>
    <xf numFmtId="0" fontId="12" fillId="0" borderId="14" xfId="14" applyFont="1" applyBorder="1" applyAlignment="1">
      <alignment horizontal="center" vertical="top"/>
    </xf>
    <xf numFmtId="0" fontId="12" fillId="0" borderId="0" xfId="14" applyFont="1"/>
    <xf numFmtId="0" fontId="43" fillId="0" borderId="18" xfId="14" applyFont="1" applyBorder="1" applyAlignment="1">
      <alignment horizontal="left" vertical="center"/>
    </xf>
    <xf numFmtId="0" fontId="43" fillId="0" borderId="20" xfId="14" applyFont="1" applyBorder="1" applyAlignment="1">
      <alignment horizontal="left" vertical="center"/>
    </xf>
    <xf numFmtId="0" fontId="43" fillId="0" borderId="20" xfId="14" applyFont="1" applyBorder="1" applyAlignment="1">
      <alignment horizontal="center" vertical="top"/>
    </xf>
    <xf numFmtId="0" fontId="43" fillId="0" borderId="23" xfId="14" applyFont="1" applyBorder="1" applyAlignment="1">
      <alignment horizontal="left" vertical="center"/>
    </xf>
    <xf numFmtId="0" fontId="44" fillId="0" borderId="14" xfId="14" applyFont="1" applyBorder="1" applyAlignment="1">
      <alignment horizontal="center" vertical="center"/>
    </xf>
    <xf numFmtId="0" fontId="38" fillId="0" borderId="14" xfId="14" applyFont="1" applyBorder="1" applyAlignment="1">
      <alignment vertical="center" wrapText="1"/>
    </xf>
    <xf numFmtId="4" fontId="38" fillId="0" borderId="14" xfId="14" applyNumberFormat="1" applyFont="1" applyBorder="1" applyAlignment="1">
      <alignment vertical="center"/>
    </xf>
    <xf numFmtId="4" fontId="37" fillId="0" borderId="0" xfId="14" applyNumberFormat="1" applyFont="1"/>
    <xf numFmtId="0" fontId="44" fillId="0" borderId="1" xfId="14" applyFont="1" applyBorder="1" applyAlignment="1">
      <alignment horizontal="center" vertical="center"/>
    </xf>
    <xf numFmtId="0" fontId="38" fillId="0" borderId="1" xfId="14" applyFont="1" applyBorder="1" applyAlignment="1">
      <alignment horizontal="center" vertical="center"/>
    </xf>
    <xf numFmtId="0" fontId="38" fillId="0" borderId="14" xfId="14" applyFont="1" applyBorder="1" applyAlignment="1">
      <alignment horizontal="center" vertical="center"/>
    </xf>
    <xf numFmtId="0" fontId="38" fillId="0" borderId="14" xfId="14" applyFont="1" applyBorder="1" applyAlignment="1">
      <alignment vertical="center"/>
    </xf>
    <xf numFmtId="0" fontId="38" fillId="3" borderId="14" xfId="12" applyFont="1" applyFill="1" applyBorder="1" applyAlignment="1">
      <alignment vertical="center"/>
    </xf>
    <xf numFmtId="0" fontId="38" fillId="3" borderId="14" xfId="12" applyFont="1" applyFill="1" applyBorder="1" applyAlignment="1">
      <alignment horizontal="center" vertical="center"/>
    </xf>
    <xf numFmtId="0" fontId="37" fillId="3" borderId="18" xfId="13" applyFont="1" applyFill="1" applyBorder="1" applyAlignment="1">
      <alignment horizontal="center" vertical="center"/>
    </xf>
    <xf numFmtId="0" fontId="38" fillId="0" borderId="18" xfId="12" applyFont="1" applyBorder="1" applyAlignment="1">
      <alignment vertical="center" wrapText="1"/>
    </xf>
    <xf numFmtId="0" fontId="14" fillId="0" borderId="18" xfId="14" applyFont="1" applyBorder="1" applyAlignment="1">
      <alignment horizontal="center" vertical="center"/>
    </xf>
    <xf numFmtId="0" fontId="8" fillId="3" borderId="20" xfId="15" applyFont="1" applyFill="1" applyBorder="1" applyAlignment="1">
      <alignment vertical="center"/>
    </xf>
    <xf numFmtId="0" fontId="8" fillId="3" borderId="20" xfId="15" applyFont="1" applyFill="1" applyBorder="1" applyAlignment="1">
      <alignment horizontal="center" vertical="center"/>
    </xf>
    <xf numFmtId="0" fontId="16" fillId="3" borderId="20" xfId="13" applyFont="1" applyFill="1" applyBorder="1" applyAlignment="1">
      <alignment horizontal="center" vertical="center"/>
    </xf>
    <xf numFmtId="0" fontId="8" fillId="0" borderId="25" xfId="14" applyFont="1" applyBorder="1" applyAlignment="1">
      <alignment vertical="center"/>
    </xf>
    <xf numFmtId="4" fontId="8" fillId="0" borderId="14" xfId="14" applyNumberFormat="1" applyFont="1" applyBorder="1" applyAlignment="1">
      <alignment vertical="center"/>
    </xf>
    <xf numFmtId="0" fontId="16" fillId="0" borderId="0" xfId="14" applyFont="1"/>
    <xf numFmtId="0" fontId="38" fillId="0" borderId="14" xfId="14" applyFont="1" applyBorder="1" applyAlignment="1">
      <alignment horizontal="left" vertical="center"/>
    </xf>
    <xf numFmtId="4" fontId="38" fillId="0" borderId="14" xfId="14" applyNumberFormat="1" applyFont="1" applyBorder="1" applyAlignment="1">
      <alignment horizontal="right" vertical="center"/>
    </xf>
    <xf numFmtId="0" fontId="14" fillId="0" borderId="6" xfId="14" applyFont="1" applyBorder="1" applyAlignment="1">
      <alignment horizontal="center"/>
    </xf>
    <xf numFmtId="0" fontId="8" fillId="0" borderId="41" xfId="14" applyFont="1" applyBorder="1" applyAlignment="1">
      <alignment horizontal="center"/>
    </xf>
    <xf numFmtId="0" fontId="8" fillId="0" borderId="20" xfId="14" applyFont="1" applyBorder="1" applyAlignment="1">
      <alignment horizontal="center"/>
    </xf>
    <xf numFmtId="0" fontId="8" fillId="0" borderId="23" xfId="14" applyFont="1" applyBorder="1" applyAlignment="1">
      <alignment horizontal="center" vertical="top"/>
    </xf>
    <xf numFmtId="0" fontId="8" fillId="0" borderId="14" xfId="14" applyFont="1" applyBorder="1" applyAlignment="1">
      <alignment wrapText="1"/>
    </xf>
    <xf numFmtId="4" fontId="8" fillId="0" borderId="25" xfId="14" applyNumberFormat="1" applyFont="1" applyBorder="1" applyAlignment="1">
      <alignment horizontal="right" vertical="center"/>
    </xf>
    <xf numFmtId="0" fontId="8" fillId="0" borderId="41" xfId="14" applyFont="1" applyBorder="1" applyAlignment="1">
      <alignment horizontal="center" vertical="top"/>
    </xf>
    <xf numFmtId="0" fontId="8" fillId="0" borderId="14" xfId="14" applyFont="1" applyBorder="1" applyAlignment="1">
      <alignment vertical="center"/>
    </xf>
    <xf numFmtId="4" fontId="8" fillId="0" borderId="25" xfId="14" applyNumberFormat="1" applyFont="1" applyBorder="1" applyAlignment="1">
      <alignment vertical="center"/>
    </xf>
    <xf numFmtId="0" fontId="8" fillId="0" borderId="23" xfId="14" applyFont="1" applyBorder="1"/>
    <xf numFmtId="4" fontId="8" fillId="0" borderId="25" xfId="14" applyNumberFormat="1" applyFont="1" applyBorder="1"/>
    <xf numFmtId="4" fontId="38" fillId="0" borderId="23" xfId="14" applyNumberFormat="1" applyFont="1" applyBorder="1" applyAlignment="1">
      <alignment vertical="center"/>
    </xf>
    <xf numFmtId="0" fontId="8" fillId="0" borderId="23" xfId="14" applyFont="1" applyBorder="1" applyAlignment="1">
      <alignment horizontal="center"/>
    </xf>
    <xf numFmtId="0" fontId="8" fillId="0" borderId="25" xfId="14" applyFont="1" applyBorder="1"/>
    <xf numFmtId="0" fontId="14" fillId="0" borderId="18" xfId="14" applyFont="1" applyBorder="1" applyAlignment="1">
      <alignment horizontal="center"/>
    </xf>
    <xf numFmtId="0" fontId="8" fillId="0" borderId="14" xfId="14" applyFont="1" applyBorder="1"/>
    <xf numFmtId="4" fontId="8" fillId="0" borderId="23" xfId="14" applyNumberFormat="1" applyFont="1" applyBorder="1"/>
    <xf numFmtId="0" fontId="8" fillId="0" borderId="41" xfId="14" applyFont="1" applyBorder="1"/>
    <xf numFmtId="0" fontId="37" fillId="0" borderId="0" xfId="15" applyFont="1"/>
    <xf numFmtId="0" fontId="37" fillId="0" borderId="0" xfId="15" applyFont="1" applyAlignment="1">
      <alignment horizontal="center"/>
    </xf>
    <xf numFmtId="0" fontId="16" fillId="0" borderId="0" xfId="15" applyFont="1"/>
    <xf numFmtId="0" fontId="38" fillId="0" borderId="0" xfId="15" applyFont="1" applyAlignment="1">
      <alignment horizontal="left"/>
    </xf>
    <xf numFmtId="0" fontId="39" fillId="0" borderId="0" xfId="15" applyFont="1" applyAlignment="1">
      <alignment horizontal="centerContinuous" vertical="center" wrapText="1"/>
    </xf>
    <xf numFmtId="0" fontId="45" fillId="0" borderId="0" xfId="15" applyFont="1" applyAlignment="1">
      <alignment horizontal="centerContinuous" wrapText="1"/>
    </xf>
    <xf numFmtId="0" fontId="39" fillId="0" borderId="0" xfId="15" applyFont="1" applyAlignment="1">
      <alignment horizontal="center" vertical="center"/>
    </xf>
    <xf numFmtId="0" fontId="12" fillId="0" borderId="0" xfId="15" applyFont="1" applyAlignment="1">
      <alignment horizontal="right" vertical="center"/>
    </xf>
    <xf numFmtId="0" fontId="39" fillId="0" borderId="14" xfId="15" applyFont="1" applyBorder="1" applyAlignment="1">
      <alignment horizontal="center" vertical="center"/>
    </xf>
    <xf numFmtId="0" fontId="39" fillId="3" borderId="14" xfId="15" applyFont="1" applyFill="1" applyBorder="1" applyAlignment="1">
      <alignment horizontal="center" vertical="center"/>
    </xf>
    <xf numFmtId="0" fontId="39" fillId="3" borderId="18" xfId="15" applyFont="1" applyFill="1" applyBorder="1" applyAlignment="1">
      <alignment horizontal="centerContinuous" vertical="center"/>
    </xf>
    <xf numFmtId="0" fontId="46" fillId="0" borderId="14" xfId="15" applyFont="1" applyBorder="1" applyAlignment="1">
      <alignment horizontal="center" vertical="center"/>
    </xf>
    <xf numFmtId="0" fontId="46" fillId="3" borderId="14" xfId="15" applyFont="1" applyFill="1" applyBorder="1" applyAlignment="1">
      <alignment horizontal="center" vertical="center"/>
    </xf>
    <xf numFmtId="0" fontId="36" fillId="3" borderId="18" xfId="13" applyFont="1" applyFill="1" applyBorder="1" applyAlignment="1">
      <alignment horizontal="center" vertical="top"/>
    </xf>
    <xf numFmtId="0" fontId="46" fillId="3" borderId="18" xfId="15" applyFont="1" applyFill="1" applyBorder="1" applyAlignment="1">
      <alignment horizontal="centerContinuous" vertical="center"/>
    </xf>
    <xf numFmtId="0" fontId="46" fillId="0" borderId="0" xfId="15" applyFont="1"/>
    <xf numFmtId="0" fontId="37" fillId="0" borderId="20" xfId="13" applyFont="1" applyFill="1" applyBorder="1" applyAlignment="1">
      <alignment horizontal="center" vertical="top"/>
    </xf>
    <xf numFmtId="0" fontId="38" fillId="0" borderId="14" xfId="15" applyFont="1" applyBorder="1" applyAlignment="1">
      <alignment vertical="center"/>
    </xf>
    <xf numFmtId="0" fontId="44" fillId="0" borderId="14" xfId="14" applyFont="1" applyBorder="1" applyAlignment="1">
      <alignment horizontal="right" vertical="center"/>
    </xf>
    <xf numFmtId="0" fontId="47" fillId="0" borderId="0" xfId="15" applyFont="1"/>
    <xf numFmtId="0" fontId="38" fillId="3" borderId="14" xfId="15" applyFont="1" applyFill="1" applyBorder="1" applyAlignment="1">
      <alignment vertical="center"/>
    </xf>
    <xf numFmtId="0" fontId="37" fillId="3" borderId="14" xfId="13" applyFont="1" applyFill="1" applyBorder="1" applyAlignment="1">
      <alignment horizontal="center" vertical="center"/>
    </xf>
    <xf numFmtId="0" fontId="44" fillId="3" borderId="14" xfId="15" applyFont="1" applyFill="1" applyBorder="1" applyAlignment="1">
      <alignment horizontal="left" vertical="center" wrapText="1"/>
    </xf>
    <xf numFmtId="4" fontId="38" fillId="0" borderId="14" xfId="15" applyNumberFormat="1" applyFont="1" applyBorder="1" applyAlignment="1">
      <alignment vertical="center"/>
    </xf>
    <xf numFmtId="0" fontId="38" fillId="3" borderId="18" xfId="15" applyFont="1" applyFill="1" applyBorder="1" applyAlignment="1">
      <alignment vertical="top" wrapText="1"/>
    </xf>
    <xf numFmtId="4" fontId="37" fillId="0" borderId="0" xfId="15" applyNumberFormat="1" applyFont="1"/>
    <xf numFmtId="0" fontId="38" fillId="0" borderId="14" xfId="15" applyFont="1" applyBorder="1" applyAlignment="1">
      <alignment vertical="top"/>
    </xf>
    <xf numFmtId="0" fontId="38" fillId="3" borderId="14" xfId="15" applyFont="1" applyFill="1" applyBorder="1" applyAlignment="1">
      <alignment vertical="top"/>
    </xf>
    <xf numFmtId="0" fontId="37" fillId="3" borderId="18" xfId="13" applyFont="1" applyFill="1" applyBorder="1" applyAlignment="1">
      <alignment horizontal="center" vertical="top"/>
    </xf>
    <xf numFmtId="0" fontId="38" fillId="3" borderId="18" xfId="15" applyFont="1" applyFill="1" applyBorder="1" applyAlignment="1">
      <alignment vertical="center" wrapText="1"/>
    </xf>
    <xf numFmtId="4" fontId="38" fillId="0" borderId="14" xfId="15" applyNumberFormat="1" applyFont="1" applyBorder="1"/>
    <xf numFmtId="0" fontId="37" fillId="0" borderId="5" xfId="13" applyFont="1" applyFill="1" applyBorder="1" applyAlignment="1">
      <alignment horizontal="center" vertical="center" wrapText="1"/>
    </xf>
    <xf numFmtId="0" fontId="38" fillId="0" borderId="18" xfId="14" applyFont="1" applyBorder="1" applyAlignment="1">
      <alignment vertical="center"/>
    </xf>
    <xf numFmtId="0" fontId="38" fillId="0" borderId="4" xfId="14" applyFont="1" applyBorder="1"/>
    <xf numFmtId="0" fontId="38" fillId="0" borderId="0" xfId="14" applyFont="1"/>
    <xf numFmtId="0" fontId="38" fillId="0" borderId="0" xfId="14" applyFont="1" applyAlignment="1">
      <alignment vertical="center"/>
    </xf>
    <xf numFmtId="0" fontId="37" fillId="0" borderId="14" xfId="13" applyFont="1" applyFill="1" applyBorder="1" applyAlignment="1">
      <alignment horizontal="center" vertical="top" wrapText="1"/>
    </xf>
    <xf numFmtId="0" fontId="8" fillId="0" borderId="18" xfId="14" applyFont="1" applyBorder="1" applyAlignment="1">
      <alignment horizontal="left" vertical="center" wrapText="1"/>
    </xf>
    <xf numFmtId="4" fontId="38" fillId="0" borderId="14" xfId="14" applyNumberFormat="1" applyFont="1" applyBorder="1"/>
    <xf numFmtId="0" fontId="38" fillId="0" borderId="2" xfId="14" applyFont="1" applyBorder="1"/>
    <xf numFmtId="0" fontId="38" fillId="0" borderId="19" xfId="14" applyFont="1" applyBorder="1"/>
    <xf numFmtId="0" fontId="37" fillId="0" borderId="1" xfId="13" applyFont="1" applyFill="1" applyBorder="1" applyAlignment="1">
      <alignment horizontal="center" vertical="top"/>
    </xf>
    <xf numFmtId="0" fontId="8" fillId="0" borderId="42" xfId="14" applyFont="1" applyBorder="1" applyAlignment="1">
      <alignment vertical="center" wrapText="1"/>
    </xf>
    <xf numFmtId="4" fontId="38" fillId="0" borderId="13" xfId="14" applyNumberFormat="1" applyFont="1" applyBorder="1"/>
    <xf numFmtId="0" fontId="37" fillId="0" borderId="3" xfId="13" applyFont="1" applyFill="1" applyBorder="1" applyAlignment="1">
      <alignment horizontal="center" vertical="top"/>
    </xf>
    <xf numFmtId="0" fontId="8" fillId="0" borderId="43" xfId="15" applyFont="1" applyBorder="1" applyAlignment="1">
      <alignment vertical="center" wrapText="1"/>
    </xf>
    <xf numFmtId="4" fontId="38" fillId="0" borderId="43" xfId="14" applyNumberFormat="1" applyFont="1" applyBorder="1"/>
    <xf numFmtId="0" fontId="38" fillId="0" borderId="6" xfId="14" applyFont="1" applyBorder="1"/>
    <xf numFmtId="0" fontId="38" fillId="0" borderId="41" xfId="14" applyFont="1" applyBorder="1"/>
    <xf numFmtId="0" fontId="37" fillId="0" borderId="5" xfId="13" applyFont="1" applyFill="1" applyBorder="1" applyAlignment="1">
      <alignment horizontal="center" vertical="top"/>
    </xf>
    <xf numFmtId="0" fontId="8" fillId="0" borderId="6" xfId="14" applyFont="1" applyBorder="1" applyAlignment="1">
      <alignment wrapText="1"/>
    </xf>
    <xf numFmtId="4" fontId="38" fillId="0" borderId="44" xfId="14" applyNumberFormat="1" applyFont="1" applyBorder="1"/>
    <xf numFmtId="0" fontId="38" fillId="0" borderId="5" xfId="14" applyFont="1" applyBorder="1" applyAlignment="1">
      <alignment vertical="center"/>
    </xf>
    <xf numFmtId="0" fontId="38" fillId="0" borderId="6" xfId="14" applyFont="1" applyBorder="1" applyAlignment="1">
      <alignment vertical="center"/>
    </xf>
    <xf numFmtId="4" fontId="38" fillId="0" borderId="5" xfId="14" applyNumberFormat="1" applyFont="1" applyBorder="1" applyAlignment="1">
      <alignment vertical="center"/>
    </xf>
    <xf numFmtId="0" fontId="38" fillId="0" borderId="18" xfId="14" applyFont="1" applyBorder="1"/>
    <xf numFmtId="0" fontId="38" fillId="0" borderId="20" xfId="14" applyFont="1" applyBorder="1"/>
    <xf numFmtId="0" fontId="38" fillId="0" borderId="20" xfId="14" applyFont="1" applyBorder="1" applyAlignment="1">
      <alignment vertical="center"/>
    </xf>
    <xf numFmtId="0" fontId="37" fillId="0" borderId="14" xfId="13" applyFont="1" applyFill="1" applyBorder="1" applyAlignment="1">
      <alignment horizontal="center" vertical="center"/>
    </xf>
    <xf numFmtId="0" fontId="37" fillId="0" borderId="14" xfId="13" applyFont="1" applyFill="1" applyBorder="1" applyAlignment="1">
      <alignment horizontal="center" vertical="top"/>
    </xf>
    <xf numFmtId="0" fontId="8" fillId="0" borderId="12" xfId="15" applyFont="1" applyBorder="1" applyAlignment="1">
      <alignment horizontal="left" wrapText="1"/>
    </xf>
    <xf numFmtId="0" fontId="8" fillId="0" borderId="12" xfId="14" applyFont="1" applyBorder="1" applyAlignment="1">
      <alignment horizontal="left" vertical="center" wrapText="1"/>
    </xf>
    <xf numFmtId="0" fontId="8" fillId="0" borderId="45" xfId="14" applyFont="1" applyBorder="1" applyAlignment="1">
      <alignment horizontal="left" vertical="center" wrapText="1"/>
    </xf>
    <xf numFmtId="0" fontId="37" fillId="3" borderId="6" xfId="13" applyFont="1" applyFill="1" applyBorder="1" applyAlignment="1">
      <alignment horizontal="center" vertical="center" wrapText="1"/>
    </xf>
    <xf numFmtId="0" fontId="38" fillId="3" borderId="6" xfId="15" applyFont="1" applyFill="1" applyBorder="1" applyAlignment="1">
      <alignment vertical="center" wrapText="1"/>
    </xf>
    <xf numFmtId="4" fontId="38" fillId="0" borderId="5" xfId="15" applyNumberFormat="1" applyFont="1" applyBorder="1"/>
    <xf numFmtId="0" fontId="37" fillId="3" borderId="6" xfId="13" applyFont="1" applyFill="1" applyBorder="1" applyAlignment="1">
      <alignment horizontal="center" vertical="top"/>
    </xf>
    <xf numFmtId="0" fontId="38" fillId="3" borderId="6" xfId="15" applyFont="1" applyFill="1" applyBorder="1" applyAlignment="1">
      <alignment vertical="top"/>
    </xf>
    <xf numFmtId="0" fontId="38" fillId="0" borderId="1" xfId="15" applyFont="1" applyBorder="1" applyAlignment="1">
      <alignment vertical="center"/>
    </xf>
    <xf numFmtId="0" fontId="38" fillId="3" borderId="1" xfId="15" applyFont="1" applyFill="1" applyBorder="1" applyAlignment="1">
      <alignment vertical="center"/>
    </xf>
    <xf numFmtId="0" fontId="38" fillId="3" borderId="21" xfId="15" applyFont="1" applyFill="1" applyBorder="1" applyAlignment="1">
      <alignment vertical="center"/>
    </xf>
    <xf numFmtId="0" fontId="37" fillId="3" borderId="19" xfId="13" applyFont="1" applyFill="1" applyBorder="1" applyAlignment="1">
      <alignment horizontal="center" vertical="center"/>
    </xf>
    <xf numFmtId="0" fontId="38" fillId="0" borderId="18" xfId="15" applyFont="1" applyBorder="1" applyAlignment="1">
      <alignment vertical="top" wrapText="1"/>
    </xf>
    <xf numFmtId="0" fontId="37" fillId="0" borderId="18" xfId="13" applyFont="1" applyFill="1" applyBorder="1" applyAlignment="1">
      <alignment horizontal="center" vertical="center"/>
    </xf>
    <xf numFmtId="0" fontId="38" fillId="0" borderId="18" xfId="15" applyFont="1" applyBorder="1" applyAlignment="1">
      <alignment vertical="center" wrapText="1"/>
    </xf>
    <xf numFmtId="0" fontId="38" fillId="3" borderId="1" xfId="15" applyFont="1" applyFill="1" applyBorder="1" applyAlignment="1">
      <alignment horizontal="right" vertical="center"/>
    </xf>
    <xf numFmtId="0" fontId="38" fillId="3" borderId="21" xfId="15" applyFont="1" applyFill="1" applyBorder="1" applyAlignment="1">
      <alignment horizontal="right" vertical="center"/>
    </xf>
    <xf numFmtId="0" fontId="38" fillId="3" borderId="18" xfId="15" applyFont="1" applyFill="1" applyBorder="1" applyAlignment="1">
      <alignment wrapText="1"/>
    </xf>
    <xf numFmtId="49" fontId="8" fillId="0" borderId="1" xfId="15" applyNumberFormat="1" applyFont="1" applyBorder="1" applyAlignment="1">
      <alignment horizontal="right"/>
    </xf>
    <xf numFmtId="0" fontId="8" fillId="3" borderId="1" xfId="15" applyFont="1" applyFill="1" applyBorder="1" applyAlignment="1">
      <alignment horizontal="right" vertical="top"/>
    </xf>
    <xf numFmtId="0" fontId="8" fillId="3" borderId="21" xfId="15" applyFont="1" applyFill="1" applyBorder="1" applyAlignment="1">
      <alignment horizontal="right" vertical="top"/>
    </xf>
    <xf numFmtId="0" fontId="16" fillId="3" borderId="19" xfId="13" applyFont="1" applyFill="1" applyBorder="1" applyAlignment="1">
      <alignment horizontal="center" vertical="top"/>
    </xf>
    <xf numFmtId="0" fontId="8" fillId="3" borderId="16" xfId="15" applyFont="1" applyFill="1" applyBorder="1" applyAlignment="1">
      <alignment wrapText="1"/>
    </xf>
    <xf numFmtId="4" fontId="8" fillId="0" borderId="13" xfId="15" applyNumberFormat="1" applyFont="1" applyBorder="1" applyAlignment="1">
      <alignment vertical="center"/>
    </xf>
    <xf numFmtId="49" fontId="8" fillId="0" borderId="5" xfId="15" applyNumberFormat="1" applyFont="1" applyBorder="1" applyAlignment="1">
      <alignment horizontal="right"/>
    </xf>
    <xf numFmtId="0" fontId="8" fillId="3" borderId="5" xfId="15" applyFont="1" applyFill="1" applyBorder="1" applyAlignment="1">
      <alignment horizontal="right" vertical="top"/>
    </xf>
    <xf numFmtId="0" fontId="8" fillId="3" borderId="25" xfId="15" applyFont="1" applyFill="1" applyBorder="1" applyAlignment="1">
      <alignment horizontal="right" vertical="top"/>
    </xf>
    <xf numFmtId="0" fontId="16" fillId="3" borderId="41" xfId="13" applyFont="1" applyFill="1" applyBorder="1" applyAlignment="1">
      <alignment horizontal="center" vertical="top"/>
    </xf>
    <xf numFmtId="0" fontId="8" fillId="3" borderId="6" xfId="15" applyFont="1" applyFill="1" applyBorder="1" applyAlignment="1">
      <alignment wrapText="1"/>
    </xf>
    <xf numFmtId="4" fontId="8" fillId="0" borderId="5" xfId="15" applyNumberFormat="1" applyFont="1" applyBorder="1" applyAlignment="1">
      <alignment vertical="center"/>
    </xf>
    <xf numFmtId="0" fontId="38" fillId="0" borderId="14" xfId="15" applyFont="1" applyBorder="1"/>
    <xf numFmtId="0" fontId="38" fillId="3" borderId="14" xfId="15" applyFont="1" applyFill="1" applyBorder="1"/>
    <xf numFmtId="0" fontId="37" fillId="3" borderId="18" xfId="13" applyFont="1" applyFill="1" applyBorder="1" applyAlignment="1">
      <alignment horizontal="center"/>
    </xf>
    <xf numFmtId="0" fontId="38" fillId="0" borderId="18" xfId="15" applyFont="1" applyBorder="1" applyAlignment="1">
      <alignment wrapText="1"/>
    </xf>
    <xf numFmtId="0" fontId="38" fillId="0" borderId="14" xfId="15" quotePrefix="1" applyFont="1" applyBorder="1" applyAlignment="1">
      <alignment horizontal="right" vertical="center"/>
    </xf>
    <xf numFmtId="0" fontId="38" fillId="0" borderId="18" xfId="15" quotePrefix="1" applyFont="1" applyBorder="1" applyAlignment="1">
      <alignment vertical="top" wrapText="1"/>
    </xf>
    <xf numFmtId="4" fontId="38" fillId="0" borderId="14" xfId="15" applyNumberFormat="1" applyFont="1" applyBorder="1" applyAlignment="1">
      <alignment horizontal="right" vertical="center"/>
    </xf>
    <xf numFmtId="0" fontId="38" fillId="3" borderId="18" xfId="15" applyFont="1" applyFill="1" applyBorder="1"/>
    <xf numFmtId="0" fontId="37" fillId="3" borderId="18" xfId="13" applyFont="1" applyFill="1" applyBorder="1" applyAlignment="1">
      <alignment horizontal="center" vertical="center" wrapText="1"/>
    </xf>
    <xf numFmtId="0" fontId="37" fillId="3" borderId="18" xfId="13" applyFont="1" applyFill="1" applyBorder="1" applyAlignment="1">
      <alignment horizontal="center" vertical="top" wrapText="1"/>
    </xf>
    <xf numFmtId="0" fontId="37" fillId="0" borderId="20" xfId="13" applyFont="1" applyFill="1" applyBorder="1" applyAlignment="1">
      <alignment horizontal="center" vertical="center"/>
    </xf>
    <xf numFmtId="0" fontId="37" fillId="0" borderId="0" xfId="15" applyFont="1" applyAlignment="1">
      <alignment vertical="center"/>
    </xf>
    <xf numFmtId="4" fontId="37" fillId="0" borderId="0" xfId="15" applyNumberFormat="1" applyFont="1" applyAlignment="1">
      <alignment vertical="center"/>
    </xf>
    <xf numFmtId="0" fontId="38" fillId="3" borderId="18" xfId="15" applyFont="1" applyFill="1" applyBorder="1" applyAlignment="1">
      <alignment vertical="center"/>
    </xf>
    <xf numFmtId="0" fontId="8" fillId="0" borderId="2" xfId="15" applyFont="1" applyBorder="1"/>
    <xf numFmtId="0" fontId="8" fillId="0" borderId="19" xfId="15" applyFont="1" applyBorder="1"/>
    <xf numFmtId="0" fontId="8" fillId="0" borderId="21" xfId="15" applyFont="1" applyBorder="1"/>
    <xf numFmtId="0" fontId="16" fillId="0" borderId="19" xfId="13" applyFont="1" applyFill="1" applyBorder="1" applyAlignment="1">
      <alignment horizontal="center" vertical="top"/>
    </xf>
    <xf numFmtId="0" fontId="8" fillId="0" borderId="16" xfId="15" applyFont="1" applyBorder="1" applyAlignment="1">
      <alignment vertical="center" wrapText="1"/>
    </xf>
    <xf numFmtId="4" fontId="8" fillId="0" borderId="13" xfId="15" applyNumberFormat="1" applyFont="1" applyBorder="1"/>
    <xf numFmtId="0" fontId="8" fillId="0" borderId="4" xfId="15" applyFont="1" applyBorder="1"/>
    <xf numFmtId="0" fontId="8" fillId="0" borderId="22" xfId="15" applyFont="1" applyBorder="1"/>
    <xf numFmtId="0" fontId="16" fillId="0" borderId="22" xfId="13" applyFont="1" applyFill="1" applyBorder="1" applyAlignment="1">
      <alignment horizontal="center" vertical="top"/>
    </xf>
    <xf numFmtId="0" fontId="8" fillId="0" borderId="42" xfId="15" applyFont="1" applyBorder="1" applyAlignment="1">
      <alignment horizontal="left" wrapText="1"/>
    </xf>
    <xf numFmtId="4" fontId="8" fillId="0" borderId="43" xfId="15" applyNumberFormat="1" applyFont="1" applyBorder="1"/>
    <xf numFmtId="0" fontId="48" fillId="0" borderId="0" xfId="15" applyFont="1"/>
    <xf numFmtId="0" fontId="16" fillId="0" borderId="0" xfId="13" applyFont="1" applyFill="1" applyBorder="1" applyAlignment="1">
      <alignment horizontal="center" vertical="top"/>
    </xf>
    <xf numFmtId="0" fontId="8" fillId="0" borderId="12" xfId="15" applyFont="1" applyBorder="1" applyAlignment="1">
      <alignment horizontal="left" vertical="center" wrapText="1"/>
    </xf>
    <xf numFmtId="4" fontId="8" fillId="0" borderId="11" xfId="15" applyNumberFormat="1" applyFont="1" applyBorder="1"/>
    <xf numFmtId="0" fontId="8" fillId="0" borderId="42" xfId="15" applyFont="1" applyBorder="1" applyAlignment="1">
      <alignment horizontal="left" vertical="center" wrapText="1"/>
    </xf>
    <xf numFmtId="0" fontId="8" fillId="0" borderId="6" xfId="15" applyFont="1" applyBorder="1"/>
    <xf numFmtId="0" fontId="8" fillId="0" borderId="41" xfId="15" applyFont="1" applyBorder="1"/>
    <xf numFmtId="0" fontId="8" fillId="0" borderId="25" xfId="15" applyFont="1" applyBorder="1"/>
    <xf numFmtId="0" fontId="16" fillId="0" borderId="41" xfId="13" applyFont="1" applyFill="1" applyBorder="1" applyAlignment="1">
      <alignment horizontal="center" vertical="top"/>
    </xf>
    <xf numFmtId="0" fontId="8" fillId="0" borderId="6" xfId="15" applyFont="1" applyBorder="1" applyAlignment="1">
      <alignment horizontal="left" wrapText="1"/>
    </xf>
    <xf numFmtId="4" fontId="8" fillId="0" borderId="5" xfId="15" applyNumberFormat="1" applyFont="1" applyBorder="1"/>
    <xf numFmtId="0" fontId="8" fillId="0" borderId="16" xfId="15" applyFont="1" applyBorder="1" applyAlignment="1">
      <alignment horizontal="left" vertical="center" wrapText="1"/>
    </xf>
    <xf numFmtId="0" fontId="8" fillId="0" borderId="42" xfId="15" applyFont="1" applyBorder="1" applyAlignment="1">
      <alignment vertical="center" wrapText="1"/>
    </xf>
    <xf numFmtId="0" fontId="8" fillId="0" borderId="42" xfId="15" applyFont="1" applyBorder="1"/>
    <xf numFmtId="0" fontId="8" fillId="0" borderId="6" xfId="15" applyFont="1" applyBorder="1" applyAlignment="1">
      <alignment vertical="center" wrapText="1"/>
    </xf>
    <xf numFmtId="0" fontId="16" fillId="0" borderId="1" xfId="13" applyFont="1" applyFill="1" applyBorder="1" applyAlignment="1">
      <alignment horizontal="center" vertical="top"/>
    </xf>
    <xf numFmtId="0" fontId="8" fillId="3" borderId="46" xfId="15" applyFont="1" applyFill="1" applyBorder="1" applyAlignment="1">
      <alignment vertical="center" wrapText="1"/>
    </xf>
    <xf numFmtId="4" fontId="8" fillId="0" borderId="15" xfId="15" applyNumberFormat="1" applyFont="1" applyBorder="1"/>
    <xf numFmtId="0" fontId="37" fillId="3" borderId="14" xfId="13" applyFont="1" applyFill="1" applyBorder="1" applyAlignment="1">
      <alignment horizontal="center"/>
    </xf>
    <xf numFmtId="0" fontId="38" fillId="3" borderId="20" xfId="15" applyFont="1" applyFill="1" applyBorder="1"/>
    <xf numFmtId="0" fontId="8" fillId="0" borderId="18" xfId="15" applyFont="1" applyBorder="1"/>
    <xf numFmtId="0" fontId="8" fillId="0" borderId="20" xfId="15" applyFont="1" applyBorder="1"/>
    <xf numFmtId="0" fontId="8" fillId="0" borderId="23" xfId="15" applyFont="1" applyBorder="1"/>
    <xf numFmtId="0" fontId="16" fillId="0" borderId="14" xfId="13" applyFont="1" applyFill="1" applyBorder="1" applyAlignment="1">
      <alignment horizontal="center" vertical="top"/>
    </xf>
    <xf numFmtId="0" fontId="8" fillId="3" borderId="20" xfId="15" applyFont="1" applyFill="1" applyBorder="1" applyAlignment="1">
      <alignment horizontal="left" vertical="center" wrapText="1"/>
    </xf>
    <xf numFmtId="4" fontId="8" fillId="0" borderId="14" xfId="15" applyNumberFormat="1" applyFont="1" applyBorder="1"/>
    <xf numFmtId="0" fontId="14" fillId="0" borderId="16" xfId="15" applyFont="1" applyBorder="1"/>
    <xf numFmtId="0" fontId="16" fillId="0" borderId="0" xfId="13" quotePrefix="1" applyFont="1" applyFill="1" applyBorder="1" applyAlignment="1">
      <alignment horizontal="center" vertical="top"/>
    </xf>
    <xf numFmtId="0" fontId="14" fillId="0" borderId="12" xfId="15" applyFont="1" applyBorder="1"/>
    <xf numFmtId="0" fontId="14" fillId="0" borderId="42" xfId="15" applyFont="1" applyBorder="1"/>
    <xf numFmtId="0" fontId="16" fillId="0" borderId="22" xfId="13" quotePrefix="1" applyFont="1" applyFill="1" applyBorder="1" applyAlignment="1">
      <alignment horizontal="center" vertical="top"/>
    </xf>
    <xf numFmtId="0" fontId="8" fillId="0" borderId="12" xfId="15" applyFont="1" applyBorder="1"/>
    <xf numFmtId="0" fontId="37" fillId="0" borderId="18" xfId="13" applyFont="1" applyFill="1" applyBorder="1" applyAlignment="1">
      <alignment horizontal="center" vertical="center" wrapText="1"/>
    </xf>
    <xf numFmtId="0" fontId="8" fillId="3" borderId="12" xfId="15" applyFont="1" applyFill="1" applyBorder="1" applyAlignment="1">
      <alignment horizontal="left" wrapText="1"/>
    </xf>
    <xf numFmtId="0" fontId="8" fillId="3" borderId="6" xfId="15" applyFont="1" applyFill="1" applyBorder="1" applyAlignment="1">
      <alignment horizontal="left" wrapText="1"/>
    </xf>
    <xf numFmtId="0" fontId="8" fillId="0" borderId="42" xfId="15" applyFont="1" applyBorder="1" applyAlignment="1">
      <alignment wrapText="1"/>
    </xf>
    <xf numFmtId="0" fontId="8" fillId="0" borderId="12" xfId="15" applyFont="1" applyBorder="1" applyAlignment="1">
      <alignment vertical="center" wrapText="1"/>
    </xf>
    <xf numFmtId="0" fontId="8" fillId="3" borderId="12" xfId="15" applyFont="1" applyFill="1" applyBorder="1" applyAlignment="1">
      <alignment horizontal="left" vertical="center" wrapText="1"/>
    </xf>
    <xf numFmtId="0" fontId="8" fillId="3" borderId="6" xfId="15" applyFont="1" applyFill="1" applyBorder="1" applyAlignment="1">
      <alignment horizontal="left" vertical="center" wrapText="1"/>
    </xf>
    <xf numFmtId="0" fontId="16" fillId="0" borderId="19" xfId="13" quotePrefix="1" applyFont="1" applyFill="1" applyBorder="1" applyAlignment="1">
      <alignment horizontal="center" vertical="top"/>
    </xf>
    <xf numFmtId="0" fontId="14" fillId="3" borderId="16" xfId="15" applyFont="1" applyFill="1" applyBorder="1"/>
    <xf numFmtId="0" fontId="16" fillId="0" borderId="41" xfId="13" quotePrefix="1" applyFont="1" applyFill="1" applyBorder="1" applyAlignment="1">
      <alignment horizontal="center" vertical="top"/>
    </xf>
    <xf numFmtId="0" fontId="8" fillId="3" borderId="6" xfId="15" applyFont="1" applyFill="1" applyBorder="1" applyAlignment="1">
      <alignment vertical="center" wrapText="1"/>
    </xf>
    <xf numFmtId="0" fontId="8" fillId="0" borderId="45" xfId="15" applyFont="1" applyBorder="1" applyAlignment="1">
      <alignment vertical="center" wrapText="1"/>
    </xf>
    <xf numFmtId="4" fontId="8" fillId="0" borderId="44" xfId="15" applyNumberFormat="1" applyFont="1" applyBorder="1"/>
    <xf numFmtId="0" fontId="8" fillId="0" borderId="11" xfId="15" applyFont="1" applyBorder="1" applyAlignment="1">
      <alignment horizontal="left" vertical="center" wrapText="1"/>
    </xf>
    <xf numFmtId="0" fontId="38" fillId="0" borderId="5" xfId="15" applyFont="1" applyBorder="1"/>
    <xf numFmtId="0" fontId="37" fillId="0" borderId="14" xfId="13" applyFont="1" applyFill="1" applyBorder="1" applyAlignment="1">
      <alignment horizontal="center"/>
    </xf>
    <xf numFmtId="0" fontId="38" fillId="3" borderId="41" xfId="15" applyFont="1" applyFill="1" applyBorder="1"/>
    <xf numFmtId="0" fontId="16" fillId="0" borderId="5" xfId="13" applyFont="1" applyFill="1" applyBorder="1" applyAlignment="1">
      <alignment horizontal="center" vertical="top"/>
    </xf>
    <xf numFmtId="0" fontId="8" fillId="3" borderId="41" xfId="15" applyFont="1" applyFill="1" applyBorder="1"/>
    <xf numFmtId="0" fontId="38" fillId="0" borderId="14" xfId="14" applyFont="1" applyBorder="1"/>
    <xf numFmtId="0" fontId="38" fillId="3" borderId="20" xfId="14" applyFont="1" applyFill="1" applyBorder="1"/>
    <xf numFmtId="0" fontId="8" fillId="3" borderId="20" xfId="15" applyFont="1" applyFill="1" applyBorder="1" applyAlignment="1">
      <alignment vertical="top" wrapText="1"/>
    </xf>
    <xf numFmtId="0" fontId="16" fillId="0" borderId="3" xfId="13" applyFont="1" applyFill="1" applyBorder="1" applyAlignment="1">
      <alignment horizontal="center" vertical="top"/>
    </xf>
    <xf numFmtId="0" fontId="8" fillId="0" borderId="47" xfId="15" applyFont="1" applyBorder="1" applyAlignment="1">
      <alignment vertical="center" wrapText="1"/>
    </xf>
    <xf numFmtId="0" fontId="38" fillId="0" borderId="5" xfId="15" applyFont="1" applyBorder="1" applyAlignment="1">
      <alignment vertical="center"/>
    </xf>
    <xf numFmtId="0" fontId="38" fillId="3" borderId="18" xfId="15" applyFont="1" applyFill="1" applyBorder="1" applyAlignment="1">
      <alignment horizontal="left" vertical="top" wrapText="1"/>
    </xf>
    <xf numFmtId="0" fontId="8" fillId="3" borderId="48" xfId="15" applyFont="1" applyFill="1" applyBorder="1" applyAlignment="1">
      <alignment vertical="top" wrapText="1"/>
    </xf>
    <xf numFmtId="4" fontId="8" fillId="3" borderId="14" xfId="15" applyNumberFormat="1" applyFont="1" applyFill="1" applyBorder="1"/>
    <xf numFmtId="0" fontId="39" fillId="0" borderId="18" xfId="15" applyFont="1" applyBorder="1" applyAlignment="1">
      <alignment horizontal="center" vertical="center"/>
    </xf>
    <xf numFmtId="0" fontId="39" fillId="0" borderId="20" xfId="15" applyFont="1" applyBorder="1" applyAlignment="1">
      <alignment horizontal="center" vertical="center"/>
    </xf>
    <xf numFmtId="4" fontId="43" fillId="0" borderId="14" xfId="15" applyNumberFormat="1" applyFont="1" applyBorder="1" applyAlignment="1">
      <alignment vertical="center"/>
    </xf>
    <xf numFmtId="0" fontId="8" fillId="0" borderId="0" xfId="16" applyFont="1" applyAlignment="1">
      <alignment horizontal="left"/>
    </xf>
    <xf numFmtId="0" fontId="8" fillId="0" borderId="0" xfId="16" applyFont="1"/>
    <xf numFmtId="0" fontId="19" fillId="0" borderId="0" xfId="16" applyFont="1"/>
    <xf numFmtId="0" fontId="10" fillId="0" borderId="0" xfId="16" applyFont="1" applyAlignment="1">
      <alignment horizontal="centerContinuous" vertical="center"/>
    </xf>
    <xf numFmtId="0" fontId="8" fillId="0" borderId="0" xfId="16" applyFont="1" applyAlignment="1">
      <alignment horizontal="center" vertical="center"/>
    </xf>
    <xf numFmtId="0" fontId="10" fillId="2" borderId="1" xfId="16" applyFont="1" applyFill="1" applyBorder="1" applyAlignment="1">
      <alignment horizontal="center" vertical="center"/>
    </xf>
    <xf numFmtId="0" fontId="10" fillId="2" borderId="2" xfId="16" applyFont="1" applyFill="1" applyBorder="1" applyAlignment="1">
      <alignment horizontal="center" vertical="center"/>
    </xf>
    <xf numFmtId="0" fontId="10" fillId="2" borderId="2" xfId="16" applyFont="1" applyFill="1" applyBorder="1" applyAlignment="1">
      <alignment horizontal="center" vertical="center" wrapText="1"/>
    </xf>
    <xf numFmtId="0" fontId="10" fillId="2" borderId="3" xfId="16" applyFont="1" applyFill="1" applyBorder="1" applyAlignment="1">
      <alignment horizontal="center" vertical="center"/>
    </xf>
    <xf numFmtId="0" fontId="10" fillId="2" borderId="5" xfId="16" applyFont="1" applyFill="1" applyBorder="1" applyAlignment="1">
      <alignment horizontal="center" vertical="center"/>
    </xf>
    <xf numFmtId="0" fontId="46" fillId="2" borderId="14" xfId="16" applyFont="1" applyFill="1" applyBorder="1" applyAlignment="1">
      <alignment horizontal="center" vertical="center"/>
    </xf>
    <xf numFmtId="0" fontId="20" fillId="0" borderId="5" xfId="16" applyFont="1" applyBorder="1" applyAlignment="1">
      <alignment vertical="center"/>
    </xf>
    <xf numFmtId="0" fontId="20" fillId="0" borderId="5" xfId="16" applyFont="1" applyBorder="1" applyAlignment="1">
      <alignment horizontal="center" vertical="center"/>
    </xf>
    <xf numFmtId="0" fontId="19" fillId="0" borderId="3" xfId="16" applyFont="1" applyBorder="1" applyAlignment="1">
      <alignment vertical="center"/>
    </xf>
    <xf numFmtId="0" fontId="19" fillId="0" borderId="1" xfId="16" applyFont="1" applyBorder="1" applyAlignment="1">
      <alignment horizontal="left" vertical="center" indent="2"/>
    </xf>
    <xf numFmtId="0" fontId="19" fillId="0" borderId="3" xfId="16" applyFont="1" applyBorder="1" applyAlignment="1">
      <alignment horizontal="left" vertical="center" indent="2"/>
    </xf>
    <xf numFmtId="0" fontId="19" fillId="0" borderId="3" xfId="16" applyFont="1" applyBorder="1" applyAlignment="1">
      <alignment vertical="top"/>
    </xf>
    <xf numFmtId="0" fontId="19" fillId="0" borderId="3" xfId="16" applyFont="1" applyBorder="1" applyAlignment="1">
      <alignment horizontal="left" vertical="top" wrapText="1" indent="2"/>
    </xf>
    <xf numFmtId="0" fontId="20" fillId="0" borderId="14" xfId="16" applyFont="1" applyBorder="1" applyAlignment="1">
      <alignment horizontal="center"/>
    </xf>
    <xf numFmtId="0" fontId="19" fillId="0" borderId="14" xfId="16" applyFont="1" applyBorder="1" applyAlignment="1">
      <alignment horizontal="left" vertical="center" indent="2"/>
    </xf>
    <xf numFmtId="0" fontId="19" fillId="0" borderId="3" xfId="16" applyFont="1" applyBorder="1" applyAlignment="1">
      <alignment horizontal="left" vertical="center" wrapText="1" indent="2"/>
    </xf>
    <xf numFmtId="0" fontId="19" fillId="0" borderId="5" xfId="16" applyFont="1" applyBorder="1" applyAlignment="1">
      <alignment vertical="center"/>
    </xf>
    <xf numFmtId="0" fontId="19" fillId="0" borderId="5" xfId="16" applyFont="1" applyBorder="1" applyAlignment="1">
      <alignment horizontal="left" vertical="center" indent="2"/>
    </xf>
    <xf numFmtId="0" fontId="16" fillId="0" borderId="0" xfId="16" applyFont="1"/>
    <xf numFmtId="0" fontId="19" fillId="0" borderId="0" xfId="16" applyFont="1" applyAlignment="1">
      <alignment vertical="center"/>
    </xf>
    <xf numFmtId="0" fontId="40" fillId="0" borderId="0" xfId="16" applyFont="1" applyAlignment="1">
      <alignment horizontal="centerContinuous" vertical="center" wrapText="1"/>
    </xf>
    <xf numFmtId="0" fontId="10" fillId="0" borderId="0" xfId="16" applyFont="1" applyAlignment="1">
      <alignment horizontal="left" vertical="center"/>
    </xf>
    <xf numFmtId="0" fontId="40" fillId="0" borderId="0" xfId="16" applyFont="1" applyAlignment="1">
      <alignment horizontal="left" vertical="center" wrapText="1"/>
    </xf>
    <xf numFmtId="0" fontId="23" fillId="0" borderId="0" xfId="16" applyFont="1" applyAlignment="1">
      <alignment horizontal="center" vertical="center"/>
    </xf>
    <xf numFmtId="0" fontId="39" fillId="2" borderId="14" xfId="16" applyFont="1" applyFill="1" applyBorder="1" applyAlignment="1">
      <alignment horizontal="center" vertical="center"/>
    </xf>
    <xf numFmtId="0" fontId="39" fillId="2" borderId="14" xfId="16" applyFont="1" applyFill="1" applyBorder="1" applyAlignment="1">
      <alignment horizontal="center" vertical="center" wrapText="1"/>
    </xf>
    <xf numFmtId="0" fontId="37" fillId="0" borderId="0" xfId="16" applyFont="1"/>
    <xf numFmtId="0" fontId="37" fillId="0" borderId="0" xfId="16" applyFont="1" applyAlignment="1">
      <alignment vertical="center"/>
    </xf>
    <xf numFmtId="0" fontId="46" fillId="0" borderId="14" xfId="16" applyFont="1" applyBorder="1" applyAlignment="1">
      <alignment horizontal="center" vertical="center"/>
    </xf>
    <xf numFmtId="0" fontId="36" fillId="0" borderId="0" xfId="16" applyFont="1"/>
    <xf numFmtId="0" fontId="36" fillId="0" borderId="0" xfId="16" applyFont="1" applyAlignment="1">
      <alignment vertical="center"/>
    </xf>
    <xf numFmtId="0" fontId="37" fillId="0" borderId="3" xfId="16" applyFont="1" applyBorder="1" applyAlignment="1">
      <alignment horizontal="center" vertical="center"/>
    </xf>
    <xf numFmtId="0" fontId="37" fillId="0" borderId="3" xfId="16" applyFont="1" applyBorder="1" applyAlignment="1">
      <alignment vertical="center"/>
    </xf>
    <xf numFmtId="49" fontId="37" fillId="0" borderId="3" xfId="16" applyNumberFormat="1" applyFont="1" applyBorder="1" applyAlignment="1">
      <alignment horizontal="center" vertical="center"/>
    </xf>
    <xf numFmtId="49" fontId="37" fillId="0" borderId="5" xfId="16" applyNumberFormat="1" applyFont="1" applyBorder="1" applyAlignment="1">
      <alignment horizontal="center" vertical="center"/>
    </xf>
    <xf numFmtId="4" fontId="45" fillId="0" borderId="5" xfId="16" applyNumberFormat="1" applyFont="1" applyBorder="1" applyAlignment="1">
      <alignment vertical="center"/>
    </xf>
    <xf numFmtId="4" fontId="37" fillId="0" borderId="5" xfId="16" applyNumberFormat="1" applyFont="1" applyBorder="1" applyAlignment="1">
      <alignment horizontal="center" vertical="center"/>
    </xf>
    <xf numFmtId="0" fontId="45" fillId="0" borderId="3" xfId="16" applyFont="1" applyBorder="1" applyAlignment="1">
      <alignment horizontal="center" vertical="center"/>
    </xf>
    <xf numFmtId="0" fontId="49" fillId="0" borderId="0" xfId="16" applyFont="1" applyAlignment="1">
      <alignment wrapText="1"/>
    </xf>
    <xf numFmtId="49" fontId="37" fillId="0" borderId="14" xfId="16" applyNumberFormat="1" applyFont="1" applyBorder="1" applyAlignment="1">
      <alignment horizontal="center" vertical="center"/>
    </xf>
    <xf numFmtId="4" fontId="37" fillId="0" borderId="14" xfId="16" applyNumberFormat="1" applyFont="1" applyBorder="1" applyAlignment="1">
      <alignment horizontal="center" vertical="center"/>
    </xf>
    <xf numFmtId="4" fontId="45" fillId="0" borderId="14" xfId="16" applyNumberFormat="1" applyFont="1" applyBorder="1" applyAlignment="1">
      <alignment vertical="center"/>
    </xf>
    <xf numFmtId="0" fontId="49" fillId="0" borderId="0" xfId="16" applyFont="1"/>
    <xf numFmtId="4" fontId="37" fillId="0" borderId="3" xfId="16" applyNumberFormat="1" applyFont="1" applyBorder="1" applyAlignment="1">
      <alignment horizontal="center" vertical="center"/>
    </xf>
    <xf numFmtId="4" fontId="37" fillId="0" borderId="3" xfId="16" applyNumberFormat="1" applyFont="1" applyBorder="1" applyAlignment="1">
      <alignment vertical="center"/>
    </xf>
    <xf numFmtId="0" fontId="37" fillId="0" borderId="5" xfId="16" applyFont="1" applyBorder="1" applyAlignment="1">
      <alignment horizontal="center" vertical="center"/>
    </xf>
    <xf numFmtId="0" fontId="37" fillId="0" borderId="5" xfId="16" applyFont="1" applyBorder="1" applyAlignment="1">
      <alignment vertical="center"/>
    </xf>
    <xf numFmtId="49" fontId="37" fillId="0" borderId="25" xfId="16" applyNumberFormat="1" applyFont="1" applyBorder="1" applyAlignment="1">
      <alignment horizontal="center" vertical="center"/>
    </xf>
    <xf numFmtId="4" fontId="37" fillId="0" borderId="5" xfId="16" applyNumberFormat="1" applyFont="1" applyBorder="1" applyAlignment="1">
      <alignment vertical="center"/>
    </xf>
    <xf numFmtId="0" fontId="49" fillId="0" borderId="0" xfId="16" applyFont="1" applyAlignment="1">
      <alignment vertical="center" wrapText="1"/>
    </xf>
    <xf numFmtId="49" fontId="37" fillId="0" borderId="22" xfId="16" applyNumberFormat="1" applyFont="1" applyBorder="1" applyAlignment="1">
      <alignment horizontal="center" vertical="center"/>
    </xf>
    <xf numFmtId="4" fontId="13" fillId="0" borderId="0" xfId="16" applyNumberFormat="1" applyFont="1"/>
    <xf numFmtId="4" fontId="50" fillId="0" borderId="0" xfId="16" applyNumberFormat="1" applyFont="1"/>
    <xf numFmtId="0" fontId="1" fillId="0" borderId="0" xfId="8" applyFont="1"/>
    <xf numFmtId="0" fontId="1" fillId="0" borderId="0" xfId="8" applyFont="1" applyAlignment="1">
      <alignment horizontal="centerContinuous"/>
    </xf>
    <xf numFmtId="0" fontId="14" fillId="0" borderId="12" xfId="8" applyFont="1" applyBorder="1" applyAlignment="1">
      <alignment vertical="center"/>
    </xf>
    <xf numFmtId="4" fontId="14" fillId="0" borderId="11" xfId="8" applyNumberFormat="1" applyFont="1" applyBorder="1" applyAlignment="1">
      <alignment horizontal="right"/>
    </xf>
    <xf numFmtId="0" fontId="14" fillId="0" borderId="12" xfId="8" applyFont="1" applyBorder="1"/>
    <xf numFmtId="4" fontId="8" fillId="0" borderId="11" xfId="8" applyNumberFormat="1" applyFont="1" applyBorder="1"/>
    <xf numFmtId="0" fontId="14" fillId="0" borderId="12" xfId="8" applyFont="1" applyBorder="1" applyAlignment="1">
      <alignment vertical="center" wrapText="1"/>
    </xf>
    <xf numFmtId="0" fontId="14" fillId="0" borderId="11" xfId="8" applyFont="1" applyBorder="1" applyAlignment="1">
      <alignment vertical="center" wrapText="1"/>
    </xf>
    <xf numFmtId="0" fontId="14" fillId="0" borderId="12" xfId="8" applyFont="1" applyBorder="1" applyAlignment="1">
      <alignment wrapText="1"/>
    </xf>
    <xf numFmtId="0" fontId="16" fillId="0" borderId="11" xfId="2" applyFont="1" applyBorder="1" applyAlignment="1">
      <alignment horizontal="left"/>
    </xf>
    <xf numFmtId="4" fontId="8" fillId="0" borderId="11" xfId="8" applyNumberFormat="1" applyFont="1" applyBorder="1" applyAlignment="1">
      <alignment horizontal="right"/>
    </xf>
    <xf numFmtId="0" fontId="14" fillId="0" borderId="11" xfId="8" applyFont="1" applyBorder="1"/>
    <xf numFmtId="0" fontId="16" fillId="0" borderId="11" xfId="2" applyFont="1" applyBorder="1"/>
    <xf numFmtId="0" fontId="14" fillId="0" borderId="11" xfId="2" applyFont="1" applyBorder="1"/>
    <xf numFmtId="0" fontId="8" fillId="0" borderId="12" xfId="8" applyFont="1" applyBorder="1"/>
    <xf numFmtId="0" fontId="14" fillId="0" borderId="13" xfId="2" applyFont="1" applyBorder="1"/>
    <xf numFmtId="4" fontId="14" fillId="0" borderId="13" xfId="8" applyNumberFormat="1" applyFont="1" applyBorder="1"/>
    <xf numFmtId="0" fontId="14" fillId="0" borderId="13" xfId="8" applyFont="1" applyBorder="1" applyAlignment="1">
      <alignment horizontal="left"/>
    </xf>
    <xf numFmtId="0" fontId="14" fillId="0" borderId="16" xfId="8" applyFont="1" applyBorder="1"/>
    <xf numFmtId="0" fontId="14" fillId="0" borderId="11" xfId="10" applyFont="1" applyBorder="1"/>
    <xf numFmtId="4" fontId="14" fillId="0" borderId="11" xfId="2" applyNumberFormat="1" applyFont="1" applyBorder="1" applyAlignment="1">
      <alignment horizontal="right"/>
    </xf>
    <xf numFmtId="0" fontId="15" fillId="0" borderId="12" xfId="2" applyFont="1" applyBorder="1" applyAlignment="1">
      <alignment wrapText="1"/>
    </xf>
    <xf numFmtId="3" fontId="14" fillId="0" borderId="12" xfId="8" applyNumberFormat="1" applyFont="1" applyBorder="1" applyAlignment="1">
      <alignment wrapText="1"/>
    </xf>
    <xf numFmtId="0" fontId="8" fillId="0" borderId="12" xfId="8" applyFont="1" applyBorder="1" applyAlignment="1">
      <alignment wrapText="1"/>
    </xf>
    <xf numFmtId="4" fontId="14" fillId="0" borderId="13" xfId="8" applyNumberFormat="1" applyFont="1" applyBorder="1" applyAlignment="1">
      <alignment horizontal="right"/>
    </xf>
    <xf numFmtId="0" fontId="16" fillId="0" borderId="4" xfId="2" applyFont="1" applyBorder="1"/>
    <xf numFmtId="0" fontId="16" fillId="0" borderId="12" xfId="2" applyFont="1" applyBorder="1"/>
    <xf numFmtId="0" fontId="14" fillId="0" borderId="2" xfId="8" applyFont="1" applyBorder="1"/>
    <xf numFmtId="3" fontId="8" fillId="0" borderId="12" xfId="8" applyNumberFormat="1" applyFont="1" applyBorder="1"/>
    <xf numFmtId="0" fontId="8" fillId="0" borderId="11" xfId="8" applyFont="1" applyBorder="1"/>
    <xf numFmtId="0" fontId="16" fillId="0" borderId="11" xfId="2" applyFont="1" applyBorder="1" applyAlignment="1">
      <alignment wrapText="1"/>
    </xf>
    <xf numFmtId="0" fontId="8" fillId="0" borderId="11" xfId="2" applyFont="1" applyBorder="1" applyAlignment="1">
      <alignment wrapText="1"/>
    </xf>
    <xf numFmtId="0" fontId="8" fillId="0" borderId="16" xfId="8" applyFont="1" applyBorder="1"/>
    <xf numFmtId="3" fontId="14" fillId="0" borderId="16" xfId="8" applyNumberFormat="1" applyFont="1" applyBorder="1"/>
    <xf numFmtId="0" fontId="14" fillId="0" borderId="12" xfId="2" applyFont="1" applyBorder="1"/>
    <xf numFmtId="0" fontId="14" fillId="0" borderId="11" xfId="2" applyFont="1" applyBorder="1" applyAlignment="1">
      <alignment wrapText="1"/>
    </xf>
    <xf numFmtId="0" fontId="17" fillId="0" borderId="14" xfId="8" applyFont="1" applyBorder="1" applyAlignment="1">
      <alignment horizontal="center" vertical="center" wrapText="1"/>
    </xf>
    <xf numFmtId="0" fontId="14" fillId="0" borderId="14" xfId="8" applyFont="1" applyBorder="1" applyAlignment="1">
      <alignment horizontal="center" vertical="center" wrapText="1"/>
    </xf>
    <xf numFmtId="3" fontId="52" fillId="0" borderId="14" xfId="8" applyNumberFormat="1" applyFont="1" applyBorder="1" applyAlignment="1">
      <alignment horizontal="center" vertical="center" wrapText="1"/>
    </xf>
    <xf numFmtId="3" fontId="27" fillId="0" borderId="0" xfId="8" applyNumberFormat="1" applyFont="1"/>
    <xf numFmtId="3" fontId="21" fillId="0" borderId="14" xfId="8" applyNumberFormat="1" applyFont="1" applyBorder="1" applyAlignment="1">
      <alignment horizontal="center" vertical="center" wrapText="1"/>
    </xf>
    <xf numFmtId="0" fontId="21" fillId="0" borderId="14" xfId="8" applyFont="1" applyBorder="1" applyAlignment="1">
      <alignment horizontal="center" vertical="center" wrapText="1"/>
    </xf>
    <xf numFmtId="0" fontId="53" fillId="0" borderId="1" xfId="8" applyFont="1" applyBorder="1" applyAlignment="1">
      <alignment vertical="center" wrapText="1"/>
    </xf>
    <xf numFmtId="0" fontId="21" fillId="0" borderId="1" xfId="8" applyFont="1" applyBorder="1" applyAlignment="1">
      <alignment horizontal="center" vertical="center" wrapText="1"/>
    </xf>
    <xf numFmtId="0" fontId="21" fillId="0" borderId="5" xfId="8" applyFont="1" applyBorder="1" applyAlignment="1">
      <alignment horizontal="center" vertical="center" wrapText="1"/>
    </xf>
    <xf numFmtId="0" fontId="53" fillId="0" borderId="22" xfId="8" applyFont="1" applyBorder="1" applyAlignment="1">
      <alignment vertical="center" wrapText="1"/>
    </xf>
    <xf numFmtId="0" fontId="21" fillId="0" borderId="3" xfId="8" applyFont="1" applyBorder="1" applyAlignment="1">
      <alignment horizontal="center" vertical="center" wrapText="1"/>
    </xf>
    <xf numFmtId="0" fontId="52" fillId="0" borderId="26" xfId="8" applyFont="1" applyBorder="1" applyAlignment="1">
      <alignment horizontal="center"/>
    </xf>
    <xf numFmtId="4" fontId="52" fillId="0" borderId="0" xfId="8" applyNumberFormat="1" applyFont="1" applyAlignment="1">
      <alignment horizontal="center" vertical="center" wrapText="1"/>
    </xf>
    <xf numFmtId="0" fontId="34" fillId="0" borderId="0" xfId="11"/>
    <xf numFmtId="0" fontId="16" fillId="0" borderId="32" xfId="11" applyFont="1" applyBorder="1" applyAlignment="1">
      <alignment vertical="center"/>
    </xf>
    <xf numFmtId="4" fontId="16" fillId="0" borderId="32" xfId="11" applyNumberFormat="1" applyFont="1" applyBorder="1" applyAlignment="1">
      <alignment horizontal="center" vertical="center"/>
    </xf>
    <xf numFmtId="4" fontId="16" fillId="0" borderId="32" xfId="11" applyNumberFormat="1" applyFont="1" applyBorder="1" applyAlignment="1">
      <alignment vertical="center"/>
    </xf>
    <xf numFmtId="0" fontId="16" fillId="0" borderId="33" xfId="11" applyFont="1" applyBorder="1" applyAlignment="1">
      <alignment vertical="center"/>
    </xf>
    <xf numFmtId="4" fontId="16" fillId="0" borderId="33" xfId="11" applyNumberFormat="1" applyFont="1" applyBorder="1" applyAlignment="1">
      <alignment horizontal="center" vertical="center"/>
    </xf>
    <xf numFmtId="4" fontId="16" fillId="0" borderId="33" xfId="11" applyNumberFormat="1" applyFont="1" applyBorder="1" applyAlignment="1">
      <alignment vertical="center"/>
    </xf>
    <xf numFmtId="0" fontId="16" fillId="0" borderId="38" xfId="11" applyFont="1" applyBorder="1"/>
    <xf numFmtId="0" fontId="23" fillId="0" borderId="0" xfId="11" applyFont="1"/>
    <xf numFmtId="4" fontId="45" fillId="0" borderId="5" xfId="12" applyNumberFormat="1" applyFont="1" applyBorder="1" applyAlignment="1">
      <alignment vertical="center"/>
    </xf>
    <xf numFmtId="0" fontId="19" fillId="0" borderId="0" xfId="12" applyAlignment="1">
      <alignment vertical="center"/>
    </xf>
    <xf numFmtId="0" fontId="19" fillId="0" borderId="0" xfId="12"/>
    <xf numFmtId="0" fontId="19" fillId="0" borderId="20" xfId="12" applyBorder="1" applyAlignment="1">
      <alignment horizontal="centerContinuous" vertical="center"/>
    </xf>
    <xf numFmtId="0" fontId="19" fillId="0" borderId="23" xfId="12" applyBorder="1" applyAlignment="1">
      <alignment horizontal="centerContinuous" vertical="center"/>
    </xf>
    <xf numFmtId="0" fontId="24" fillId="0" borderId="0" xfId="12" applyFont="1" applyAlignment="1">
      <alignment vertical="center"/>
    </xf>
    <xf numFmtId="0" fontId="44" fillId="0" borderId="18" xfId="14" applyFont="1" applyBorder="1" applyAlignment="1">
      <alignment horizontal="left"/>
    </xf>
    <xf numFmtId="0" fontId="44" fillId="0" borderId="20" xfId="14" applyFont="1" applyBorder="1" applyAlignment="1">
      <alignment horizontal="centerContinuous"/>
    </xf>
    <xf numFmtId="0" fontId="44" fillId="0" borderId="20" xfId="14" applyFont="1" applyBorder="1" applyAlignment="1">
      <alignment horizontal="center" vertical="top"/>
    </xf>
    <xf numFmtId="0" fontId="44" fillId="0" borderId="20" xfId="14" applyFont="1" applyBorder="1" applyAlignment="1">
      <alignment horizontal="center"/>
    </xf>
    <xf numFmtId="4" fontId="44" fillId="0" borderId="14" xfId="14" applyNumberFormat="1" applyFont="1" applyBorder="1"/>
    <xf numFmtId="0" fontId="39" fillId="0" borderId="20" xfId="14" applyFont="1" applyBorder="1" applyAlignment="1">
      <alignment horizontal="centerContinuous" vertical="center"/>
    </xf>
    <xf numFmtId="0" fontId="39" fillId="0" borderId="20" xfId="14" applyFont="1" applyBorder="1" applyAlignment="1">
      <alignment horizontal="center" vertical="top"/>
    </xf>
    <xf numFmtId="0" fontId="43" fillId="0" borderId="20" xfId="14" applyFont="1" applyBorder="1" applyAlignment="1">
      <alignment horizontal="center" vertical="center"/>
    </xf>
    <xf numFmtId="4" fontId="43" fillId="0" borderId="14" xfId="14" applyNumberFormat="1" applyFont="1" applyBorder="1" applyAlignment="1">
      <alignment vertical="center"/>
    </xf>
    <xf numFmtId="0" fontId="44" fillId="0" borderId="0" xfId="14" applyFont="1" applyAlignment="1">
      <alignment vertical="center"/>
    </xf>
    <xf numFmtId="0" fontId="43" fillId="0" borderId="18" xfId="15" applyFont="1" applyBorder="1" applyAlignment="1">
      <alignment horizontal="left" vertical="center"/>
    </xf>
    <xf numFmtId="0" fontId="43" fillId="0" borderId="20" xfId="15" applyFont="1" applyBorder="1" applyAlignment="1">
      <alignment horizontal="left" vertical="center"/>
    </xf>
    <xf numFmtId="0" fontId="43" fillId="0" borderId="23" xfId="15" applyFont="1" applyBorder="1" applyAlignment="1">
      <alignment horizontal="left" vertical="center"/>
    </xf>
    <xf numFmtId="0" fontId="44" fillId="0" borderId="18" xfId="15" applyFont="1" applyBorder="1" applyAlignment="1">
      <alignment horizontal="center" vertical="center"/>
    </xf>
    <xf numFmtId="0" fontId="44" fillId="0" borderId="20" xfId="15" applyFont="1" applyBorder="1" applyAlignment="1">
      <alignment horizontal="center" vertical="center"/>
    </xf>
    <xf numFmtId="4" fontId="44" fillId="0" borderId="14" xfId="15" applyNumberFormat="1" applyFont="1" applyBorder="1" applyAlignment="1">
      <alignment vertical="center"/>
    </xf>
    <xf numFmtId="0" fontId="44" fillId="0" borderId="18" xfId="15" applyFont="1" applyBorder="1" applyAlignment="1">
      <alignment horizontal="center"/>
    </xf>
    <xf numFmtId="0" fontId="44" fillId="0" borderId="20" xfId="15" applyFont="1" applyBorder="1" applyAlignment="1">
      <alignment horizontal="center"/>
    </xf>
    <xf numFmtId="4" fontId="44" fillId="0" borderId="14" xfId="15" applyNumberFormat="1" applyFont="1" applyBorder="1"/>
    <xf numFmtId="0" fontId="44" fillId="0" borderId="0" xfId="15" applyFont="1" applyAlignment="1">
      <alignment vertical="center"/>
    </xf>
    <xf numFmtId="0" fontId="1" fillId="0" borderId="0" xfId="16" applyFont="1"/>
    <xf numFmtId="0" fontId="1" fillId="0" borderId="0" xfId="16" applyFont="1" applyAlignment="1">
      <alignment vertical="center"/>
    </xf>
    <xf numFmtId="0" fontId="20" fillId="0" borderId="15" xfId="16" applyFont="1" applyBorder="1" applyAlignment="1">
      <alignment vertical="center" wrapText="1"/>
    </xf>
    <xf numFmtId="3" fontId="1" fillId="0" borderId="15" xfId="16" applyNumberFormat="1" applyFont="1" applyBorder="1" applyAlignment="1">
      <alignment vertical="center"/>
    </xf>
    <xf numFmtId="0" fontId="1" fillId="0" borderId="3" xfId="16" applyFont="1" applyBorder="1" applyAlignment="1">
      <alignment horizontal="center" vertical="center"/>
    </xf>
    <xf numFmtId="4" fontId="1" fillId="0" borderId="1" xfId="16" applyNumberFormat="1" applyFont="1" applyBorder="1" applyAlignment="1">
      <alignment vertical="center"/>
    </xf>
    <xf numFmtId="4" fontId="1" fillId="0" borderId="3" xfId="16" applyNumberFormat="1" applyFont="1" applyBorder="1" applyAlignment="1">
      <alignment vertical="center"/>
    </xf>
    <xf numFmtId="4" fontId="1" fillId="0" borderId="3" xfId="16" applyNumberFormat="1" applyFont="1" applyBorder="1" applyAlignment="1">
      <alignment vertical="top"/>
    </xf>
    <xf numFmtId="4" fontId="1" fillId="0" borderId="3" xfId="16" applyNumberFormat="1" applyFont="1" applyBorder="1" applyAlignment="1">
      <alignment horizontal="right" vertical="center"/>
    </xf>
    <xf numFmtId="0" fontId="1" fillId="0" borderId="3" xfId="16" applyFont="1" applyBorder="1" applyAlignment="1">
      <alignment horizontal="center" vertical="top"/>
    </xf>
    <xf numFmtId="4" fontId="1" fillId="0" borderId="3" xfId="16" applyNumberFormat="1" applyFont="1" applyBorder="1"/>
    <xf numFmtId="0" fontId="1" fillId="0" borderId="14" xfId="16" applyFont="1" applyBorder="1" applyAlignment="1">
      <alignment vertical="center"/>
    </xf>
    <xf numFmtId="4" fontId="1" fillId="0" borderId="14" xfId="16" applyNumberFormat="1" applyFont="1" applyBorder="1" applyAlignment="1">
      <alignment vertical="center"/>
    </xf>
    <xf numFmtId="0" fontId="1" fillId="0" borderId="5" xfId="16" applyFont="1" applyBorder="1" applyAlignment="1">
      <alignment horizontal="center" vertical="center"/>
    </xf>
    <xf numFmtId="4" fontId="1" fillId="0" borderId="5" xfId="16" applyNumberFormat="1" applyFont="1" applyBorder="1" applyAlignment="1">
      <alignment vertical="center"/>
    </xf>
    <xf numFmtId="4" fontId="1" fillId="0" borderId="5" xfId="16" applyNumberFormat="1" applyFont="1" applyBorder="1" applyAlignment="1">
      <alignment horizontal="right" vertical="center"/>
    </xf>
    <xf numFmtId="0" fontId="1" fillId="3" borderId="5" xfId="16" applyFont="1" applyFill="1" applyBorder="1" applyAlignment="1">
      <alignment vertical="center"/>
    </xf>
    <xf numFmtId="0" fontId="20" fillId="3" borderId="14" xfId="16" applyFont="1" applyFill="1" applyBorder="1" applyAlignment="1">
      <alignment horizontal="left" vertical="center" indent="2"/>
    </xf>
    <xf numFmtId="4" fontId="20" fillId="3" borderId="5" xfId="16" applyNumberFormat="1" applyFont="1" applyFill="1" applyBorder="1" applyAlignment="1">
      <alignment vertical="center"/>
    </xf>
    <xf numFmtId="0" fontId="1" fillId="3" borderId="0" xfId="16" applyFont="1" applyFill="1"/>
    <xf numFmtId="0" fontId="14" fillId="0" borderId="0" xfId="16" applyFont="1"/>
    <xf numFmtId="0" fontId="16" fillId="0" borderId="0" xfId="16" applyFont="1" applyAlignment="1">
      <alignment vertical="center"/>
    </xf>
    <xf numFmtId="4" fontId="54" fillId="0" borderId="3" xfId="16" applyNumberFormat="1" applyFont="1" applyBorder="1" applyAlignment="1">
      <alignment vertical="center"/>
    </xf>
    <xf numFmtId="0" fontId="37" fillId="0" borderId="3" xfId="16" applyFont="1" applyBorder="1"/>
    <xf numFmtId="0" fontId="37" fillId="0" borderId="3" xfId="16" applyFont="1" applyBorder="1" applyAlignment="1">
      <alignment wrapText="1"/>
    </xf>
    <xf numFmtId="0" fontId="39" fillId="0" borderId="18" xfId="16" applyFont="1" applyBorder="1" applyAlignment="1">
      <alignment horizontal="center" vertical="center"/>
    </xf>
    <xf numFmtId="0" fontId="51" fillId="0" borderId="20" xfId="16" applyFont="1" applyBorder="1" applyAlignment="1">
      <alignment horizontal="right" vertical="center"/>
    </xf>
    <xf numFmtId="0" fontId="1" fillId="0" borderId="20" xfId="16" applyFont="1" applyBorder="1" applyAlignment="1">
      <alignment horizontal="center" vertical="center"/>
    </xf>
    <xf numFmtId="4" fontId="39" fillId="0" borderId="23" xfId="16" applyNumberFormat="1" applyFont="1" applyBorder="1" applyAlignment="1">
      <alignment vertical="center"/>
    </xf>
    <xf numFmtId="4" fontId="39" fillId="0" borderId="14" xfId="16" applyNumberFormat="1" applyFont="1" applyBorder="1" applyAlignment="1">
      <alignment vertical="center"/>
    </xf>
    <xf numFmtId="0" fontId="24" fillId="0" borderId="0" xfId="16" applyFont="1" applyAlignment="1">
      <alignment vertical="center"/>
    </xf>
    <xf numFmtId="0" fontId="45" fillId="0" borderId="6" xfId="12" applyFont="1" applyBorder="1" applyAlignment="1">
      <alignment horizontal="center" vertical="center"/>
    </xf>
    <xf numFmtId="0" fontId="45" fillId="0" borderId="41" xfId="12" applyFont="1" applyBorder="1" applyAlignment="1">
      <alignment horizontal="center" vertical="center"/>
    </xf>
    <xf numFmtId="0" fontId="45" fillId="0" borderId="25" xfId="12" applyFont="1" applyBorder="1" applyAlignment="1">
      <alignment horizontal="center" vertical="center"/>
    </xf>
    <xf numFmtId="0" fontId="39" fillId="0" borderId="0" xfId="14" applyFont="1" applyAlignment="1">
      <alignment horizontal="center" vertical="center" wrapText="1"/>
    </xf>
    <xf numFmtId="0" fontId="10" fillId="0" borderId="0" xfId="16" applyFont="1" applyAlignment="1">
      <alignment horizontal="center" vertical="center"/>
    </xf>
    <xf numFmtId="0" fontId="9" fillId="0" borderId="0" xfId="16" applyFont="1" applyAlignment="1">
      <alignment horizontal="center" vertical="center"/>
    </xf>
    <xf numFmtId="0" fontId="10" fillId="2" borderId="1" xfId="16" applyFont="1" applyFill="1" applyBorder="1" applyAlignment="1">
      <alignment horizontal="center" vertical="center" wrapText="1"/>
    </xf>
    <xf numFmtId="0" fontId="10" fillId="2" borderId="3" xfId="16" applyFont="1" applyFill="1" applyBorder="1" applyAlignment="1">
      <alignment horizontal="center" vertical="center" wrapText="1"/>
    </xf>
    <xf numFmtId="0" fontId="10" fillId="2" borderId="5" xfId="16" applyFont="1" applyFill="1" applyBorder="1" applyAlignment="1">
      <alignment horizontal="center" vertical="center" wrapText="1"/>
    </xf>
  </cellXfs>
  <cellStyles count="17">
    <cellStyle name="Dziesiętny" xfId="7" builtinId="3"/>
    <cellStyle name="Dziesiętny 2" xfId="3" xr:uid="{BFCEA198-B5A6-4EF1-8723-5E8521CAD3DC}"/>
    <cellStyle name="Dziesiętny 2 2" xfId="9" xr:uid="{4D653FB7-3CFC-43FA-BC62-9E124DAEA0F9}"/>
    <cellStyle name="Excel Built-in Normal" xfId="4" xr:uid="{0D973522-5471-440E-B74C-241DCBFE695A}"/>
    <cellStyle name="Normalny" xfId="0" builtinId="0"/>
    <cellStyle name="Normalny 2" xfId="1" xr:uid="{F4A0727A-16F6-4BB8-93B1-4B9086AD85A6}"/>
    <cellStyle name="Normalny 2 2" xfId="2" xr:uid="{BE1E2D28-7667-4594-A8C7-64F906513484}"/>
    <cellStyle name="Normalny 3" xfId="5" xr:uid="{B757048F-EF6F-4793-91AA-B90652AC92F0}"/>
    <cellStyle name="Normalny 3 2" xfId="10" xr:uid="{F63542B8-77DE-4F64-83E2-999556BD2374}"/>
    <cellStyle name="Normalny 3 2 2" xfId="14" xr:uid="{4C4EAF43-02DB-4697-8F26-272551AC543C}"/>
    <cellStyle name="Normalny 4" xfId="6" xr:uid="{B2465C60-8C82-4AA7-8F41-043A6B5FBEE2}"/>
    <cellStyle name="Normalny 5" xfId="8" xr:uid="{B0DA8FD1-9ED3-454D-A0F1-E697ACA3A48B}"/>
    <cellStyle name="Normalny 6" xfId="12" xr:uid="{2AA485D4-4A1F-4784-848E-48EC9A8735D2}"/>
    <cellStyle name="Normalny 7" xfId="15" xr:uid="{84C2D4BE-2DCF-42EF-919F-A44528E13DB4}"/>
    <cellStyle name="Normalny 8" xfId="16" xr:uid="{3DC0CD5C-75B7-4E3F-99CA-D61ADE99D4DF}"/>
    <cellStyle name="Normalny_zal_Szczecin" xfId="11" xr:uid="{B3DC35F6-3CD3-440D-8791-82A12A74A10E}"/>
    <cellStyle name="Zły" xfId="13" builtinId="27"/>
  </cellStyles>
  <dxfs count="0"/>
  <tableStyles count="0" defaultTableStyle="TableStyleMedium2" defaultPivotStyle="PivotStyleLight16"/>
  <colors>
    <mruColors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C45E6B-501A-431B-9EFE-654DBEB7D63B}">
  <sheetPr>
    <tabColor rgb="FFFF33CC"/>
  </sheetPr>
  <dimension ref="A1:H788"/>
  <sheetViews>
    <sheetView tabSelected="1" zoomScale="140" zoomScaleNormal="140" workbookViewId="0"/>
  </sheetViews>
  <sheetFormatPr defaultRowHeight="15" x14ac:dyDescent="0.25"/>
  <cols>
    <col min="1" max="1" width="3.5703125" style="643" customWidth="1"/>
    <col min="2" max="2" width="6" style="643" customWidth="1"/>
    <col min="3" max="3" width="4.85546875" style="643" customWidth="1"/>
    <col min="4" max="4" width="39.140625" style="643" customWidth="1"/>
    <col min="5" max="5" width="13" style="643" customWidth="1"/>
    <col min="6" max="6" width="10.5703125" style="643" customWidth="1"/>
    <col min="7" max="7" width="10.85546875" style="643" customWidth="1"/>
    <col min="8" max="8" width="12.7109375" style="643" customWidth="1"/>
    <col min="9" max="9" width="10.28515625" style="643" customWidth="1"/>
    <col min="10" max="16384" width="9.140625" style="643"/>
  </cols>
  <sheetData>
    <row r="1" spans="1:8" ht="12.75" customHeight="1" x14ac:dyDescent="0.25">
      <c r="A1" s="5"/>
      <c r="B1" s="5"/>
      <c r="C1" s="6"/>
      <c r="D1" s="7"/>
      <c r="E1" s="7"/>
      <c r="F1" s="7" t="s">
        <v>0</v>
      </c>
      <c r="G1" s="7"/>
      <c r="H1" s="5"/>
    </row>
    <row r="2" spans="1:8" ht="12.75" customHeight="1" x14ac:dyDescent="0.25">
      <c r="A2" s="5"/>
      <c r="B2" s="5"/>
      <c r="C2" s="6"/>
      <c r="D2" s="7"/>
      <c r="E2" s="7"/>
      <c r="F2" s="7" t="s">
        <v>266</v>
      </c>
      <c r="G2" s="7"/>
      <c r="H2" s="5"/>
    </row>
    <row r="3" spans="1:8" ht="12.75" customHeight="1" x14ac:dyDescent="0.25">
      <c r="A3" s="5"/>
      <c r="B3" s="5"/>
      <c r="C3" s="6"/>
      <c r="D3" s="7"/>
      <c r="E3" s="7"/>
      <c r="F3" s="5" t="s">
        <v>1</v>
      </c>
      <c r="G3" s="5"/>
      <c r="H3" s="5"/>
    </row>
    <row r="4" spans="1:8" ht="12.75" customHeight="1" x14ac:dyDescent="0.25">
      <c r="A4" s="5"/>
      <c r="B4" s="5"/>
      <c r="C4" s="6"/>
      <c r="D4" s="7"/>
      <c r="E4" s="7"/>
      <c r="F4" s="7" t="s">
        <v>267</v>
      </c>
      <c r="G4" s="7"/>
      <c r="H4" s="5"/>
    </row>
    <row r="5" spans="1:8" ht="26.25" customHeight="1" x14ac:dyDescent="0.25">
      <c r="A5" s="9" t="s">
        <v>29</v>
      </c>
      <c r="B5" s="644"/>
      <c r="C5" s="10"/>
      <c r="D5" s="10"/>
      <c r="E5" s="644"/>
      <c r="F5" s="644"/>
      <c r="G5" s="11"/>
      <c r="H5" s="644"/>
    </row>
    <row r="6" spans="1:8" ht="15" customHeight="1" x14ac:dyDescent="0.25">
      <c r="A6" s="5"/>
      <c r="B6" s="5"/>
      <c r="C6" s="6"/>
      <c r="D6" s="6"/>
      <c r="E6" s="12"/>
      <c r="F6" s="5"/>
      <c r="G6" s="13"/>
      <c r="H6" s="14" t="s">
        <v>2</v>
      </c>
    </row>
    <row r="7" spans="1:8" s="21" customFormat="1" ht="11.25" x14ac:dyDescent="0.2">
      <c r="A7" s="15"/>
      <c r="B7" s="15"/>
      <c r="C7" s="16"/>
      <c r="D7" s="17"/>
      <c r="E7" s="18" t="s">
        <v>3</v>
      </c>
      <c r="F7" s="19"/>
      <c r="G7" s="20"/>
      <c r="H7" s="18" t="s">
        <v>3</v>
      </c>
    </row>
    <row r="8" spans="1:8" s="21" customFormat="1" ht="11.25" x14ac:dyDescent="0.2">
      <c r="A8" s="22" t="s">
        <v>4</v>
      </c>
      <c r="B8" s="22" t="s">
        <v>5</v>
      </c>
      <c r="C8" s="23" t="s">
        <v>6</v>
      </c>
      <c r="D8" s="24" t="s">
        <v>7</v>
      </c>
      <c r="E8" s="22" t="s">
        <v>8</v>
      </c>
      <c r="F8" s="25" t="s">
        <v>9</v>
      </c>
      <c r="G8" s="22" t="s">
        <v>10</v>
      </c>
      <c r="H8" s="22" t="s">
        <v>11</v>
      </c>
    </row>
    <row r="9" spans="1:8" s="21" customFormat="1" ht="4.5" customHeight="1" x14ac:dyDescent="0.2">
      <c r="A9" s="26"/>
      <c r="B9" s="26"/>
      <c r="C9" s="27"/>
      <c r="D9" s="28"/>
      <c r="E9" s="26"/>
      <c r="F9" s="29"/>
      <c r="G9" s="29"/>
      <c r="H9" s="26"/>
    </row>
    <row r="10" spans="1:8" s="21" customFormat="1" ht="17.25" customHeight="1" thickBot="1" x14ac:dyDescent="0.25">
      <c r="A10" s="30"/>
      <c r="B10" s="30"/>
      <c r="C10" s="31"/>
      <c r="D10" s="32" t="s">
        <v>41</v>
      </c>
      <c r="E10" s="33">
        <v>1159694821.2400002</v>
      </c>
      <c r="F10" s="33">
        <f>SUM(F11,F61,F84)</f>
        <v>6161421</v>
      </c>
      <c r="G10" s="33">
        <f>SUM(G11,G61,G84)</f>
        <v>113442</v>
      </c>
      <c r="H10" s="33">
        <f t="shared" ref="H10:H32" si="0">SUM(E10+F10-G10)</f>
        <v>1165742800.2400002</v>
      </c>
    </row>
    <row r="11" spans="1:8" s="21" customFormat="1" ht="17.25" customHeight="1" thickBot="1" x14ac:dyDescent="0.25">
      <c r="A11" s="30"/>
      <c r="B11" s="30"/>
      <c r="C11" s="31"/>
      <c r="D11" s="34" t="s">
        <v>42</v>
      </c>
      <c r="E11" s="35">
        <v>1083859171.6100001</v>
      </c>
      <c r="F11" s="35">
        <f>SUM(F12,F17,F22,F26,F47,F51)</f>
        <v>5738704</v>
      </c>
      <c r="G11" s="35">
        <f>SUM(G12,G17,G22,G26,G47,G51)</f>
        <v>55305</v>
      </c>
      <c r="H11" s="35">
        <f t="shared" si="0"/>
        <v>1089542570.6100001</v>
      </c>
    </row>
    <row r="12" spans="1:8" s="21" customFormat="1" ht="17.25" customHeight="1" thickTop="1" thickBot="1" x14ac:dyDescent="0.25">
      <c r="A12" s="36">
        <v>752</v>
      </c>
      <c r="B12" s="37"/>
      <c r="C12" s="38"/>
      <c r="D12" s="39" t="s">
        <v>43</v>
      </c>
      <c r="E12" s="40">
        <v>61000</v>
      </c>
      <c r="F12" s="40">
        <f t="shared" ref="F12:G12" si="1">SUM(F13)</f>
        <v>4000</v>
      </c>
      <c r="G12" s="40">
        <f t="shared" si="1"/>
        <v>0</v>
      </c>
      <c r="H12" s="40">
        <f t="shared" si="0"/>
        <v>65000</v>
      </c>
    </row>
    <row r="13" spans="1:8" s="21" customFormat="1" ht="12" customHeight="1" thickTop="1" x14ac:dyDescent="0.2">
      <c r="A13" s="36"/>
      <c r="B13" s="41">
        <v>75224</v>
      </c>
      <c r="C13" s="42"/>
      <c r="D13" s="43" t="s">
        <v>44</v>
      </c>
      <c r="E13" s="44">
        <v>61000</v>
      </c>
      <c r="F13" s="45">
        <f>SUM(F14)</f>
        <v>4000</v>
      </c>
      <c r="G13" s="45">
        <f>SUM(G14)</f>
        <v>0</v>
      </c>
      <c r="H13" s="44">
        <f t="shared" si="0"/>
        <v>65000</v>
      </c>
    </row>
    <row r="14" spans="1:8" s="21" customFormat="1" ht="12" customHeight="1" x14ac:dyDescent="0.2">
      <c r="A14" s="36"/>
      <c r="B14" s="46"/>
      <c r="C14" s="31"/>
      <c r="D14" s="645" t="s">
        <v>45</v>
      </c>
      <c r="E14" s="96">
        <v>61000</v>
      </c>
      <c r="F14" s="646">
        <f>SUM(F15)</f>
        <v>4000</v>
      </c>
      <c r="G14" s="646">
        <f>SUM(G15)</f>
        <v>0</v>
      </c>
      <c r="H14" s="96">
        <f t="shared" si="0"/>
        <v>65000</v>
      </c>
    </row>
    <row r="15" spans="1:8" s="21" customFormat="1" ht="34.5" customHeight="1" x14ac:dyDescent="0.2">
      <c r="A15" s="36"/>
      <c r="B15" s="37"/>
      <c r="C15" s="47">
        <v>2120</v>
      </c>
      <c r="D15" s="48" t="s">
        <v>46</v>
      </c>
      <c r="E15" s="49">
        <v>61000</v>
      </c>
      <c r="F15" s="50">
        <v>4000</v>
      </c>
      <c r="G15" s="50"/>
      <c r="H15" s="49">
        <f t="shared" si="0"/>
        <v>65000</v>
      </c>
    </row>
    <row r="16" spans="1:8" s="21" customFormat="1" ht="12" customHeight="1" x14ac:dyDescent="0.2">
      <c r="A16" s="36">
        <v>754</v>
      </c>
      <c r="B16" s="37"/>
      <c r="C16" s="38"/>
      <c r="D16" s="37" t="s">
        <v>47</v>
      </c>
      <c r="E16" s="51"/>
      <c r="F16" s="51"/>
      <c r="G16" s="51"/>
      <c r="H16" s="51"/>
    </row>
    <row r="17" spans="1:8" s="21" customFormat="1" ht="12" customHeight="1" thickBot="1" x14ac:dyDescent="0.25">
      <c r="A17" s="36"/>
      <c r="B17" s="37"/>
      <c r="C17" s="38"/>
      <c r="D17" s="37" t="s">
        <v>48</v>
      </c>
      <c r="E17" s="35">
        <v>134950</v>
      </c>
      <c r="F17" s="40">
        <f>SUM(F18)</f>
        <v>150000</v>
      </c>
      <c r="G17" s="40">
        <f>SUM(G18)</f>
        <v>0</v>
      </c>
      <c r="H17" s="35">
        <f>SUM(E17+F17-G17)</f>
        <v>284950</v>
      </c>
    </row>
    <row r="18" spans="1:8" s="21" customFormat="1" ht="12" customHeight="1" thickTop="1" x14ac:dyDescent="0.2">
      <c r="A18" s="36"/>
      <c r="B18" s="52">
        <v>75411</v>
      </c>
      <c r="C18" s="53"/>
      <c r="D18" s="54" t="s">
        <v>49</v>
      </c>
      <c r="E18" s="44">
        <v>550</v>
      </c>
      <c r="F18" s="45">
        <f>SUM(F19)</f>
        <v>150000</v>
      </c>
      <c r="G18" s="45">
        <f>SUM(G19)</f>
        <v>0</v>
      </c>
      <c r="H18" s="44">
        <f>SUM(E18+F18-G18)</f>
        <v>150550</v>
      </c>
    </row>
    <row r="19" spans="1:8" s="21" customFormat="1" ht="12" customHeight="1" x14ac:dyDescent="0.2">
      <c r="A19" s="36"/>
      <c r="B19" s="52"/>
      <c r="C19" s="53"/>
      <c r="D19" s="647" t="s">
        <v>50</v>
      </c>
      <c r="E19" s="648">
        <v>550</v>
      </c>
      <c r="F19" s="648">
        <f>SUM(F20:F21)</f>
        <v>150000</v>
      </c>
      <c r="G19" s="648">
        <f>SUM(G20:G21)</f>
        <v>0</v>
      </c>
      <c r="H19" s="96">
        <f>SUM(E19+F19-G19)</f>
        <v>150550</v>
      </c>
    </row>
    <row r="20" spans="1:8" s="21" customFormat="1" ht="33.75" customHeight="1" x14ac:dyDescent="0.2">
      <c r="A20" s="55"/>
      <c r="B20" s="52"/>
      <c r="C20" s="56">
        <v>2440</v>
      </c>
      <c r="D20" s="57" t="s">
        <v>51</v>
      </c>
      <c r="E20" s="49">
        <v>0</v>
      </c>
      <c r="F20" s="49">
        <v>39110</v>
      </c>
      <c r="G20" s="49"/>
      <c r="H20" s="50">
        <f t="shared" ref="H20:H21" si="2">SUM(E20+F20-G20)</f>
        <v>39110</v>
      </c>
    </row>
    <row r="21" spans="1:8" s="21" customFormat="1" ht="44.25" customHeight="1" x14ac:dyDescent="0.2">
      <c r="A21" s="36"/>
      <c r="B21" s="58"/>
      <c r="C21" s="59" t="s">
        <v>52</v>
      </c>
      <c r="D21" s="60" t="s">
        <v>53</v>
      </c>
      <c r="E21" s="49">
        <v>0</v>
      </c>
      <c r="F21" s="61">
        <v>110890</v>
      </c>
      <c r="G21" s="61"/>
      <c r="H21" s="50">
        <f t="shared" si="2"/>
        <v>110890</v>
      </c>
    </row>
    <row r="22" spans="1:8" s="21" customFormat="1" ht="12" customHeight="1" thickBot="1" x14ac:dyDescent="0.25">
      <c r="A22" s="62">
        <v>758</v>
      </c>
      <c r="B22" s="22"/>
      <c r="C22" s="22"/>
      <c r="D22" s="63" t="s">
        <v>54</v>
      </c>
      <c r="E22" s="35">
        <v>139317067.63999999</v>
      </c>
      <c r="F22" s="40">
        <f>SUM(F23)</f>
        <v>401339</v>
      </c>
      <c r="G22" s="40">
        <f>SUM(G23)</f>
        <v>0</v>
      </c>
      <c r="H22" s="35">
        <f t="shared" si="0"/>
        <v>139718406.63999999</v>
      </c>
    </row>
    <row r="23" spans="1:8" s="21" customFormat="1" ht="12" customHeight="1" thickTop="1" x14ac:dyDescent="0.2">
      <c r="A23" s="62"/>
      <c r="B23" s="31" t="s">
        <v>55</v>
      </c>
      <c r="C23" s="42"/>
      <c r="D23" s="64" t="s">
        <v>56</v>
      </c>
      <c r="E23" s="44">
        <v>672460</v>
      </c>
      <c r="F23" s="45">
        <f>SUM(F24)</f>
        <v>401339</v>
      </c>
      <c r="G23" s="45">
        <f t="shared" ref="G23" si="3">SUM(G24)</f>
        <v>0</v>
      </c>
      <c r="H23" s="44">
        <f t="shared" si="0"/>
        <v>1073799</v>
      </c>
    </row>
    <row r="24" spans="1:8" s="21" customFormat="1" ht="20.25" customHeight="1" x14ac:dyDescent="0.2">
      <c r="A24" s="30"/>
      <c r="B24" s="65"/>
      <c r="C24" s="31"/>
      <c r="D24" s="649" t="s">
        <v>57</v>
      </c>
      <c r="E24" s="96">
        <v>372460</v>
      </c>
      <c r="F24" s="646">
        <f>SUM(F25:F25)</f>
        <v>401339</v>
      </c>
      <c r="G24" s="646">
        <f>SUM(G25:G25)</f>
        <v>0</v>
      </c>
      <c r="H24" s="96">
        <f t="shared" si="0"/>
        <v>773799</v>
      </c>
    </row>
    <row r="25" spans="1:8" s="21" customFormat="1" ht="35.25" customHeight="1" x14ac:dyDescent="0.2">
      <c r="A25" s="30"/>
      <c r="B25" s="65"/>
      <c r="C25" s="66" t="s">
        <v>58</v>
      </c>
      <c r="D25" s="67" t="s">
        <v>59</v>
      </c>
      <c r="E25" s="50">
        <v>372460</v>
      </c>
      <c r="F25" s="50">
        <v>401339</v>
      </c>
      <c r="G25" s="61"/>
      <c r="H25" s="50">
        <f t="shared" si="0"/>
        <v>773799</v>
      </c>
    </row>
    <row r="26" spans="1:8" s="21" customFormat="1" ht="12" customHeight="1" thickBot="1" x14ac:dyDescent="0.25">
      <c r="A26" s="38" t="s">
        <v>60</v>
      </c>
      <c r="B26" s="37"/>
      <c r="C26" s="38"/>
      <c r="D26" s="39" t="s">
        <v>61</v>
      </c>
      <c r="E26" s="35">
        <v>23032954.34</v>
      </c>
      <c r="F26" s="40">
        <f>SUM(F27,F30,F34,F37,F41,F44)</f>
        <v>3946303</v>
      </c>
      <c r="G26" s="40">
        <f>SUM(G27,G30,G34,G37,G41,G44)</f>
        <v>55305</v>
      </c>
      <c r="H26" s="35">
        <f t="shared" si="0"/>
        <v>26923952.34</v>
      </c>
    </row>
    <row r="27" spans="1:8" s="21" customFormat="1" ht="12" customHeight="1" thickTop="1" x14ac:dyDescent="0.2">
      <c r="A27" s="38"/>
      <c r="B27" s="41">
        <v>85202</v>
      </c>
      <c r="C27" s="31"/>
      <c r="D27" s="64" t="s">
        <v>62</v>
      </c>
      <c r="E27" s="44">
        <v>2726818.6</v>
      </c>
      <c r="F27" s="45">
        <f>SUM(F28)</f>
        <v>1280191</v>
      </c>
      <c r="G27" s="45">
        <f>SUM(G28)</f>
        <v>0</v>
      </c>
      <c r="H27" s="44">
        <f t="shared" si="0"/>
        <v>4007009.6</v>
      </c>
    </row>
    <row r="28" spans="1:8" s="21" customFormat="1" ht="12" customHeight="1" x14ac:dyDescent="0.2">
      <c r="A28" s="38"/>
      <c r="B28" s="46"/>
      <c r="C28" s="31"/>
      <c r="D28" s="645" t="s">
        <v>45</v>
      </c>
      <c r="E28" s="96">
        <v>116486</v>
      </c>
      <c r="F28" s="646">
        <f>SUM(F29:F29)</f>
        <v>1280191</v>
      </c>
      <c r="G28" s="646">
        <f>SUM(G29:G29)</f>
        <v>0</v>
      </c>
      <c r="H28" s="96">
        <f t="shared" si="0"/>
        <v>1396677</v>
      </c>
    </row>
    <row r="29" spans="1:8" s="21" customFormat="1" ht="22.5" customHeight="1" x14ac:dyDescent="0.2">
      <c r="A29" s="38"/>
      <c r="B29" s="46"/>
      <c r="C29" s="66" t="s">
        <v>63</v>
      </c>
      <c r="D29" s="68" t="s">
        <v>64</v>
      </c>
      <c r="E29" s="50">
        <v>116486</v>
      </c>
      <c r="F29" s="50">
        <f>1672+1278519</f>
        <v>1280191</v>
      </c>
      <c r="G29" s="61"/>
      <c r="H29" s="50">
        <f t="shared" si="0"/>
        <v>1396677</v>
      </c>
    </row>
    <row r="30" spans="1:8" s="21" customFormat="1" ht="12" customHeight="1" x14ac:dyDescent="0.2">
      <c r="A30" s="38"/>
      <c r="B30" s="46">
        <v>85203</v>
      </c>
      <c r="C30" s="31"/>
      <c r="D30" s="69" t="s">
        <v>65</v>
      </c>
      <c r="E30" s="44">
        <v>214528</v>
      </c>
      <c r="F30" s="45">
        <f>SUM(F31)</f>
        <v>194255</v>
      </c>
      <c r="G30" s="45">
        <f>SUM(G31)</f>
        <v>0</v>
      </c>
      <c r="H30" s="44">
        <f t="shared" si="0"/>
        <v>408783</v>
      </c>
    </row>
    <row r="31" spans="1:8" s="21" customFormat="1" ht="12" customHeight="1" x14ac:dyDescent="0.2">
      <c r="A31" s="38"/>
      <c r="B31" s="46"/>
      <c r="C31" s="31"/>
      <c r="D31" s="645" t="s">
        <v>45</v>
      </c>
      <c r="E31" s="96">
        <v>0</v>
      </c>
      <c r="F31" s="646">
        <f>SUM(F32:F32)</f>
        <v>194255</v>
      </c>
      <c r="G31" s="646">
        <f>SUM(G32:G32)</f>
        <v>0</v>
      </c>
      <c r="H31" s="96">
        <f t="shared" si="0"/>
        <v>194255</v>
      </c>
    </row>
    <row r="32" spans="1:8" s="21" customFormat="1" ht="22.5" customHeight="1" x14ac:dyDescent="0.2">
      <c r="A32" s="38"/>
      <c r="B32" s="46"/>
      <c r="C32" s="66" t="s">
        <v>63</v>
      </c>
      <c r="D32" s="68" t="s">
        <v>64</v>
      </c>
      <c r="E32" s="50">
        <v>0</v>
      </c>
      <c r="F32" s="50">
        <v>194255</v>
      </c>
      <c r="G32" s="61"/>
      <c r="H32" s="50">
        <f t="shared" si="0"/>
        <v>194255</v>
      </c>
    </row>
    <row r="33" spans="1:8" s="21" customFormat="1" ht="12" customHeight="1" x14ac:dyDescent="0.2">
      <c r="A33" s="62"/>
      <c r="B33" s="46">
        <v>85214</v>
      </c>
      <c r="C33" s="31"/>
      <c r="D33" s="70" t="s">
        <v>66</v>
      </c>
      <c r="E33" s="51"/>
      <c r="F33" s="71"/>
      <c r="G33" s="71"/>
      <c r="H33" s="51"/>
    </row>
    <row r="34" spans="1:8" s="21" customFormat="1" ht="12" customHeight="1" x14ac:dyDescent="0.2">
      <c r="A34" s="30"/>
      <c r="B34" s="46"/>
      <c r="C34" s="31"/>
      <c r="D34" s="72" t="s">
        <v>67</v>
      </c>
      <c r="E34" s="44">
        <v>5162311</v>
      </c>
      <c r="F34" s="45">
        <f>SUM(F35)</f>
        <v>2500</v>
      </c>
      <c r="G34" s="45">
        <f>SUM(G35)</f>
        <v>0</v>
      </c>
      <c r="H34" s="44">
        <f>SUM(E34+F34-G34)</f>
        <v>5164811</v>
      </c>
    </row>
    <row r="35" spans="1:8" s="21" customFormat="1" ht="12" customHeight="1" x14ac:dyDescent="0.2">
      <c r="A35" s="30"/>
      <c r="B35" s="46"/>
      <c r="C35" s="106"/>
      <c r="D35" s="650" t="s">
        <v>68</v>
      </c>
      <c r="E35" s="96">
        <v>500</v>
      </c>
      <c r="F35" s="646">
        <f>SUM(F36)</f>
        <v>2500</v>
      </c>
      <c r="G35" s="646">
        <f>SUM(G36)</f>
        <v>0</v>
      </c>
      <c r="H35" s="96">
        <f t="shared" ref="H35:H39" si="4">SUM(E35+F35-G35)</f>
        <v>3000</v>
      </c>
    </row>
    <row r="36" spans="1:8" s="21" customFormat="1" ht="34.5" customHeight="1" x14ac:dyDescent="0.2">
      <c r="A36" s="30"/>
      <c r="B36" s="46"/>
      <c r="C36" s="66" t="s">
        <v>58</v>
      </c>
      <c r="D36" s="73" t="s">
        <v>59</v>
      </c>
      <c r="E36" s="49">
        <v>500</v>
      </c>
      <c r="F36" s="61">
        <v>2500</v>
      </c>
      <c r="G36" s="61"/>
      <c r="H36" s="49">
        <f t="shared" si="4"/>
        <v>3000</v>
      </c>
    </row>
    <row r="37" spans="1:8" s="21" customFormat="1" ht="12" customHeight="1" x14ac:dyDescent="0.2">
      <c r="A37" s="30"/>
      <c r="B37" s="46">
        <v>85219</v>
      </c>
      <c r="C37" s="31"/>
      <c r="D37" s="64" t="s">
        <v>69</v>
      </c>
      <c r="E37" s="44">
        <v>1564789.83</v>
      </c>
      <c r="F37" s="45">
        <f t="shared" ref="F37:G38" si="5">SUM(F38)</f>
        <v>2307411</v>
      </c>
      <c r="G37" s="45">
        <f t="shared" si="5"/>
        <v>55305</v>
      </c>
      <c r="H37" s="44">
        <f t="shared" si="4"/>
        <v>3816895.83</v>
      </c>
    </row>
    <row r="38" spans="1:8" s="21" customFormat="1" ht="12" customHeight="1" x14ac:dyDescent="0.2">
      <c r="A38" s="30"/>
      <c r="B38" s="46"/>
      <c r="C38" s="31"/>
      <c r="D38" s="645" t="s">
        <v>45</v>
      </c>
      <c r="E38" s="96">
        <v>1496765</v>
      </c>
      <c r="F38" s="646">
        <f t="shared" si="5"/>
        <v>2307411</v>
      </c>
      <c r="G38" s="646">
        <f t="shared" si="5"/>
        <v>55305</v>
      </c>
      <c r="H38" s="96">
        <f t="shared" si="4"/>
        <v>3748871</v>
      </c>
    </row>
    <row r="39" spans="1:8" s="21" customFormat="1" ht="34.5" customHeight="1" x14ac:dyDescent="0.2">
      <c r="A39" s="30"/>
      <c r="B39" s="37"/>
      <c r="C39" s="66" t="s">
        <v>70</v>
      </c>
      <c r="D39" s="67" t="s">
        <v>71</v>
      </c>
      <c r="E39" s="49">
        <v>1496765</v>
      </c>
      <c r="F39" s="50">
        <v>2307411</v>
      </c>
      <c r="G39" s="50">
        <v>55305</v>
      </c>
      <c r="H39" s="49">
        <f t="shared" si="4"/>
        <v>3748871</v>
      </c>
    </row>
    <row r="40" spans="1:8" s="21" customFormat="1" ht="12" customHeight="1" x14ac:dyDescent="0.2">
      <c r="A40" s="30"/>
      <c r="B40" s="52">
        <v>85220</v>
      </c>
      <c r="C40" s="74"/>
      <c r="D40" s="52" t="s">
        <v>72</v>
      </c>
      <c r="E40" s="50"/>
      <c r="F40" s="50"/>
      <c r="G40" s="61"/>
      <c r="H40" s="50"/>
    </row>
    <row r="41" spans="1:8" s="21" customFormat="1" ht="12" customHeight="1" x14ac:dyDescent="0.2">
      <c r="A41" s="30"/>
      <c r="B41" s="75"/>
      <c r="C41" s="74"/>
      <c r="D41" s="76" t="s">
        <v>73</v>
      </c>
      <c r="E41" s="44">
        <v>0</v>
      </c>
      <c r="F41" s="45">
        <f t="shared" ref="F41:G41" si="6">SUM(F42)</f>
        <v>71946</v>
      </c>
      <c r="G41" s="45">
        <f t="shared" si="6"/>
        <v>0</v>
      </c>
      <c r="H41" s="44">
        <f>SUM(E41+F41-G41)</f>
        <v>71946</v>
      </c>
    </row>
    <row r="42" spans="1:8" s="21" customFormat="1" ht="12" customHeight="1" x14ac:dyDescent="0.2">
      <c r="A42" s="30"/>
      <c r="B42" s="37"/>
      <c r="C42" s="106"/>
      <c r="D42" s="650" t="s">
        <v>45</v>
      </c>
      <c r="E42" s="96">
        <v>0</v>
      </c>
      <c r="F42" s="646">
        <f>SUM(F43:F43)</f>
        <v>71946</v>
      </c>
      <c r="G42" s="646">
        <f>SUM(G43:G43)</f>
        <v>0</v>
      </c>
      <c r="H42" s="96">
        <f t="shared" ref="H42" si="7">SUM(E42+F42-G42)</f>
        <v>71946</v>
      </c>
    </row>
    <row r="43" spans="1:8" s="21" customFormat="1" ht="34.5" customHeight="1" x14ac:dyDescent="0.2">
      <c r="A43" s="77"/>
      <c r="B43" s="78"/>
      <c r="C43" s="79" t="s">
        <v>70</v>
      </c>
      <c r="D43" s="80" t="s">
        <v>74</v>
      </c>
      <c r="E43" s="44">
        <v>0</v>
      </c>
      <c r="F43" s="44">
        <v>71946</v>
      </c>
      <c r="G43" s="45"/>
      <c r="H43" s="44">
        <f>SUM(E43+F43-G43)</f>
        <v>71946</v>
      </c>
    </row>
    <row r="44" spans="1:8" s="21" customFormat="1" ht="12" customHeight="1" x14ac:dyDescent="0.2">
      <c r="A44" s="30"/>
      <c r="B44" s="53">
        <v>85295</v>
      </c>
      <c r="C44" s="74"/>
      <c r="D44" s="64" t="s">
        <v>75</v>
      </c>
      <c r="E44" s="44">
        <v>1351405.91</v>
      </c>
      <c r="F44" s="45">
        <f>SUM(F45)</f>
        <v>90000</v>
      </c>
      <c r="G44" s="45">
        <f>SUM(G45)</f>
        <v>0</v>
      </c>
      <c r="H44" s="44">
        <f>SUM(E44+F44-G44)</f>
        <v>1441405.91</v>
      </c>
    </row>
    <row r="45" spans="1:8" s="21" customFormat="1" ht="12" customHeight="1" x14ac:dyDescent="0.2">
      <c r="A45" s="30"/>
      <c r="B45" s="37"/>
      <c r="C45" s="106"/>
      <c r="D45" s="649" t="s">
        <v>76</v>
      </c>
      <c r="E45" s="96">
        <v>0</v>
      </c>
      <c r="F45" s="646">
        <f>SUM(F46:F46)</f>
        <v>90000</v>
      </c>
      <c r="G45" s="646">
        <f>SUM(G46:G46)</f>
        <v>0</v>
      </c>
      <c r="H45" s="96">
        <f>SUM(E45+F45-G45)</f>
        <v>90000</v>
      </c>
    </row>
    <row r="46" spans="1:8" s="21" customFormat="1" ht="57" customHeight="1" x14ac:dyDescent="0.2">
      <c r="A46" s="30"/>
      <c r="B46" s="37"/>
      <c r="C46" s="66" t="s">
        <v>77</v>
      </c>
      <c r="D46" s="67" t="s">
        <v>78</v>
      </c>
      <c r="E46" s="81">
        <v>0</v>
      </c>
      <c r="F46" s="49">
        <v>90000</v>
      </c>
      <c r="G46" s="49"/>
      <c r="H46" s="81">
        <f t="shared" ref="H46" si="8">SUM(E46+F46-G46)</f>
        <v>90000</v>
      </c>
    </row>
    <row r="47" spans="1:8" s="21" customFormat="1" ht="12" customHeight="1" thickBot="1" x14ac:dyDescent="0.25">
      <c r="A47" s="36">
        <v>854</v>
      </c>
      <c r="B47" s="37"/>
      <c r="C47" s="38"/>
      <c r="D47" s="39" t="s">
        <v>23</v>
      </c>
      <c r="E47" s="40">
        <v>385146</v>
      </c>
      <c r="F47" s="40">
        <f t="shared" ref="F47:G49" si="9">SUM(F48)</f>
        <v>9000</v>
      </c>
      <c r="G47" s="40">
        <f t="shared" si="9"/>
        <v>0</v>
      </c>
      <c r="H47" s="40">
        <f>SUM(E47+F47-G47)</f>
        <v>394146</v>
      </c>
    </row>
    <row r="48" spans="1:8" s="21" customFormat="1" ht="12" customHeight="1" thickTop="1" x14ac:dyDescent="0.2">
      <c r="A48" s="36"/>
      <c r="B48" s="46">
        <v>85415</v>
      </c>
      <c r="C48" s="31"/>
      <c r="D48" s="64" t="s">
        <v>79</v>
      </c>
      <c r="E48" s="44">
        <v>0</v>
      </c>
      <c r="F48" s="45">
        <f t="shared" si="9"/>
        <v>9000</v>
      </c>
      <c r="G48" s="45">
        <f t="shared" si="9"/>
        <v>0</v>
      </c>
      <c r="H48" s="44">
        <f>SUM(E48+F48-G48)</f>
        <v>9000</v>
      </c>
    </row>
    <row r="49" spans="1:8" s="21" customFormat="1" ht="12" customHeight="1" x14ac:dyDescent="0.2">
      <c r="A49" s="55"/>
      <c r="B49" s="37"/>
      <c r="C49" s="31"/>
      <c r="D49" s="645" t="s">
        <v>45</v>
      </c>
      <c r="E49" s="96">
        <v>0</v>
      </c>
      <c r="F49" s="646">
        <f t="shared" si="9"/>
        <v>9000</v>
      </c>
      <c r="G49" s="646">
        <f t="shared" si="9"/>
        <v>0</v>
      </c>
      <c r="H49" s="96">
        <f>SUM(E49+F49-G49)</f>
        <v>9000</v>
      </c>
    </row>
    <row r="50" spans="1:8" s="21" customFormat="1" ht="34.5" customHeight="1" x14ac:dyDescent="0.2">
      <c r="A50" s="55"/>
      <c r="B50" s="37"/>
      <c r="C50" s="59" t="s">
        <v>80</v>
      </c>
      <c r="D50" s="82" t="s">
        <v>81</v>
      </c>
      <c r="E50" s="49">
        <v>0</v>
      </c>
      <c r="F50" s="50">
        <v>9000</v>
      </c>
      <c r="G50" s="61"/>
      <c r="H50" s="50">
        <f t="shared" ref="H50" si="10">SUM(E50+F50-G50)</f>
        <v>9000</v>
      </c>
    </row>
    <row r="51" spans="1:8" s="21" customFormat="1" ht="12" customHeight="1" thickBot="1" x14ac:dyDescent="0.25">
      <c r="A51" s="37">
        <v>855</v>
      </c>
      <c r="B51" s="37"/>
      <c r="C51" s="38"/>
      <c r="D51" s="39" t="s">
        <v>82</v>
      </c>
      <c r="E51" s="40">
        <v>10366137.5</v>
      </c>
      <c r="F51" s="40">
        <f>SUM(F52,F55,F58)</f>
        <v>1228062</v>
      </c>
      <c r="G51" s="40">
        <f>SUM(G52,G55,G58)</f>
        <v>0</v>
      </c>
      <c r="H51" s="40">
        <f>SUM(E51+F51-G51)</f>
        <v>11594199.5</v>
      </c>
    </row>
    <row r="52" spans="1:8" s="21" customFormat="1" ht="12" customHeight="1" thickTop="1" x14ac:dyDescent="0.2">
      <c r="A52" s="37"/>
      <c r="B52" s="47">
        <v>85510</v>
      </c>
      <c r="C52" s="31"/>
      <c r="D52" s="64" t="s">
        <v>83</v>
      </c>
      <c r="E52" s="45">
        <v>191594.56</v>
      </c>
      <c r="F52" s="45">
        <f>SUM(F53)</f>
        <v>12816</v>
      </c>
      <c r="G52" s="45">
        <f>SUM(G53)</f>
        <v>0</v>
      </c>
      <c r="H52" s="44">
        <f t="shared" ref="H52:H94" si="11">SUM(E52+F52-G52)</f>
        <v>204410.56</v>
      </c>
    </row>
    <row r="53" spans="1:8" s="21" customFormat="1" ht="33.75" customHeight="1" x14ac:dyDescent="0.2">
      <c r="A53" s="36"/>
      <c r="B53" s="46"/>
      <c r="C53" s="106"/>
      <c r="D53" s="650" t="s">
        <v>84</v>
      </c>
      <c r="E53" s="96">
        <v>12816</v>
      </c>
      <c r="F53" s="646">
        <f>SUM(F54:F54)</f>
        <v>12816</v>
      </c>
      <c r="G53" s="646">
        <f>SUM(G54:G54)</f>
        <v>0</v>
      </c>
      <c r="H53" s="96">
        <f t="shared" si="11"/>
        <v>25632</v>
      </c>
    </row>
    <row r="54" spans="1:8" s="21" customFormat="1" ht="34.5" customHeight="1" x14ac:dyDescent="0.2">
      <c r="A54" s="36"/>
      <c r="B54" s="46"/>
      <c r="C54" s="66" t="s">
        <v>58</v>
      </c>
      <c r="D54" s="67" t="s">
        <v>59</v>
      </c>
      <c r="E54" s="50">
        <v>12816</v>
      </c>
      <c r="F54" s="50">
        <v>12816</v>
      </c>
      <c r="G54" s="61"/>
      <c r="H54" s="50">
        <f t="shared" si="11"/>
        <v>25632</v>
      </c>
    </row>
    <row r="55" spans="1:8" s="21" customFormat="1" ht="12" customHeight="1" x14ac:dyDescent="0.2">
      <c r="A55" s="36"/>
      <c r="B55" s="46">
        <v>85516</v>
      </c>
      <c r="C55" s="65"/>
      <c r="D55" s="83" t="s">
        <v>85</v>
      </c>
      <c r="E55" s="44">
        <v>8768272.1699999999</v>
      </c>
      <c r="F55" s="45">
        <f t="shared" ref="F55:G55" si="12">SUM(F56)</f>
        <v>1189512</v>
      </c>
      <c r="G55" s="45">
        <f t="shared" si="12"/>
        <v>0</v>
      </c>
      <c r="H55" s="44">
        <f>SUM(E55+F55-G55)</f>
        <v>9957784.1699999999</v>
      </c>
    </row>
    <row r="56" spans="1:8" s="21" customFormat="1" ht="12" customHeight="1" x14ac:dyDescent="0.2">
      <c r="A56" s="36"/>
      <c r="B56" s="37"/>
      <c r="C56" s="106"/>
      <c r="D56" s="650" t="s">
        <v>45</v>
      </c>
      <c r="E56" s="96">
        <v>0</v>
      </c>
      <c r="F56" s="646">
        <f>SUM(F57:F57)</f>
        <v>1189512</v>
      </c>
      <c r="G56" s="646">
        <f>SUM(G57:G57)</f>
        <v>0</v>
      </c>
      <c r="H56" s="96">
        <f t="shared" ref="H56" si="13">SUM(E56+F56-G56)</f>
        <v>1189512</v>
      </c>
    </row>
    <row r="57" spans="1:8" s="21" customFormat="1" ht="34.5" customHeight="1" x14ac:dyDescent="0.2">
      <c r="A57" s="36"/>
      <c r="B57" s="37"/>
      <c r="C57" s="66" t="s">
        <v>70</v>
      </c>
      <c r="D57" s="67" t="s">
        <v>74</v>
      </c>
      <c r="E57" s="50">
        <v>0</v>
      </c>
      <c r="F57" s="50">
        <v>1189512</v>
      </c>
      <c r="G57" s="61"/>
      <c r="H57" s="50">
        <f>SUM(E57+F57-G57)</f>
        <v>1189512</v>
      </c>
    </row>
    <row r="58" spans="1:8" s="21" customFormat="1" ht="12" customHeight="1" x14ac:dyDescent="0.2">
      <c r="A58" s="36"/>
      <c r="B58" s="47">
        <v>85595</v>
      </c>
      <c r="C58" s="31"/>
      <c r="D58" s="64" t="s">
        <v>75</v>
      </c>
      <c r="E58" s="44">
        <v>667746.77</v>
      </c>
      <c r="F58" s="45">
        <f t="shared" ref="F58:G58" si="14">SUM(F59)</f>
        <v>25734</v>
      </c>
      <c r="G58" s="45">
        <f t="shared" si="14"/>
        <v>0</v>
      </c>
      <c r="H58" s="44">
        <f t="shared" si="11"/>
        <v>693480.77</v>
      </c>
    </row>
    <row r="59" spans="1:8" s="21" customFormat="1" ht="12" customHeight="1" x14ac:dyDescent="0.2">
      <c r="A59" s="36"/>
      <c r="B59" s="37"/>
      <c r="C59" s="106"/>
      <c r="D59" s="650" t="s">
        <v>86</v>
      </c>
      <c r="E59" s="96">
        <v>34108</v>
      </c>
      <c r="F59" s="646">
        <f>SUM(F60:F60)</f>
        <v>25734</v>
      </c>
      <c r="G59" s="646">
        <f>SUM(G60:G60)</f>
        <v>0</v>
      </c>
      <c r="H59" s="96">
        <f t="shared" si="11"/>
        <v>59842</v>
      </c>
    </row>
    <row r="60" spans="1:8" s="21" customFormat="1" ht="34.5" customHeight="1" x14ac:dyDescent="0.2">
      <c r="A60" s="36"/>
      <c r="B60" s="37"/>
      <c r="C60" s="66" t="s">
        <v>58</v>
      </c>
      <c r="D60" s="67" t="s">
        <v>59</v>
      </c>
      <c r="E60" s="50">
        <v>34108</v>
      </c>
      <c r="F60" s="50">
        <v>25734</v>
      </c>
      <c r="G60" s="61"/>
      <c r="H60" s="50">
        <f t="shared" si="11"/>
        <v>59842</v>
      </c>
    </row>
    <row r="61" spans="1:8" s="21" customFormat="1" ht="15" customHeight="1" thickBot="1" x14ac:dyDescent="0.25">
      <c r="A61" s="30"/>
      <c r="B61" s="30"/>
      <c r="C61" s="31"/>
      <c r="D61" s="34" t="s">
        <v>87</v>
      </c>
      <c r="E61" s="35">
        <v>49872977.630000003</v>
      </c>
      <c r="F61" s="40">
        <f>SUM(F62,F66,F70,F80)</f>
        <v>416847</v>
      </c>
      <c r="G61" s="40">
        <f>SUM(G62,G66,G70,G80)</f>
        <v>58137</v>
      </c>
      <c r="H61" s="35">
        <f t="shared" si="11"/>
        <v>50231687.630000003</v>
      </c>
    </row>
    <row r="62" spans="1:8" s="21" customFormat="1" ht="15" customHeight="1" thickTop="1" thickBot="1" x14ac:dyDescent="0.25">
      <c r="A62" s="36">
        <v>750</v>
      </c>
      <c r="B62" s="37"/>
      <c r="C62" s="38"/>
      <c r="D62" s="39" t="s">
        <v>30</v>
      </c>
      <c r="E62" s="40">
        <v>2463555</v>
      </c>
      <c r="F62" s="40">
        <f t="shared" ref="F62:G62" si="15">SUM(F63)</f>
        <v>0</v>
      </c>
      <c r="G62" s="40">
        <f t="shared" si="15"/>
        <v>58137</v>
      </c>
      <c r="H62" s="40">
        <f t="shared" ref="H62:H65" si="16">SUM(E62+F62-G62)</f>
        <v>2405418</v>
      </c>
    </row>
    <row r="63" spans="1:8" s="21" customFormat="1" ht="12" customHeight="1" thickTop="1" x14ac:dyDescent="0.2">
      <c r="A63" s="36"/>
      <c r="B63" s="42">
        <v>75011</v>
      </c>
      <c r="C63" s="42"/>
      <c r="D63" s="84" t="s">
        <v>88</v>
      </c>
      <c r="E63" s="44">
        <v>2463555</v>
      </c>
      <c r="F63" s="45">
        <f>SUM(F64)</f>
        <v>0</v>
      </c>
      <c r="G63" s="45">
        <f>SUM(G64)</f>
        <v>58137</v>
      </c>
      <c r="H63" s="44">
        <f t="shared" si="16"/>
        <v>2405418</v>
      </c>
    </row>
    <row r="64" spans="1:8" s="21" customFormat="1" ht="12" customHeight="1" x14ac:dyDescent="0.2">
      <c r="A64" s="36"/>
      <c r="B64" s="46"/>
      <c r="C64" s="31"/>
      <c r="D64" s="645" t="s">
        <v>45</v>
      </c>
      <c r="E64" s="96">
        <v>2463555</v>
      </c>
      <c r="F64" s="646">
        <f>SUM(F65)</f>
        <v>0</v>
      </c>
      <c r="G64" s="646">
        <f>SUM(G65)</f>
        <v>58137</v>
      </c>
      <c r="H64" s="96">
        <f t="shared" si="16"/>
        <v>2405418</v>
      </c>
    </row>
    <row r="65" spans="1:8" s="21" customFormat="1" ht="45" customHeight="1" x14ac:dyDescent="0.2">
      <c r="A65" s="36"/>
      <c r="B65" s="37"/>
      <c r="C65" s="66" t="s">
        <v>89</v>
      </c>
      <c r="D65" s="73" t="s">
        <v>90</v>
      </c>
      <c r="E65" s="49">
        <v>2463555</v>
      </c>
      <c r="F65" s="50"/>
      <c r="G65" s="50">
        <v>58137</v>
      </c>
      <c r="H65" s="49">
        <f t="shared" si="16"/>
        <v>2405418</v>
      </c>
    </row>
    <row r="66" spans="1:8" s="21" customFormat="1" ht="24.75" customHeight="1" thickBot="1" x14ac:dyDescent="0.25">
      <c r="A66" s="85">
        <v>751</v>
      </c>
      <c r="B66" s="37"/>
      <c r="C66" s="38"/>
      <c r="D66" s="86" t="s">
        <v>91</v>
      </c>
      <c r="E66" s="40">
        <v>14540</v>
      </c>
      <c r="F66" s="40">
        <f t="shared" ref="F66:G66" si="17">SUM(F67)</f>
        <v>195547</v>
      </c>
      <c r="G66" s="40">
        <f t="shared" si="17"/>
        <v>0</v>
      </c>
      <c r="H66" s="40">
        <f t="shared" ref="H66:H69" si="18">SUM(E66+F66-G66)</f>
        <v>210087</v>
      </c>
    </row>
    <row r="67" spans="1:8" s="21" customFormat="1" ht="12" customHeight="1" thickTop="1" x14ac:dyDescent="0.2">
      <c r="A67" s="36"/>
      <c r="B67" s="41">
        <v>75107</v>
      </c>
      <c r="C67" s="42"/>
      <c r="D67" s="84" t="s">
        <v>92</v>
      </c>
      <c r="E67" s="44">
        <v>0</v>
      </c>
      <c r="F67" s="45">
        <f>SUM(F68)</f>
        <v>195547</v>
      </c>
      <c r="G67" s="45">
        <f>SUM(G68)</f>
        <v>0</v>
      </c>
      <c r="H67" s="44">
        <f t="shared" si="18"/>
        <v>195547</v>
      </c>
    </row>
    <row r="68" spans="1:8" s="21" customFormat="1" ht="12" customHeight="1" x14ac:dyDescent="0.2">
      <c r="A68" s="36"/>
      <c r="B68" s="46"/>
      <c r="C68" s="31"/>
      <c r="D68" s="645" t="s">
        <v>45</v>
      </c>
      <c r="E68" s="96">
        <v>0</v>
      </c>
      <c r="F68" s="646">
        <f>SUM(F69)</f>
        <v>195547</v>
      </c>
      <c r="G68" s="646">
        <f>SUM(G69)</f>
        <v>0</v>
      </c>
      <c r="H68" s="96">
        <f t="shared" si="18"/>
        <v>195547</v>
      </c>
    </row>
    <row r="69" spans="1:8" s="21" customFormat="1" ht="45" customHeight="1" x14ac:dyDescent="0.2">
      <c r="A69" s="36"/>
      <c r="B69" s="37"/>
      <c r="C69" s="66" t="s">
        <v>89</v>
      </c>
      <c r="D69" s="73" t="s">
        <v>90</v>
      </c>
      <c r="E69" s="49">
        <v>0</v>
      </c>
      <c r="F69" s="50">
        <v>195547</v>
      </c>
      <c r="G69" s="50"/>
      <c r="H69" s="49">
        <f t="shared" si="18"/>
        <v>195547</v>
      </c>
    </row>
    <row r="70" spans="1:8" s="21" customFormat="1" ht="12" customHeight="1" thickBot="1" x14ac:dyDescent="0.25">
      <c r="A70" s="37">
        <v>852</v>
      </c>
      <c r="B70" s="37"/>
      <c r="C70" s="38"/>
      <c r="D70" s="39" t="s">
        <v>61</v>
      </c>
      <c r="E70" s="35">
        <v>5457910</v>
      </c>
      <c r="F70" s="40">
        <f>SUM(F71,F74,F77)</f>
        <v>217300</v>
      </c>
      <c r="G70" s="40">
        <f>SUM(G71,G74,G77)</f>
        <v>0</v>
      </c>
      <c r="H70" s="40">
        <f>SUM(E70+F70-G70)</f>
        <v>5675210</v>
      </c>
    </row>
    <row r="71" spans="1:8" s="21" customFormat="1" ht="12" customHeight="1" thickTop="1" x14ac:dyDescent="0.2">
      <c r="A71" s="37"/>
      <c r="B71" s="46">
        <v>85203</v>
      </c>
      <c r="C71" s="31"/>
      <c r="D71" s="69" t="s">
        <v>65</v>
      </c>
      <c r="E71" s="44">
        <v>1608809</v>
      </c>
      <c r="F71" s="45">
        <f t="shared" ref="F71:G72" si="19">SUM(F72)</f>
        <v>208226</v>
      </c>
      <c r="G71" s="45">
        <f t="shared" si="19"/>
        <v>0</v>
      </c>
      <c r="H71" s="44">
        <f t="shared" ref="H71:H78" si="20">SUM(E71+F71-G71)</f>
        <v>1817035</v>
      </c>
    </row>
    <row r="72" spans="1:8" s="21" customFormat="1" ht="12" customHeight="1" x14ac:dyDescent="0.2">
      <c r="A72" s="37"/>
      <c r="B72" s="46"/>
      <c r="C72" s="31"/>
      <c r="D72" s="645" t="s">
        <v>45</v>
      </c>
      <c r="E72" s="96">
        <v>1608809</v>
      </c>
      <c r="F72" s="646">
        <f t="shared" si="19"/>
        <v>208226</v>
      </c>
      <c r="G72" s="646">
        <f t="shared" si="19"/>
        <v>0</v>
      </c>
      <c r="H72" s="96">
        <f t="shared" si="20"/>
        <v>1817035</v>
      </c>
    </row>
    <row r="73" spans="1:8" s="21" customFormat="1" ht="45.75" customHeight="1" x14ac:dyDescent="0.2">
      <c r="A73" s="37"/>
      <c r="B73" s="37"/>
      <c r="C73" s="66" t="s">
        <v>89</v>
      </c>
      <c r="D73" s="73" t="s">
        <v>90</v>
      </c>
      <c r="E73" s="49">
        <v>1608809</v>
      </c>
      <c r="F73" s="50">
        <v>208226</v>
      </c>
      <c r="G73" s="50"/>
      <c r="H73" s="49">
        <f t="shared" si="20"/>
        <v>1817035</v>
      </c>
    </row>
    <row r="74" spans="1:8" s="21" customFormat="1" ht="12" customHeight="1" x14ac:dyDescent="0.2">
      <c r="A74" s="37"/>
      <c r="B74" s="46">
        <v>85231</v>
      </c>
      <c r="C74" s="31"/>
      <c r="D74" s="64" t="s">
        <v>93</v>
      </c>
      <c r="E74" s="44">
        <v>0</v>
      </c>
      <c r="F74" s="45">
        <f t="shared" ref="F74:G75" si="21">SUM(F75)</f>
        <v>3900</v>
      </c>
      <c r="G74" s="45">
        <f t="shared" si="21"/>
        <v>0</v>
      </c>
      <c r="H74" s="44">
        <f t="shared" si="20"/>
        <v>3900</v>
      </c>
    </row>
    <row r="75" spans="1:8" s="21" customFormat="1" ht="12" customHeight="1" x14ac:dyDescent="0.2">
      <c r="A75" s="37"/>
      <c r="B75" s="46"/>
      <c r="C75" s="31"/>
      <c r="D75" s="645" t="s">
        <v>45</v>
      </c>
      <c r="E75" s="96">
        <v>0</v>
      </c>
      <c r="F75" s="646">
        <f t="shared" si="21"/>
        <v>3900</v>
      </c>
      <c r="G75" s="646">
        <f t="shared" si="21"/>
        <v>0</v>
      </c>
      <c r="H75" s="96">
        <f t="shared" si="20"/>
        <v>3900</v>
      </c>
    </row>
    <row r="76" spans="1:8" s="21" customFormat="1" ht="44.25" customHeight="1" x14ac:dyDescent="0.2">
      <c r="A76" s="78"/>
      <c r="B76" s="78"/>
      <c r="C76" s="79" t="s">
        <v>89</v>
      </c>
      <c r="D76" s="87" t="s">
        <v>90</v>
      </c>
      <c r="E76" s="88">
        <v>0</v>
      </c>
      <c r="F76" s="44">
        <v>3900</v>
      </c>
      <c r="G76" s="44"/>
      <c r="H76" s="88">
        <f t="shared" si="20"/>
        <v>3900</v>
      </c>
    </row>
    <row r="77" spans="1:8" s="21" customFormat="1" ht="12" customHeight="1" x14ac:dyDescent="0.2">
      <c r="A77" s="30"/>
      <c r="B77" s="46">
        <v>85295</v>
      </c>
      <c r="C77" s="31"/>
      <c r="D77" s="64" t="s">
        <v>75</v>
      </c>
      <c r="E77" s="44">
        <v>25874</v>
      </c>
      <c r="F77" s="45">
        <f t="shared" ref="F77:G78" si="22">SUM(F78)</f>
        <v>5174</v>
      </c>
      <c r="G77" s="45">
        <f t="shared" si="22"/>
        <v>0</v>
      </c>
      <c r="H77" s="44">
        <f t="shared" si="20"/>
        <v>31048</v>
      </c>
    </row>
    <row r="78" spans="1:8" s="21" customFormat="1" ht="12" customHeight="1" x14ac:dyDescent="0.2">
      <c r="A78" s="30"/>
      <c r="B78" s="46"/>
      <c r="C78" s="31"/>
      <c r="D78" s="645" t="s">
        <v>45</v>
      </c>
      <c r="E78" s="96">
        <v>25874</v>
      </c>
      <c r="F78" s="646">
        <f t="shared" si="22"/>
        <v>5174</v>
      </c>
      <c r="G78" s="646">
        <f t="shared" si="22"/>
        <v>0</v>
      </c>
      <c r="H78" s="96">
        <f t="shared" si="20"/>
        <v>31048</v>
      </c>
    </row>
    <row r="79" spans="1:8" s="21" customFormat="1" ht="45" customHeight="1" x14ac:dyDescent="0.2">
      <c r="A79" s="30"/>
      <c r="B79" s="37"/>
      <c r="C79" s="66" t="s">
        <v>89</v>
      </c>
      <c r="D79" s="73" t="s">
        <v>90</v>
      </c>
      <c r="E79" s="49">
        <v>25874</v>
      </c>
      <c r="F79" s="50">
        <v>5174</v>
      </c>
      <c r="G79" s="50"/>
      <c r="H79" s="49">
        <f>SUM(E79+F79-G79)</f>
        <v>31048</v>
      </c>
    </row>
    <row r="80" spans="1:8" s="21" customFormat="1" ht="12" customHeight="1" thickBot="1" x14ac:dyDescent="0.25">
      <c r="A80" s="37">
        <v>855</v>
      </c>
      <c r="B80" s="37"/>
      <c r="C80" s="38"/>
      <c r="D80" s="39" t="s">
        <v>82</v>
      </c>
      <c r="E80" s="40">
        <v>41932471</v>
      </c>
      <c r="F80" s="40">
        <f>SUM(F81)</f>
        <v>4000</v>
      </c>
      <c r="G80" s="40">
        <f>SUM(G81)</f>
        <v>0</v>
      </c>
      <c r="H80" s="40">
        <f>SUM(E80+F80-G80)</f>
        <v>41936471</v>
      </c>
    </row>
    <row r="81" spans="1:8" s="21" customFormat="1" ht="35.25" customHeight="1" thickTop="1" x14ac:dyDescent="0.2">
      <c r="A81" s="37"/>
      <c r="B81" s="47">
        <v>85502</v>
      </c>
      <c r="C81" s="31"/>
      <c r="D81" s="89" t="s">
        <v>94</v>
      </c>
      <c r="E81" s="44">
        <v>41337869</v>
      </c>
      <c r="F81" s="45">
        <f t="shared" ref="F81:G81" si="23">SUM(F82)</f>
        <v>4000</v>
      </c>
      <c r="G81" s="45">
        <f t="shared" si="23"/>
        <v>0</v>
      </c>
      <c r="H81" s="44">
        <f>SUM(E81+F81-G81)</f>
        <v>41341869</v>
      </c>
    </row>
    <row r="82" spans="1:8" s="21" customFormat="1" ht="12" customHeight="1" x14ac:dyDescent="0.2">
      <c r="A82" s="37"/>
      <c r="B82" s="46"/>
      <c r="C82" s="31"/>
      <c r="D82" s="645" t="s">
        <v>45</v>
      </c>
      <c r="E82" s="96">
        <v>41337869</v>
      </c>
      <c r="F82" s="646">
        <f>SUM(F83:F83)</f>
        <v>4000</v>
      </c>
      <c r="G82" s="646">
        <f>SUM(G83:G83)</f>
        <v>0</v>
      </c>
      <c r="H82" s="96">
        <f>SUM(E82+F82-G82)</f>
        <v>41341869</v>
      </c>
    </row>
    <row r="83" spans="1:8" s="21" customFormat="1" ht="57" customHeight="1" x14ac:dyDescent="0.2">
      <c r="A83" s="37"/>
      <c r="B83" s="37"/>
      <c r="C83" s="66" t="s">
        <v>95</v>
      </c>
      <c r="D83" s="67" t="s">
        <v>96</v>
      </c>
      <c r="E83" s="49">
        <v>0</v>
      </c>
      <c r="F83" s="61">
        <v>4000</v>
      </c>
      <c r="G83" s="61"/>
      <c r="H83" s="49">
        <f>SUM(E83+F83-G83)</f>
        <v>4000</v>
      </c>
    </row>
    <row r="84" spans="1:8" s="21" customFormat="1" ht="18" customHeight="1" thickBot="1" x14ac:dyDescent="0.25">
      <c r="A84" s="30"/>
      <c r="B84" s="30"/>
      <c r="C84" s="31"/>
      <c r="D84" s="34" t="s">
        <v>97</v>
      </c>
      <c r="E84" s="35">
        <v>25962672</v>
      </c>
      <c r="F84" s="35">
        <f>SUM(F85,F89)</f>
        <v>5870</v>
      </c>
      <c r="G84" s="35">
        <f>SUM(G85,G89)</f>
        <v>0</v>
      </c>
      <c r="H84" s="35">
        <f t="shared" ref="H84:H88" si="24">SUM(E84+F84-G84)</f>
        <v>25968542</v>
      </c>
    </row>
    <row r="85" spans="1:8" s="21" customFormat="1" ht="15.75" customHeight="1" thickTop="1" thickBot="1" x14ac:dyDescent="0.25">
      <c r="A85" s="36">
        <v>752</v>
      </c>
      <c r="B85" s="37"/>
      <c r="C85" s="38"/>
      <c r="D85" s="39" t="s">
        <v>43</v>
      </c>
      <c r="E85" s="40">
        <v>48000</v>
      </c>
      <c r="F85" s="40">
        <f t="shared" ref="F85:G85" si="25">SUM(F86)</f>
        <v>5600</v>
      </c>
      <c r="G85" s="40">
        <f t="shared" si="25"/>
        <v>0</v>
      </c>
      <c r="H85" s="40">
        <f t="shared" si="24"/>
        <v>53600</v>
      </c>
    </row>
    <row r="86" spans="1:8" s="21" customFormat="1" ht="12" customHeight="1" thickTop="1" x14ac:dyDescent="0.2">
      <c r="A86" s="36"/>
      <c r="B86" s="41">
        <v>75224</v>
      </c>
      <c r="C86" s="42"/>
      <c r="D86" s="43" t="s">
        <v>44</v>
      </c>
      <c r="E86" s="44">
        <v>45000</v>
      </c>
      <c r="F86" s="45">
        <f>SUM(F87)</f>
        <v>5600</v>
      </c>
      <c r="G86" s="45">
        <f>SUM(G87)</f>
        <v>0</v>
      </c>
      <c r="H86" s="44">
        <f t="shared" si="24"/>
        <v>50600</v>
      </c>
    </row>
    <row r="87" spans="1:8" s="21" customFormat="1" ht="12" customHeight="1" x14ac:dyDescent="0.2">
      <c r="A87" s="36"/>
      <c r="B87" s="46"/>
      <c r="C87" s="31"/>
      <c r="D87" s="645" t="s">
        <v>45</v>
      </c>
      <c r="E87" s="96">
        <v>45000</v>
      </c>
      <c r="F87" s="646">
        <f>SUM(F88)</f>
        <v>5600</v>
      </c>
      <c r="G87" s="646">
        <f>SUM(G88)</f>
        <v>0</v>
      </c>
      <c r="H87" s="96">
        <f t="shared" si="24"/>
        <v>50600</v>
      </c>
    </row>
    <row r="88" spans="1:8" s="21" customFormat="1" ht="35.25" customHeight="1" x14ac:dyDescent="0.2">
      <c r="A88" s="36"/>
      <c r="B88" s="37"/>
      <c r="C88" s="47">
        <v>2110</v>
      </c>
      <c r="D88" s="48" t="s">
        <v>98</v>
      </c>
      <c r="E88" s="49">
        <v>45000</v>
      </c>
      <c r="F88" s="50">
        <v>5600</v>
      </c>
      <c r="G88" s="50"/>
      <c r="H88" s="49">
        <f t="shared" si="24"/>
        <v>50600</v>
      </c>
    </row>
    <row r="89" spans="1:8" s="21" customFormat="1" ht="12" customHeight="1" thickBot="1" x14ac:dyDescent="0.25">
      <c r="A89" s="36">
        <v>853</v>
      </c>
      <c r="B89" s="37"/>
      <c r="C89" s="38"/>
      <c r="D89" s="39" t="s">
        <v>99</v>
      </c>
      <c r="E89" s="35">
        <v>650000</v>
      </c>
      <c r="F89" s="35">
        <f>SUM(F90)</f>
        <v>270</v>
      </c>
      <c r="G89" s="35">
        <f t="shared" ref="F89:G91" si="26">SUM(G90)</f>
        <v>0</v>
      </c>
      <c r="H89" s="35">
        <f>SUM(E89+F89-G89)</f>
        <v>650270</v>
      </c>
    </row>
    <row r="90" spans="1:8" s="21" customFormat="1" ht="12" customHeight="1" thickTop="1" x14ac:dyDescent="0.2">
      <c r="A90" s="36"/>
      <c r="B90" s="46">
        <v>85321</v>
      </c>
      <c r="C90" s="31"/>
      <c r="D90" s="64" t="s">
        <v>100</v>
      </c>
      <c r="E90" s="44">
        <v>650000</v>
      </c>
      <c r="F90" s="44">
        <f>SUM(F91)</f>
        <v>270</v>
      </c>
      <c r="G90" s="44">
        <f>SUM(G91)</f>
        <v>0</v>
      </c>
      <c r="H90" s="44">
        <f>SUM(E90+F90-G90)</f>
        <v>650270</v>
      </c>
    </row>
    <row r="91" spans="1:8" s="21" customFormat="1" ht="33.75" customHeight="1" x14ac:dyDescent="0.2">
      <c r="A91" s="30"/>
      <c r="B91" s="46"/>
      <c r="C91" s="31"/>
      <c r="D91" s="651" t="s">
        <v>101</v>
      </c>
      <c r="E91" s="96">
        <v>0</v>
      </c>
      <c r="F91" s="646">
        <f t="shared" si="26"/>
        <v>270</v>
      </c>
      <c r="G91" s="646">
        <f>SUM(G92)</f>
        <v>0</v>
      </c>
      <c r="H91" s="96">
        <f>SUM(E91+F91-G91)</f>
        <v>270</v>
      </c>
    </row>
    <row r="92" spans="1:8" s="21" customFormat="1" ht="33.75" customHeight="1" x14ac:dyDescent="0.2">
      <c r="A92" s="37"/>
      <c r="B92" s="30"/>
      <c r="C92" s="66" t="s">
        <v>58</v>
      </c>
      <c r="D92" s="67" t="s">
        <v>59</v>
      </c>
      <c r="E92" s="49">
        <v>0</v>
      </c>
      <c r="F92" s="50">
        <v>270</v>
      </c>
      <c r="G92" s="50"/>
      <c r="H92" s="49">
        <f t="shared" ref="H92" si="27">SUM(E92+F92-G92)</f>
        <v>270</v>
      </c>
    </row>
    <row r="93" spans="1:8" s="21" customFormat="1" ht="20.25" customHeight="1" thickBot="1" x14ac:dyDescent="0.25">
      <c r="A93" s="46"/>
      <c r="B93" s="46"/>
      <c r="C93" s="31"/>
      <c r="D93" s="32" t="s">
        <v>13</v>
      </c>
      <c r="E93" s="33">
        <v>1343387730.5999999</v>
      </c>
      <c r="F93" s="33">
        <f>SUM(F94,F513,F553)</f>
        <v>23152595.360000003</v>
      </c>
      <c r="G93" s="33">
        <f>SUM(G94,G513,G553)</f>
        <v>17104616.360000003</v>
      </c>
      <c r="H93" s="33">
        <f t="shared" si="11"/>
        <v>1349435709.5999999</v>
      </c>
    </row>
    <row r="94" spans="1:8" s="21" customFormat="1" ht="17.25" customHeight="1" thickBot="1" x14ac:dyDescent="0.25">
      <c r="A94" s="46"/>
      <c r="B94" s="46"/>
      <c r="C94" s="31"/>
      <c r="D94" s="34" t="s">
        <v>14</v>
      </c>
      <c r="E94" s="35">
        <v>1267552080.97</v>
      </c>
      <c r="F94" s="35">
        <f>SUM(F95,F106,F113,F117,F126,F132,F144,F150,F306,F319,F389,F405,F426,F472,F498,F502)</f>
        <v>22729123.240000002</v>
      </c>
      <c r="G94" s="35">
        <f>SUM(G95,G106,G113,G117,G126,G132,G144,G150,G306,G319,G389,G405,G426,G472,G498,G502)</f>
        <v>17045724.240000002</v>
      </c>
      <c r="H94" s="35">
        <f t="shared" si="11"/>
        <v>1273235479.97</v>
      </c>
    </row>
    <row r="95" spans="1:8" s="21" customFormat="1" ht="17.25" customHeight="1" thickTop="1" thickBot="1" x14ac:dyDescent="0.25">
      <c r="A95" s="36">
        <v>600</v>
      </c>
      <c r="B95" s="37"/>
      <c r="C95" s="38"/>
      <c r="D95" s="39" t="s">
        <v>102</v>
      </c>
      <c r="E95" s="35">
        <v>194432489.85999998</v>
      </c>
      <c r="F95" s="35">
        <f>SUM(F96,F99,F103)</f>
        <v>1128341.28</v>
      </c>
      <c r="G95" s="35">
        <f>SUM(G96,G99,G103)</f>
        <v>210000</v>
      </c>
      <c r="H95" s="35">
        <f>SUM(E95+F95-G95)</f>
        <v>195350831.13999999</v>
      </c>
    </row>
    <row r="96" spans="1:8" s="21" customFormat="1" ht="12" customHeight="1" thickTop="1" x14ac:dyDescent="0.2">
      <c r="A96" s="36"/>
      <c r="B96" s="46">
        <v>60004</v>
      </c>
      <c r="C96" s="31"/>
      <c r="D96" s="64" t="s">
        <v>103</v>
      </c>
      <c r="E96" s="90">
        <v>59606646.519999996</v>
      </c>
      <c r="F96" s="90">
        <f>SUM(F97)</f>
        <v>10000</v>
      </c>
      <c r="G96" s="90">
        <f>SUM(G97)</f>
        <v>0</v>
      </c>
      <c r="H96" s="44">
        <f t="shared" ref="H96" si="28">SUM(E96+F96-G96)</f>
        <v>59616646.519999996</v>
      </c>
    </row>
    <row r="97" spans="1:8" s="21" customFormat="1" ht="12" customHeight="1" x14ac:dyDescent="0.2">
      <c r="A97" s="36"/>
      <c r="B97" s="46"/>
      <c r="C97" s="31"/>
      <c r="D97" s="652" t="s">
        <v>104</v>
      </c>
      <c r="E97" s="96">
        <v>1189000</v>
      </c>
      <c r="F97" s="653">
        <f>SUM(F98)</f>
        <v>10000</v>
      </c>
      <c r="G97" s="653">
        <f>SUM(G98)</f>
        <v>0</v>
      </c>
      <c r="H97" s="648">
        <f>SUM(E97+F97-G97)</f>
        <v>1199000</v>
      </c>
    </row>
    <row r="98" spans="1:8" s="21" customFormat="1" ht="12" customHeight="1" x14ac:dyDescent="0.2">
      <c r="A98" s="91"/>
      <c r="B98" s="92"/>
      <c r="C98" s="41">
        <v>4610</v>
      </c>
      <c r="D98" s="92" t="s">
        <v>105</v>
      </c>
      <c r="E98" s="93">
        <v>1000</v>
      </c>
      <c r="F98" s="93">
        <v>10000</v>
      </c>
      <c r="G98" s="93"/>
      <c r="H98" s="93">
        <f t="shared" ref="H98:H99" si="29">SUM(E98+F98-G98)</f>
        <v>11000</v>
      </c>
    </row>
    <row r="99" spans="1:8" s="21" customFormat="1" ht="12" customHeight="1" x14ac:dyDescent="0.2">
      <c r="A99" s="46"/>
      <c r="B99" s="46">
        <v>60016</v>
      </c>
      <c r="C99" s="31"/>
      <c r="D99" s="64" t="s">
        <v>106</v>
      </c>
      <c r="E99" s="90">
        <v>44244072.840000004</v>
      </c>
      <c r="F99" s="90">
        <f>SUM(F100)</f>
        <v>200000</v>
      </c>
      <c r="G99" s="90">
        <f>SUM(G100)</f>
        <v>210000</v>
      </c>
      <c r="H99" s="44">
        <f t="shared" si="29"/>
        <v>44234072.840000004</v>
      </c>
    </row>
    <row r="100" spans="1:8" s="21" customFormat="1" ht="12" customHeight="1" x14ac:dyDescent="0.2">
      <c r="A100" s="46"/>
      <c r="B100" s="46"/>
      <c r="C100" s="31"/>
      <c r="D100" s="652" t="s">
        <v>104</v>
      </c>
      <c r="E100" s="648">
        <v>43655072.840000004</v>
      </c>
      <c r="F100" s="646">
        <f>SUM(F101:F102)</f>
        <v>200000</v>
      </c>
      <c r="G100" s="646">
        <f>SUM(G101:G102)</f>
        <v>210000</v>
      </c>
      <c r="H100" s="96">
        <f>SUM(E100+F100-G100)</f>
        <v>43645072.840000004</v>
      </c>
    </row>
    <row r="101" spans="1:8" s="21" customFormat="1" ht="12" customHeight="1" x14ac:dyDescent="0.2">
      <c r="A101" s="46"/>
      <c r="B101" s="46"/>
      <c r="C101" s="41">
        <v>4270</v>
      </c>
      <c r="D101" s="94" t="s">
        <v>107</v>
      </c>
      <c r="E101" s="81">
        <v>1576320</v>
      </c>
      <c r="F101" s="49"/>
      <c r="G101" s="49">
        <f>190000+20000</f>
        <v>210000</v>
      </c>
      <c r="H101" s="50">
        <f t="shared" ref="H101:H102" si="30">SUM(E101+F101-G101)</f>
        <v>1366320</v>
      </c>
    </row>
    <row r="102" spans="1:8" s="21" customFormat="1" ht="12" customHeight="1" x14ac:dyDescent="0.2">
      <c r="A102" s="46"/>
      <c r="B102" s="46"/>
      <c r="C102" s="41">
        <v>4300</v>
      </c>
      <c r="D102" s="94" t="s">
        <v>18</v>
      </c>
      <c r="E102" s="81">
        <v>3631100</v>
      </c>
      <c r="F102" s="49">
        <v>200000</v>
      </c>
      <c r="G102" s="49"/>
      <c r="H102" s="50">
        <f t="shared" si="30"/>
        <v>3831100</v>
      </c>
    </row>
    <row r="103" spans="1:8" s="21" customFormat="1" ht="12" customHeight="1" x14ac:dyDescent="0.2">
      <c r="A103" s="46"/>
      <c r="B103" s="41">
        <v>60095</v>
      </c>
      <c r="C103" s="31"/>
      <c r="D103" s="64" t="s">
        <v>75</v>
      </c>
      <c r="E103" s="90">
        <v>16178373.219999999</v>
      </c>
      <c r="F103" s="90">
        <f>SUM(F104)</f>
        <v>918341.28</v>
      </c>
      <c r="G103" s="90">
        <f>SUM(G104)</f>
        <v>0</v>
      </c>
      <c r="H103" s="44">
        <f>SUM(E103+F103-G103)</f>
        <v>17096714.5</v>
      </c>
    </row>
    <row r="104" spans="1:8" s="21" customFormat="1" ht="12" customHeight="1" x14ac:dyDescent="0.2">
      <c r="A104" s="46"/>
      <c r="B104" s="41"/>
      <c r="C104" s="95"/>
      <c r="D104" s="652" t="s">
        <v>104</v>
      </c>
      <c r="E104" s="96">
        <v>15270073.219999999</v>
      </c>
      <c r="F104" s="96">
        <f>SUM(F105)</f>
        <v>918341.28</v>
      </c>
      <c r="G104" s="96">
        <f>SUM(G105)</f>
        <v>0</v>
      </c>
      <c r="H104" s="96">
        <f>SUM(E104+F104-G104)</f>
        <v>16188414.499999998</v>
      </c>
    </row>
    <row r="105" spans="1:8" s="21" customFormat="1" ht="12" customHeight="1" x14ac:dyDescent="0.2">
      <c r="A105" s="46"/>
      <c r="B105" s="41"/>
      <c r="C105" s="41">
        <v>4010</v>
      </c>
      <c r="D105" s="94" t="s">
        <v>108</v>
      </c>
      <c r="E105" s="81">
        <v>9328139.2199999988</v>
      </c>
      <c r="F105" s="81">
        <v>918341.28</v>
      </c>
      <c r="G105" s="81"/>
      <c r="H105" s="50">
        <f t="shared" ref="H105" si="31">SUM(E105+F105-G105)</f>
        <v>10246480.499999998</v>
      </c>
    </row>
    <row r="106" spans="1:8" s="21" customFormat="1" ht="12" customHeight="1" thickBot="1" x14ac:dyDescent="0.25">
      <c r="A106" s="97">
        <v>630</v>
      </c>
      <c r="B106" s="98"/>
      <c r="C106" s="97"/>
      <c r="D106" s="99" t="s">
        <v>109</v>
      </c>
      <c r="E106" s="35">
        <v>2571251.1399999997</v>
      </c>
      <c r="F106" s="35">
        <f>SUM(F107)</f>
        <v>63516</v>
      </c>
      <c r="G106" s="35">
        <f t="shared" ref="F106:G108" si="32">SUM(G107)</f>
        <v>15000</v>
      </c>
      <c r="H106" s="35">
        <f>SUM(E106+F106-G106)</f>
        <v>2619767.1399999997</v>
      </c>
    </row>
    <row r="107" spans="1:8" s="21" customFormat="1" ht="12" customHeight="1" thickTop="1" x14ac:dyDescent="0.2">
      <c r="A107" s="100"/>
      <c r="B107" s="53">
        <v>63003</v>
      </c>
      <c r="C107" s="74"/>
      <c r="D107" s="76" t="s">
        <v>110</v>
      </c>
      <c r="E107" s="90">
        <v>2491251.1399999997</v>
      </c>
      <c r="F107" s="90">
        <f>SUM(F108,F110)</f>
        <v>63516</v>
      </c>
      <c r="G107" s="90">
        <f>SUM(G108,G110)</f>
        <v>15000</v>
      </c>
      <c r="H107" s="44">
        <f>SUM(E107+F107-G107)</f>
        <v>2539767.1399999997</v>
      </c>
    </row>
    <row r="108" spans="1:8" s="21" customFormat="1" ht="12" customHeight="1" x14ac:dyDescent="0.2">
      <c r="A108" s="36"/>
      <c r="B108" s="41"/>
      <c r="C108" s="95"/>
      <c r="D108" s="654" t="s">
        <v>111</v>
      </c>
      <c r="E108" s="96">
        <v>2476251.1399999997</v>
      </c>
      <c r="F108" s="96">
        <f t="shared" si="32"/>
        <v>48516</v>
      </c>
      <c r="G108" s="96">
        <f t="shared" si="32"/>
        <v>0</v>
      </c>
      <c r="H108" s="96">
        <f>SUM(E108+F108-G108)</f>
        <v>2524767.1399999997</v>
      </c>
    </row>
    <row r="109" spans="1:8" s="21" customFormat="1" ht="12" customHeight="1" x14ac:dyDescent="0.2">
      <c r="A109" s="36"/>
      <c r="B109" s="41"/>
      <c r="C109" s="41">
        <v>4010</v>
      </c>
      <c r="D109" s="94" t="s">
        <v>108</v>
      </c>
      <c r="E109" s="81">
        <v>1093186.1399999999</v>
      </c>
      <c r="F109" s="81">
        <v>48516</v>
      </c>
      <c r="G109" s="81"/>
      <c r="H109" s="50">
        <f t="shared" ref="H109:H114" si="33">SUM(E109+F109-G109)</f>
        <v>1141702.1399999999</v>
      </c>
    </row>
    <row r="110" spans="1:8" s="21" customFormat="1" ht="12" customHeight="1" x14ac:dyDescent="0.2">
      <c r="A110" s="36"/>
      <c r="B110" s="41"/>
      <c r="C110" s="53"/>
      <c r="D110" s="655" t="s">
        <v>112</v>
      </c>
      <c r="E110" s="96">
        <v>15000</v>
      </c>
      <c r="F110" s="653">
        <f>SUM(F111:F112)</f>
        <v>15000</v>
      </c>
      <c r="G110" s="653">
        <f>SUM(G111:G112)</f>
        <v>15000</v>
      </c>
      <c r="H110" s="648">
        <f t="shared" si="33"/>
        <v>15000</v>
      </c>
    </row>
    <row r="111" spans="1:8" s="21" customFormat="1" ht="56.25" customHeight="1" x14ac:dyDescent="0.2">
      <c r="A111" s="36"/>
      <c r="B111" s="41"/>
      <c r="C111" s="59" t="s">
        <v>113</v>
      </c>
      <c r="D111" s="101" t="s">
        <v>114</v>
      </c>
      <c r="E111" s="49">
        <v>0</v>
      </c>
      <c r="F111" s="49">
        <v>15000</v>
      </c>
      <c r="G111" s="49"/>
      <c r="H111" s="49">
        <f t="shared" si="33"/>
        <v>15000</v>
      </c>
    </row>
    <row r="112" spans="1:8" s="21" customFormat="1" ht="24" customHeight="1" x14ac:dyDescent="0.2">
      <c r="A112" s="36"/>
      <c r="B112" s="41"/>
      <c r="C112" s="47">
        <v>2800</v>
      </c>
      <c r="D112" s="48" t="s">
        <v>115</v>
      </c>
      <c r="E112" s="49">
        <v>15000</v>
      </c>
      <c r="F112" s="49"/>
      <c r="G112" s="49">
        <v>15000</v>
      </c>
      <c r="H112" s="49">
        <f t="shared" si="33"/>
        <v>0</v>
      </c>
    </row>
    <row r="113" spans="1:8" s="21" customFormat="1" ht="12" customHeight="1" thickBot="1" x14ac:dyDescent="0.25">
      <c r="A113" s="36">
        <v>700</v>
      </c>
      <c r="B113" s="36"/>
      <c r="C113" s="38"/>
      <c r="D113" s="39" t="s">
        <v>116</v>
      </c>
      <c r="E113" s="35">
        <v>98017608.179999992</v>
      </c>
      <c r="F113" s="40">
        <f>SUM(F114)</f>
        <v>195126</v>
      </c>
      <c r="G113" s="40">
        <f>SUM(G114)</f>
        <v>0</v>
      </c>
      <c r="H113" s="35">
        <f t="shared" si="33"/>
        <v>98212734.179999992</v>
      </c>
    </row>
    <row r="114" spans="1:8" s="21" customFormat="1" ht="12" customHeight="1" thickTop="1" x14ac:dyDescent="0.2">
      <c r="A114" s="25"/>
      <c r="B114" s="53">
        <v>70007</v>
      </c>
      <c r="C114" s="74"/>
      <c r="D114" s="76" t="s">
        <v>117</v>
      </c>
      <c r="E114" s="44">
        <v>46732376.659999996</v>
      </c>
      <c r="F114" s="45">
        <f>SUM(F115)</f>
        <v>195126</v>
      </c>
      <c r="G114" s="45">
        <f>SUM(G115)</f>
        <v>0</v>
      </c>
      <c r="H114" s="44">
        <f t="shared" si="33"/>
        <v>46927502.659999996</v>
      </c>
    </row>
    <row r="115" spans="1:8" s="21" customFormat="1" ht="12" customHeight="1" x14ac:dyDescent="0.2">
      <c r="A115" s="25"/>
      <c r="B115" s="41"/>
      <c r="C115" s="31"/>
      <c r="D115" s="654" t="s">
        <v>118</v>
      </c>
      <c r="E115" s="648">
        <v>46616476.659999996</v>
      </c>
      <c r="F115" s="646">
        <f>SUM(F116:F116)</f>
        <v>195126</v>
      </c>
      <c r="G115" s="646">
        <f>SUM(G116:G116)</f>
        <v>0</v>
      </c>
      <c r="H115" s="96">
        <f>SUM(E115+F115-G115)</f>
        <v>46811602.659999996</v>
      </c>
    </row>
    <row r="116" spans="1:8" s="21" customFormat="1" ht="12" customHeight="1" x14ac:dyDescent="0.2">
      <c r="A116" s="29"/>
      <c r="B116" s="102"/>
      <c r="C116" s="102">
        <v>4010</v>
      </c>
      <c r="D116" s="64" t="s">
        <v>108</v>
      </c>
      <c r="E116" s="90">
        <v>2477919.6599999997</v>
      </c>
      <c r="F116" s="90">
        <f>195126</f>
        <v>195126</v>
      </c>
      <c r="G116" s="90"/>
      <c r="H116" s="44">
        <f t="shared" ref="H116:H122" si="34">SUM(E116+F116-G116)</f>
        <v>2673045.6599999997</v>
      </c>
    </row>
    <row r="117" spans="1:8" s="21" customFormat="1" ht="12" customHeight="1" thickBot="1" x14ac:dyDescent="0.25">
      <c r="A117" s="36">
        <v>750</v>
      </c>
      <c r="B117" s="37"/>
      <c r="C117" s="38"/>
      <c r="D117" s="39" t="s">
        <v>30</v>
      </c>
      <c r="E117" s="35">
        <v>94546154.359999999</v>
      </c>
      <c r="F117" s="40">
        <f>SUM(F118,F123)</f>
        <v>2281736</v>
      </c>
      <c r="G117" s="40">
        <f>SUM(G118,G123)</f>
        <v>3000</v>
      </c>
      <c r="H117" s="35">
        <f t="shared" si="34"/>
        <v>96824890.359999999</v>
      </c>
    </row>
    <row r="118" spans="1:8" s="21" customFormat="1" ht="12" customHeight="1" thickTop="1" x14ac:dyDescent="0.2">
      <c r="A118" s="36"/>
      <c r="B118" s="31" t="s">
        <v>119</v>
      </c>
      <c r="C118" s="41"/>
      <c r="D118" s="64" t="s">
        <v>120</v>
      </c>
      <c r="E118" s="44">
        <v>41466171</v>
      </c>
      <c r="F118" s="44">
        <f>SUM(F119)</f>
        <v>1941766</v>
      </c>
      <c r="G118" s="44">
        <f>SUM(G119)</f>
        <v>3000</v>
      </c>
      <c r="H118" s="44">
        <f t="shared" si="34"/>
        <v>43404937</v>
      </c>
    </row>
    <row r="119" spans="1:8" s="21" customFormat="1" ht="12" customHeight="1" x14ac:dyDescent="0.2">
      <c r="A119" s="36"/>
      <c r="B119" s="37"/>
      <c r="C119" s="41"/>
      <c r="D119" s="656" t="s">
        <v>121</v>
      </c>
      <c r="E119" s="96">
        <v>36734222.5</v>
      </c>
      <c r="F119" s="648">
        <f>SUM(F120:F122)</f>
        <v>1941766</v>
      </c>
      <c r="G119" s="648">
        <f>SUM(G120:G122)</f>
        <v>3000</v>
      </c>
      <c r="H119" s="648">
        <f t="shared" si="34"/>
        <v>38672988.5</v>
      </c>
    </row>
    <row r="120" spans="1:8" s="21" customFormat="1" ht="12" customHeight="1" x14ac:dyDescent="0.2">
      <c r="A120" s="36"/>
      <c r="B120" s="37"/>
      <c r="C120" s="41">
        <v>4010</v>
      </c>
      <c r="D120" s="94" t="s">
        <v>108</v>
      </c>
      <c r="E120" s="61">
        <v>23233126.5</v>
      </c>
      <c r="F120" s="61">
        <v>1938766</v>
      </c>
      <c r="G120" s="61"/>
      <c r="H120" s="61">
        <f t="shared" si="34"/>
        <v>25171892.5</v>
      </c>
    </row>
    <row r="121" spans="1:8" s="21" customFormat="1" ht="12" customHeight="1" x14ac:dyDescent="0.2">
      <c r="A121" s="36"/>
      <c r="B121" s="37"/>
      <c r="C121" s="41">
        <v>4300</v>
      </c>
      <c r="D121" s="94" t="s">
        <v>18</v>
      </c>
      <c r="E121" s="61">
        <v>1654128</v>
      </c>
      <c r="F121" s="61"/>
      <c r="G121" s="61">
        <v>3000</v>
      </c>
      <c r="H121" s="61">
        <f t="shared" si="34"/>
        <v>1651128</v>
      </c>
    </row>
    <row r="122" spans="1:8" s="21" customFormat="1" ht="22.5" customHeight="1" x14ac:dyDescent="0.2">
      <c r="A122" s="36"/>
      <c r="B122" s="37"/>
      <c r="C122" s="47">
        <v>4390</v>
      </c>
      <c r="D122" s="48" t="s">
        <v>122</v>
      </c>
      <c r="E122" s="61">
        <v>350</v>
      </c>
      <c r="F122" s="61">
        <v>3000</v>
      </c>
      <c r="G122" s="61"/>
      <c r="H122" s="61">
        <f t="shared" si="34"/>
        <v>3350</v>
      </c>
    </row>
    <row r="123" spans="1:8" s="21" customFormat="1" ht="12" customHeight="1" x14ac:dyDescent="0.2">
      <c r="A123" s="36"/>
      <c r="B123" s="31" t="s">
        <v>123</v>
      </c>
      <c r="C123" s="41"/>
      <c r="D123" s="64" t="s">
        <v>124</v>
      </c>
      <c r="E123" s="44">
        <v>8879019.3399999999</v>
      </c>
      <c r="F123" s="45">
        <f>SUM(F124)</f>
        <v>339970</v>
      </c>
      <c r="G123" s="45">
        <f>SUM(G124)</f>
        <v>0</v>
      </c>
      <c r="H123" s="44">
        <f>SUM(E123+F123-G123)</f>
        <v>9218989.3399999999</v>
      </c>
    </row>
    <row r="124" spans="1:8" s="21" customFormat="1" ht="12" customHeight="1" x14ac:dyDescent="0.2">
      <c r="A124" s="36"/>
      <c r="B124" s="31"/>
      <c r="C124" s="31"/>
      <c r="D124" s="657" t="s">
        <v>125</v>
      </c>
      <c r="E124" s="648">
        <v>8719019.3399999999</v>
      </c>
      <c r="F124" s="646">
        <f>SUM(F125:F125)</f>
        <v>339970</v>
      </c>
      <c r="G124" s="646">
        <f>SUM(G125:G125)</f>
        <v>0</v>
      </c>
      <c r="H124" s="96">
        <f>SUM(E124+F124-G124)</f>
        <v>9058989.3399999999</v>
      </c>
    </row>
    <row r="125" spans="1:8" s="21" customFormat="1" ht="12" customHeight="1" x14ac:dyDescent="0.2">
      <c r="A125" s="36"/>
      <c r="B125" s="31"/>
      <c r="C125" s="41">
        <v>4010</v>
      </c>
      <c r="D125" s="94" t="s">
        <v>108</v>
      </c>
      <c r="E125" s="81">
        <v>5293256.34</v>
      </c>
      <c r="F125" s="49">
        <v>339970</v>
      </c>
      <c r="G125" s="49"/>
      <c r="H125" s="81">
        <f t="shared" ref="H125:H130" si="35">SUM(E125+F125-G125)</f>
        <v>5633226.3399999999</v>
      </c>
    </row>
    <row r="126" spans="1:8" s="21" customFormat="1" ht="12" customHeight="1" thickBot="1" x14ac:dyDescent="0.25">
      <c r="A126" s="37">
        <v>752</v>
      </c>
      <c r="B126" s="37"/>
      <c r="C126" s="38"/>
      <c r="D126" s="39" t="s">
        <v>43</v>
      </c>
      <c r="E126" s="35">
        <v>61000</v>
      </c>
      <c r="F126" s="35">
        <f>SUM(F127)</f>
        <v>4000</v>
      </c>
      <c r="G126" s="35">
        <f>SUM(G127)</f>
        <v>0</v>
      </c>
      <c r="H126" s="35">
        <f t="shared" si="35"/>
        <v>65000</v>
      </c>
    </row>
    <row r="127" spans="1:8" s="21" customFormat="1" ht="12" customHeight="1" thickTop="1" x14ac:dyDescent="0.2">
      <c r="A127" s="37"/>
      <c r="B127" s="2">
        <v>75224</v>
      </c>
      <c r="C127" s="2"/>
      <c r="D127" s="1" t="s">
        <v>44</v>
      </c>
      <c r="E127" s="90">
        <v>61000</v>
      </c>
      <c r="F127" s="45">
        <f>SUM(F128)</f>
        <v>4000</v>
      </c>
      <c r="G127" s="45">
        <f>SUM(G128)</f>
        <v>0</v>
      </c>
      <c r="H127" s="44">
        <f t="shared" si="35"/>
        <v>65000</v>
      </c>
    </row>
    <row r="128" spans="1:8" s="21" customFormat="1" ht="12" customHeight="1" x14ac:dyDescent="0.2">
      <c r="A128" s="37"/>
      <c r="B128" s="103"/>
      <c r="C128" s="2"/>
      <c r="D128" s="658" t="s">
        <v>126</v>
      </c>
      <c r="E128" s="659">
        <v>61000</v>
      </c>
      <c r="F128" s="653">
        <f>SUM(F129:F130)</f>
        <v>4000</v>
      </c>
      <c r="G128" s="653">
        <f>SUM(G129:G130)</f>
        <v>0</v>
      </c>
      <c r="H128" s="648">
        <f t="shared" si="35"/>
        <v>65000</v>
      </c>
    </row>
    <row r="129" spans="1:8" s="21" customFormat="1" ht="12" customHeight="1" x14ac:dyDescent="0.2">
      <c r="A129" s="37"/>
      <c r="B129" s="41"/>
      <c r="C129" s="41">
        <v>4170</v>
      </c>
      <c r="D129" s="94" t="s">
        <v>22</v>
      </c>
      <c r="E129" s="49">
        <v>51400</v>
      </c>
      <c r="F129" s="81">
        <v>3600</v>
      </c>
      <c r="G129" s="81"/>
      <c r="H129" s="61">
        <f t="shared" si="35"/>
        <v>55000</v>
      </c>
    </row>
    <row r="130" spans="1:8" s="21" customFormat="1" ht="12" customHeight="1" x14ac:dyDescent="0.2">
      <c r="A130" s="37"/>
      <c r="B130" s="41"/>
      <c r="C130" s="41">
        <v>4300</v>
      </c>
      <c r="D130" s="94" t="s">
        <v>18</v>
      </c>
      <c r="E130" s="49">
        <v>9600</v>
      </c>
      <c r="F130" s="81">
        <v>400</v>
      </c>
      <c r="G130" s="81"/>
      <c r="H130" s="61">
        <f t="shared" si="35"/>
        <v>10000</v>
      </c>
    </row>
    <row r="131" spans="1:8" s="21" customFormat="1" ht="12" customHeight="1" x14ac:dyDescent="0.2">
      <c r="A131" s="104">
        <v>754</v>
      </c>
      <c r="B131" s="98"/>
      <c r="C131" s="98"/>
      <c r="D131" s="105" t="s">
        <v>47</v>
      </c>
      <c r="E131" s="49"/>
      <c r="F131" s="49"/>
      <c r="G131" s="49"/>
      <c r="H131" s="49"/>
    </row>
    <row r="132" spans="1:8" s="21" customFormat="1" ht="12" customHeight="1" thickBot="1" x14ac:dyDescent="0.25">
      <c r="A132" s="104"/>
      <c r="B132" s="98"/>
      <c r="C132" s="98"/>
      <c r="D132" s="105" t="s">
        <v>48</v>
      </c>
      <c r="E132" s="35">
        <v>7538875.5199999996</v>
      </c>
      <c r="F132" s="40">
        <f>SUM(F133,F137)</f>
        <v>500250.8</v>
      </c>
      <c r="G132" s="40">
        <f>SUM(G133,G137)</f>
        <v>980</v>
      </c>
      <c r="H132" s="35">
        <f>SUM(E132+F132-G132)</f>
        <v>8038146.3199999994</v>
      </c>
    </row>
    <row r="133" spans="1:8" s="21" customFormat="1" ht="12" customHeight="1" thickTop="1" x14ac:dyDescent="0.2">
      <c r="A133" s="104"/>
      <c r="B133" s="52">
        <v>75411</v>
      </c>
      <c r="C133" s="53"/>
      <c r="D133" s="54" t="s">
        <v>49</v>
      </c>
      <c r="E133" s="44">
        <v>46500</v>
      </c>
      <c r="F133" s="45">
        <f>SUM(F134)</f>
        <v>150000</v>
      </c>
      <c r="G133" s="45">
        <f>SUM(G134)</f>
        <v>0</v>
      </c>
      <c r="H133" s="44">
        <f>SUM(E133+F133-G133)</f>
        <v>196500</v>
      </c>
    </row>
    <row r="134" spans="1:8" s="21" customFormat="1" ht="12" customHeight="1" x14ac:dyDescent="0.2">
      <c r="A134" s="104"/>
      <c r="B134" s="74"/>
      <c r="C134" s="74"/>
      <c r="D134" s="660" t="s">
        <v>127</v>
      </c>
      <c r="E134" s="648">
        <v>46500</v>
      </c>
      <c r="F134" s="646">
        <f>SUM(F135:F136)</f>
        <v>150000</v>
      </c>
      <c r="G134" s="646">
        <f>SUM(G135:G136)</f>
        <v>0</v>
      </c>
      <c r="H134" s="96">
        <f>SUM(E134+F134-G134)</f>
        <v>196500</v>
      </c>
    </row>
    <row r="135" spans="1:8" s="21" customFormat="1" ht="12" customHeight="1" x14ac:dyDescent="0.2">
      <c r="A135" s="104"/>
      <c r="B135" s="74"/>
      <c r="C135" s="106" t="s">
        <v>33</v>
      </c>
      <c r="D135" s="107" t="s">
        <v>34</v>
      </c>
      <c r="E135" s="81">
        <v>29500</v>
      </c>
      <c r="F135" s="49">
        <v>39110</v>
      </c>
      <c r="G135" s="49"/>
      <c r="H135" s="50">
        <f t="shared" ref="H135:H136" si="36">SUM(E135+F135-G135)</f>
        <v>68610</v>
      </c>
    </row>
    <row r="136" spans="1:8" s="21" customFormat="1" ht="12" customHeight="1" x14ac:dyDescent="0.2">
      <c r="A136" s="104"/>
      <c r="B136" s="31"/>
      <c r="C136" s="47">
        <v>6060</v>
      </c>
      <c r="D136" s="108" t="s">
        <v>128</v>
      </c>
      <c r="E136" s="109">
        <v>17000</v>
      </c>
      <c r="F136" s="110">
        <v>110890</v>
      </c>
      <c r="G136" s="110"/>
      <c r="H136" s="50">
        <f t="shared" si="36"/>
        <v>127890</v>
      </c>
    </row>
    <row r="137" spans="1:8" s="21" customFormat="1" ht="12" customHeight="1" x14ac:dyDescent="0.2">
      <c r="A137" s="55"/>
      <c r="B137" s="53">
        <v>75416</v>
      </c>
      <c r="C137" s="53"/>
      <c r="D137" s="54" t="s">
        <v>129</v>
      </c>
      <c r="E137" s="44">
        <v>7213875.5199999996</v>
      </c>
      <c r="F137" s="45">
        <f>SUM(F138,F142)</f>
        <v>350250.8</v>
      </c>
      <c r="G137" s="45">
        <f>SUM(G138,G142)</f>
        <v>980</v>
      </c>
      <c r="H137" s="44">
        <f>SUM(E137+F137-G137)</f>
        <v>7563146.3199999994</v>
      </c>
    </row>
    <row r="138" spans="1:8" s="21" customFormat="1" ht="12" customHeight="1" x14ac:dyDescent="0.2">
      <c r="A138" s="55"/>
      <c r="B138" s="53"/>
      <c r="C138" s="53"/>
      <c r="D138" s="661" t="s">
        <v>130</v>
      </c>
      <c r="E138" s="648">
        <v>6019247.5199999996</v>
      </c>
      <c r="F138" s="646">
        <f>SUM(F139:F141)</f>
        <v>288825.56</v>
      </c>
      <c r="G138" s="646">
        <f>SUM(G139:G141)</f>
        <v>980</v>
      </c>
      <c r="H138" s="96">
        <f>SUM(E138+F138-G138)</f>
        <v>6307093.0799999991</v>
      </c>
    </row>
    <row r="139" spans="1:8" s="21" customFormat="1" ht="12" customHeight="1" x14ac:dyDescent="0.2">
      <c r="A139" s="36"/>
      <c r="B139" s="31"/>
      <c r="C139" s="41">
        <v>4010</v>
      </c>
      <c r="D139" s="94" t="s">
        <v>108</v>
      </c>
      <c r="E139" s="110">
        <v>3754850.52</v>
      </c>
      <c r="F139" s="110">
        <v>287845.56</v>
      </c>
      <c r="G139" s="110"/>
      <c r="H139" s="50">
        <f t="shared" ref="H139:H143" si="37">SUM(E139+F139-G139)</f>
        <v>4042696.08</v>
      </c>
    </row>
    <row r="140" spans="1:8" s="21" customFormat="1" ht="12" customHeight="1" x14ac:dyDescent="0.2">
      <c r="A140" s="36"/>
      <c r="B140" s="31"/>
      <c r="C140" s="41">
        <v>4040</v>
      </c>
      <c r="D140" s="94" t="s">
        <v>131</v>
      </c>
      <c r="E140" s="110">
        <v>315492</v>
      </c>
      <c r="F140" s="110"/>
      <c r="G140" s="110">
        <v>980</v>
      </c>
      <c r="H140" s="50">
        <f t="shared" si="37"/>
        <v>314512</v>
      </c>
    </row>
    <row r="141" spans="1:8" s="21" customFormat="1" ht="12" customHeight="1" x14ac:dyDescent="0.2">
      <c r="A141" s="36"/>
      <c r="B141" s="31"/>
      <c r="C141" s="41">
        <v>4480</v>
      </c>
      <c r="D141" s="94" t="s">
        <v>132</v>
      </c>
      <c r="E141" s="110">
        <v>6440</v>
      </c>
      <c r="F141" s="110">
        <v>980</v>
      </c>
      <c r="G141" s="110"/>
      <c r="H141" s="50">
        <f t="shared" si="37"/>
        <v>7420</v>
      </c>
    </row>
    <row r="142" spans="1:8" s="21" customFormat="1" ht="12" customHeight="1" x14ac:dyDescent="0.2">
      <c r="A142" s="36"/>
      <c r="B142" s="31"/>
      <c r="C142" s="53"/>
      <c r="D142" s="662" t="s">
        <v>133</v>
      </c>
      <c r="E142" s="96">
        <v>1194628</v>
      </c>
      <c r="F142" s="646">
        <f>SUM(F143:F143)</f>
        <v>61425.24</v>
      </c>
      <c r="G142" s="646">
        <f>SUM(G143:G143)</f>
        <v>0</v>
      </c>
      <c r="H142" s="648">
        <f>SUM(E142+F142-G142)</f>
        <v>1256053.24</v>
      </c>
    </row>
    <row r="143" spans="1:8" s="21" customFormat="1" ht="12" customHeight="1" x14ac:dyDescent="0.2">
      <c r="A143" s="36"/>
      <c r="B143" s="31"/>
      <c r="C143" s="41">
        <v>4010</v>
      </c>
      <c r="D143" s="94" t="s">
        <v>108</v>
      </c>
      <c r="E143" s="110">
        <v>727518</v>
      </c>
      <c r="F143" s="110">
        <v>61425.24</v>
      </c>
      <c r="G143" s="110"/>
      <c r="H143" s="50">
        <f t="shared" si="37"/>
        <v>788943.24</v>
      </c>
    </row>
    <row r="144" spans="1:8" s="21" customFormat="1" ht="12" customHeight="1" thickBot="1" x14ac:dyDescent="0.25">
      <c r="A144" s="37">
        <v>758</v>
      </c>
      <c r="B144" s="37"/>
      <c r="C144" s="38"/>
      <c r="D144" s="39" t="s">
        <v>54</v>
      </c>
      <c r="E144" s="35">
        <v>60598000</v>
      </c>
      <c r="F144" s="40">
        <f>SUM(F145)</f>
        <v>385000</v>
      </c>
      <c r="G144" s="40">
        <f>SUM(G145)</f>
        <v>16434599.24</v>
      </c>
      <c r="H144" s="35">
        <f>SUM(E144+F144-G144)</f>
        <v>44548400.759999998</v>
      </c>
    </row>
    <row r="145" spans="1:8" s="21" customFormat="1" ht="12" customHeight="1" thickTop="1" x14ac:dyDescent="0.2">
      <c r="A145" s="30"/>
      <c r="B145" s="46">
        <v>75818</v>
      </c>
      <c r="C145" s="31"/>
      <c r="D145" s="69" t="s">
        <v>134</v>
      </c>
      <c r="E145" s="44">
        <v>60598000</v>
      </c>
      <c r="F145" s="45">
        <f>SUM(F146,F148)</f>
        <v>385000</v>
      </c>
      <c r="G145" s="45">
        <f>SUM(G146,G148)</f>
        <v>16434599.24</v>
      </c>
      <c r="H145" s="44">
        <f>SUM(E145+F145-G145)</f>
        <v>44548400.759999998</v>
      </c>
    </row>
    <row r="146" spans="1:8" s="21" customFormat="1" ht="12" customHeight="1" x14ac:dyDescent="0.2">
      <c r="A146" s="30"/>
      <c r="B146" s="46"/>
      <c r="C146" s="31" t="s">
        <v>135</v>
      </c>
      <c r="D146" s="70" t="s">
        <v>136</v>
      </c>
      <c r="E146" s="111">
        <v>56533000</v>
      </c>
      <c r="F146" s="111">
        <f>SUM(F147:F147)</f>
        <v>0</v>
      </c>
      <c r="G146" s="111">
        <f>SUM(G147:G147)</f>
        <v>11984599.24</v>
      </c>
      <c r="H146" s="111">
        <f>SUM(E146+F146-G146)</f>
        <v>44548400.759999998</v>
      </c>
    </row>
    <row r="147" spans="1:8" s="21" customFormat="1" ht="12" customHeight="1" x14ac:dyDescent="0.2">
      <c r="A147" s="30"/>
      <c r="B147" s="46"/>
      <c r="C147" s="31"/>
      <c r="D147" s="107" t="s">
        <v>137</v>
      </c>
      <c r="E147" s="81">
        <v>52110000</v>
      </c>
      <c r="F147" s="81"/>
      <c r="G147" s="81">
        <f>385000+297450+11302149.24</f>
        <v>11984599.24</v>
      </c>
      <c r="H147" s="81">
        <f t="shared" ref="H147:H149" si="38">SUM(E147+F147-G147)</f>
        <v>40125400.759999998</v>
      </c>
    </row>
    <row r="148" spans="1:8" s="21" customFormat="1" ht="12" customHeight="1" x14ac:dyDescent="0.2">
      <c r="A148" s="30"/>
      <c r="B148" s="46"/>
      <c r="C148" s="31" t="s">
        <v>138</v>
      </c>
      <c r="D148" s="70" t="s">
        <v>139</v>
      </c>
      <c r="E148" s="49">
        <v>4065000</v>
      </c>
      <c r="F148" s="81">
        <f t="shared" ref="F148:G148" si="39">SUM(F149)</f>
        <v>385000</v>
      </c>
      <c r="G148" s="81">
        <f t="shared" si="39"/>
        <v>4450000</v>
      </c>
      <c r="H148" s="50">
        <f t="shared" si="38"/>
        <v>0</v>
      </c>
    </row>
    <row r="149" spans="1:8" s="21" customFormat="1" ht="12" customHeight="1" x14ac:dyDescent="0.2">
      <c r="A149" s="30"/>
      <c r="B149" s="46"/>
      <c r="C149" s="31"/>
      <c r="D149" s="112" t="s">
        <v>140</v>
      </c>
      <c r="E149" s="49">
        <v>4065000</v>
      </c>
      <c r="F149" s="81">
        <v>385000</v>
      </c>
      <c r="G149" s="81">
        <v>4450000</v>
      </c>
      <c r="H149" s="50">
        <f t="shared" si="38"/>
        <v>0</v>
      </c>
    </row>
    <row r="150" spans="1:8" s="21" customFormat="1" ht="12" customHeight="1" thickBot="1" x14ac:dyDescent="0.25">
      <c r="A150" s="37">
        <v>801</v>
      </c>
      <c r="B150" s="37"/>
      <c r="C150" s="38"/>
      <c r="D150" s="39" t="s">
        <v>141</v>
      </c>
      <c r="E150" s="3">
        <v>443897424.92999983</v>
      </c>
      <c r="F150" s="40">
        <f>SUM(F151,F172,F179,F193,F198,F201,F206,F216,F221,F231,F236,F252,F261,F267,F270,F273,F279,F287,F293,F303)</f>
        <v>5272859.6400000006</v>
      </c>
      <c r="G150" s="40">
        <f>SUM(G151,G172,G179,G193,G198,G201,G206,G216,G221,G231,G236,G252,G261,G267,G270,G273,G279,G287,G293,G303)</f>
        <v>168241</v>
      </c>
      <c r="H150" s="35">
        <f>SUM(E150+F150-G150)</f>
        <v>449002043.56999981</v>
      </c>
    </row>
    <row r="151" spans="1:8" s="21" customFormat="1" ht="12" customHeight="1" thickTop="1" x14ac:dyDescent="0.2">
      <c r="A151" s="37"/>
      <c r="B151" s="46">
        <v>80101</v>
      </c>
      <c r="C151" s="31"/>
      <c r="D151" s="64" t="s">
        <v>15</v>
      </c>
      <c r="E151" s="44">
        <v>117441597.98</v>
      </c>
      <c r="F151" s="45">
        <f>SUM(F152,F164,F168,F170)</f>
        <v>2305757.12</v>
      </c>
      <c r="G151" s="45">
        <f>SUM(G152,G164,G168,G170)</f>
        <v>44650</v>
      </c>
      <c r="H151" s="44">
        <f>SUM(E151+F151-G151)</f>
        <v>119702705.10000001</v>
      </c>
    </row>
    <row r="152" spans="1:8" s="21" customFormat="1" ht="12" customHeight="1" x14ac:dyDescent="0.2">
      <c r="A152" s="37"/>
      <c r="B152" s="46"/>
      <c r="C152" s="31"/>
      <c r="D152" s="657" t="s">
        <v>21</v>
      </c>
      <c r="E152" s="648">
        <v>100449175.06</v>
      </c>
      <c r="F152" s="648">
        <f>SUM(F153:F163)</f>
        <v>1085292.1200000001</v>
      </c>
      <c r="G152" s="648">
        <f>SUM(G153:G163)</f>
        <v>44650</v>
      </c>
      <c r="H152" s="96">
        <f>SUM(E152+F152-G152)</f>
        <v>101489817.18000001</v>
      </c>
    </row>
    <row r="153" spans="1:8" s="21" customFormat="1" ht="12" customHeight="1" x14ac:dyDescent="0.2">
      <c r="A153" s="37"/>
      <c r="B153" s="46"/>
      <c r="C153" s="41">
        <v>4010</v>
      </c>
      <c r="D153" s="94" t="s">
        <v>108</v>
      </c>
      <c r="E153" s="81">
        <v>11946873.42</v>
      </c>
      <c r="F153" s="81">
        <v>1043242.12</v>
      </c>
      <c r="G153" s="81"/>
      <c r="H153" s="50">
        <f t="shared" ref="H153:H163" si="40">SUM(E153+F153-G153)</f>
        <v>12990115.539999999</v>
      </c>
    </row>
    <row r="154" spans="1:8" s="21" customFormat="1" ht="12" customHeight="1" x14ac:dyDescent="0.2">
      <c r="A154" s="37"/>
      <c r="B154" s="46"/>
      <c r="C154" s="41">
        <v>4040</v>
      </c>
      <c r="D154" s="94" t="s">
        <v>131</v>
      </c>
      <c r="E154" s="81">
        <v>1090018</v>
      </c>
      <c r="F154" s="81"/>
      <c r="G154" s="81">
        <v>20</v>
      </c>
      <c r="H154" s="50">
        <f t="shared" si="40"/>
        <v>1089998</v>
      </c>
    </row>
    <row r="155" spans="1:8" s="21" customFormat="1" ht="21" customHeight="1" x14ac:dyDescent="0.2">
      <c r="A155" s="37"/>
      <c r="B155" s="46"/>
      <c r="C155" s="56">
        <v>4140</v>
      </c>
      <c r="D155" s="113" t="s">
        <v>142</v>
      </c>
      <c r="E155" s="81">
        <v>75902</v>
      </c>
      <c r="F155" s="81">
        <v>5000</v>
      </c>
      <c r="G155" s="81"/>
      <c r="H155" s="50">
        <f t="shared" si="40"/>
        <v>80902</v>
      </c>
    </row>
    <row r="156" spans="1:8" s="21" customFormat="1" ht="12" customHeight="1" x14ac:dyDescent="0.2">
      <c r="A156" s="37"/>
      <c r="B156" s="46"/>
      <c r="C156" s="41">
        <v>4270</v>
      </c>
      <c r="D156" s="94" t="s">
        <v>107</v>
      </c>
      <c r="E156" s="81">
        <v>300850</v>
      </c>
      <c r="F156" s="81">
        <v>24715</v>
      </c>
      <c r="G156" s="81"/>
      <c r="H156" s="50">
        <f t="shared" si="40"/>
        <v>325565</v>
      </c>
    </row>
    <row r="157" spans="1:8" s="21" customFormat="1" ht="12" customHeight="1" x14ac:dyDescent="0.2">
      <c r="A157" s="37"/>
      <c r="B157" s="46"/>
      <c r="C157" s="41">
        <v>4300</v>
      </c>
      <c r="D157" s="94" t="s">
        <v>18</v>
      </c>
      <c r="E157" s="81">
        <v>991375.2</v>
      </c>
      <c r="F157" s="81"/>
      <c r="G157" s="81">
        <v>30</v>
      </c>
      <c r="H157" s="50">
        <f t="shared" si="40"/>
        <v>991345.2</v>
      </c>
    </row>
    <row r="158" spans="1:8" s="21" customFormat="1" ht="12" customHeight="1" x14ac:dyDescent="0.2">
      <c r="A158" s="37"/>
      <c r="B158" s="46"/>
      <c r="C158" s="41">
        <v>4430</v>
      </c>
      <c r="D158" s="94" t="s">
        <v>143</v>
      </c>
      <c r="E158" s="81">
        <v>9055</v>
      </c>
      <c r="F158" s="81">
        <v>30</v>
      </c>
      <c r="G158" s="81"/>
      <c r="H158" s="50">
        <f t="shared" si="40"/>
        <v>9085</v>
      </c>
    </row>
    <row r="159" spans="1:8" s="21" customFormat="1" ht="12" customHeight="1" x14ac:dyDescent="0.2">
      <c r="A159" s="37"/>
      <c r="B159" s="46"/>
      <c r="C159" s="41">
        <v>4480</v>
      </c>
      <c r="D159" s="94" t="s">
        <v>132</v>
      </c>
      <c r="E159" s="81">
        <v>512</v>
      </c>
      <c r="F159" s="81">
        <v>20</v>
      </c>
      <c r="G159" s="81"/>
      <c r="H159" s="50">
        <f t="shared" si="40"/>
        <v>532</v>
      </c>
    </row>
    <row r="160" spans="1:8" s="21" customFormat="1" ht="21" customHeight="1" x14ac:dyDescent="0.2">
      <c r="A160" s="37"/>
      <c r="B160" s="46"/>
      <c r="C160" s="47">
        <v>4520</v>
      </c>
      <c r="D160" s="114" t="s">
        <v>144</v>
      </c>
      <c r="E160" s="81">
        <v>0</v>
      </c>
      <c r="F160" s="81">
        <v>285</v>
      </c>
      <c r="G160" s="81"/>
      <c r="H160" s="50">
        <f t="shared" si="40"/>
        <v>285</v>
      </c>
    </row>
    <row r="161" spans="1:8" s="21" customFormat="1" ht="12" customHeight="1" x14ac:dyDescent="0.2">
      <c r="A161" s="37"/>
      <c r="B161" s="46"/>
      <c r="C161" s="41">
        <v>4710</v>
      </c>
      <c r="D161" s="94" t="s">
        <v>25</v>
      </c>
      <c r="E161" s="49">
        <v>240090</v>
      </c>
      <c r="F161" s="49">
        <v>12000</v>
      </c>
      <c r="G161" s="49"/>
      <c r="H161" s="50">
        <f t="shared" si="40"/>
        <v>252090</v>
      </c>
    </row>
    <row r="162" spans="1:8" s="21" customFormat="1" ht="12" customHeight="1" x14ac:dyDescent="0.2">
      <c r="A162" s="37"/>
      <c r="B162" s="46"/>
      <c r="C162" s="53">
        <v>4790</v>
      </c>
      <c r="D162" s="115" t="s">
        <v>145</v>
      </c>
      <c r="E162" s="49">
        <v>53753675.640000001</v>
      </c>
      <c r="F162" s="49"/>
      <c r="G162" s="49">
        <v>12000</v>
      </c>
      <c r="H162" s="50">
        <f t="shared" si="40"/>
        <v>53741675.640000001</v>
      </c>
    </row>
    <row r="163" spans="1:8" s="21" customFormat="1" ht="12" customHeight="1" x14ac:dyDescent="0.2">
      <c r="A163" s="37"/>
      <c r="B163" s="46"/>
      <c r="C163" s="53">
        <v>4800</v>
      </c>
      <c r="D163" s="115" t="s">
        <v>146</v>
      </c>
      <c r="E163" s="49">
        <v>4571152</v>
      </c>
      <c r="F163" s="49"/>
      <c r="G163" s="49">
        <v>32600</v>
      </c>
      <c r="H163" s="50">
        <f t="shared" si="40"/>
        <v>4538552</v>
      </c>
    </row>
    <row r="164" spans="1:8" s="21" customFormat="1" ht="22.5" customHeight="1" x14ac:dyDescent="0.2">
      <c r="A164" s="37"/>
      <c r="B164" s="46"/>
      <c r="C164" s="31"/>
      <c r="D164" s="649" t="s">
        <v>147</v>
      </c>
      <c r="E164" s="648">
        <v>204075</v>
      </c>
      <c r="F164" s="648">
        <f>SUM(F165:F167)</f>
        <v>219533.00000000003</v>
      </c>
      <c r="G164" s="648">
        <f>SUM(G165:G167)</f>
        <v>0</v>
      </c>
      <c r="H164" s="96">
        <f>SUM(E164+F164-G164)</f>
        <v>423608</v>
      </c>
    </row>
    <row r="165" spans="1:8" s="21" customFormat="1" ht="22.5" customHeight="1" x14ac:dyDescent="0.2">
      <c r="A165" s="37"/>
      <c r="B165" s="46"/>
      <c r="C165" s="59" t="s">
        <v>148</v>
      </c>
      <c r="D165" s="60" t="s">
        <v>149</v>
      </c>
      <c r="E165" s="81">
        <v>204075</v>
      </c>
      <c r="F165" s="81">
        <v>61202</v>
      </c>
      <c r="G165" s="81"/>
      <c r="H165" s="50">
        <f t="shared" ref="H165:H167" si="41">SUM(E165+F165-G165)</f>
        <v>265277</v>
      </c>
    </row>
    <row r="166" spans="1:8" s="21" customFormat="1" ht="23.25" customHeight="1" x14ac:dyDescent="0.2">
      <c r="A166" s="37"/>
      <c r="B166" s="46"/>
      <c r="C166" s="47">
        <v>4750</v>
      </c>
      <c r="D166" s="48" t="s">
        <v>150</v>
      </c>
      <c r="E166" s="81">
        <v>0</v>
      </c>
      <c r="F166" s="81">
        <v>129917.77</v>
      </c>
      <c r="G166" s="81"/>
      <c r="H166" s="50">
        <f t="shared" si="41"/>
        <v>129917.77</v>
      </c>
    </row>
    <row r="167" spans="1:8" s="21" customFormat="1" ht="23.25" customHeight="1" x14ac:dyDescent="0.2">
      <c r="A167" s="37"/>
      <c r="B167" s="46"/>
      <c r="C167" s="47">
        <v>4850</v>
      </c>
      <c r="D167" s="48" t="s">
        <v>151</v>
      </c>
      <c r="E167" s="81">
        <v>0</v>
      </c>
      <c r="F167" s="81">
        <v>28413.23</v>
      </c>
      <c r="G167" s="81"/>
      <c r="H167" s="50">
        <f t="shared" si="41"/>
        <v>28413.23</v>
      </c>
    </row>
    <row r="168" spans="1:8" s="21" customFormat="1" ht="20.25" customHeight="1" x14ac:dyDescent="0.2">
      <c r="A168" s="37"/>
      <c r="B168" s="46"/>
      <c r="C168" s="31"/>
      <c r="D168" s="649" t="s">
        <v>152</v>
      </c>
      <c r="E168" s="648">
        <v>859</v>
      </c>
      <c r="F168" s="648">
        <f>SUM(F169)</f>
        <v>932</v>
      </c>
      <c r="G168" s="648">
        <f>SUM(G169)</f>
        <v>0</v>
      </c>
      <c r="H168" s="96">
        <f>SUM(E168+F168-G168)</f>
        <v>1791</v>
      </c>
    </row>
    <row r="169" spans="1:8" s="21" customFormat="1" ht="36.75" customHeight="1" x14ac:dyDescent="0.2">
      <c r="A169" s="78"/>
      <c r="B169" s="116"/>
      <c r="C169" s="117" t="s">
        <v>153</v>
      </c>
      <c r="D169" s="118" t="s">
        <v>154</v>
      </c>
      <c r="E169" s="88">
        <v>859</v>
      </c>
      <c r="F169" s="90">
        <v>932</v>
      </c>
      <c r="G169" s="90"/>
      <c r="H169" s="44">
        <f t="shared" ref="H169" si="42">SUM(E169+F169-G169)</f>
        <v>1791</v>
      </c>
    </row>
    <row r="170" spans="1:8" s="21" customFormat="1" ht="12" customHeight="1" x14ac:dyDescent="0.2">
      <c r="A170" s="37"/>
      <c r="B170" s="46"/>
      <c r="C170" s="31"/>
      <c r="D170" s="647" t="s">
        <v>155</v>
      </c>
      <c r="E170" s="648">
        <v>2804904.56</v>
      </c>
      <c r="F170" s="646">
        <f>SUM(F171:F171)</f>
        <v>1000000</v>
      </c>
      <c r="G170" s="646">
        <f>SUM(G171:G171)</f>
        <v>0</v>
      </c>
      <c r="H170" s="96">
        <f>SUM(E170+F170-G170)</f>
        <v>3804904.56</v>
      </c>
    </row>
    <row r="171" spans="1:8" s="21" customFormat="1" ht="12" customHeight="1" x14ac:dyDescent="0.2">
      <c r="A171" s="37"/>
      <c r="B171" s="46"/>
      <c r="C171" s="41">
        <v>6050</v>
      </c>
      <c r="D171" s="94" t="s">
        <v>156</v>
      </c>
      <c r="E171" s="81">
        <v>2344904.56</v>
      </c>
      <c r="F171" s="81">
        <v>1000000</v>
      </c>
      <c r="G171" s="81"/>
      <c r="H171" s="50">
        <f t="shared" ref="H171" si="43">SUM(E171+F171-G171)</f>
        <v>3344904.56</v>
      </c>
    </row>
    <row r="172" spans="1:8" s="21" customFormat="1" ht="12" customHeight="1" x14ac:dyDescent="0.2">
      <c r="A172" s="37"/>
      <c r="B172" s="46">
        <v>80102</v>
      </c>
      <c r="C172" s="31"/>
      <c r="D172" s="64" t="s">
        <v>38</v>
      </c>
      <c r="E172" s="45">
        <v>16212637.239999998</v>
      </c>
      <c r="F172" s="45">
        <f>SUM(F173,F175)</f>
        <v>227767</v>
      </c>
      <c r="G172" s="45">
        <f>SUM(G173,G175)</f>
        <v>0</v>
      </c>
      <c r="H172" s="44">
        <f>SUM(E172+F172-G172)</f>
        <v>16440404.239999998</v>
      </c>
    </row>
    <row r="173" spans="1:8" s="21" customFormat="1" ht="12" customHeight="1" x14ac:dyDescent="0.2">
      <c r="A173" s="37"/>
      <c r="B173" s="46"/>
      <c r="C173" s="31"/>
      <c r="D173" s="657" t="s">
        <v>21</v>
      </c>
      <c r="E173" s="648">
        <v>16186886.239999998</v>
      </c>
      <c r="F173" s="648">
        <f>SUM(F174:F174)</f>
        <v>199532</v>
      </c>
      <c r="G173" s="648">
        <f>SUM(G174:G174)</f>
        <v>0</v>
      </c>
      <c r="H173" s="96">
        <f>SUM(E173+F173-G173)</f>
        <v>16386418.239999998</v>
      </c>
    </row>
    <row r="174" spans="1:8" s="21" customFormat="1" ht="12" customHeight="1" x14ac:dyDescent="0.2">
      <c r="A174" s="37"/>
      <c r="B174" s="46"/>
      <c r="C174" s="41">
        <v>4010</v>
      </c>
      <c r="D174" s="94" t="s">
        <v>108</v>
      </c>
      <c r="E174" s="81">
        <v>2130209.8199999998</v>
      </c>
      <c r="F174" s="81">
        <v>199532</v>
      </c>
      <c r="G174" s="81"/>
      <c r="H174" s="50">
        <f t="shared" ref="H174" si="44">SUM(E174+F174-G174)</f>
        <v>2329741.8199999998</v>
      </c>
    </row>
    <row r="175" spans="1:8" s="21" customFormat="1" ht="23.25" customHeight="1" x14ac:dyDescent="0.2">
      <c r="A175" s="37"/>
      <c r="B175" s="46"/>
      <c r="C175" s="31"/>
      <c r="D175" s="649" t="s">
        <v>147</v>
      </c>
      <c r="E175" s="648">
        <v>25751</v>
      </c>
      <c r="F175" s="648">
        <f>SUM(F176:F178)</f>
        <v>28235</v>
      </c>
      <c r="G175" s="648">
        <f>SUM(G176:G178)</f>
        <v>0</v>
      </c>
      <c r="H175" s="96">
        <f>SUM(E175+F175-G175)</f>
        <v>53986</v>
      </c>
    </row>
    <row r="176" spans="1:8" s="21" customFormat="1" ht="23.25" customHeight="1" x14ac:dyDescent="0.2">
      <c r="A176" s="37"/>
      <c r="B176" s="46"/>
      <c r="C176" s="59" t="s">
        <v>148</v>
      </c>
      <c r="D176" s="60" t="s">
        <v>149</v>
      </c>
      <c r="E176" s="81">
        <v>25751</v>
      </c>
      <c r="F176" s="81">
        <v>17235</v>
      </c>
      <c r="G176" s="81"/>
      <c r="H176" s="50">
        <f t="shared" ref="H176:H178" si="45">SUM(E176+F176-G176)</f>
        <v>42986</v>
      </c>
    </row>
    <row r="177" spans="1:8" s="21" customFormat="1" ht="23.25" customHeight="1" x14ac:dyDescent="0.2">
      <c r="A177" s="37"/>
      <c r="B177" s="46"/>
      <c r="C177" s="47">
        <v>4750</v>
      </c>
      <c r="D177" s="48" t="s">
        <v>150</v>
      </c>
      <c r="E177" s="81">
        <v>0</v>
      </c>
      <c r="F177" s="81">
        <v>9000</v>
      </c>
      <c r="G177" s="81"/>
      <c r="H177" s="50">
        <f t="shared" si="45"/>
        <v>9000</v>
      </c>
    </row>
    <row r="178" spans="1:8" s="21" customFormat="1" ht="23.25" customHeight="1" x14ac:dyDescent="0.2">
      <c r="A178" s="37"/>
      <c r="B178" s="46"/>
      <c r="C178" s="47">
        <v>4850</v>
      </c>
      <c r="D178" s="48" t="s">
        <v>151</v>
      </c>
      <c r="E178" s="81">
        <v>0</v>
      </c>
      <c r="F178" s="81">
        <v>2000</v>
      </c>
      <c r="G178" s="81"/>
      <c r="H178" s="50">
        <f t="shared" si="45"/>
        <v>2000</v>
      </c>
    </row>
    <row r="179" spans="1:8" s="21" customFormat="1" ht="12" customHeight="1" x14ac:dyDescent="0.2">
      <c r="A179" s="46"/>
      <c r="B179" s="46">
        <v>80104</v>
      </c>
      <c r="C179" s="31"/>
      <c r="D179" s="64" t="s">
        <v>17</v>
      </c>
      <c r="E179" s="45">
        <v>57823016.019999996</v>
      </c>
      <c r="F179" s="45">
        <f>SUM(F180,F189,F191)</f>
        <v>989369.4</v>
      </c>
      <c r="G179" s="45">
        <f>SUM(G180,G189,G191)</f>
        <v>86400</v>
      </c>
      <c r="H179" s="44">
        <f>SUM(E179+F179-G179)</f>
        <v>58725985.419999994</v>
      </c>
    </row>
    <row r="180" spans="1:8" s="21" customFormat="1" ht="12" customHeight="1" x14ac:dyDescent="0.2">
      <c r="A180" s="46"/>
      <c r="B180" s="46"/>
      <c r="C180" s="31"/>
      <c r="D180" s="657" t="s">
        <v>21</v>
      </c>
      <c r="E180" s="648">
        <v>43252925.019999996</v>
      </c>
      <c r="F180" s="648">
        <f>SUM(F181:F188)</f>
        <v>951633.4</v>
      </c>
      <c r="G180" s="648">
        <f>SUM(G181:G188)</f>
        <v>86400</v>
      </c>
      <c r="H180" s="96">
        <f>SUM(E180+F180-G180)</f>
        <v>44118158.419999994</v>
      </c>
    </row>
    <row r="181" spans="1:8" s="21" customFormat="1" ht="12" customHeight="1" x14ac:dyDescent="0.2">
      <c r="A181" s="46"/>
      <c r="B181" s="46"/>
      <c r="C181" s="41">
        <v>4010</v>
      </c>
      <c r="D181" s="94" t="s">
        <v>108</v>
      </c>
      <c r="E181" s="81">
        <v>10871515.34</v>
      </c>
      <c r="F181" s="81">
        <v>950033.4</v>
      </c>
      <c r="G181" s="81"/>
      <c r="H181" s="50">
        <f t="shared" ref="H181:H188" si="46">SUM(E181+F181-G181)</f>
        <v>11821548.74</v>
      </c>
    </row>
    <row r="182" spans="1:8" s="21" customFormat="1" ht="12" customHeight="1" x14ac:dyDescent="0.2">
      <c r="A182" s="46"/>
      <c r="B182" s="46"/>
      <c r="C182" s="41">
        <v>4110</v>
      </c>
      <c r="D182" s="94" t="s">
        <v>36</v>
      </c>
      <c r="E182" s="81">
        <v>5456789</v>
      </c>
      <c r="F182" s="81"/>
      <c r="G182" s="81">
        <v>12000</v>
      </c>
      <c r="H182" s="50">
        <f t="shared" si="46"/>
        <v>5444789</v>
      </c>
    </row>
    <row r="183" spans="1:8" s="21" customFormat="1" ht="12" customHeight="1" x14ac:dyDescent="0.2">
      <c r="A183" s="46"/>
      <c r="B183" s="46"/>
      <c r="C183" s="41">
        <v>4120</v>
      </c>
      <c r="D183" s="94" t="s">
        <v>26</v>
      </c>
      <c r="E183" s="81">
        <v>781287</v>
      </c>
      <c r="F183" s="81"/>
      <c r="G183" s="81">
        <v>1750</v>
      </c>
      <c r="H183" s="50">
        <f t="shared" si="46"/>
        <v>779537</v>
      </c>
    </row>
    <row r="184" spans="1:8" s="21" customFormat="1" ht="12" customHeight="1" x14ac:dyDescent="0.2">
      <c r="A184" s="46"/>
      <c r="B184" s="46"/>
      <c r="C184" s="41">
        <v>4260</v>
      </c>
      <c r="D184" s="94" t="s">
        <v>157</v>
      </c>
      <c r="E184" s="81">
        <v>2756313</v>
      </c>
      <c r="F184" s="81"/>
      <c r="G184" s="81">
        <v>100</v>
      </c>
      <c r="H184" s="50">
        <f t="shared" si="46"/>
        <v>2756213</v>
      </c>
    </row>
    <row r="185" spans="1:8" s="21" customFormat="1" ht="12" customHeight="1" x14ac:dyDescent="0.2">
      <c r="A185" s="46"/>
      <c r="B185" s="46"/>
      <c r="C185" s="41">
        <v>4430</v>
      </c>
      <c r="D185" s="94" t="s">
        <v>143</v>
      </c>
      <c r="E185" s="81">
        <v>17364</v>
      </c>
      <c r="F185" s="81">
        <v>100</v>
      </c>
      <c r="G185" s="81"/>
      <c r="H185" s="50">
        <f t="shared" si="46"/>
        <v>17464</v>
      </c>
    </row>
    <row r="186" spans="1:8" s="21" customFormat="1" ht="12" customHeight="1" x14ac:dyDescent="0.2">
      <c r="A186" s="46"/>
      <c r="B186" s="46"/>
      <c r="C186" s="41">
        <v>4710</v>
      </c>
      <c r="D186" s="94" t="s">
        <v>25</v>
      </c>
      <c r="E186" s="81">
        <v>226936</v>
      </c>
      <c r="F186" s="81"/>
      <c r="G186" s="81">
        <v>1050</v>
      </c>
      <c r="H186" s="50">
        <f t="shared" si="46"/>
        <v>225886</v>
      </c>
    </row>
    <row r="187" spans="1:8" s="21" customFormat="1" ht="12" customHeight="1" x14ac:dyDescent="0.2">
      <c r="A187" s="46"/>
      <c r="B187" s="46"/>
      <c r="C187" s="53">
        <v>4790</v>
      </c>
      <c r="D187" s="115" t="s">
        <v>145</v>
      </c>
      <c r="E187" s="49">
        <v>17169496.68</v>
      </c>
      <c r="F187" s="49"/>
      <c r="G187" s="49">
        <v>71500</v>
      </c>
      <c r="H187" s="50">
        <f t="shared" si="46"/>
        <v>17097996.68</v>
      </c>
    </row>
    <row r="188" spans="1:8" s="21" customFormat="1" ht="12" customHeight="1" x14ac:dyDescent="0.2">
      <c r="A188" s="46"/>
      <c r="B188" s="46"/>
      <c r="C188" s="53">
        <v>4800</v>
      </c>
      <c r="D188" s="115" t="s">
        <v>146</v>
      </c>
      <c r="E188" s="49">
        <v>1404163</v>
      </c>
      <c r="F188" s="49">
        <v>1500</v>
      </c>
      <c r="G188" s="49"/>
      <c r="H188" s="50">
        <f t="shared" si="46"/>
        <v>1405663</v>
      </c>
    </row>
    <row r="189" spans="1:8" s="21" customFormat="1" ht="22.5" customHeight="1" x14ac:dyDescent="0.2">
      <c r="A189" s="46"/>
      <c r="B189" s="46"/>
      <c r="C189" s="31"/>
      <c r="D189" s="649" t="s">
        <v>147</v>
      </c>
      <c r="E189" s="663">
        <v>30421</v>
      </c>
      <c r="F189" s="648">
        <f>SUM(F190:F190)</f>
        <v>32386</v>
      </c>
      <c r="G189" s="648">
        <f>SUM(G190:G190)</f>
        <v>0</v>
      </c>
      <c r="H189" s="96">
        <f>SUM(E189+F189-G189)</f>
        <v>62807</v>
      </c>
    </row>
    <row r="190" spans="1:8" s="21" customFormat="1" ht="22.5" customHeight="1" x14ac:dyDescent="0.2">
      <c r="A190" s="46"/>
      <c r="B190" s="46"/>
      <c r="C190" s="59" t="s">
        <v>148</v>
      </c>
      <c r="D190" s="113" t="s">
        <v>149</v>
      </c>
      <c r="E190" s="109">
        <v>30421</v>
      </c>
      <c r="F190" s="81">
        <v>32386</v>
      </c>
      <c r="G190" s="81"/>
      <c r="H190" s="50">
        <f t="shared" ref="H190" si="47">SUM(E190+F190-G190)</f>
        <v>62807</v>
      </c>
    </row>
    <row r="191" spans="1:8" s="21" customFormat="1" ht="19.5" customHeight="1" x14ac:dyDescent="0.2">
      <c r="A191" s="46"/>
      <c r="B191" s="46"/>
      <c r="C191" s="31"/>
      <c r="D191" s="649" t="s">
        <v>152</v>
      </c>
      <c r="E191" s="648">
        <v>3850</v>
      </c>
      <c r="F191" s="648">
        <f>SUM(F192)</f>
        <v>5350</v>
      </c>
      <c r="G191" s="648">
        <f>SUM(G192)</f>
        <v>0</v>
      </c>
      <c r="H191" s="96">
        <f>SUM(E191+F191-G191)</f>
        <v>9200</v>
      </c>
    </row>
    <row r="192" spans="1:8" s="21" customFormat="1" ht="36.75" customHeight="1" x14ac:dyDescent="0.2">
      <c r="A192" s="46"/>
      <c r="B192" s="46"/>
      <c r="C192" s="59" t="s">
        <v>153</v>
      </c>
      <c r="D192" s="60" t="s">
        <v>154</v>
      </c>
      <c r="E192" s="49">
        <v>3850</v>
      </c>
      <c r="F192" s="81">
        <f>4487+863</f>
        <v>5350</v>
      </c>
      <c r="G192" s="81"/>
      <c r="H192" s="50">
        <f t="shared" ref="H192" si="48">SUM(E192+F192-G192)</f>
        <v>9200</v>
      </c>
    </row>
    <row r="193" spans="1:8" s="21" customFormat="1" ht="12" customHeight="1" x14ac:dyDescent="0.2">
      <c r="A193" s="46"/>
      <c r="B193" s="46">
        <v>80105</v>
      </c>
      <c r="C193" s="31"/>
      <c r="D193" s="64" t="s">
        <v>158</v>
      </c>
      <c r="E193" s="45">
        <v>1343929.26</v>
      </c>
      <c r="F193" s="45">
        <f>SUM(F194,F196)</f>
        <v>26379</v>
      </c>
      <c r="G193" s="45">
        <f>SUM(G194,G196)</f>
        <v>0</v>
      </c>
      <c r="H193" s="44">
        <f>SUM(E193+F193-G193)</f>
        <v>1370308.26</v>
      </c>
    </row>
    <row r="194" spans="1:8" s="21" customFormat="1" ht="12" customHeight="1" x14ac:dyDescent="0.2">
      <c r="A194" s="46"/>
      <c r="B194" s="46"/>
      <c r="C194" s="31"/>
      <c r="D194" s="657" t="s">
        <v>21</v>
      </c>
      <c r="E194" s="648">
        <v>1343277.26</v>
      </c>
      <c r="F194" s="648">
        <f>SUM(F195:F195)</f>
        <v>25694</v>
      </c>
      <c r="G194" s="648">
        <f>SUM(G195:G195)</f>
        <v>0</v>
      </c>
      <c r="H194" s="648">
        <f t="shared" ref="H194:H195" si="49">SUM(E194+F194-G194)</f>
        <v>1368971.26</v>
      </c>
    </row>
    <row r="195" spans="1:8" s="21" customFormat="1" ht="12" customHeight="1" x14ac:dyDescent="0.2">
      <c r="A195" s="46"/>
      <c r="B195" s="46"/>
      <c r="C195" s="41">
        <v>4010</v>
      </c>
      <c r="D195" s="94" t="s">
        <v>108</v>
      </c>
      <c r="E195" s="119">
        <v>196656</v>
      </c>
      <c r="F195" s="81">
        <v>25694</v>
      </c>
      <c r="G195" s="81"/>
      <c r="H195" s="49">
        <f t="shared" si="49"/>
        <v>222350</v>
      </c>
    </row>
    <row r="196" spans="1:8" s="21" customFormat="1" ht="23.25" customHeight="1" x14ac:dyDescent="0.2">
      <c r="A196" s="46"/>
      <c r="B196" s="46"/>
      <c r="C196" s="31"/>
      <c r="D196" s="649" t="s">
        <v>147</v>
      </c>
      <c r="E196" s="648">
        <v>652</v>
      </c>
      <c r="F196" s="648">
        <f>SUM(F197:F197)</f>
        <v>685</v>
      </c>
      <c r="G196" s="648">
        <f>SUM(G197:G197)</f>
        <v>0</v>
      </c>
      <c r="H196" s="96">
        <f>SUM(E196+F196-G196)</f>
        <v>1337</v>
      </c>
    </row>
    <row r="197" spans="1:8" s="21" customFormat="1" ht="22.5" customHeight="1" x14ac:dyDescent="0.2">
      <c r="A197" s="46"/>
      <c r="B197" s="46"/>
      <c r="C197" s="59" t="s">
        <v>148</v>
      </c>
      <c r="D197" s="113" t="s">
        <v>149</v>
      </c>
      <c r="E197" s="81">
        <v>652</v>
      </c>
      <c r="F197" s="81">
        <v>685</v>
      </c>
      <c r="G197" s="81"/>
      <c r="H197" s="50">
        <f t="shared" ref="H197" si="50">SUM(E197+F197-G197)</f>
        <v>1337</v>
      </c>
    </row>
    <row r="198" spans="1:8" s="21" customFormat="1" ht="12" customHeight="1" x14ac:dyDescent="0.2">
      <c r="A198" s="46"/>
      <c r="B198" s="46">
        <v>80107</v>
      </c>
      <c r="C198" s="31"/>
      <c r="D198" s="76" t="s">
        <v>159</v>
      </c>
      <c r="E198" s="45">
        <v>8383447.8399999999</v>
      </c>
      <c r="F198" s="45">
        <f>SUM(F199)</f>
        <v>2000</v>
      </c>
      <c r="G198" s="45">
        <f>SUM(G199)</f>
        <v>0</v>
      </c>
      <c r="H198" s="44">
        <f>SUM(E198+F198-G198)</f>
        <v>8385447.8399999999</v>
      </c>
    </row>
    <row r="199" spans="1:8" s="21" customFormat="1" ht="12" customHeight="1" x14ac:dyDescent="0.2">
      <c r="A199" s="46"/>
      <c r="B199" s="46"/>
      <c r="C199" s="31"/>
      <c r="D199" s="657" t="s">
        <v>21</v>
      </c>
      <c r="E199" s="648">
        <v>8383447.8399999999</v>
      </c>
      <c r="F199" s="648">
        <f>SUM(F200:F200)</f>
        <v>2000</v>
      </c>
      <c r="G199" s="648">
        <f>SUM(G200:G200)</f>
        <v>0</v>
      </c>
      <c r="H199" s="96">
        <f>SUM(E199+F199-G199)</f>
        <v>8385447.8399999999</v>
      </c>
    </row>
    <row r="200" spans="1:8" s="21" customFormat="1" ht="12" customHeight="1" x14ac:dyDescent="0.2">
      <c r="A200" s="46"/>
      <c r="B200" s="46"/>
      <c r="C200" s="53">
        <v>4800</v>
      </c>
      <c r="D200" s="115" t="s">
        <v>146</v>
      </c>
      <c r="E200" s="81">
        <v>498175</v>
      </c>
      <c r="F200" s="81">
        <v>2000</v>
      </c>
      <c r="G200" s="81"/>
      <c r="H200" s="50">
        <f t="shared" ref="H200" si="51">SUM(E200+F200-G200)</f>
        <v>500175</v>
      </c>
    </row>
    <row r="201" spans="1:8" s="21" customFormat="1" ht="12" customHeight="1" x14ac:dyDescent="0.2">
      <c r="A201" s="46"/>
      <c r="B201" s="46">
        <v>80113</v>
      </c>
      <c r="C201" s="31"/>
      <c r="D201" s="76" t="s">
        <v>160</v>
      </c>
      <c r="E201" s="44">
        <v>1229625</v>
      </c>
      <c r="F201" s="45">
        <f>SUM(F202)</f>
        <v>45868.800000000003</v>
      </c>
      <c r="G201" s="45">
        <f>SUM(G202)</f>
        <v>500</v>
      </c>
      <c r="H201" s="44">
        <f>SUM(E201+F201-G201)</f>
        <v>1274993.8</v>
      </c>
    </row>
    <row r="202" spans="1:8" s="21" customFormat="1" ht="12" customHeight="1" x14ac:dyDescent="0.2">
      <c r="A202" s="46"/>
      <c r="B202" s="37"/>
      <c r="C202" s="31"/>
      <c r="D202" s="657" t="s">
        <v>21</v>
      </c>
      <c r="E202" s="648">
        <v>869725</v>
      </c>
      <c r="F202" s="648">
        <f>SUM(F203:F205)</f>
        <v>45868.800000000003</v>
      </c>
      <c r="G202" s="648">
        <f>SUM(G203:G205)</f>
        <v>500</v>
      </c>
      <c r="H202" s="648">
        <f t="shared" ref="H202:H205" si="52">SUM(E202+F202-G202)</f>
        <v>915093.8</v>
      </c>
    </row>
    <row r="203" spans="1:8" s="21" customFormat="1" ht="12" customHeight="1" x14ac:dyDescent="0.2">
      <c r="A203" s="46"/>
      <c r="B203" s="30"/>
      <c r="C203" s="41">
        <v>4010</v>
      </c>
      <c r="D203" s="94" t="s">
        <v>108</v>
      </c>
      <c r="E203" s="119">
        <v>490840</v>
      </c>
      <c r="F203" s="81">
        <f>9100.8+36268</f>
        <v>45368.800000000003</v>
      </c>
      <c r="G203" s="81"/>
      <c r="H203" s="50">
        <f t="shared" si="52"/>
        <v>536208.80000000005</v>
      </c>
    </row>
    <row r="204" spans="1:8" s="21" customFormat="1" ht="12" customHeight="1" x14ac:dyDescent="0.2">
      <c r="A204" s="46"/>
      <c r="B204" s="30"/>
      <c r="C204" s="41">
        <v>4430</v>
      </c>
      <c r="D204" s="94" t="s">
        <v>143</v>
      </c>
      <c r="E204" s="119">
        <v>1848</v>
      </c>
      <c r="F204" s="81"/>
      <c r="G204" s="81">
        <v>500</v>
      </c>
      <c r="H204" s="50">
        <f t="shared" si="52"/>
        <v>1348</v>
      </c>
    </row>
    <row r="205" spans="1:8" s="21" customFormat="1" ht="12" customHeight="1" x14ac:dyDescent="0.2">
      <c r="A205" s="46"/>
      <c r="B205" s="30"/>
      <c r="C205" s="41">
        <v>4510</v>
      </c>
      <c r="D205" s="94" t="s">
        <v>161</v>
      </c>
      <c r="E205" s="119">
        <v>0</v>
      </c>
      <c r="F205" s="81">
        <v>500</v>
      </c>
      <c r="G205" s="81"/>
      <c r="H205" s="50">
        <f t="shared" si="52"/>
        <v>500</v>
      </c>
    </row>
    <row r="206" spans="1:8" s="21" customFormat="1" ht="12" customHeight="1" x14ac:dyDescent="0.2">
      <c r="A206" s="46"/>
      <c r="B206" s="46">
        <v>80115</v>
      </c>
      <c r="C206" s="31"/>
      <c r="D206" s="64" t="s">
        <v>19</v>
      </c>
      <c r="E206" s="44">
        <v>63287418.68</v>
      </c>
      <c r="F206" s="45">
        <f>SUM(F207,F210,F214)</f>
        <v>630775.6</v>
      </c>
      <c r="G206" s="45">
        <f>SUM(G207,G210,G214)</f>
        <v>2023</v>
      </c>
      <c r="H206" s="44">
        <f>SUM(E206+F206-G206)</f>
        <v>63916171.280000001</v>
      </c>
    </row>
    <row r="207" spans="1:8" s="21" customFormat="1" ht="12" customHeight="1" x14ac:dyDescent="0.2">
      <c r="A207" s="46"/>
      <c r="B207" s="46"/>
      <c r="C207" s="31"/>
      <c r="D207" s="657" t="s">
        <v>21</v>
      </c>
      <c r="E207" s="648">
        <v>58035927.240000002</v>
      </c>
      <c r="F207" s="648">
        <f>SUM(F208:F209)</f>
        <v>593971.6</v>
      </c>
      <c r="G207" s="648">
        <f>SUM(G208:G209)</f>
        <v>2023</v>
      </c>
      <c r="H207" s="96">
        <f>SUM(E207+F207-G207)</f>
        <v>58627875.840000004</v>
      </c>
    </row>
    <row r="208" spans="1:8" s="21" customFormat="1" ht="11.25" customHeight="1" x14ac:dyDescent="0.2">
      <c r="A208" s="46"/>
      <c r="B208" s="46"/>
      <c r="C208" s="41">
        <v>4010</v>
      </c>
      <c r="D208" s="94" t="s">
        <v>108</v>
      </c>
      <c r="E208" s="81">
        <v>6638762.8200000003</v>
      </c>
      <c r="F208" s="81">
        <v>593971.6</v>
      </c>
      <c r="G208" s="81"/>
      <c r="H208" s="50">
        <f t="shared" ref="H208:H209" si="53">SUM(E208+F208-G208)</f>
        <v>7232734.4199999999</v>
      </c>
    </row>
    <row r="209" spans="1:8" s="21" customFormat="1" ht="11.25" customHeight="1" x14ac:dyDescent="0.2">
      <c r="A209" s="46"/>
      <c r="B209" s="46"/>
      <c r="C209" s="53">
        <v>4800</v>
      </c>
      <c r="D209" s="115" t="s">
        <v>146</v>
      </c>
      <c r="E209" s="81">
        <v>2880649</v>
      </c>
      <c r="F209" s="81"/>
      <c r="G209" s="81">
        <v>2023</v>
      </c>
      <c r="H209" s="50">
        <f t="shared" si="53"/>
        <v>2878626</v>
      </c>
    </row>
    <row r="210" spans="1:8" s="21" customFormat="1" ht="21.75" customHeight="1" x14ac:dyDescent="0.2">
      <c r="A210" s="46"/>
      <c r="B210" s="46"/>
      <c r="C210" s="31"/>
      <c r="D210" s="649" t="s">
        <v>147</v>
      </c>
      <c r="E210" s="648">
        <v>33958</v>
      </c>
      <c r="F210" s="648">
        <f>SUM(F211:F213)</f>
        <v>35514</v>
      </c>
      <c r="G210" s="648">
        <f>SUM(G211:G213)</f>
        <v>0</v>
      </c>
      <c r="H210" s="96">
        <f>SUM(E210+F210-G210)</f>
        <v>69472</v>
      </c>
    </row>
    <row r="211" spans="1:8" s="21" customFormat="1" ht="22.5" customHeight="1" x14ac:dyDescent="0.2">
      <c r="A211" s="46"/>
      <c r="B211" s="46"/>
      <c r="C211" s="59" t="s">
        <v>148</v>
      </c>
      <c r="D211" s="60" t="s">
        <v>149</v>
      </c>
      <c r="E211" s="81">
        <v>33958</v>
      </c>
      <c r="F211" s="81">
        <v>13667</v>
      </c>
      <c r="G211" s="81"/>
      <c r="H211" s="50">
        <f t="shared" ref="H211:H213" si="54">SUM(E211+F211-G211)</f>
        <v>47625</v>
      </c>
    </row>
    <row r="212" spans="1:8" s="21" customFormat="1" ht="22.5" customHeight="1" x14ac:dyDescent="0.2">
      <c r="A212" s="46"/>
      <c r="B212" s="46"/>
      <c r="C212" s="47">
        <v>4750</v>
      </c>
      <c r="D212" s="48" t="s">
        <v>150</v>
      </c>
      <c r="E212" s="81">
        <v>0</v>
      </c>
      <c r="F212" s="81">
        <v>18363</v>
      </c>
      <c r="G212" s="81"/>
      <c r="H212" s="50">
        <f t="shared" si="54"/>
        <v>18363</v>
      </c>
    </row>
    <row r="213" spans="1:8" s="21" customFormat="1" ht="23.25" customHeight="1" x14ac:dyDescent="0.2">
      <c r="A213" s="116"/>
      <c r="B213" s="116"/>
      <c r="C213" s="120">
        <v>4850</v>
      </c>
      <c r="D213" s="89" t="s">
        <v>151</v>
      </c>
      <c r="E213" s="90">
        <v>0</v>
      </c>
      <c r="F213" s="90">
        <v>3484</v>
      </c>
      <c r="G213" s="90"/>
      <c r="H213" s="44">
        <f t="shared" si="54"/>
        <v>3484</v>
      </c>
    </row>
    <row r="214" spans="1:8" s="21" customFormat="1" ht="22.5" customHeight="1" x14ac:dyDescent="0.2">
      <c r="A214" s="46"/>
      <c r="B214" s="46"/>
      <c r="C214" s="31"/>
      <c r="D214" s="649" t="s">
        <v>152</v>
      </c>
      <c r="E214" s="648">
        <v>1204</v>
      </c>
      <c r="F214" s="648">
        <f>SUM(F215)</f>
        <v>1290</v>
      </c>
      <c r="G214" s="648">
        <f>SUM(G215)</f>
        <v>0</v>
      </c>
      <c r="H214" s="96">
        <f>SUM(E214+F214-G214)</f>
        <v>2494</v>
      </c>
    </row>
    <row r="215" spans="1:8" s="21" customFormat="1" ht="36" customHeight="1" x14ac:dyDescent="0.2">
      <c r="A215" s="46"/>
      <c r="B215" s="46"/>
      <c r="C215" s="59" t="s">
        <v>153</v>
      </c>
      <c r="D215" s="60" t="s">
        <v>154</v>
      </c>
      <c r="E215" s="49">
        <v>1204</v>
      </c>
      <c r="F215" s="81">
        <v>1290</v>
      </c>
      <c r="G215" s="81"/>
      <c r="H215" s="50">
        <f t="shared" ref="H215" si="55">SUM(E215+F215-G215)</f>
        <v>2494</v>
      </c>
    </row>
    <row r="216" spans="1:8" s="21" customFormat="1" ht="12" customHeight="1" x14ac:dyDescent="0.2">
      <c r="A216" s="46"/>
      <c r="B216" s="46">
        <v>80116</v>
      </c>
      <c r="C216" s="31"/>
      <c r="D216" s="64" t="s">
        <v>162</v>
      </c>
      <c r="E216" s="90">
        <v>11093132.280000001</v>
      </c>
      <c r="F216" s="45">
        <f>SUM(F217,F219)</f>
        <v>14450</v>
      </c>
      <c r="G216" s="45">
        <f>SUM(G217,G219)</f>
        <v>0</v>
      </c>
      <c r="H216" s="44">
        <f>SUM(E216+F216-G216)</f>
        <v>11107582.280000001</v>
      </c>
    </row>
    <row r="217" spans="1:8" s="21" customFormat="1" ht="12" customHeight="1" x14ac:dyDescent="0.2">
      <c r="A217" s="46"/>
      <c r="B217" s="46"/>
      <c r="C217" s="31"/>
      <c r="D217" s="657" t="s">
        <v>21</v>
      </c>
      <c r="E217" s="648">
        <v>1214189.98</v>
      </c>
      <c r="F217" s="648">
        <f>SUM(F218:F218)</f>
        <v>13999</v>
      </c>
      <c r="G217" s="648">
        <f>SUM(G218:G218)</f>
        <v>0</v>
      </c>
      <c r="H217" s="96">
        <f>SUM(E217+F217-G217)</f>
        <v>1228188.98</v>
      </c>
    </row>
    <row r="218" spans="1:8" s="21" customFormat="1" ht="12" customHeight="1" x14ac:dyDescent="0.2">
      <c r="A218" s="46"/>
      <c r="B218" s="46"/>
      <c r="C218" s="41">
        <v>4010</v>
      </c>
      <c r="D218" s="94" t="s">
        <v>108</v>
      </c>
      <c r="E218" s="81">
        <v>164406.66</v>
      </c>
      <c r="F218" s="81">
        <v>13999</v>
      </c>
      <c r="G218" s="81"/>
      <c r="H218" s="50">
        <f t="shared" ref="H218" si="56">SUM(E218+F218-G218)</f>
        <v>178405.66</v>
      </c>
    </row>
    <row r="219" spans="1:8" s="21" customFormat="1" ht="23.25" customHeight="1" x14ac:dyDescent="0.2">
      <c r="A219" s="46"/>
      <c r="B219" s="46"/>
      <c r="C219" s="31"/>
      <c r="D219" s="649" t="s">
        <v>147</v>
      </c>
      <c r="E219" s="648">
        <v>423</v>
      </c>
      <c r="F219" s="648">
        <f>SUM(F220:F220)</f>
        <v>451</v>
      </c>
      <c r="G219" s="648">
        <f>SUM(G220:G220)</f>
        <v>0</v>
      </c>
      <c r="H219" s="96">
        <f>SUM(E219+F219-G219)</f>
        <v>874</v>
      </c>
    </row>
    <row r="220" spans="1:8" s="21" customFormat="1" ht="23.25" customHeight="1" x14ac:dyDescent="0.2">
      <c r="A220" s="46"/>
      <c r="B220" s="46"/>
      <c r="C220" s="59" t="s">
        <v>148</v>
      </c>
      <c r="D220" s="60" t="s">
        <v>149</v>
      </c>
      <c r="E220" s="81">
        <v>423</v>
      </c>
      <c r="F220" s="81">
        <v>451</v>
      </c>
      <c r="G220" s="81"/>
      <c r="H220" s="50">
        <f t="shared" ref="H220" si="57">SUM(E220+F220-G220)</f>
        <v>874</v>
      </c>
    </row>
    <row r="221" spans="1:8" s="21" customFormat="1" ht="12" customHeight="1" x14ac:dyDescent="0.2">
      <c r="A221" s="46"/>
      <c r="B221" s="46">
        <v>80117</v>
      </c>
      <c r="C221" s="31"/>
      <c r="D221" s="64" t="s">
        <v>163</v>
      </c>
      <c r="E221" s="90">
        <v>11112034.18</v>
      </c>
      <c r="F221" s="45">
        <f>SUM(F222,F225,F229)</f>
        <v>55401.16</v>
      </c>
      <c r="G221" s="45">
        <f>SUM(G222,G225,G229)</f>
        <v>0</v>
      </c>
      <c r="H221" s="44">
        <f>SUM(E221+F221-G221)</f>
        <v>11167435.34</v>
      </c>
    </row>
    <row r="222" spans="1:8" s="21" customFormat="1" ht="12" customHeight="1" x14ac:dyDescent="0.2">
      <c r="A222" s="46"/>
      <c r="B222" s="46"/>
      <c r="C222" s="31"/>
      <c r="D222" s="657" t="s">
        <v>21</v>
      </c>
      <c r="E222" s="648">
        <v>7398049</v>
      </c>
      <c r="F222" s="648">
        <f>SUM(F223:F224)</f>
        <v>25810.16</v>
      </c>
      <c r="G222" s="648">
        <f>SUM(G223:G224)</f>
        <v>0</v>
      </c>
      <c r="H222" s="648">
        <f t="shared" ref="H222:H224" si="58">SUM(E222+F222-G222)</f>
        <v>7423859.1600000001</v>
      </c>
    </row>
    <row r="223" spans="1:8" s="21" customFormat="1" ht="12" customHeight="1" x14ac:dyDescent="0.2">
      <c r="A223" s="46"/>
      <c r="B223" s="46"/>
      <c r="C223" s="41">
        <v>4010</v>
      </c>
      <c r="D223" s="94" t="s">
        <v>108</v>
      </c>
      <c r="E223" s="81">
        <v>313920</v>
      </c>
      <c r="F223" s="81">
        <v>25192.16</v>
      </c>
      <c r="G223" s="81"/>
      <c r="H223" s="81">
        <f t="shared" si="58"/>
        <v>339112.16</v>
      </c>
    </row>
    <row r="224" spans="1:8" s="21" customFormat="1" ht="12" customHeight="1" x14ac:dyDescent="0.2">
      <c r="A224" s="46"/>
      <c r="B224" s="46"/>
      <c r="C224" s="53">
        <v>4800</v>
      </c>
      <c r="D224" s="115" t="s">
        <v>146</v>
      </c>
      <c r="E224" s="81">
        <v>402537</v>
      </c>
      <c r="F224" s="81">
        <v>618</v>
      </c>
      <c r="G224" s="81"/>
      <c r="H224" s="50">
        <f t="shared" si="58"/>
        <v>403155</v>
      </c>
    </row>
    <row r="225" spans="1:8" s="21" customFormat="1" ht="24" customHeight="1" x14ac:dyDescent="0.2">
      <c r="A225" s="46"/>
      <c r="B225" s="46"/>
      <c r="C225" s="31"/>
      <c r="D225" s="649" t="s">
        <v>147</v>
      </c>
      <c r="E225" s="648">
        <v>22136</v>
      </c>
      <c r="F225" s="648">
        <f>SUM(F226:F228)</f>
        <v>23686</v>
      </c>
      <c r="G225" s="648">
        <f>SUM(G226:G228)</f>
        <v>0</v>
      </c>
      <c r="H225" s="96">
        <f>SUM(E225+F225-G225)</f>
        <v>45822</v>
      </c>
    </row>
    <row r="226" spans="1:8" s="21" customFormat="1" ht="22.5" customHeight="1" x14ac:dyDescent="0.2">
      <c r="A226" s="46"/>
      <c r="B226" s="46"/>
      <c r="C226" s="59" t="s">
        <v>148</v>
      </c>
      <c r="D226" s="60" t="s">
        <v>149</v>
      </c>
      <c r="E226" s="81">
        <v>22136</v>
      </c>
      <c r="F226" s="81">
        <v>8144</v>
      </c>
      <c r="G226" s="81"/>
      <c r="H226" s="50">
        <f t="shared" ref="H226:H228" si="59">SUM(E226+F226-G226)</f>
        <v>30280</v>
      </c>
    </row>
    <row r="227" spans="1:8" s="21" customFormat="1" ht="23.25" customHeight="1" x14ac:dyDescent="0.2">
      <c r="A227" s="46"/>
      <c r="B227" s="46"/>
      <c r="C227" s="47">
        <v>4750</v>
      </c>
      <c r="D227" s="48" t="s">
        <v>150</v>
      </c>
      <c r="E227" s="81">
        <v>0</v>
      </c>
      <c r="F227" s="81">
        <v>12813</v>
      </c>
      <c r="G227" s="81"/>
      <c r="H227" s="50">
        <f t="shared" si="59"/>
        <v>12813</v>
      </c>
    </row>
    <row r="228" spans="1:8" s="21" customFormat="1" ht="23.25" customHeight="1" x14ac:dyDescent="0.2">
      <c r="A228" s="46"/>
      <c r="B228" s="46"/>
      <c r="C228" s="47">
        <v>4850</v>
      </c>
      <c r="D228" s="48" t="s">
        <v>151</v>
      </c>
      <c r="E228" s="81">
        <v>0</v>
      </c>
      <c r="F228" s="81">
        <v>2729</v>
      </c>
      <c r="G228" s="81"/>
      <c r="H228" s="50">
        <f t="shared" si="59"/>
        <v>2729</v>
      </c>
    </row>
    <row r="229" spans="1:8" s="21" customFormat="1" ht="21" customHeight="1" x14ac:dyDescent="0.2">
      <c r="A229" s="46"/>
      <c r="B229" s="46"/>
      <c r="C229" s="31"/>
      <c r="D229" s="649" t="s">
        <v>152</v>
      </c>
      <c r="E229" s="648">
        <v>5441</v>
      </c>
      <c r="F229" s="648">
        <f>SUM(F230)</f>
        <v>5905</v>
      </c>
      <c r="G229" s="648">
        <f>SUM(G230)</f>
        <v>0</v>
      </c>
      <c r="H229" s="96">
        <f>SUM(E229+F229-G229)</f>
        <v>11346</v>
      </c>
    </row>
    <row r="230" spans="1:8" s="21" customFormat="1" ht="36" customHeight="1" x14ac:dyDescent="0.2">
      <c r="A230" s="46"/>
      <c r="B230" s="46"/>
      <c r="C230" s="59" t="s">
        <v>153</v>
      </c>
      <c r="D230" s="60" t="s">
        <v>154</v>
      </c>
      <c r="E230" s="49">
        <v>5441</v>
      </c>
      <c r="F230" s="81">
        <v>5905</v>
      </c>
      <c r="G230" s="81"/>
      <c r="H230" s="50">
        <f t="shared" ref="H230" si="60">SUM(E230+F230-G230)</f>
        <v>11346</v>
      </c>
    </row>
    <row r="231" spans="1:8" s="21" customFormat="1" ht="12" customHeight="1" x14ac:dyDescent="0.2">
      <c r="A231" s="46"/>
      <c r="B231" s="46">
        <v>80118</v>
      </c>
      <c r="C231" s="31"/>
      <c r="D231" s="64" t="s">
        <v>164</v>
      </c>
      <c r="E231" s="90">
        <v>1796951</v>
      </c>
      <c r="F231" s="45">
        <f>SUM(F232,F234)</f>
        <v>31807</v>
      </c>
      <c r="G231" s="45">
        <f>SUM(G232,G234)</f>
        <v>0</v>
      </c>
      <c r="H231" s="44">
        <f>SUM(E231+F231-G231)</f>
        <v>1828758</v>
      </c>
    </row>
    <row r="232" spans="1:8" s="21" customFormat="1" ht="12" customHeight="1" x14ac:dyDescent="0.2">
      <c r="A232" s="46"/>
      <c r="B232" s="46"/>
      <c r="C232" s="31"/>
      <c r="D232" s="657" t="s">
        <v>21</v>
      </c>
      <c r="E232" s="648">
        <v>1796060</v>
      </c>
      <c r="F232" s="648">
        <f>SUM(F233:F233)</f>
        <v>30858</v>
      </c>
      <c r="G232" s="648">
        <f>SUM(G233:G233)</f>
        <v>0</v>
      </c>
      <c r="H232" s="648">
        <f t="shared" ref="H232:H233" si="61">SUM(E232+F232-G232)</f>
        <v>1826918</v>
      </c>
    </row>
    <row r="233" spans="1:8" s="21" customFormat="1" ht="12" customHeight="1" x14ac:dyDescent="0.2">
      <c r="A233" s="46"/>
      <c r="B233" s="46"/>
      <c r="C233" s="41">
        <v>4010</v>
      </c>
      <c r="D233" s="94" t="s">
        <v>108</v>
      </c>
      <c r="E233" s="81">
        <v>374643</v>
      </c>
      <c r="F233" s="81">
        <v>30858</v>
      </c>
      <c r="G233" s="81"/>
      <c r="H233" s="81">
        <f t="shared" si="61"/>
        <v>405501</v>
      </c>
    </row>
    <row r="234" spans="1:8" s="21" customFormat="1" ht="21.75" customHeight="1" x14ac:dyDescent="0.2">
      <c r="A234" s="46"/>
      <c r="B234" s="46"/>
      <c r="C234" s="31"/>
      <c r="D234" s="649" t="s">
        <v>147</v>
      </c>
      <c r="E234" s="648">
        <v>891</v>
      </c>
      <c r="F234" s="648">
        <f>SUM(F235:F235)</f>
        <v>949</v>
      </c>
      <c r="G234" s="648">
        <f>SUM(G235:G235)</f>
        <v>0</v>
      </c>
      <c r="H234" s="96">
        <f>SUM(E234+F234-G234)</f>
        <v>1840</v>
      </c>
    </row>
    <row r="235" spans="1:8" s="21" customFormat="1" ht="24" customHeight="1" x14ac:dyDescent="0.2">
      <c r="A235" s="46"/>
      <c r="B235" s="46"/>
      <c r="C235" s="59" t="s">
        <v>148</v>
      </c>
      <c r="D235" s="60" t="s">
        <v>149</v>
      </c>
      <c r="E235" s="81">
        <v>891</v>
      </c>
      <c r="F235" s="81">
        <v>949</v>
      </c>
      <c r="G235" s="81"/>
      <c r="H235" s="50">
        <f t="shared" ref="H235" si="62">SUM(E235+F235-G235)</f>
        <v>1840</v>
      </c>
    </row>
    <row r="236" spans="1:8" s="21" customFormat="1" ht="12" customHeight="1" x14ac:dyDescent="0.2">
      <c r="A236" s="46"/>
      <c r="B236" s="53">
        <v>80120</v>
      </c>
      <c r="C236" s="74"/>
      <c r="D236" s="76" t="s">
        <v>20</v>
      </c>
      <c r="E236" s="90">
        <v>46500575.019999996</v>
      </c>
      <c r="F236" s="45">
        <f>SUM(F237,F246,F250)</f>
        <v>359934.04</v>
      </c>
      <c r="G236" s="45">
        <f>SUM(G237,G246,G250)</f>
        <v>30571</v>
      </c>
      <c r="H236" s="44">
        <f>SUM(E236+F236-G236)</f>
        <v>46829938.059999995</v>
      </c>
    </row>
    <row r="237" spans="1:8" s="21" customFormat="1" ht="12" customHeight="1" x14ac:dyDescent="0.2">
      <c r="A237" s="46"/>
      <c r="B237" s="37"/>
      <c r="C237" s="31"/>
      <c r="D237" s="657" t="s">
        <v>21</v>
      </c>
      <c r="E237" s="648">
        <v>36953558.719999999</v>
      </c>
      <c r="F237" s="648">
        <f>SUM(F238:F245)</f>
        <v>338038.04</v>
      </c>
      <c r="G237" s="648">
        <f>SUM(G238:G245)</f>
        <v>30571</v>
      </c>
      <c r="H237" s="648">
        <f>SUM(E237+F237-G237)</f>
        <v>37261025.759999998</v>
      </c>
    </row>
    <row r="238" spans="1:8" s="21" customFormat="1" ht="12" customHeight="1" x14ac:dyDescent="0.2">
      <c r="A238" s="46"/>
      <c r="B238" s="37"/>
      <c r="C238" s="41">
        <v>4010</v>
      </c>
      <c r="D238" s="94" t="s">
        <v>108</v>
      </c>
      <c r="E238" s="81">
        <v>3416551.2</v>
      </c>
      <c r="F238" s="81">
        <v>307467.03999999998</v>
      </c>
      <c r="G238" s="81">
        <v>23770</v>
      </c>
      <c r="H238" s="81">
        <f t="shared" ref="H238:H243" si="63">SUM(E238+F238-G238)</f>
        <v>3700248.24</v>
      </c>
    </row>
    <row r="239" spans="1:8" s="21" customFormat="1" ht="12" customHeight="1" x14ac:dyDescent="0.2">
      <c r="A239" s="46"/>
      <c r="B239" s="37"/>
      <c r="C239" s="41">
        <v>4040</v>
      </c>
      <c r="D239" s="94" t="s">
        <v>131</v>
      </c>
      <c r="E239" s="81">
        <v>325450</v>
      </c>
      <c r="F239" s="81">
        <v>200</v>
      </c>
      <c r="G239" s="81"/>
      <c r="H239" s="81">
        <f t="shared" si="63"/>
        <v>325650</v>
      </c>
    </row>
    <row r="240" spans="1:8" s="21" customFormat="1" ht="12" customHeight="1" x14ac:dyDescent="0.2">
      <c r="A240" s="46"/>
      <c r="B240" s="37"/>
      <c r="C240" s="41">
        <v>4170</v>
      </c>
      <c r="D240" s="94" t="s">
        <v>22</v>
      </c>
      <c r="E240" s="81">
        <v>3000</v>
      </c>
      <c r="F240" s="81">
        <v>23770</v>
      </c>
      <c r="G240" s="81"/>
      <c r="H240" s="81">
        <f t="shared" si="63"/>
        <v>26770</v>
      </c>
    </row>
    <row r="241" spans="1:8" s="21" customFormat="1" ht="12" customHeight="1" x14ac:dyDescent="0.2">
      <c r="A241" s="46"/>
      <c r="B241" s="37"/>
      <c r="C241" s="41">
        <v>4260</v>
      </c>
      <c r="D241" s="94" t="s">
        <v>157</v>
      </c>
      <c r="E241" s="81">
        <v>2447806</v>
      </c>
      <c r="F241" s="81"/>
      <c r="G241" s="81">
        <v>6600</v>
      </c>
      <c r="H241" s="81">
        <f t="shared" si="63"/>
        <v>2441206</v>
      </c>
    </row>
    <row r="242" spans="1:8" s="21" customFormat="1" ht="12" customHeight="1" x14ac:dyDescent="0.2">
      <c r="A242" s="46"/>
      <c r="B242" s="37"/>
      <c r="C242" s="41">
        <v>4300</v>
      </c>
      <c r="D242" s="94" t="s">
        <v>18</v>
      </c>
      <c r="E242" s="81">
        <v>291645.2</v>
      </c>
      <c r="F242" s="81">
        <v>6600</v>
      </c>
      <c r="G242" s="81"/>
      <c r="H242" s="81">
        <f t="shared" si="63"/>
        <v>298245.2</v>
      </c>
    </row>
    <row r="243" spans="1:8" s="21" customFormat="1" ht="12" customHeight="1" x14ac:dyDescent="0.2">
      <c r="A243" s="46"/>
      <c r="B243" s="37"/>
      <c r="C243" s="41">
        <v>4430</v>
      </c>
      <c r="D243" s="94" t="s">
        <v>143</v>
      </c>
      <c r="E243" s="81">
        <v>2712</v>
      </c>
      <c r="F243" s="81"/>
      <c r="G243" s="81">
        <v>1</v>
      </c>
      <c r="H243" s="81">
        <f t="shared" si="63"/>
        <v>2711</v>
      </c>
    </row>
    <row r="244" spans="1:8" s="21" customFormat="1" ht="13.5" customHeight="1" x14ac:dyDescent="0.2">
      <c r="A244" s="46"/>
      <c r="B244" s="37"/>
      <c r="C244" s="47">
        <v>4520</v>
      </c>
      <c r="D244" s="68" t="s">
        <v>144</v>
      </c>
      <c r="E244" s="81">
        <v>776</v>
      </c>
      <c r="F244" s="81">
        <v>1</v>
      </c>
      <c r="G244" s="81"/>
      <c r="H244" s="81">
        <f>SUM(E244+F244-G244)</f>
        <v>777</v>
      </c>
    </row>
    <row r="245" spans="1:8" s="21" customFormat="1" ht="12" customHeight="1" x14ac:dyDescent="0.2">
      <c r="A245" s="46"/>
      <c r="B245" s="37"/>
      <c r="C245" s="53">
        <v>4800</v>
      </c>
      <c r="D245" s="115" t="s">
        <v>146</v>
      </c>
      <c r="E245" s="81">
        <v>1824630</v>
      </c>
      <c r="F245" s="81"/>
      <c r="G245" s="81">
        <v>200</v>
      </c>
      <c r="H245" s="49">
        <f t="shared" ref="H245" si="64">SUM(E245+F245-G245)</f>
        <v>1824430</v>
      </c>
    </row>
    <row r="246" spans="1:8" s="21" customFormat="1" ht="22.5" customHeight="1" x14ac:dyDescent="0.2">
      <c r="A246" s="46"/>
      <c r="B246" s="37"/>
      <c r="C246" s="31"/>
      <c r="D246" s="649" t="s">
        <v>147</v>
      </c>
      <c r="E246" s="648">
        <v>12739</v>
      </c>
      <c r="F246" s="648">
        <f>SUM(F247:F249)</f>
        <v>12933</v>
      </c>
      <c r="G246" s="648">
        <f>SUM(G247:G249)</f>
        <v>0</v>
      </c>
      <c r="H246" s="96">
        <f>SUM(E246+F246-G246)</f>
        <v>25672</v>
      </c>
    </row>
    <row r="247" spans="1:8" s="21" customFormat="1" ht="23.25" customHeight="1" x14ac:dyDescent="0.2">
      <c r="A247" s="46"/>
      <c r="B247" s="37"/>
      <c r="C247" s="59" t="s">
        <v>148</v>
      </c>
      <c r="D247" s="60" t="s">
        <v>149</v>
      </c>
      <c r="E247" s="81">
        <v>12739</v>
      </c>
      <c r="F247" s="81">
        <v>1660</v>
      </c>
      <c r="G247" s="81"/>
      <c r="H247" s="50">
        <f t="shared" ref="H247:H249" si="65">SUM(E247+F247-G247)</f>
        <v>14399</v>
      </c>
    </row>
    <row r="248" spans="1:8" s="21" customFormat="1" ht="23.25" customHeight="1" x14ac:dyDescent="0.2">
      <c r="A248" s="46"/>
      <c r="B248" s="37"/>
      <c r="C248" s="47">
        <v>4750</v>
      </c>
      <c r="D248" s="48" t="s">
        <v>150</v>
      </c>
      <c r="E248" s="81">
        <v>0</v>
      </c>
      <c r="F248" s="81">
        <v>9434</v>
      </c>
      <c r="G248" s="81"/>
      <c r="H248" s="50">
        <f t="shared" si="65"/>
        <v>9434</v>
      </c>
    </row>
    <row r="249" spans="1:8" s="21" customFormat="1" ht="23.25" customHeight="1" x14ac:dyDescent="0.2">
      <c r="A249" s="46"/>
      <c r="B249" s="37"/>
      <c r="C249" s="47">
        <v>4850</v>
      </c>
      <c r="D249" s="48" t="s">
        <v>151</v>
      </c>
      <c r="E249" s="81">
        <v>0</v>
      </c>
      <c r="F249" s="81">
        <v>1839</v>
      </c>
      <c r="G249" s="81"/>
      <c r="H249" s="50">
        <f t="shared" si="65"/>
        <v>1839</v>
      </c>
    </row>
    <row r="250" spans="1:8" s="21" customFormat="1" ht="21.75" customHeight="1" x14ac:dyDescent="0.2">
      <c r="A250" s="46"/>
      <c r="B250" s="37"/>
      <c r="C250" s="31"/>
      <c r="D250" s="649" t="s">
        <v>152</v>
      </c>
      <c r="E250" s="648">
        <v>7435</v>
      </c>
      <c r="F250" s="648">
        <f>SUM(F251)</f>
        <v>8963</v>
      </c>
      <c r="G250" s="648">
        <f>SUM(G251)</f>
        <v>0</v>
      </c>
      <c r="H250" s="96">
        <f>SUM(E250+F250-G250)</f>
        <v>16398</v>
      </c>
    </row>
    <row r="251" spans="1:8" s="21" customFormat="1" ht="36" customHeight="1" x14ac:dyDescent="0.2">
      <c r="A251" s="46"/>
      <c r="B251" s="37"/>
      <c r="C251" s="59" t="s">
        <v>153</v>
      </c>
      <c r="D251" s="60" t="s">
        <v>154</v>
      </c>
      <c r="E251" s="49">
        <v>7435</v>
      </c>
      <c r="F251" s="81">
        <v>8963</v>
      </c>
      <c r="G251" s="81"/>
      <c r="H251" s="50">
        <f t="shared" ref="H251" si="66">SUM(E251+F251-G251)</f>
        <v>16398</v>
      </c>
    </row>
    <row r="252" spans="1:8" s="21" customFormat="1" ht="12" customHeight="1" x14ac:dyDescent="0.2">
      <c r="A252" s="46"/>
      <c r="B252" s="41">
        <v>80132</v>
      </c>
      <c r="C252" s="31"/>
      <c r="D252" s="64" t="s">
        <v>165</v>
      </c>
      <c r="E252" s="45">
        <v>8134082.1199999992</v>
      </c>
      <c r="F252" s="45">
        <f>SUM(F253,F257)</f>
        <v>83752.039999999994</v>
      </c>
      <c r="G252" s="45">
        <f>SUM(G253,G257)</f>
        <v>3500</v>
      </c>
      <c r="H252" s="44">
        <f>SUM(E252+F252-G252)</f>
        <v>8214334.1599999992</v>
      </c>
    </row>
    <row r="253" spans="1:8" s="21" customFormat="1" ht="12" customHeight="1" x14ac:dyDescent="0.2">
      <c r="A253" s="46"/>
      <c r="B253" s="41"/>
      <c r="C253" s="31"/>
      <c r="D253" s="657" t="s">
        <v>21</v>
      </c>
      <c r="E253" s="648">
        <v>8120826.1199999992</v>
      </c>
      <c r="F253" s="648">
        <f>SUM(F254:F256)</f>
        <v>69241.039999999994</v>
      </c>
      <c r="G253" s="648">
        <f>SUM(G254:G256)</f>
        <v>3500</v>
      </c>
      <c r="H253" s="648">
        <f t="shared" ref="H253:H256" si="67">SUM(E253+F253-G253)</f>
        <v>8186567.1599999992</v>
      </c>
    </row>
    <row r="254" spans="1:8" s="21" customFormat="1" ht="12" customHeight="1" x14ac:dyDescent="0.2">
      <c r="A254" s="116"/>
      <c r="B254" s="102"/>
      <c r="C254" s="102">
        <v>4010</v>
      </c>
      <c r="D254" s="64" t="s">
        <v>108</v>
      </c>
      <c r="E254" s="90">
        <v>761775.78</v>
      </c>
      <c r="F254" s="90">
        <v>65741.039999999994</v>
      </c>
      <c r="G254" s="90"/>
      <c r="H254" s="90">
        <f t="shared" si="67"/>
        <v>827516.82000000007</v>
      </c>
    </row>
    <row r="255" spans="1:8" s="21" customFormat="1" ht="12" customHeight="1" x14ac:dyDescent="0.2">
      <c r="A255" s="46"/>
      <c r="B255" s="41"/>
      <c r="C255" s="41">
        <v>4420</v>
      </c>
      <c r="D255" s="107" t="s">
        <v>166</v>
      </c>
      <c r="E255" s="81">
        <v>0</v>
      </c>
      <c r="F255" s="81">
        <v>3500</v>
      </c>
      <c r="G255" s="81"/>
      <c r="H255" s="81">
        <f t="shared" si="67"/>
        <v>3500</v>
      </c>
    </row>
    <row r="256" spans="1:8" s="21" customFormat="1" ht="12" customHeight="1" x14ac:dyDescent="0.2">
      <c r="A256" s="46"/>
      <c r="B256" s="41"/>
      <c r="C256" s="53">
        <v>4800</v>
      </c>
      <c r="D256" s="115" t="s">
        <v>146</v>
      </c>
      <c r="E256" s="81">
        <v>435000</v>
      </c>
      <c r="F256" s="81"/>
      <c r="G256" s="81">
        <v>3500</v>
      </c>
      <c r="H256" s="81">
        <f t="shared" si="67"/>
        <v>431500</v>
      </c>
    </row>
    <row r="257" spans="1:8" s="21" customFormat="1" ht="24" customHeight="1" x14ac:dyDescent="0.2">
      <c r="A257" s="46"/>
      <c r="B257" s="41"/>
      <c r="C257" s="31"/>
      <c r="D257" s="649" t="s">
        <v>147</v>
      </c>
      <c r="E257" s="648">
        <v>13256</v>
      </c>
      <c r="F257" s="648">
        <f>SUM(F258:F260)</f>
        <v>14511</v>
      </c>
      <c r="G257" s="648">
        <f>SUM(G258:G260)</f>
        <v>0</v>
      </c>
      <c r="H257" s="96">
        <f>SUM(E257+F257-G257)</f>
        <v>27767</v>
      </c>
    </row>
    <row r="258" spans="1:8" s="21" customFormat="1" ht="23.25" customHeight="1" x14ac:dyDescent="0.2">
      <c r="A258" s="46"/>
      <c r="B258" s="41"/>
      <c r="C258" s="59" t="s">
        <v>148</v>
      </c>
      <c r="D258" s="60" t="s">
        <v>149</v>
      </c>
      <c r="E258" s="81">
        <v>13256</v>
      </c>
      <c r="F258" s="81">
        <v>4811</v>
      </c>
      <c r="G258" s="81"/>
      <c r="H258" s="50">
        <f t="shared" ref="H258:H260" si="68">SUM(E258+F258-G258)</f>
        <v>18067</v>
      </c>
    </row>
    <row r="259" spans="1:8" s="21" customFormat="1" ht="23.25" customHeight="1" x14ac:dyDescent="0.2">
      <c r="A259" s="46"/>
      <c r="B259" s="41"/>
      <c r="C259" s="47">
        <v>4750</v>
      </c>
      <c r="D259" s="48" t="s">
        <v>150</v>
      </c>
      <c r="E259" s="81">
        <v>0</v>
      </c>
      <c r="F259" s="81">
        <v>8100</v>
      </c>
      <c r="G259" s="81"/>
      <c r="H259" s="50">
        <f t="shared" si="68"/>
        <v>8100</v>
      </c>
    </row>
    <row r="260" spans="1:8" s="21" customFormat="1" ht="23.25" customHeight="1" x14ac:dyDescent="0.2">
      <c r="A260" s="46"/>
      <c r="B260" s="41"/>
      <c r="C260" s="47">
        <v>4850</v>
      </c>
      <c r="D260" s="48" t="s">
        <v>151</v>
      </c>
      <c r="E260" s="81">
        <v>0</v>
      </c>
      <c r="F260" s="81">
        <v>1600</v>
      </c>
      <c r="G260" s="81"/>
      <c r="H260" s="50">
        <f t="shared" si="68"/>
        <v>1600</v>
      </c>
    </row>
    <row r="261" spans="1:8" s="21" customFormat="1" ht="12" customHeight="1" x14ac:dyDescent="0.2">
      <c r="A261" s="46"/>
      <c r="B261" s="46">
        <v>80134</v>
      </c>
      <c r="C261" s="31"/>
      <c r="D261" s="69" t="s">
        <v>167</v>
      </c>
      <c r="E261" s="90">
        <v>14562713.82</v>
      </c>
      <c r="F261" s="45">
        <f>SUM(F262,F264)</f>
        <v>66464</v>
      </c>
      <c r="G261" s="45">
        <f>SUM(G262,G264)</f>
        <v>0</v>
      </c>
      <c r="H261" s="44">
        <f>SUM(E261+F261-G261)</f>
        <v>14629177.82</v>
      </c>
    </row>
    <row r="262" spans="1:8" s="21" customFormat="1" ht="12" customHeight="1" x14ac:dyDescent="0.2">
      <c r="A262" s="46"/>
      <c r="B262" s="46"/>
      <c r="C262" s="31"/>
      <c r="D262" s="657" t="s">
        <v>21</v>
      </c>
      <c r="E262" s="648">
        <v>14309232.82</v>
      </c>
      <c r="F262" s="648">
        <f>SUM(F263:F263)</f>
        <v>62756</v>
      </c>
      <c r="G262" s="648">
        <f>SUM(G263:G263)</f>
        <v>0</v>
      </c>
      <c r="H262" s="648">
        <f t="shared" ref="H262:H263" si="69">SUM(E262+F262-G262)</f>
        <v>14371988.82</v>
      </c>
    </row>
    <row r="263" spans="1:8" s="21" customFormat="1" ht="12" customHeight="1" x14ac:dyDescent="0.2">
      <c r="A263" s="46"/>
      <c r="B263" s="46"/>
      <c r="C263" s="41">
        <v>4010</v>
      </c>
      <c r="D263" s="94" t="s">
        <v>108</v>
      </c>
      <c r="E263" s="81">
        <v>647149.19999999995</v>
      </c>
      <c r="F263" s="81">
        <v>62756</v>
      </c>
      <c r="G263" s="81"/>
      <c r="H263" s="81">
        <f t="shared" si="69"/>
        <v>709905.2</v>
      </c>
    </row>
    <row r="264" spans="1:8" s="21" customFormat="1" ht="25.5" customHeight="1" x14ac:dyDescent="0.2">
      <c r="A264" s="46"/>
      <c r="B264" s="46"/>
      <c r="C264" s="31"/>
      <c r="D264" s="649" t="s">
        <v>147</v>
      </c>
      <c r="E264" s="648">
        <v>3481</v>
      </c>
      <c r="F264" s="648">
        <f>SUM(F265:F265)</f>
        <v>3708</v>
      </c>
      <c r="G264" s="648">
        <f>SUM(G265:G265)</f>
        <v>0</v>
      </c>
      <c r="H264" s="96">
        <f>SUM(E264+F264-G264)</f>
        <v>7189</v>
      </c>
    </row>
    <row r="265" spans="1:8" s="21" customFormat="1" ht="23.25" customHeight="1" x14ac:dyDescent="0.2">
      <c r="A265" s="46"/>
      <c r="B265" s="46"/>
      <c r="C265" s="59" t="s">
        <v>148</v>
      </c>
      <c r="D265" s="60" t="s">
        <v>149</v>
      </c>
      <c r="E265" s="81">
        <v>3481</v>
      </c>
      <c r="F265" s="81">
        <v>3708</v>
      </c>
      <c r="G265" s="81"/>
      <c r="H265" s="50">
        <f t="shared" ref="H265" si="70">SUM(E265+F265-G265)</f>
        <v>7189</v>
      </c>
    </row>
    <row r="266" spans="1:8" s="21" customFormat="1" ht="12" customHeight="1" x14ac:dyDescent="0.2">
      <c r="A266" s="46"/>
      <c r="B266" s="46">
        <v>80140</v>
      </c>
      <c r="C266" s="106"/>
      <c r="D266" s="121" t="s">
        <v>168</v>
      </c>
      <c r="E266" s="51"/>
      <c r="F266" s="71"/>
      <c r="G266" s="71"/>
      <c r="H266" s="51"/>
    </row>
    <row r="267" spans="1:8" s="21" customFormat="1" ht="12" customHeight="1" x14ac:dyDescent="0.2">
      <c r="A267" s="46"/>
      <c r="B267" s="46"/>
      <c r="C267" s="31"/>
      <c r="D267" s="64" t="s">
        <v>169</v>
      </c>
      <c r="E267" s="44">
        <v>5270413.58</v>
      </c>
      <c r="F267" s="45">
        <f>SUM(F268)</f>
        <v>44709</v>
      </c>
      <c r="G267" s="45">
        <f>SUM(G268)</f>
        <v>0</v>
      </c>
      <c r="H267" s="44">
        <f t="shared" ref="H267" si="71">SUM(E267+F267-G267)</f>
        <v>5315122.58</v>
      </c>
    </row>
    <row r="268" spans="1:8" s="21" customFormat="1" ht="12" customHeight="1" x14ac:dyDescent="0.2">
      <c r="A268" s="46"/>
      <c r="B268" s="46"/>
      <c r="C268" s="31"/>
      <c r="D268" s="657" t="s">
        <v>21</v>
      </c>
      <c r="E268" s="648">
        <v>5270413.58</v>
      </c>
      <c r="F268" s="648">
        <f>SUM(F269:F269)</f>
        <v>44709</v>
      </c>
      <c r="G268" s="648">
        <f>SUM(G269:G269)</f>
        <v>0</v>
      </c>
      <c r="H268" s="96">
        <f>SUM(E268+F268-G268)</f>
        <v>5315122.58</v>
      </c>
    </row>
    <row r="269" spans="1:8" s="21" customFormat="1" ht="12" customHeight="1" x14ac:dyDescent="0.2">
      <c r="A269" s="46"/>
      <c r="B269" s="46"/>
      <c r="C269" s="41">
        <v>4010</v>
      </c>
      <c r="D269" s="94" t="s">
        <v>108</v>
      </c>
      <c r="E269" s="81">
        <v>517675.5</v>
      </c>
      <c r="F269" s="81">
        <v>44709</v>
      </c>
      <c r="G269" s="81"/>
      <c r="H269" s="81">
        <f t="shared" ref="H269" si="72">SUM(E269+F269-G269)</f>
        <v>562384.5</v>
      </c>
    </row>
    <row r="270" spans="1:8" s="21" customFormat="1" ht="12" customHeight="1" x14ac:dyDescent="0.2">
      <c r="A270" s="46"/>
      <c r="B270" s="46">
        <v>80142</v>
      </c>
      <c r="C270" s="31"/>
      <c r="D270" s="64" t="s">
        <v>170</v>
      </c>
      <c r="E270" s="44">
        <v>149813.26</v>
      </c>
      <c r="F270" s="45">
        <f>SUM(F271)</f>
        <v>9504</v>
      </c>
      <c r="G270" s="45">
        <f>SUM(G271)</f>
        <v>0</v>
      </c>
      <c r="H270" s="44">
        <f>SUM(E270+F270-G270)</f>
        <v>159317.26</v>
      </c>
    </row>
    <row r="271" spans="1:8" s="21" customFormat="1" ht="12" customHeight="1" x14ac:dyDescent="0.2">
      <c r="A271" s="46"/>
      <c r="B271" s="37"/>
      <c r="C271" s="31"/>
      <c r="D271" s="657" t="s">
        <v>21</v>
      </c>
      <c r="E271" s="648">
        <v>149813.26</v>
      </c>
      <c r="F271" s="648">
        <f>SUM(F272:F272)</f>
        <v>9504</v>
      </c>
      <c r="G271" s="648">
        <f>SUM(G272:G272)</f>
        <v>0</v>
      </c>
      <c r="H271" s="648">
        <f t="shared" ref="H271:H272" si="73">SUM(E271+F271-G271)</f>
        <v>159317.26</v>
      </c>
    </row>
    <row r="272" spans="1:8" s="21" customFormat="1" ht="12" customHeight="1" x14ac:dyDescent="0.2">
      <c r="A272" s="46"/>
      <c r="B272" s="30"/>
      <c r="C272" s="41">
        <v>4010</v>
      </c>
      <c r="D272" s="94" t="s">
        <v>108</v>
      </c>
      <c r="E272" s="119">
        <v>107215.26</v>
      </c>
      <c r="F272" s="81">
        <v>9504</v>
      </c>
      <c r="G272" s="81"/>
      <c r="H272" s="50">
        <f t="shared" si="73"/>
        <v>116719.26</v>
      </c>
    </row>
    <row r="273" spans="1:8" s="21" customFormat="1" ht="12" customHeight="1" x14ac:dyDescent="0.2">
      <c r="A273" s="46"/>
      <c r="B273" s="46">
        <v>80148</v>
      </c>
      <c r="C273" s="31"/>
      <c r="D273" s="1" t="s">
        <v>12</v>
      </c>
      <c r="E273" s="44">
        <v>5007790.3599999994</v>
      </c>
      <c r="F273" s="45">
        <f>SUM(F274)</f>
        <v>276442.48</v>
      </c>
      <c r="G273" s="45">
        <f>SUM(G274)</f>
        <v>0</v>
      </c>
      <c r="H273" s="44">
        <f>SUM(E273+F273-G273)</f>
        <v>5284232.84</v>
      </c>
    </row>
    <row r="274" spans="1:8" s="21" customFormat="1" ht="12" customHeight="1" x14ac:dyDescent="0.2">
      <c r="A274" s="46"/>
      <c r="B274" s="37"/>
      <c r="C274" s="31"/>
      <c r="D274" s="657" t="s">
        <v>21</v>
      </c>
      <c r="E274" s="648">
        <v>5007790.3599999994</v>
      </c>
      <c r="F274" s="648">
        <f>SUM(F275:F275)</f>
        <v>276442.48</v>
      </c>
      <c r="G274" s="648">
        <f>SUM(G275:G275)</f>
        <v>0</v>
      </c>
      <c r="H274" s="648">
        <f t="shared" ref="H274:H275" si="74">SUM(E274+F274-G274)</f>
        <v>5284232.84</v>
      </c>
    </row>
    <row r="275" spans="1:8" s="21" customFormat="1" ht="12" customHeight="1" x14ac:dyDescent="0.2">
      <c r="A275" s="46"/>
      <c r="B275" s="30"/>
      <c r="C275" s="41">
        <v>4010</v>
      </c>
      <c r="D275" s="94" t="s">
        <v>108</v>
      </c>
      <c r="E275" s="119">
        <v>3196953.36</v>
      </c>
      <c r="F275" s="81">
        <f>257014.48+19428</f>
        <v>276442.48</v>
      </c>
      <c r="G275" s="81"/>
      <c r="H275" s="50">
        <f t="shared" si="74"/>
        <v>3473395.84</v>
      </c>
    </row>
    <row r="276" spans="1:8" s="21" customFormat="1" ht="12" customHeight="1" x14ac:dyDescent="0.2">
      <c r="A276" s="46"/>
      <c r="B276" s="46">
        <v>80149</v>
      </c>
      <c r="C276" s="106"/>
      <c r="D276" s="107" t="s">
        <v>171</v>
      </c>
      <c r="E276" s="61"/>
      <c r="F276" s="61"/>
      <c r="G276" s="61"/>
      <c r="H276" s="61"/>
    </row>
    <row r="277" spans="1:8" s="21" customFormat="1" ht="12" customHeight="1" x14ac:dyDescent="0.2">
      <c r="A277" s="46"/>
      <c r="B277" s="46"/>
      <c r="C277" s="106"/>
      <c r="D277" s="107" t="s">
        <v>172</v>
      </c>
      <c r="E277" s="61"/>
      <c r="F277" s="61"/>
      <c r="G277" s="61"/>
      <c r="H277" s="61"/>
    </row>
    <row r="278" spans="1:8" s="21" customFormat="1" ht="12" customHeight="1" x14ac:dyDescent="0.2">
      <c r="A278" s="46"/>
      <c r="B278" s="46"/>
      <c r="C278" s="106"/>
      <c r="D278" s="107" t="s">
        <v>173</v>
      </c>
      <c r="E278" s="61"/>
      <c r="F278" s="61"/>
      <c r="G278" s="61"/>
      <c r="H278" s="61"/>
    </row>
    <row r="279" spans="1:8" s="21" customFormat="1" ht="12" customHeight="1" x14ac:dyDescent="0.2">
      <c r="A279" s="46"/>
      <c r="B279" s="46"/>
      <c r="C279" s="31"/>
      <c r="D279" s="64" t="s">
        <v>174</v>
      </c>
      <c r="E279" s="44">
        <v>8297833.2600000007</v>
      </c>
      <c r="F279" s="45">
        <f>SUM(F280)</f>
        <v>84800</v>
      </c>
      <c r="G279" s="45">
        <f>SUM(G280)</f>
        <v>0</v>
      </c>
      <c r="H279" s="44">
        <f>SUM(E279+F279-G279)</f>
        <v>8382633.2600000007</v>
      </c>
    </row>
    <row r="280" spans="1:8" s="21" customFormat="1" ht="12" customHeight="1" x14ac:dyDescent="0.2">
      <c r="A280" s="46"/>
      <c r="B280" s="37"/>
      <c r="C280" s="31"/>
      <c r="D280" s="657" t="s">
        <v>21</v>
      </c>
      <c r="E280" s="648">
        <v>3629139.74</v>
      </c>
      <c r="F280" s="648">
        <f>SUM(F281:F284)</f>
        <v>84800</v>
      </c>
      <c r="G280" s="648">
        <f>SUM(G281:G284)</f>
        <v>0</v>
      </c>
      <c r="H280" s="648">
        <f t="shared" ref="H280:H284" si="75">SUM(E280+F280-G280)</f>
        <v>3713939.74</v>
      </c>
    </row>
    <row r="281" spans="1:8" s="21" customFormat="1" ht="12" customHeight="1" x14ac:dyDescent="0.2">
      <c r="A281" s="46"/>
      <c r="B281" s="37"/>
      <c r="C281" s="41">
        <v>4110</v>
      </c>
      <c r="D281" s="107" t="s">
        <v>36</v>
      </c>
      <c r="E281" s="50">
        <v>502720</v>
      </c>
      <c r="F281" s="61">
        <v>12000</v>
      </c>
      <c r="G281" s="61"/>
      <c r="H281" s="61">
        <f t="shared" si="75"/>
        <v>514720</v>
      </c>
    </row>
    <row r="282" spans="1:8" s="21" customFormat="1" ht="12" customHeight="1" x14ac:dyDescent="0.2">
      <c r="A282" s="46"/>
      <c r="B282" s="37"/>
      <c r="C282" s="41">
        <v>4120</v>
      </c>
      <c r="D282" s="94" t="s">
        <v>26</v>
      </c>
      <c r="E282" s="50">
        <v>72756</v>
      </c>
      <c r="F282" s="61">
        <v>1750</v>
      </c>
      <c r="G282" s="61"/>
      <c r="H282" s="61">
        <f t="shared" si="75"/>
        <v>74506</v>
      </c>
    </row>
    <row r="283" spans="1:8" s="21" customFormat="1" ht="12" customHeight="1" x14ac:dyDescent="0.2">
      <c r="A283" s="46"/>
      <c r="B283" s="37"/>
      <c r="C283" s="41">
        <v>4710</v>
      </c>
      <c r="D283" s="94" t="s">
        <v>25</v>
      </c>
      <c r="E283" s="50">
        <v>34253</v>
      </c>
      <c r="F283" s="61">
        <v>1050</v>
      </c>
      <c r="G283" s="61"/>
      <c r="H283" s="61">
        <f t="shared" si="75"/>
        <v>35303</v>
      </c>
    </row>
    <row r="284" spans="1:8" s="21" customFormat="1" ht="12" customHeight="1" x14ac:dyDescent="0.2">
      <c r="A284" s="46"/>
      <c r="B284" s="37"/>
      <c r="C284" s="41">
        <v>4790</v>
      </c>
      <c r="D284" s="94" t="s">
        <v>145</v>
      </c>
      <c r="E284" s="50">
        <v>2505976.7400000002</v>
      </c>
      <c r="F284" s="61">
        <v>70000</v>
      </c>
      <c r="G284" s="61"/>
      <c r="H284" s="61">
        <f t="shared" si="75"/>
        <v>2575976.7400000002</v>
      </c>
    </row>
    <row r="285" spans="1:8" s="21" customFormat="1" ht="12" customHeight="1" x14ac:dyDescent="0.2">
      <c r="A285" s="46"/>
      <c r="B285" s="46">
        <v>80150</v>
      </c>
      <c r="C285" s="106"/>
      <c r="D285" s="107" t="s">
        <v>171</v>
      </c>
      <c r="E285" s="61"/>
      <c r="F285" s="61"/>
      <c r="G285" s="61"/>
      <c r="H285" s="61"/>
    </row>
    <row r="286" spans="1:8" s="21" customFormat="1" ht="12" customHeight="1" x14ac:dyDescent="0.2">
      <c r="A286" s="46"/>
      <c r="B286" s="46"/>
      <c r="C286" s="106"/>
      <c r="D286" s="107" t="s">
        <v>175</v>
      </c>
      <c r="E286" s="61"/>
      <c r="F286" s="61"/>
      <c r="G286" s="61"/>
      <c r="H286" s="61"/>
    </row>
    <row r="287" spans="1:8" s="21" customFormat="1" ht="12" customHeight="1" x14ac:dyDescent="0.2">
      <c r="A287" s="46"/>
      <c r="B287" s="46"/>
      <c r="C287" s="31"/>
      <c r="D287" s="64" t="s">
        <v>176</v>
      </c>
      <c r="E287" s="44">
        <v>16279415.77</v>
      </c>
      <c r="F287" s="45">
        <f>SUM(F288)</f>
        <v>1197</v>
      </c>
      <c r="G287" s="45">
        <f>SUM(G288)</f>
        <v>597</v>
      </c>
      <c r="H287" s="44">
        <f>SUM(E287+F287-G287)</f>
        <v>16280015.77</v>
      </c>
    </row>
    <row r="288" spans="1:8" s="21" customFormat="1" ht="12" customHeight="1" x14ac:dyDescent="0.2">
      <c r="A288" s="46"/>
      <c r="B288" s="46"/>
      <c r="C288" s="31"/>
      <c r="D288" s="657" t="s">
        <v>21</v>
      </c>
      <c r="E288" s="648">
        <v>15296347.76</v>
      </c>
      <c r="F288" s="648">
        <f>SUM(F289:F292)</f>
        <v>1197</v>
      </c>
      <c r="G288" s="648">
        <f>SUM(G289:G292)</f>
        <v>597</v>
      </c>
      <c r="H288" s="648">
        <f t="shared" ref="H288:H292" si="76">SUM(E288+F288-G288)</f>
        <v>15296947.76</v>
      </c>
    </row>
    <row r="289" spans="1:8" s="21" customFormat="1" ht="12" customHeight="1" x14ac:dyDescent="0.2">
      <c r="A289" s="46"/>
      <c r="B289" s="46"/>
      <c r="C289" s="41">
        <v>3020</v>
      </c>
      <c r="D289" s="94" t="s">
        <v>177</v>
      </c>
      <c r="E289" s="81">
        <v>5800</v>
      </c>
      <c r="F289" s="81">
        <v>1000</v>
      </c>
      <c r="G289" s="81"/>
      <c r="H289" s="61">
        <f t="shared" si="76"/>
        <v>6800</v>
      </c>
    </row>
    <row r="290" spans="1:8" s="21" customFormat="1" ht="12" customHeight="1" x14ac:dyDescent="0.2">
      <c r="A290" s="46"/>
      <c r="B290" s="46"/>
      <c r="C290" s="41">
        <v>4110</v>
      </c>
      <c r="D290" s="107" t="s">
        <v>36</v>
      </c>
      <c r="E290" s="81">
        <v>2352768</v>
      </c>
      <c r="F290" s="81">
        <v>172</v>
      </c>
      <c r="G290" s="81"/>
      <c r="H290" s="61">
        <f t="shared" si="76"/>
        <v>2352940</v>
      </c>
    </row>
    <row r="291" spans="1:8" s="21" customFormat="1" ht="12" customHeight="1" x14ac:dyDescent="0.2">
      <c r="A291" s="46"/>
      <c r="B291" s="46"/>
      <c r="C291" s="41">
        <v>4120</v>
      </c>
      <c r="D291" s="94" t="s">
        <v>26</v>
      </c>
      <c r="E291" s="81">
        <v>333228</v>
      </c>
      <c r="F291" s="81">
        <v>25</v>
      </c>
      <c r="G291" s="81"/>
      <c r="H291" s="61">
        <f t="shared" si="76"/>
        <v>333253</v>
      </c>
    </row>
    <row r="292" spans="1:8" s="21" customFormat="1" ht="12" customHeight="1" x14ac:dyDescent="0.2">
      <c r="A292" s="46"/>
      <c r="B292" s="46"/>
      <c r="C292" s="53">
        <v>4800</v>
      </c>
      <c r="D292" s="115" t="s">
        <v>146</v>
      </c>
      <c r="E292" s="81">
        <v>1000379</v>
      </c>
      <c r="F292" s="81"/>
      <c r="G292" s="81">
        <v>597</v>
      </c>
      <c r="H292" s="61">
        <f t="shared" si="76"/>
        <v>999782</v>
      </c>
    </row>
    <row r="293" spans="1:8" s="21" customFormat="1" ht="12" customHeight="1" x14ac:dyDescent="0.2">
      <c r="A293" s="46"/>
      <c r="B293" s="41">
        <v>80151</v>
      </c>
      <c r="C293" s="31"/>
      <c r="D293" s="64" t="s">
        <v>178</v>
      </c>
      <c r="E293" s="90">
        <v>716057.69000000006</v>
      </c>
      <c r="F293" s="45">
        <f>SUM(F294)</f>
        <v>15077</v>
      </c>
      <c r="G293" s="45">
        <f>SUM(G294)</f>
        <v>0</v>
      </c>
      <c r="H293" s="44">
        <f>SUM(E293+F293-G293)</f>
        <v>731134.69000000006</v>
      </c>
    </row>
    <row r="294" spans="1:8" s="21" customFormat="1" ht="12" customHeight="1" x14ac:dyDescent="0.2">
      <c r="A294" s="46"/>
      <c r="B294" s="36"/>
      <c r="C294" s="31"/>
      <c r="D294" s="657" t="s">
        <v>21</v>
      </c>
      <c r="E294" s="648">
        <v>661065.4</v>
      </c>
      <c r="F294" s="648">
        <f>SUM(F295:F295)</f>
        <v>15077</v>
      </c>
      <c r="G294" s="648">
        <f>SUM(G295:G295)</f>
        <v>0</v>
      </c>
      <c r="H294" s="648">
        <f t="shared" ref="H294:H295" si="77">SUM(E294+F294-G294)</f>
        <v>676142.4</v>
      </c>
    </row>
    <row r="295" spans="1:8" s="21" customFormat="1" ht="12" customHeight="1" x14ac:dyDescent="0.2">
      <c r="A295" s="46"/>
      <c r="B295" s="36"/>
      <c r="C295" s="41">
        <v>4010</v>
      </c>
      <c r="D295" s="94" t="s">
        <v>108</v>
      </c>
      <c r="E295" s="81">
        <v>165566.39999999999</v>
      </c>
      <c r="F295" s="81">
        <v>15077</v>
      </c>
      <c r="G295" s="81"/>
      <c r="H295" s="61">
        <f t="shared" si="77"/>
        <v>180643.4</v>
      </c>
    </row>
    <row r="296" spans="1:8" s="21" customFormat="1" ht="12" customHeight="1" x14ac:dyDescent="0.2">
      <c r="A296" s="46"/>
      <c r="B296" s="46">
        <v>80152</v>
      </c>
      <c r="C296" s="106"/>
      <c r="D296" s="107" t="s">
        <v>171</v>
      </c>
      <c r="E296" s="81"/>
      <c r="F296" s="81"/>
      <c r="G296" s="81"/>
      <c r="H296" s="61"/>
    </row>
    <row r="297" spans="1:8" s="21" customFormat="1" ht="12" customHeight="1" x14ac:dyDescent="0.2">
      <c r="A297" s="46"/>
      <c r="B297" s="46"/>
      <c r="C297" s="106"/>
      <c r="D297" s="107" t="s">
        <v>175</v>
      </c>
      <c r="E297" s="81"/>
      <c r="F297" s="81"/>
      <c r="G297" s="81"/>
      <c r="H297" s="61"/>
    </row>
    <row r="298" spans="1:8" s="21" customFormat="1" ht="12" customHeight="1" x14ac:dyDescent="0.2">
      <c r="A298" s="46"/>
      <c r="B298" s="46"/>
      <c r="C298" s="106"/>
      <c r="D298" s="107" t="s">
        <v>179</v>
      </c>
      <c r="E298" s="81"/>
      <c r="F298" s="81"/>
      <c r="G298" s="81"/>
      <c r="H298" s="61"/>
    </row>
    <row r="299" spans="1:8" s="21" customFormat="1" ht="12" customHeight="1" x14ac:dyDescent="0.2">
      <c r="A299" s="46"/>
      <c r="B299" s="46"/>
      <c r="C299" s="106"/>
      <c r="D299" s="52" t="s">
        <v>180</v>
      </c>
      <c r="E299" s="81"/>
      <c r="F299" s="81"/>
      <c r="G299" s="81"/>
      <c r="H299" s="61"/>
    </row>
    <row r="300" spans="1:8" s="21" customFormat="1" ht="12" customHeight="1" x14ac:dyDescent="0.2">
      <c r="A300" s="46"/>
      <c r="B300" s="46"/>
      <c r="C300" s="106"/>
      <c r="D300" s="52" t="s">
        <v>181</v>
      </c>
      <c r="E300" s="81"/>
      <c r="F300" s="81"/>
      <c r="G300" s="81"/>
      <c r="H300" s="61"/>
    </row>
    <row r="301" spans="1:8" s="21" customFormat="1" ht="12" customHeight="1" x14ac:dyDescent="0.2">
      <c r="A301" s="46"/>
      <c r="B301" s="46"/>
      <c r="C301" s="106"/>
      <c r="D301" s="107" t="s">
        <v>182</v>
      </c>
      <c r="E301" s="81"/>
      <c r="F301" s="81"/>
      <c r="G301" s="81"/>
      <c r="H301" s="61"/>
    </row>
    <row r="302" spans="1:8" s="21" customFormat="1" ht="12" customHeight="1" x14ac:dyDescent="0.2">
      <c r="A302" s="46"/>
      <c r="B302" s="46"/>
      <c r="C302" s="106"/>
      <c r="D302" s="52" t="s">
        <v>183</v>
      </c>
      <c r="E302" s="81"/>
      <c r="F302" s="81"/>
      <c r="G302" s="81"/>
      <c r="H302" s="61"/>
    </row>
    <row r="303" spans="1:8" s="21" customFormat="1" ht="12" customHeight="1" x14ac:dyDescent="0.2">
      <c r="A303" s="46"/>
      <c r="B303" s="46"/>
      <c r="C303" s="31"/>
      <c r="D303" s="76" t="s">
        <v>184</v>
      </c>
      <c r="E303" s="90">
        <v>6846761.9499999993</v>
      </c>
      <c r="F303" s="45">
        <f>SUM(F304)</f>
        <v>1405</v>
      </c>
      <c r="G303" s="45">
        <f>SUM(G304)</f>
        <v>0</v>
      </c>
      <c r="H303" s="44">
        <f>SUM(E303+F303-G303)</f>
        <v>6848166.9499999993</v>
      </c>
    </row>
    <row r="304" spans="1:8" s="21" customFormat="1" ht="12" customHeight="1" x14ac:dyDescent="0.2">
      <c r="A304" s="46"/>
      <c r="B304" s="36"/>
      <c r="C304" s="31"/>
      <c r="D304" s="657" t="s">
        <v>21</v>
      </c>
      <c r="E304" s="648">
        <v>5540921.2599999998</v>
      </c>
      <c r="F304" s="648">
        <f>SUM(F305:F305)</f>
        <v>1405</v>
      </c>
      <c r="G304" s="648">
        <f>SUM(G305:G305)</f>
        <v>0</v>
      </c>
      <c r="H304" s="648">
        <f t="shared" ref="H304:H318" si="78">SUM(E304+F304-G304)</f>
        <v>5542326.2599999998</v>
      </c>
    </row>
    <row r="305" spans="1:8" s="21" customFormat="1" ht="12" customHeight="1" x14ac:dyDescent="0.2">
      <c r="A305" s="46"/>
      <c r="B305" s="41"/>
      <c r="C305" s="53">
        <v>4800</v>
      </c>
      <c r="D305" s="115" t="s">
        <v>146</v>
      </c>
      <c r="E305" s="50">
        <v>347874</v>
      </c>
      <c r="F305" s="61">
        <v>1405</v>
      </c>
      <c r="G305" s="61"/>
      <c r="H305" s="61">
        <f t="shared" si="78"/>
        <v>349279</v>
      </c>
    </row>
    <row r="306" spans="1:8" s="21" customFormat="1" ht="12" customHeight="1" thickBot="1" x14ac:dyDescent="0.25">
      <c r="A306" s="38" t="s">
        <v>185</v>
      </c>
      <c r="B306" s="37"/>
      <c r="C306" s="38"/>
      <c r="D306" s="39" t="s">
        <v>186</v>
      </c>
      <c r="E306" s="35">
        <v>7216993.8200000003</v>
      </c>
      <c r="F306" s="40">
        <f>SUM(F307,F312)</f>
        <v>1461495.88</v>
      </c>
      <c r="G306" s="40">
        <f>SUM(G307,G312)</f>
        <v>0</v>
      </c>
      <c r="H306" s="35">
        <f t="shared" si="78"/>
        <v>8678489.6999999993</v>
      </c>
    </row>
    <row r="307" spans="1:8" s="21" customFormat="1" ht="12" customHeight="1" thickTop="1" x14ac:dyDescent="0.2">
      <c r="A307" s="38"/>
      <c r="B307" s="53">
        <v>85154</v>
      </c>
      <c r="C307" s="74"/>
      <c r="D307" s="76" t="s">
        <v>187</v>
      </c>
      <c r="E307" s="90">
        <v>6289843.8200000003</v>
      </c>
      <c r="F307" s="45">
        <f>SUM(F308,F310)</f>
        <v>65495.88</v>
      </c>
      <c r="G307" s="45">
        <f>SUM(G308,G310)</f>
        <v>0</v>
      </c>
      <c r="H307" s="44">
        <f t="shared" si="78"/>
        <v>6355339.7000000002</v>
      </c>
    </row>
    <row r="308" spans="1:8" s="21" customFormat="1" ht="12" customHeight="1" x14ac:dyDescent="0.2">
      <c r="A308" s="38"/>
      <c r="B308" s="41"/>
      <c r="C308" s="31"/>
      <c r="D308" s="657" t="s">
        <v>188</v>
      </c>
      <c r="E308" s="659">
        <v>1435180</v>
      </c>
      <c r="F308" s="653">
        <f>SUM(F309:F309)</f>
        <v>33827.879999999997</v>
      </c>
      <c r="G308" s="653">
        <f>SUM(G309:G309)</f>
        <v>0</v>
      </c>
      <c r="H308" s="648">
        <f t="shared" si="78"/>
        <v>1469007.88</v>
      </c>
    </row>
    <row r="309" spans="1:8" s="21" customFormat="1" ht="12" customHeight="1" x14ac:dyDescent="0.2">
      <c r="A309" s="122"/>
      <c r="B309" s="123"/>
      <c r="C309" s="102">
        <v>4010</v>
      </c>
      <c r="D309" s="64" t="s">
        <v>108</v>
      </c>
      <c r="E309" s="90">
        <v>621031</v>
      </c>
      <c r="F309" s="88">
        <v>33827.879999999997</v>
      </c>
      <c r="G309" s="88"/>
      <c r="H309" s="45">
        <f t="shared" si="78"/>
        <v>654858.88</v>
      </c>
    </row>
    <row r="310" spans="1:8" s="21" customFormat="1" ht="12" customHeight="1" x14ac:dyDescent="0.2">
      <c r="A310" s="38"/>
      <c r="B310" s="36"/>
      <c r="C310" s="41"/>
      <c r="D310" s="654" t="s">
        <v>189</v>
      </c>
      <c r="E310" s="648">
        <v>3159404</v>
      </c>
      <c r="F310" s="648">
        <f>SUM(F311:F311)</f>
        <v>31668</v>
      </c>
      <c r="G310" s="648">
        <f>SUM(G311:G311)</f>
        <v>0</v>
      </c>
      <c r="H310" s="96">
        <f>SUM(E310+F310-G310)</f>
        <v>3191072</v>
      </c>
    </row>
    <row r="311" spans="1:8" s="21" customFormat="1" ht="12" customHeight="1" x14ac:dyDescent="0.2">
      <c r="A311" s="38"/>
      <c r="B311" s="36"/>
      <c r="C311" s="41">
        <v>4010</v>
      </c>
      <c r="D311" s="94" t="s">
        <v>108</v>
      </c>
      <c r="E311" s="81">
        <v>456912</v>
      </c>
      <c r="F311" s="81">
        <v>31668</v>
      </c>
      <c r="G311" s="81"/>
      <c r="H311" s="81">
        <f t="shared" ref="H311" si="79">SUM(E311+F311-G311)</f>
        <v>488580</v>
      </c>
    </row>
    <row r="312" spans="1:8" s="21" customFormat="1" ht="12" customHeight="1" x14ac:dyDescent="0.2">
      <c r="A312" s="36"/>
      <c r="B312" s="46">
        <v>85195</v>
      </c>
      <c r="C312" s="31"/>
      <c r="D312" s="64" t="s">
        <v>75</v>
      </c>
      <c r="E312" s="44">
        <v>208500</v>
      </c>
      <c r="F312" s="45">
        <f>SUM(F313,F317)</f>
        <v>1396000</v>
      </c>
      <c r="G312" s="45">
        <f>SUM(G313,G317)</f>
        <v>0</v>
      </c>
      <c r="H312" s="44">
        <f t="shared" si="78"/>
        <v>1604500</v>
      </c>
    </row>
    <row r="313" spans="1:8" s="21" customFormat="1" ht="12" customHeight="1" x14ac:dyDescent="0.2">
      <c r="A313" s="36"/>
      <c r="B313" s="46"/>
      <c r="C313" s="53"/>
      <c r="D313" s="655" t="s">
        <v>190</v>
      </c>
      <c r="E313" s="646">
        <v>134400</v>
      </c>
      <c r="F313" s="646">
        <f>SUM(F314:F316)</f>
        <v>96000</v>
      </c>
      <c r="G313" s="646">
        <f>SUM(G314:G316)</f>
        <v>0</v>
      </c>
      <c r="H313" s="648">
        <f t="shared" si="78"/>
        <v>230400</v>
      </c>
    </row>
    <row r="314" spans="1:8" s="21" customFormat="1" ht="12" customHeight="1" x14ac:dyDescent="0.2">
      <c r="A314" s="36"/>
      <c r="B314" s="46"/>
      <c r="C314" s="41">
        <v>4170</v>
      </c>
      <c r="D314" s="124" t="s">
        <v>564</v>
      </c>
      <c r="E314" s="49">
        <v>0</v>
      </c>
      <c r="F314" s="49">
        <v>57600</v>
      </c>
      <c r="G314" s="49"/>
      <c r="H314" s="49">
        <f t="shared" si="78"/>
        <v>57600</v>
      </c>
    </row>
    <row r="315" spans="1:8" s="21" customFormat="1" ht="12" customHeight="1" x14ac:dyDescent="0.2">
      <c r="A315" s="36"/>
      <c r="B315" s="46"/>
      <c r="C315" s="41">
        <v>4260</v>
      </c>
      <c r="D315" s="124" t="s">
        <v>565</v>
      </c>
      <c r="E315" s="49">
        <v>0</v>
      </c>
      <c r="F315" s="49">
        <v>2400</v>
      </c>
      <c r="G315" s="49"/>
      <c r="H315" s="49">
        <f t="shared" si="78"/>
        <v>2400</v>
      </c>
    </row>
    <row r="316" spans="1:8" s="21" customFormat="1" ht="12" customHeight="1" x14ac:dyDescent="0.2">
      <c r="A316" s="36"/>
      <c r="B316" s="46"/>
      <c r="C316" s="41">
        <v>4300</v>
      </c>
      <c r="D316" s="124" t="s">
        <v>566</v>
      </c>
      <c r="E316" s="61">
        <v>50000</v>
      </c>
      <c r="F316" s="61">
        <v>36000</v>
      </c>
      <c r="G316" s="61"/>
      <c r="H316" s="61">
        <f t="shared" si="78"/>
        <v>86000</v>
      </c>
    </row>
    <row r="317" spans="1:8" s="21" customFormat="1" ht="12" customHeight="1" x14ac:dyDescent="0.2">
      <c r="A317" s="36"/>
      <c r="B317" s="125"/>
      <c r="C317" s="31"/>
      <c r="D317" s="647" t="s">
        <v>155</v>
      </c>
      <c r="E317" s="648">
        <v>0</v>
      </c>
      <c r="F317" s="648">
        <f>SUM(F318:F318)</f>
        <v>1300000</v>
      </c>
      <c r="G317" s="648">
        <f>SUM(G318:G318)</f>
        <v>0</v>
      </c>
      <c r="H317" s="648">
        <f t="shared" si="78"/>
        <v>1300000</v>
      </c>
    </row>
    <row r="318" spans="1:8" s="21" customFormat="1" ht="12" customHeight="1" x14ac:dyDescent="0.2">
      <c r="A318" s="36"/>
      <c r="B318" s="125"/>
      <c r="C318" s="41">
        <v>6050</v>
      </c>
      <c r="D318" s="94" t="s">
        <v>156</v>
      </c>
      <c r="E318" s="119">
        <v>0</v>
      </c>
      <c r="F318" s="81">
        <f>400000+900000</f>
        <v>1300000</v>
      </c>
      <c r="G318" s="81"/>
      <c r="H318" s="50">
        <f t="shared" si="78"/>
        <v>1300000</v>
      </c>
    </row>
    <row r="319" spans="1:8" s="21" customFormat="1" ht="12" customHeight="1" thickBot="1" x14ac:dyDescent="0.25">
      <c r="A319" s="38" t="s">
        <v>60</v>
      </c>
      <c r="B319" s="37"/>
      <c r="C319" s="38"/>
      <c r="D319" s="39" t="s">
        <v>61</v>
      </c>
      <c r="E319" s="3">
        <v>85480281.929999992</v>
      </c>
      <c r="F319" s="40">
        <f>SUM(F320,F330,F339,F344,F360,F368)</f>
        <v>5461956.7999999998</v>
      </c>
      <c r="G319" s="40">
        <f>SUM(G320,G330,G339,G344,G360,G368)</f>
        <v>70603</v>
      </c>
      <c r="H319" s="35">
        <f>SUM(E319+F319-G319)</f>
        <v>90871635.729999989</v>
      </c>
    </row>
    <row r="320" spans="1:8" s="21" customFormat="1" ht="12" customHeight="1" thickTop="1" x14ac:dyDescent="0.2">
      <c r="A320" s="38"/>
      <c r="B320" s="46">
        <v>85202</v>
      </c>
      <c r="C320" s="31"/>
      <c r="D320" s="69" t="s">
        <v>62</v>
      </c>
      <c r="E320" s="44">
        <v>24941857.52</v>
      </c>
      <c r="F320" s="45">
        <f>SUM(F321,F326)</f>
        <v>1769257</v>
      </c>
      <c r="G320" s="45">
        <f>SUM(G321,G326)</f>
        <v>0</v>
      </c>
      <c r="H320" s="44">
        <f>SUM(E320+F320-G320)</f>
        <v>26711114.52</v>
      </c>
    </row>
    <row r="321" spans="1:8" s="21" customFormat="1" ht="12" customHeight="1" x14ac:dyDescent="0.2">
      <c r="A321" s="38"/>
      <c r="B321" s="41"/>
      <c r="C321" s="31"/>
      <c r="D321" s="657" t="s">
        <v>191</v>
      </c>
      <c r="E321" s="96">
        <v>5461386.5199999996</v>
      </c>
      <c r="F321" s="653">
        <f>SUM(F322:F325)</f>
        <v>944583</v>
      </c>
      <c r="G321" s="653">
        <f>SUM(G322:G325)</f>
        <v>0</v>
      </c>
      <c r="H321" s="648">
        <f t="shared" ref="H321:H337" si="80">SUM(E321+F321-G321)</f>
        <v>6405969.5199999996</v>
      </c>
    </row>
    <row r="322" spans="1:8" s="21" customFormat="1" ht="12" customHeight="1" x14ac:dyDescent="0.2">
      <c r="A322" s="38"/>
      <c r="B322" s="41"/>
      <c r="C322" s="41">
        <v>4010</v>
      </c>
      <c r="D322" s="94" t="s">
        <v>108</v>
      </c>
      <c r="E322" s="49">
        <v>3016357</v>
      </c>
      <c r="F322" s="49">
        <f>602400+280542</f>
        <v>882942</v>
      </c>
      <c r="G322" s="126"/>
      <c r="H322" s="61">
        <f t="shared" si="80"/>
        <v>3899299</v>
      </c>
    </row>
    <row r="323" spans="1:8" s="21" customFormat="1" ht="12" customHeight="1" x14ac:dyDescent="0.2">
      <c r="A323" s="38"/>
      <c r="B323" s="41"/>
      <c r="C323" s="41">
        <v>4110</v>
      </c>
      <c r="D323" s="94" t="s">
        <v>36</v>
      </c>
      <c r="E323" s="49">
        <v>591899</v>
      </c>
      <c r="F323" s="49">
        <v>52590</v>
      </c>
      <c r="G323" s="126"/>
      <c r="H323" s="61">
        <f t="shared" si="80"/>
        <v>644489</v>
      </c>
    </row>
    <row r="324" spans="1:8" s="21" customFormat="1" ht="12" customHeight="1" x14ac:dyDescent="0.2">
      <c r="A324" s="38"/>
      <c r="B324" s="41"/>
      <c r="C324" s="41">
        <v>4120</v>
      </c>
      <c r="D324" s="94" t="s">
        <v>26</v>
      </c>
      <c r="E324" s="49">
        <v>83056</v>
      </c>
      <c r="F324" s="49">
        <v>7379</v>
      </c>
      <c r="G324" s="126"/>
      <c r="H324" s="61">
        <f t="shared" si="80"/>
        <v>90435</v>
      </c>
    </row>
    <row r="325" spans="1:8" s="21" customFormat="1" ht="12" customHeight="1" x14ac:dyDescent="0.2">
      <c r="A325" s="38"/>
      <c r="B325" s="41"/>
      <c r="C325" s="41">
        <v>4300</v>
      </c>
      <c r="D325" s="94" t="s">
        <v>18</v>
      </c>
      <c r="E325" s="49">
        <v>173982.72</v>
      </c>
      <c r="F325" s="49">
        <v>1672</v>
      </c>
      <c r="G325" s="126"/>
      <c r="H325" s="61">
        <f t="shared" si="80"/>
        <v>175654.72</v>
      </c>
    </row>
    <row r="326" spans="1:8" s="21" customFormat="1" ht="12" customHeight="1" x14ac:dyDescent="0.2">
      <c r="A326" s="38"/>
      <c r="B326" s="41"/>
      <c r="C326" s="31"/>
      <c r="D326" s="657" t="s">
        <v>192</v>
      </c>
      <c r="E326" s="96">
        <v>5088471</v>
      </c>
      <c r="F326" s="653">
        <f>SUM(F327:F329)</f>
        <v>824674</v>
      </c>
      <c r="G326" s="653">
        <f>SUM(G327:G329)</f>
        <v>0</v>
      </c>
      <c r="H326" s="648">
        <f t="shared" si="80"/>
        <v>5913145</v>
      </c>
    </row>
    <row r="327" spans="1:8" s="21" customFormat="1" ht="12" customHeight="1" x14ac:dyDescent="0.2">
      <c r="A327" s="38"/>
      <c r="B327" s="41"/>
      <c r="C327" s="41">
        <v>4010</v>
      </c>
      <c r="D327" s="94" t="s">
        <v>108</v>
      </c>
      <c r="E327" s="49">
        <v>2790720</v>
      </c>
      <c r="F327" s="49">
        <f>514950+208524</f>
        <v>723474</v>
      </c>
      <c r="G327" s="126"/>
      <c r="H327" s="61">
        <f t="shared" si="80"/>
        <v>3514194</v>
      </c>
    </row>
    <row r="328" spans="1:8" s="21" customFormat="1" ht="12" customHeight="1" x14ac:dyDescent="0.2">
      <c r="A328" s="38"/>
      <c r="B328" s="41"/>
      <c r="C328" s="41">
        <v>4110</v>
      </c>
      <c r="D328" s="94" t="s">
        <v>36</v>
      </c>
      <c r="E328" s="49">
        <v>528900</v>
      </c>
      <c r="F328" s="49">
        <v>88600</v>
      </c>
      <c r="G328" s="126"/>
      <c r="H328" s="61">
        <f t="shared" si="80"/>
        <v>617500</v>
      </c>
    </row>
    <row r="329" spans="1:8" s="21" customFormat="1" ht="12" customHeight="1" x14ac:dyDescent="0.2">
      <c r="A329" s="38"/>
      <c r="B329" s="41"/>
      <c r="C329" s="41">
        <v>4120</v>
      </c>
      <c r="D329" s="94" t="s">
        <v>26</v>
      </c>
      <c r="E329" s="49">
        <v>75236</v>
      </c>
      <c r="F329" s="49">
        <v>12600</v>
      </c>
      <c r="G329" s="126"/>
      <c r="H329" s="61">
        <f t="shared" si="80"/>
        <v>87836</v>
      </c>
    </row>
    <row r="330" spans="1:8" s="21" customFormat="1" ht="12" customHeight="1" x14ac:dyDescent="0.2">
      <c r="A330" s="38"/>
      <c r="B330" s="53">
        <v>85203</v>
      </c>
      <c r="C330" s="97"/>
      <c r="D330" s="76" t="s">
        <v>65</v>
      </c>
      <c r="E330" s="90">
        <v>1681024.6</v>
      </c>
      <c r="F330" s="45">
        <f>SUM(F331,F333)</f>
        <v>281229.48</v>
      </c>
      <c r="G330" s="45">
        <f>SUM(G331,G333)</f>
        <v>0</v>
      </c>
      <c r="H330" s="44">
        <f t="shared" si="80"/>
        <v>1962254.08</v>
      </c>
    </row>
    <row r="331" spans="1:8" s="21" customFormat="1" ht="12" customHeight="1" x14ac:dyDescent="0.2">
      <c r="A331" s="38"/>
      <c r="B331" s="53"/>
      <c r="C331" s="31"/>
      <c r="D331" s="657" t="s">
        <v>193</v>
      </c>
      <c r="E331" s="96">
        <v>313405.59999999998</v>
      </c>
      <c r="F331" s="653">
        <f>SUM(F332:F332)</f>
        <v>9957.6</v>
      </c>
      <c r="G331" s="653">
        <f>SUM(G332:G332)</f>
        <v>0</v>
      </c>
      <c r="H331" s="96">
        <f t="shared" si="80"/>
        <v>323363.19999999995</v>
      </c>
    </row>
    <row r="332" spans="1:8" s="21" customFormat="1" ht="12" customHeight="1" x14ac:dyDescent="0.2">
      <c r="A332" s="38"/>
      <c r="B332" s="53"/>
      <c r="C332" s="41">
        <v>4010</v>
      </c>
      <c r="D332" s="94" t="s">
        <v>108</v>
      </c>
      <c r="E332" s="81">
        <v>113097.60000000001</v>
      </c>
      <c r="F332" s="49">
        <f>9957.6</f>
        <v>9957.6</v>
      </c>
      <c r="G332" s="49"/>
      <c r="H332" s="49">
        <f t="shared" si="80"/>
        <v>123055.20000000001</v>
      </c>
    </row>
    <row r="333" spans="1:8" s="21" customFormat="1" ht="22.5" customHeight="1" x14ac:dyDescent="0.2">
      <c r="A333" s="38"/>
      <c r="B333" s="41"/>
      <c r="C333" s="31"/>
      <c r="D333" s="664" t="s">
        <v>194</v>
      </c>
      <c r="E333" s="96">
        <v>1367619</v>
      </c>
      <c r="F333" s="653">
        <f>SUM(F334:F337)</f>
        <v>271271.88</v>
      </c>
      <c r="G333" s="653">
        <f>SUM(G334:G337)</f>
        <v>0</v>
      </c>
      <c r="H333" s="648">
        <f t="shared" si="80"/>
        <v>1638890.88</v>
      </c>
    </row>
    <row r="334" spans="1:8" s="21" customFormat="1" ht="12" customHeight="1" x14ac:dyDescent="0.2">
      <c r="A334" s="38"/>
      <c r="B334" s="41"/>
      <c r="C334" s="41">
        <v>4010</v>
      </c>
      <c r="D334" s="94" t="s">
        <v>108</v>
      </c>
      <c r="E334" s="49">
        <v>670531</v>
      </c>
      <c r="F334" s="81">
        <f>162000+67016.88</f>
        <v>229016.88</v>
      </c>
      <c r="G334" s="81"/>
      <c r="H334" s="61">
        <f t="shared" si="80"/>
        <v>899547.88</v>
      </c>
    </row>
    <row r="335" spans="1:8" s="21" customFormat="1" ht="12" customHeight="1" x14ac:dyDescent="0.2">
      <c r="A335" s="38"/>
      <c r="B335" s="41"/>
      <c r="C335" s="41">
        <v>4040</v>
      </c>
      <c r="D335" s="94" t="s">
        <v>131</v>
      </c>
      <c r="E335" s="81">
        <v>33006</v>
      </c>
      <c r="F335" s="49">
        <v>10000</v>
      </c>
      <c r="G335" s="49"/>
      <c r="H335" s="49">
        <f t="shared" si="80"/>
        <v>43006</v>
      </c>
    </row>
    <row r="336" spans="1:8" s="21" customFormat="1" ht="12" customHeight="1" x14ac:dyDescent="0.2">
      <c r="A336" s="38"/>
      <c r="B336" s="41"/>
      <c r="C336" s="41">
        <v>4110</v>
      </c>
      <c r="D336" s="94" t="s">
        <v>36</v>
      </c>
      <c r="E336" s="49">
        <v>128806</v>
      </c>
      <c r="F336" s="81">
        <v>28286</v>
      </c>
      <c r="G336" s="81"/>
      <c r="H336" s="61">
        <f t="shared" si="80"/>
        <v>157092</v>
      </c>
    </row>
    <row r="337" spans="1:8" s="21" customFormat="1" ht="12" customHeight="1" x14ac:dyDescent="0.2">
      <c r="A337" s="38"/>
      <c r="B337" s="46"/>
      <c r="C337" s="41">
        <v>4120</v>
      </c>
      <c r="D337" s="94" t="s">
        <v>26</v>
      </c>
      <c r="E337" s="81">
        <v>19200</v>
      </c>
      <c r="F337" s="49">
        <v>3969</v>
      </c>
      <c r="G337" s="49"/>
      <c r="H337" s="61">
        <f t="shared" si="80"/>
        <v>23169</v>
      </c>
    </row>
    <row r="338" spans="1:8" s="21" customFormat="1" ht="12" customHeight="1" x14ac:dyDescent="0.2">
      <c r="A338" s="62"/>
      <c r="B338" s="46">
        <v>85214</v>
      </c>
      <c r="C338" s="31"/>
      <c r="D338" s="70" t="s">
        <v>66</v>
      </c>
      <c r="E338" s="51"/>
      <c r="F338" s="71"/>
      <c r="G338" s="71"/>
      <c r="H338" s="51"/>
    </row>
    <row r="339" spans="1:8" s="21" customFormat="1" ht="11.25" x14ac:dyDescent="0.2">
      <c r="A339" s="30"/>
      <c r="B339" s="46"/>
      <c r="C339" s="31"/>
      <c r="D339" s="72" t="s">
        <v>67</v>
      </c>
      <c r="E339" s="44">
        <v>6513211</v>
      </c>
      <c r="F339" s="45">
        <f>SUM(F340,F342)</f>
        <v>2500</v>
      </c>
      <c r="G339" s="45">
        <f>SUM(G340,G342)</f>
        <v>4738</v>
      </c>
      <c r="H339" s="44">
        <f>SUM(E339+F339-G339)</f>
        <v>6510973</v>
      </c>
    </row>
    <row r="340" spans="1:8" s="21" customFormat="1" ht="11.25" x14ac:dyDescent="0.2">
      <c r="A340" s="30"/>
      <c r="B340" s="46"/>
      <c r="C340" s="106"/>
      <c r="D340" s="657" t="s">
        <v>188</v>
      </c>
      <c r="E340" s="96">
        <v>6493306</v>
      </c>
      <c r="F340" s="646">
        <f>SUM(F341)</f>
        <v>0</v>
      </c>
      <c r="G340" s="646">
        <f>SUM(G341)</f>
        <v>4738</v>
      </c>
      <c r="H340" s="96">
        <f>SUM(E340+F340-G340)</f>
        <v>6488568</v>
      </c>
    </row>
    <row r="341" spans="1:8" s="21" customFormat="1" ht="11.25" x14ac:dyDescent="0.2">
      <c r="A341" s="30"/>
      <c r="B341" s="46"/>
      <c r="C341" s="41">
        <v>3110</v>
      </c>
      <c r="D341" s="94" t="s">
        <v>195</v>
      </c>
      <c r="E341" s="127">
        <v>6363778</v>
      </c>
      <c r="F341" s="61"/>
      <c r="G341" s="61">
        <v>4738</v>
      </c>
      <c r="H341" s="61">
        <f t="shared" ref="H341:H358" si="81">SUM(E341+F341-G341)</f>
        <v>6359040</v>
      </c>
    </row>
    <row r="342" spans="1:8" s="21" customFormat="1" ht="23.25" customHeight="1" x14ac:dyDescent="0.2">
      <c r="A342" s="37"/>
      <c r="B342" s="46"/>
      <c r="C342" s="106"/>
      <c r="D342" s="650" t="s">
        <v>196</v>
      </c>
      <c r="E342" s="96">
        <v>500</v>
      </c>
      <c r="F342" s="653">
        <f>SUM(F343:F343)</f>
        <v>2500</v>
      </c>
      <c r="G342" s="653">
        <f>SUM(G343:G343)</f>
        <v>0</v>
      </c>
      <c r="H342" s="648">
        <f t="shared" si="81"/>
        <v>3000</v>
      </c>
    </row>
    <row r="343" spans="1:8" s="21" customFormat="1" ht="23.25" customHeight="1" x14ac:dyDescent="0.2">
      <c r="A343" s="37"/>
      <c r="B343" s="46"/>
      <c r="C343" s="47">
        <v>3290</v>
      </c>
      <c r="D343" s="48" t="s">
        <v>197</v>
      </c>
      <c r="E343" s="49">
        <v>500</v>
      </c>
      <c r="F343" s="49">
        <v>2500</v>
      </c>
      <c r="G343" s="49"/>
      <c r="H343" s="61">
        <f t="shared" si="81"/>
        <v>3000</v>
      </c>
    </row>
    <row r="344" spans="1:8" s="21" customFormat="1" ht="12" customHeight="1" x14ac:dyDescent="0.2">
      <c r="A344" s="37"/>
      <c r="B344" s="53">
        <v>85219</v>
      </c>
      <c r="C344" s="74"/>
      <c r="D344" s="76" t="s">
        <v>69</v>
      </c>
      <c r="E344" s="90">
        <v>18782030.02</v>
      </c>
      <c r="F344" s="45">
        <f>SUM(F345,F353,F357)</f>
        <v>3125120.4</v>
      </c>
      <c r="G344" s="45">
        <f>SUM(G345,G353,G357)</f>
        <v>55305</v>
      </c>
      <c r="H344" s="44">
        <f t="shared" si="81"/>
        <v>21851845.419999998</v>
      </c>
    </row>
    <row r="345" spans="1:8" s="21" customFormat="1" ht="12" customHeight="1" x14ac:dyDescent="0.2">
      <c r="A345" s="37"/>
      <c r="B345" s="41"/>
      <c r="C345" s="106"/>
      <c r="D345" s="657" t="s">
        <v>188</v>
      </c>
      <c r="E345" s="96">
        <v>18741780.539999999</v>
      </c>
      <c r="F345" s="646">
        <f>SUM(F346:F352)</f>
        <v>817709.4</v>
      </c>
      <c r="G345" s="646">
        <f>SUM(G346:G352)</f>
        <v>55305</v>
      </c>
      <c r="H345" s="96">
        <f t="shared" si="81"/>
        <v>19504184.939999998</v>
      </c>
    </row>
    <row r="346" spans="1:8" s="21" customFormat="1" ht="12" customHeight="1" x14ac:dyDescent="0.2">
      <c r="A346" s="37"/>
      <c r="B346" s="41"/>
      <c r="C346" s="41">
        <v>4010</v>
      </c>
      <c r="D346" s="94" t="s">
        <v>108</v>
      </c>
      <c r="E346" s="61">
        <v>12815664.539999999</v>
      </c>
      <c r="F346" s="61">
        <v>817709.4</v>
      </c>
      <c r="G346" s="61"/>
      <c r="H346" s="61">
        <f t="shared" si="81"/>
        <v>13633373.939999999</v>
      </c>
    </row>
    <row r="347" spans="1:8" s="21" customFormat="1" ht="12" customHeight="1" x14ac:dyDescent="0.2">
      <c r="A347" s="37"/>
      <c r="B347" s="41"/>
      <c r="C347" s="41">
        <v>4170</v>
      </c>
      <c r="D347" s="94" t="s">
        <v>22</v>
      </c>
      <c r="E347" s="81">
        <v>23500</v>
      </c>
      <c r="F347" s="61"/>
      <c r="G347" s="61">
        <v>23500</v>
      </c>
      <c r="H347" s="61">
        <f t="shared" si="81"/>
        <v>0</v>
      </c>
    </row>
    <row r="348" spans="1:8" s="21" customFormat="1" ht="12" customHeight="1" x14ac:dyDescent="0.2">
      <c r="A348" s="37"/>
      <c r="B348" s="41"/>
      <c r="C348" s="106" t="s">
        <v>33</v>
      </c>
      <c r="D348" s="107" t="s">
        <v>34</v>
      </c>
      <c r="E348" s="81">
        <v>224392</v>
      </c>
      <c r="F348" s="61"/>
      <c r="G348" s="61">
        <v>900</v>
      </c>
      <c r="H348" s="61">
        <f t="shared" si="81"/>
        <v>223492</v>
      </c>
    </row>
    <row r="349" spans="1:8" s="21" customFormat="1" ht="12" customHeight="1" x14ac:dyDescent="0.2">
      <c r="A349" s="37"/>
      <c r="B349" s="41"/>
      <c r="C349" s="41">
        <v>4260</v>
      </c>
      <c r="D349" s="94" t="s">
        <v>157</v>
      </c>
      <c r="E349" s="81">
        <v>278000</v>
      </c>
      <c r="F349" s="61"/>
      <c r="G349" s="61">
        <v>20000</v>
      </c>
      <c r="H349" s="61">
        <f t="shared" si="81"/>
        <v>258000</v>
      </c>
    </row>
    <row r="350" spans="1:8" s="21" customFormat="1" ht="12" customHeight="1" x14ac:dyDescent="0.2">
      <c r="A350" s="37"/>
      <c r="B350" s="41"/>
      <c r="C350" s="41">
        <v>4270</v>
      </c>
      <c r="D350" s="94" t="s">
        <v>107</v>
      </c>
      <c r="E350" s="81">
        <v>33000</v>
      </c>
      <c r="F350" s="61"/>
      <c r="G350" s="61">
        <v>905</v>
      </c>
      <c r="H350" s="61">
        <f t="shared" si="81"/>
        <v>32095</v>
      </c>
    </row>
    <row r="351" spans="1:8" s="21" customFormat="1" ht="12" customHeight="1" x14ac:dyDescent="0.2">
      <c r="A351" s="37"/>
      <c r="B351" s="41"/>
      <c r="C351" s="41">
        <v>4430</v>
      </c>
      <c r="D351" s="94" t="s">
        <v>143</v>
      </c>
      <c r="E351" s="81">
        <v>25600</v>
      </c>
      <c r="F351" s="61"/>
      <c r="G351" s="61">
        <v>2000</v>
      </c>
      <c r="H351" s="61">
        <f>SUM(E351+F351-G351)</f>
        <v>23600</v>
      </c>
    </row>
    <row r="352" spans="1:8" s="21" customFormat="1" ht="21.75" customHeight="1" x14ac:dyDescent="0.2">
      <c r="A352" s="37"/>
      <c r="B352" s="41"/>
      <c r="C352" s="47">
        <v>4700</v>
      </c>
      <c r="D352" s="60" t="s">
        <v>198</v>
      </c>
      <c r="E352" s="81">
        <v>33314</v>
      </c>
      <c r="F352" s="61"/>
      <c r="G352" s="61">
        <v>8000</v>
      </c>
      <c r="H352" s="61">
        <f t="shared" si="81"/>
        <v>25314</v>
      </c>
    </row>
    <row r="353" spans="1:8" s="21" customFormat="1" ht="12" customHeight="1" x14ac:dyDescent="0.2">
      <c r="A353" s="37"/>
      <c r="B353" s="41"/>
      <c r="C353" s="106"/>
      <c r="D353" s="657" t="s">
        <v>199</v>
      </c>
      <c r="E353" s="96">
        <v>0</v>
      </c>
      <c r="F353" s="646">
        <f>SUM(F354:F356)</f>
        <v>1906294</v>
      </c>
      <c r="G353" s="646">
        <f>SUM(G354:G356)</f>
        <v>0</v>
      </c>
      <c r="H353" s="96">
        <f t="shared" si="81"/>
        <v>1906294</v>
      </c>
    </row>
    <row r="354" spans="1:8" s="21" customFormat="1" ht="12" customHeight="1" x14ac:dyDescent="0.2">
      <c r="A354" s="37"/>
      <c r="B354" s="41"/>
      <c r="C354" s="41">
        <v>4010</v>
      </c>
      <c r="D354" s="94" t="s">
        <v>108</v>
      </c>
      <c r="E354" s="81">
        <v>0</v>
      </c>
      <c r="F354" s="49">
        <v>1594000</v>
      </c>
      <c r="G354" s="49"/>
      <c r="H354" s="61">
        <f t="shared" si="81"/>
        <v>1594000</v>
      </c>
    </row>
    <row r="355" spans="1:8" s="21" customFormat="1" ht="12" customHeight="1" x14ac:dyDescent="0.2">
      <c r="A355" s="37"/>
      <c r="B355" s="41"/>
      <c r="C355" s="41">
        <v>4110</v>
      </c>
      <c r="D355" s="94" t="s">
        <v>36</v>
      </c>
      <c r="E355" s="81">
        <v>0</v>
      </c>
      <c r="F355" s="49">
        <v>278312</v>
      </c>
      <c r="G355" s="49"/>
      <c r="H355" s="61">
        <f t="shared" si="81"/>
        <v>278312</v>
      </c>
    </row>
    <row r="356" spans="1:8" s="21" customFormat="1" ht="12" customHeight="1" x14ac:dyDescent="0.2">
      <c r="A356" s="37"/>
      <c r="B356" s="41"/>
      <c r="C356" s="41">
        <v>4120</v>
      </c>
      <c r="D356" s="94" t="s">
        <v>26</v>
      </c>
      <c r="E356" s="81">
        <v>0</v>
      </c>
      <c r="F356" s="49">
        <v>33982</v>
      </c>
      <c r="G356" s="49"/>
      <c r="H356" s="61">
        <f t="shared" si="81"/>
        <v>33982</v>
      </c>
    </row>
    <row r="357" spans="1:8" s="21" customFormat="1" ht="12" customHeight="1" x14ac:dyDescent="0.2">
      <c r="A357" s="37"/>
      <c r="B357" s="41"/>
      <c r="C357" s="31"/>
      <c r="D357" s="647" t="s">
        <v>16</v>
      </c>
      <c r="E357" s="96">
        <v>0</v>
      </c>
      <c r="F357" s="653">
        <f>SUM(F358:F358)</f>
        <v>401117</v>
      </c>
      <c r="G357" s="653">
        <f>SUM(G358:G358)</f>
        <v>0</v>
      </c>
      <c r="H357" s="648">
        <f t="shared" si="81"/>
        <v>401117</v>
      </c>
    </row>
    <row r="358" spans="1:8" s="21" customFormat="1" ht="33" customHeight="1" x14ac:dyDescent="0.2">
      <c r="A358" s="37"/>
      <c r="B358" s="41"/>
      <c r="C358" s="47">
        <v>2830</v>
      </c>
      <c r="D358" s="68" t="s">
        <v>200</v>
      </c>
      <c r="E358" s="81">
        <v>0</v>
      </c>
      <c r="F358" s="49">
        <v>401117</v>
      </c>
      <c r="G358" s="49"/>
      <c r="H358" s="61">
        <f t="shared" si="81"/>
        <v>401117</v>
      </c>
    </row>
    <row r="359" spans="1:8" s="21" customFormat="1" ht="12" customHeight="1" x14ac:dyDescent="0.2">
      <c r="A359" s="37"/>
      <c r="B359" s="53">
        <v>85220</v>
      </c>
      <c r="C359" s="74"/>
      <c r="D359" s="52" t="s">
        <v>72</v>
      </c>
      <c r="E359" s="81"/>
      <c r="F359" s="49"/>
      <c r="G359" s="49"/>
      <c r="H359" s="61"/>
    </row>
    <row r="360" spans="1:8" s="21" customFormat="1" ht="12" customHeight="1" x14ac:dyDescent="0.2">
      <c r="A360" s="37"/>
      <c r="B360" s="100"/>
      <c r="C360" s="74"/>
      <c r="D360" s="76" t="s">
        <v>73</v>
      </c>
      <c r="E360" s="90">
        <v>973755.58</v>
      </c>
      <c r="F360" s="45">
        <f>SUM(F362,F364)</f>
        <v>110234.88</v>
      </c>
      <c r="G360" s="45">
        <f>SUM(G362,G364)</f>
        <v>0</v>
      </c>
      <c r="H360" s="44">
        <f t="shared" ref="H360:H367" si="82">SUM(E360+F360-G360)</f>
        <v>1083990.46</v>
      </c>
    </row>
    <row r="361" spans="1:8" s="21" customFormat="1" ht="12" customHeight="1" x14ac:dyDescent="0.2">
      <c r="A361" s="37"/>
      <c r="B361" s="100"/>
      <c r="C361" s="74"/>
      <c r="D361" s="52" t="s">
        <v>201</v>
      </c>
      <c r="E361" s="81"/>
      <c r="F361" s="61"/>
      <c r="G361" s="61"/>
      <c r="H361" s="50"/>
    </row>
    <row r="362" spans="1:8" s="21" customFormat="1" ht="12" customHeight="1" x14ac:dyDescent="0.2">
      <c r="A362" s="37"/>
      <c r="B362" s="100"/>
      <c r="C362" s="106"/>
      <c r="D362" s="654" t="s">
        <v>202</v>
      </c>
      <c r="E362" s="96">
        <v>939155.58</v>
      </c>
      <c r="F362" s="646">
        <f>SUM(F363)</f>
        <v>38288.879999999997</v>
      </c>
      <c r="G362" s="646">
        <f>SUM(G363)</f>
        <v>0</v>
      </c>
      <c r="H362" s="96">
        <f>SUM(E362+F362-G362)</f>
        <v>977444.46</v>
      </c>
    </row>
    <row r="363" spans="1:8" s="21" customFormat="1" ht="12" customHeight="1" x14ac:dyDescent="0.2">
      <c r="A363" s="37"/>
      <c r="B363" s="100"/>
      <c r="C363" s="41">
        <v>4010</v>
      </c>
      <c r="D363" s="94" t="s">
        <v>108</v>
      </c>
      <c r="E363" s="81">
        <v>558479.57999999996</v>
      </c>
      <c r="F363" s="61">
        <v>38288.879999999997</v>
      </c>
      <c r="G363" s="61"/>
      <c r="H363" s="61">
        <f t="shared" ref="H363" si="83">SUM(E363+F363-G363)</f>
        <v>596768.46</v>
      </c>
    </row>
    <row r="364" spans="1:8" s="21" customFormat="1" ht="12" customHeight="1" x14ac:dyDescent="0.2">
      <c r="A364" s="37"/>
      <c r="B364" s="41"/>
      <c r="C364" s="106"/>
      <c r="D364" s="657" t="s">
        <v>199</v>
      </c>
      <c r="E364" s="96">
        <v>0</v>
      </c>
      <c r="F364" s="646">
        <f>SUM(F365:F367)</f>
        <v>71946</v>
      </c>
      <c r="G364" s="646">
        <f>SUM(G365:G367)</f>
        <v>0</v>
      </c>
      <c r="H364" s="96">
        <f t="shared" si="82"/>
        <v>71946</v>
      </c>
    </row>
    <row r="365" spans="1:8" s="21" customFormat="1" ht="12" customHeight="1" x14ac:dyDescent="0.2">
      <c r="A365" s="78"/>
      <c r="B365" s="102"/>
      <c r="C365" s="102">
        <v>4010</v>
      </c>
      <c r="D365" s="64" t="s">
        <v>108</v>
      </c>
      <c r="E365" s="90">
        <v>0</v>
      </c>
      <c r="F365" s="88">
        <v>60000</v>
      </c>
      <c r="G365" s="88"/>
      <c r="H365" s="45">
        <f t="shared" si="82"/>
        <v>60000</v>
      </c>
    </row>
    <row r="366" spans="1:8" s="21" customFormat="1" ht="12" customHeight="1" x14ac:dyDescent="0.2">
      <c r="A366" s="37"/>
      <c r="B366" s="41"/>
      <c r="C366" s="41">
        <v>4110</v>
      </c>
      <c r="D366" s="94" t="s">
        <v>36</v>
      </c>
      <c r="E366" s="81">
        <v>0</v>
      </c>
      <c r="F366" s="49">
        <v>10476</v>
      </c>
      <c r="G366" s="49"/>
      <c r="H366" s="61">
        <f t="shared" si="82"/>
        <v>10476</v>
      </c>
    </row>
    <row r="367" spans="1:8" s="21" customFormat="1" ht="12" customHeight="1" x14ac:dyDescent="0.2">
      <c r="A367" s="37"/>
      <c r="B367" s="41"/>
      <c r="C367" s="41">
        <v>4120</v>
      </c>
      <c r="D367" s="94" t="s">
        <v>26</v>
      </c>
      <c r="E367" s="81">
        <v>0</v>
      </c>
      <c r="F367" s="49">
        <v>1470</v>
      </c>
      <c r="G367" s="49"/>
      <c r="H367" s="61">
        <f t="shared" si="82"/>
        <v>1470</v>
      </c>
    </row>
    <row r="368" spans="1:8" s="21" customFormat="1" ht="12" customHeight="1" x14ac:dyDescent="0.2">
      <c r="A368" s="37"/>
      <c r="B368" s="46">
        <v>85295</v>
      </c>
      <c r="C368" s="31"/>
      <c r="D368" s="64" t="s">
        <v>75</v>
      </c>
      <c r="E368" s="90">
        <v>6301327.6899999995</v>
      </c>
      <c r="F368" s="44">
        <f>SUM(F369,F373,F386)</f>
        <v>173615.04</v>
      </c>
      <c r="G368" s="44">
        <f>SUM(G369,G373,G386)</f>
        <v>10560</v>
      </c>
      <c r="H368" s="44">
        <f>SUM(E368+F368-G368)</f>
        <v>6464382.7299999995</v>
      </c>
    </row>
    <row r="369" spans="1:8" s="21" customFormat="1" ht="12" customHeight="1" x14ac:dyDescent="0.2">
      <c r="A369" s="37"/>
      <c r="B369" s="46"/>
      <c r="C369" s="106"/>
      <c r="D369" s="657" t="s">
        <v>188</v>
      </c>
      <c r="E369" s="96">
        <v>1653325.78</v>
      </c>
      <c r="F369" s="646">
        <f>SUM(F370:F372)</f>
        <v>69037.64</v>
      </c>
      <c r="G369" s="646">
        <f>SUM(G370:G372)</f>
        <v>560</v>
      </c>
      <c r="H369" s="96">
        <f t="shared" ref="H369:H410" si="84">SUM(E369+F369-G369)</f>
        <v>1721803.42</v>
      </c>
    </row>
    <row r="370" spans="1:8" s="21" customFormat="1" ht="12" customHeight="1" x14ac:dyDescent="0.2">
      <c r="A370" s="37"/>
      <c r="B370" s="37"/>
      <c r="C370" s="41">
        <v>4010</v>
      </c>
      <c r="D370" s="94" t="s">
        <v>108</v>
      </c>
      <c r="E370" s="61">
        <v>1033248.78</v>
      </c>
      <c r="F370" s="61">
        <v>68477.64</v>
      </c>
      <c r="G370" s="61"/>
      <c r="H370" s="61">
        <f t="shared" si="84"/>
        <v>1101726.42</v>
      </c>
    </row>
    <row r="371" spans="1:8" s="21" customFormat="1" ht="12" customHeight="1" x14ac:dyDescent="0.2">
      <c r="A371" s="37"/>
      <c r="B371" s="37"/>
      <c r="C371" s="41">
        <v>4040</v>
      </c>
      <c r="D371" s="94" t="s">
        <v>131</v>
      </c>
      <c r="E371" s="61">
        <v>92430</v>
      </c>
      <c r="F371" s="61">
        <v>560</v>
      </c>
      <c r="G371" s="61"/>
      <c r="H371" s="61">
        <f t="shared" si="84"/>
        <v>92990</v>
      </c>
    </row>
    <row r="372" spans="1:8" s="21" customFormat="1" ht="12" customHeight="1" x14ac:dyDescent="0.2">
      <c r="A372" s="37"/>
      <c r="B372" s="37"/>
      <c r="C372" s="41">
        <v>4110</v>
      </c>
      <c r="D372" s="94" t="s">
        <v>36</v>
      </c>
      <c r="E372" s="61">
        <v>186372</v>
      </c>
      <c r="F372" s="61"/>
      <c r="G372" s="61">
        <v>560</v>
      </c>
      <c r="H372" s="61">
        <f t="shared" si="84"/>
        <v>185812</v>
      </c>
    </row>
    <row r="373" spans="1:8" s="21" customFormat="1" ht="23.25" customHeight="1" x14ac:dyDescent="0.2">
      <c r="A373" s="37"/>
      <c r="B373" s="37"/>
      <c r="C373" s="106"/>
      <c r="D373" s="665" t="s">
        <v>203</v>
      </c>
      <c r="E373" s="96">
        <v>0</v>
      </c>
      <c r="F373" s="646">
        <f>SUM(F374:F385)</f>
        <v>94738</v>
      </c>
      <c r="G373" s="646">
        <f>SUM(G374:G385)</f>
        <v>0</v>
      </c>
      <c r="H373" s="96">
        <f t="shared" si="84"/>
        <v>94738</v>
      </c>
    </row>
    <row r="374" spans="1:8" s="21" customFormat="1" ht="12" customHeight="1" x14ac:dyDescent="0.2">
      <c r="A374" s="37"/>
      <c r="B374" s="37"/>
      <c r="C374" s="41">
        <v>4017</v>
      </c>
      <c r="D374" s="94" t="s">
        <v>108</v>
      </c>
      <c r="E374" s="81">
        <v>0</v>
      </c>
      <c r="F374" s="61">
        <v>33033.199999999997</v>
      </c>
      <c r="G374" s="61"/>
      <c r="H374" s="61">
        <f t="shared" si="84"/>
        <v>33033.199999999997</v>
      </c>
    </row>
    <row r="375" spans="1:8" s="21" customFormat="1" ht="12" customHeight="1" x14ac:dyDescent="0.2">
      <c r="A375" s="37"/>
      <c r="B375" s="37"/>
      <c r="C375" s="41">
        <v>4019</v>
      </c>
      <c r="D375" s="94" t="s">
        <v>108</v>
      </c>
      <c r="E375" s="81">
        <v>0</v>
      </c>
      <c r="F375" s="61">
        <v>3951.3</v>
      </c>
      <c r="G375" s="61"/>
      <c r="H375" s="61">
        <f t="shared" si="84"/>
        <v>3951.3</v>
      </c>
    </row>
    <row r="376" spans="1:8" s="21" customFormat="1" ht="12" customHeight="1" x14ac:dyDescent="0.2">
      <c r="A376" s="37"/>
      <c r="B376" s="37"/>
      <c r="C376" s="41">
        <v>4117</v>
      </c>
      <c r="D376" s="94" t="s">
        <v>36</v>
      </c>
      <c r="E376" s="81">
        <v>0</v>
      </c>
      <c r="F376" s="61">
        <v>5785.06</v>
      </c>
      <c r="G376" s="61"/>
      <c r="H376" s="61">
        <f t="shared" si="84"/>
        <v>5785.06</v>
      </c>
    </row>
    <row r="377" spans="1:8" s="21" customFormat="1" ht="12" customHeight="1" x14ac:dyDescent="0.2">
      <c r="A377" s="37"/>
      <c r="B377" s="37"/>
      <c r="C377" s="41">
        <v>4119</v>
      </c>
      <c r="D377" s="94" t="s">
        <v>36</v>
      </c>
      <c r="E377" s="81">
        <v>0</v>
      </c>
      <c r="F377" s="61">
        <v>689.9</v>
      </c>
      <c r="G377" s="61"/>
      <c r="H377" s="61">
        <f t="shared" si="84"/>
        <v>689.9</v>
      </c>
    </row>
    <row r="378" spans="1:8" s="21" customFormat="1" ht="12" customHeight="1" x14ac:dyDescent="0.2">
      <c r="A378" s="37"/>
      <c r="B378" s="37"/>
      <c r="C378" s="41">
        <v>4127</v>
      </c>
      <c r="D378" s="94" t="s">
        <v>26</v>
      </c>
      <c r="E378" s="81">
        <v>0</v>
      </c>
      <c r="F378" s="61">
        <v>811.76</v>
      </c>
      <c r="G378" s="61"/>
      <c r="H378" s="61">
        <f t="shared" si="84"/>
        <v>811.76</v>
      </c>
    </row>
    <row r="379" spans="1:8" s="21" customFormat="1" ht="12" customHeight="1" x14ac:dyDescent="0.2">
      <c r="A379" s="37"/>
      <c r="B379" s="37"/>
      <c r="C379" s="41">
        <v>4129</v>
      </c>
      <c r="D379" s="94" t="s">
        <v>26</v>
      </c>
      <c r="E379" s="81">
        <v>0</v>
      </c>
      <c r="F379" s="61">
        <v>96.8</v>
      </c>
      <c r="G379" s="61"/>
      <c r="H379" s="61">
        <f t="shared" si="84"/>
        <v>96.8</v>
      </c>
    </row>
    <row r="380" spans="1:8" s="21" customFormat="1" ht="12" customHeight="1" x14ac:dyDescent="0.2">
      <c r="A380" s="37"/>
      <c r="B380" s="37"/>
      <c r="C380" s="41">
        <v>4177</v>
      </c>
      <c r="D380" s="94" t="s">
        <v>22</v>
      </c>
      <c r="E380" s="81">
        <v>0</v>
      </c>
      <c r="F380" s="61">
        <v>14400</v>
      </c>
      <c r="G380" s="61"/>
      <c r="H380" s="61">
        <f t="shared" si="84"/>
        <v>14400</v>
      </c>
    </row>
    <row r="381" spans="1:8" s="21" customFormat="1" ht="12" customHeight="1" x14ac:dyDescent="0.2">
      <c r="A381" s="37"/>
      <c r="B381" s="37"/>
      <c r="C381" s="41">
        <v>4217</v>
      </c>
      <c r="D381" s="94" t="s">
        <v>34</v>
      </c>
      <c r="E381" s="81">
        <v>0</v>
      </c>
      <c r="F381" s="61">
        <v>15664</v>
      </c>
      <c r="G381" s="61"/>
      <c r="H381" s="61">
        <f t="shared" si="84"/>
        <v>15664</v>
      </c>
    </row>
    <row r="382" spans="1:8" s="21" customFormat="1" ht="12" customHeight="1" x14ac:dyDescent="0.2">
      <c r="A382" s="37"/>
      <c r="B382" s="37"/>
      <c r="C382" s="47">
        <v>4227</v>
      </c>
      <c r="D382" s="108" t="s">
        <v>35</v>
      </c>
      <c r="E382" s="81">
        <v>0</v>
      </c>
      <c r="F382" s="61">
        <v>14580</v>
      </c>
      <c r="G382" s="61"/>
      <c r="H382" s="61">
        <f t="shared" si="84"/>
        <v>14580</v>
      </c>
    </row>
    <row r="383" spans="1:8" s="21" customFormat="1" ht="12" customHeight="1" x14ac:dyDescent="0.2">
      <c r="A383" s="37"/>
      <c r="B383" s="37"/>
      <c r="C383" s="41">
        <v>4307</v>
      </c>
      <c r="D383" s="94" t="s">
        <v>18</v>
      </c>
      <c r="E383" s="81">
        <v>0</v>
      </c>
      <c r="F383" s="61">
        <v>5404</v>
      </c>
      <c r="G383" s="61"/>
      <c r="H383" s="61">
        <f t="shared" si="84"/>
        <v>5404</v>
      </c>
    </row>
    <row r="384" spans="1:8" s="21" customFormat="1" ht="12" customHeight="1" x14ac:dyDescent="0.2">
      <c r="A384" s="37"/>
      <c r="B384" s="37"/>
      <c r="C384" s="41">
        <v>4437</v>
      </c>
      <c r="D384" s="94" t="s">
        <v>143</v>
      </c>
      <c r="E384" s="81">
        <v>0</v>
      </c>
      <c r="F384" s="61">
        <v>50</v>
      </c>
      <c r="G384" s="61"/>
      <c r="H384" s="61">
        <f t="shared" si="84"/>
        <v>50</v>
      </c>
    </row>
    <row r="385" spans="1:8" s="21" customFormat="1" ht="12" customHeight="1" x14ac:dyDescent="0.2">
      <c r="A385" s="37"/>
      <c r="B385" s="37"/>
      <c r="C385" s="47">
        <v>4717</v>
      </c>
      <c r="D385" s="128" t="s">
        <v>25</v>
      </c>
      <c r="E385" s="81">
        <v>0</v>
      </c>
      <c r="F385" s="61">
        <v>271.98</v>
      </c>
      <c r="G385" s="61"/>
      <c r="H385" s="61">
        <f t="shared" si="84"/>
        <v>271.98</v>
      </c>
    </row>
    <row r="386" spans="1:8" s="21" customFormat="1" ht="21.75" customHeight="1" x14ac:dyDescent="0.2">
      <c r="A386" s="37"/>
      <c r="B386" s="37"/>
      <c r="C386" s="106"/>
      <c r="D386" s="666" t="s">
        <v>204</v>
      </c>
      <c r="E386" s="96">
        <v>805581</v>
      </c>
      <c r="F386" s="646">
        <f>SUM(F387:F388)</f>
        <v>9839.4</v>
      </c>
      <c r="G386" s="646">
        <f>SUM(G387:G388)</f>
        <v>10000</v>
      </c>
      <c r="H386" s="96">
        <f t="shared" si="84"/>
        <v>805420.4</v>
      </c>
    </row>
    <row r="387" spans="1:8" s="21" customFormat="1" ht="12" customHeight="1" x14ac:dyDescent="0.2">
      <c r="A387" s="37"/>
      <c r="B387" s="37"/>
      <c r="C387" s="41">
        <v>4010</v>
      </c>
      <c r="D387" s="94" t="s">
        <v>108</v>
      </c>
      <c r="E387" s="81">
        <v>141684</v>
      </c>
      <c r="F387" s="49">
        <v>9839.4</v>
      </c>
      <c r="G387" s="49"/>
      <c r="H387" s="61">
        <f t="shared" si="84"/>
        <v>151523.4</v>
      </c>
    </row>
    <row r="388" spans="1:8" s="21" customFormat="1" ht="12" customHeight="1" x14ac:dyDescent="0.2">
      <c r="A388" s="37"/>
      <c r="B388" s="37"/>
      <c r="C388" s="41">
        <v>4040</v>
      </c>
      <c r="D388" s="94" t="s">
        <v>131</v>
      </c>
      <c r="E388" s="61">
        <v>12043</v>
      </c>
      <c r="F388" s="61"/>
      <c r="G388" s="61">
        <v>10000</v>
      </c>
      <c r="H388" s="61">
        <f t="shared" si="84"/>
        <v>2043</v>
      </c>
    </row>
    <row r="389" spans="1:8" s="21" customFormat="1" ht="12" customHeight="1" thickBot="1" x14ac:dyDescent="0.25">
      <c r="A389" s="36">
        <v>853</v>
      </c>
      <c r="B389" s="37"/>
      <c r="C389" s="38"/>
      <c r="D389" s="39" t="s">
        <v>99</v>
      </c>
      <c r="E389" s="35">
        <v>14287173.029999999</v>
      </c>
      <c r="F389" s="40">
        <f>SUM(F390,F393)</f>
        <v>321008</v>
      </c>
      <c r="G389" s="40">
        <f>SUM(G390,G393)</f>
        <v>0</v>
      </c>
      <c r="H389" s="35">
        <f t="shared" si="84"/>
        <v>14608181.029999999</v>
      </c>
    </row>
    <row r="390" spans="1:8" s="21" customFormat="1" ht="12" customHeight="1" thickTop="1" x14ac:dyDescent="0.2">
      <c r="A390" s="36"/>
      <c r="B390" s="2">
        <v>85321</v>
      </c>
      <c r="C390" s="2"/>
      <c r="D390" s="1" t="s">
        <v>100</v>
      </c>
      <c r="E390" s="90">
        <v>449887</v>
      </c>
      <c r="F390" s="44">
        <f>SUM(F391)</f>
        <v>31974</v>
      </c>
      <c r="G390" s="44">
        <f>SUM(G391)</f>
        <v>0</v>
      </c>
      <c r="H390" s="44">
        <f t="shared" si="84"/>
        <v>481861</v>
      </c>
    </row>
    <row r="391" spans="1:8" s="21" customFormat="1" ht="12" customHeight="1" x14ac:dyDescent="0.2">
      <c r="A391" s="36"/>
      <c r="B391" s="37"/>
      <c r="C391" s="106"/>
      <c r="D391" s="656" t="s">
        <v>121</v>
      </c>
      <c r="E391" s="96">
        <v>382892</v>
      </c>
      <c r="F391" s="646">
        <f>SUM(F392:F392)</f>
        <v>31974</v>
      </c>
      <c r="G391" s="646">
        <f>SUM(G392:G392)</f>
        <v>0</v>
      </c>
      <c r="H391" s="96">
        <f>SUM(E391+F391-G391)</f>
        <v>414866</v>
      </c>
    </row>
    <row r="392" spans="1:8" s="21" customFormat="1" ht="12" customHeight="1" x14ac:dyDescent="0.2">
      <c r="A392" s="36"/>
      <c r="B392" s="37"/>
      <c r="C392" s="41">
        <v>4010</v>
      </c>
      <c r="D392" s="94" t="s">
        <v>108</v>
      </c>
      <c r="E392" s="81">
        <v>228665</v>
      </c>
      <c r="F392" s="61">
        <v>31974</v>
      </c>
      <c r="G392" s="61"/>
      <c r="H392" s="61">
        <f>SUM(E392+F392-G392)</f>
        <v>260639</v>
      </c>
    </row>
    <row r="393" spans="1:8" s="21" customFormat="1" ht="12" customHeight="1" x14ac:dyDescent="0.2">
      <c r="A393" s="38"/>
      <c r="B393" s="46">
        <v>85395</v>
      </c>
      <c r="C393" s="31"/>
      <c r="D393" s="64" t="s">
        <v>75</v>
      </c>
      <c r="E393" s="90">
        <v>8797968.0299999993</v>
      </c>
      <c r="F393" s="88">
        <f>SUM(F394,F396,F399,F403)</f>
        <v>289034</v>
      </c>
      <c r="G393" s="88">
        <f>SUM(G394,G396,G399,G403)</f>
        <v>0</v>
      </c>
      <c r="H393" s="44">
        <f t="shared" si="84"/>
        <v>9087002.0299999993</v>
      </c>
    </row>
    <row r="394" spans="1:8" s="21" customFormat="1" ht="12" customHeight="1" x14ac:dyDescent="0.2">
      <c r="A394" s="38"/>
      <c r="B394" s="37"/>
      <c r="C394" s="106"/>
      <c r="D394" s="655" t="s">
        <v>190</v>
      </c>
      <c r="E394" s="659">
        <v>1224680</v>
      </c>
      <c r="F394" s="667">
        <f t="shared" ref="F394:G394" si="85">SUM(F395)</f>
        <v>90000</v>
      </c>
      <c r="G394" s="667">
        <f t="shared" si="85"/>
        <v>0</v>
      </c>
      <c r="H394" s="96">
        <f t="shared" si="84"/>
        <v>1314680</v>
      </c>
    </row>
    <row r="395" spans="1:8" s="21" customFormat="1" ht="32.25" customHeight="1" x14ac:dyDescent="0.2">
      <c r="A395" s="38"/>
      <c r="B395" s="37"/>
      <c r="C395" s="47">
        <v>2800</v>
      </c>
      <c r="D395" s="48" t="s">
        <v>567</v>
      </c>
      <c r="E395" s="49">
        <v>0</v>
      </c>
      <c r="F395" s="49">
        <v>90000</v>
      </c>
      <c r="G395" s="49"/>
      <c r="H395" s="49">
        <f t="shared" si="84"/>
        <v>90000</v>
      </c>
    </row>
    <row r="396" spans="1:8" s="21" customFormat="1" ht="12" customHeight="1" x14ac:dyDescent="0.2">
      <c r="A396" s="38"/>
      <c r="B396" s="37"/>
      <c r="C396" s="106"/>
      <c r="D396" s="647" t="s">
        <v>205</v>
      </c>
      <c r="E396" s="96">
        <v>6202304</v>
      </c>
      <c r="F396" s="646">
        <f>SUM(F397:F397)</f>
        <v>168660</v>
      </c>
      <c r="G396" s="646">
        <f>SUM(G397:G397)</f>
        <v>0</v>
      </c>
      <c r="H396" s="96">
        <f>SUM(E396+F396-G396)</f>
        <v>6370964</v>
      </c>
    </row>
    <row r="397" spans="1:8" s="21" customFormat="1" ht="12" customHeight="1" x14ac:dyDescent="0.2">
      <c r="A397" s="38"/>
      <c r="B397" s="37"/>
      <c r="C397" s="41">
        <v>4010</v>
      </c>
      <c r="D397" s="94" t="s">
        <v>108</v>
      </c>
      <c r="E397" s="81">
        <v>2491851</v>
      </c>
      <c r="F397" s="61">
        <v>168660</v>
      </c>
      <c r="G397" s="61"/>
      <c r="H397" s="61">
        <f>SUM(E397+F397-G397)</f>
        <v>2660511</v>
      </c>
    </row>
    <row r="398" spans="1:8" s="21" customFormat="1" ht="12" customHeight="1" x14ac:dyDescent="0.2">
      <c r="A398" s="38"/>
      <c r="B398" s="37"/>
      <c r="C398" s="31"/>
      <c r="D398" s="94" t="s">
        <v>206</v>
      </c>
      <c r="E398" s="50"/>
      <c r="F398" s="61"/>
      <c r="G398" s="61"/>
      <c r="H398" s="50"/>
    </row>
    <row r="399" spans="1:8" s="21" customFormat="1" ht="12" customHeight="1" x14ac:dyDescent="0.2">
      <c r="A399" s="38"/>
      <c r="B399" s="37"/>
      <c r="C399" s="106"/>
      <c r="D399" s="647" t="s">
        <v>207</v>
      </c>
      <c r="E399" s="96">
        <v>545353.4</v>
      </c>
      <c r="F399" s="646">
        <f>SUM(F400:F400)</f>
        <v>19451</v>
      </c>
      <c r="G399" s="646">
        <f>SUM(G400:G400)</f>
        <v>0</v>
      </c>
      <c r="H399" s="96">
        <f>SUM(E399+F399-G399)</f>
        <v>564804.4</v>
      </c>
    </row>
    <row r="400" spans="1:8" s="21" customFormat="1" ht="12" customHeight="1" x14ac:dyDescent="0.2">
      <c r="A400" s="38"/>
      <c r="B400" s="37"/>
      <c r="C400" s="41">
        <v>4010</v>
      </c>
      <c r="D400" s="94" t="s">
        <v>108</v>
      </c>
      <c r="E400" s="81">
        <v>274298.40000000002</v>
      </c>
      <c r="F400" s="61">
        <v>19451</v>
      </c>
      <c r="G400" s="61"/>
      <c r="H400" s="61">
        <f>SUM(E400+F400-G400)</f>
        <v>293749.40000000002</v>
      </c>
    </row>
    <row r="401" spans="1:8" s="21" customFormat="1" ht="12" customHeight="1" x14ac:dyDescent="0.2">
      <c r="A401" s="38"/>
      <c r="B401" s="37"/>
      <c r="C401" s="31"/>
      <c r="D401" s="668" t="s">
        <v>208</v>
      </c>
      <c r="E401" s="81"/>
      <c r="F401" s="50"/>
      <c r="G401" s="50"/>
      <c r="H401" s="50"/>
    </row>
    <row r="402" spans="1:8" s="21" customFormat="1" ht="12" customHeight="1" x14ac:dyDescent="0.2">
      <c r="A402" s="38"/>
      <c r="B402" s="37"/>
      <c r="C402" s="31"/>
      <c r="D402" s="668" t="s">
        <v>209</v>
      </c>
      <c r="E402" s="81"/>
      <c r="F402" s="50"/>
      <c r="G402" s="50"/>
      <c r="H402" s="50"/>
    </row>
    <row r="403" spans="1:8" s="21" customFormat="1" ht="12" customHeight="1" x14ac:dyDescent="0.2">
      <c r="A403" s="38"/>
      <c r="B403" s="37"/>
      <c r="C403" s="41"/>
      <c r="D403" s="669" t="s">
        <v>210</v>
      </c>
      <c r="E403" s="648">
        <v>483424.2</v>
      </c>
      <c r="F403" s="648">
        <f>SUM(F404:F404)</f>
        <v>10923</v>
      </c>
      <c r="G403" s="648">
        <f>SUM(G404:G404)</f>
        <v>0</v>
      </c>
      <c r="H403" s="96">
        <f>SUM(E403+F403-G403)</f>
        <v>494347.2</v>
      </c>
    </row>
    <row r="404" spans="1:8" s="21" customFormat="1" ht="12" customHeight="1" x14ac:dyDescent="0.2">
      <c r="A404" s="38"/>
      <c r="B404" s="37"/>
      <c r="C404" s="41">
        <v>4010</v>
      </c>
      <c r="D404" s="94" t="s">
        <v>108</v>
      </c>
      <c r="E404" s="129">
        <v>296728.2</v>
      </c>
      <c r="F404" s="61">
        <v>10923</v>
      </c>
      <c r="G404" s="61"/>
      <c r="H404" s="61">
        <f t="shared" ref="H404" si="86">SUM(E404+F404-G404)</f>
        <v>307651.20000000001</v>
      </c>
    </row>
    <row r="405" spans="1:8" s="21" customFormat="1" ht="12" customHeight="1" thickBot="1" x14ac:dyDescent="0.25">
      <c r="A405" s="37">
        <v>854</v>
      </c>
      <c r="B405" s="37"/>
      <c r="C405" s="38"/>
      <c r="D405" s="39" t="s">
        <v>23</v>
      </c>
      <c r="E405" s="35">
        <v>22671979.929999996</v>
      </c>
      <c r="F405" s="40">
        <f>SUM(F407,F410,F417,F420,F423)</f>
        <v>229077</v>
      </c>
      <c r="G405" s="40">
        <f>SUM(G407,G410,G417,G420,G423)</f>
        <v>1000</v>
      </c>
      <c r="H405" s="35">
        <f t="shared" si="84"/>
        <v>22900056.929999996</v>
      </c>
    </row>
    <row r="406" spans="1:8" s="21" customFormat="1" ht="12" customHeight="1" thickTop="1" x14ac:dyDescent="0.2">
      <c r="A406" s="37"/>
      <c r="B406" s="46">
        <v>85406</v>
      </c>
      <c r="C406" s="41"/>
      <c r="D406" s="94" t="s">
        <v>211</v>
      </c>
      <c r="E406" s="51"/>
      <c r="F406" s="71"/>
      <c r="G406" s="71"/>
      <c r="H406" s="51"/>
    </row>
    <row r="407" spans="1:8" s="21" customFormat="1" ht="12" customHeight="1" x14ac:dyDescent="0.2">
      <c r="A407" s="37"/>
      <c r="B407" s="46"/>
      <c r="C407" s="31"/>
      <c r="D407" s="69" t="s">
        <v>212</v>
      </c>
      <c r="E407" s="44">
        <v>5949681.1199999992</v>
      </c>
      <c r="F407" s="45">
        <f>SUM(F408)</f>
        <v>43019</v>
      </c>
      <c r="G407" s="45">
        <f>SUM(G408)</f>
        <v>0</v>
      </c>
      <c r="H407" s="44">
        <f t="shared" ref="H407" si="87">SUM(E407+F407-G407)</f>
        <v>5992700.1199999992</v>
      </c>
    </row>
    <row r="408" spans="1:8" s="21" customFormat="1" ht="12" customHeight="1" x14ac:dyDescent="0.2">
      <c r="A408" s="37"/>
      <c r="B408" s="46"/>
      <c r="C408" s="31"/>
      <c r="D408" s="657" t="s">
        <v>21</v>
      </c>
      <c r="E408" s="648">
        <v>5825776.0999999996</v>
      </c>
      <c r="F408" s="648">
        <f>SUM(F409:F409)</f>
        <v>43019</v>
      </c>
      <c r="G408" s="648">
        <f>SUM(G409:G409)</f>
        <v>0</v>
      </c>
      <c r="H408" s="96">
        <f>SUM(E408+F408-G408)</f>
        <v>5868795.0999999996</v>
      </c>
    </row>
    <row r="409" spans="1:8" s="21" customFormat="1" ht="12" customHeight="1" x14ac:dyDescent="0.2">
      <c r="A409" s="37"/>
      <c r="B409" s="46"/>
      <c r="C409" s="31" t="s">
        <v>213</v>
      </c>
      <c r="D409" s="94" t="s">
        <v>108</v>
      </c>
      <c r="E409" s="81">
        <v>467543.52</v>
      </c>
      <c r="F409" s="81">
        <v>43019</v>
      </c>
      <c r="G409" s="81"/>
      <c r="H409" s="61">
        <f t="shared" ref="H409" si="88">SUM(E409+F409-G409)</f>
        <v>510562.52</v>
      </c>
    </row>
    <row r="410" spans="1:8" s="21" customFormat="1" ht="12" customHeight="1" x14ac:dyDescent="0.2">
      <c r="A410" s="37"/>
      <c r="B410" s="53">
        <v>85410</v>
      </c>
      <c r="C410" s="100"/>
      <c r="D410" s="76" t="s">
        <v>24</v>
      </c>
      <c r="E410" s="44">
        <v>4875830.2300000004</v>
      </c>
      <c r="F410" s="45">
        <f>SUM(F411,F415)</f>
        <v>99795</v>
      </c>
      <c r="G410" s="45">
        <f>SUM(G411,G415)</f>
        <v>1000</v>
      </c>
      <c r="H410" s="44">
        <f t="shared" si="84"/>
        <v>4974625.2300000004</v>
      </c>
    </row>
    <row r="411" spans="1:8" s="21" customFormat="1" ht="12" customHeight="1" x14ac:dyDescent="0.2">
      <c r="A411" s="37"/>
      <c r="B411" s="53"/>
      <c r="C411" s="31"/>
      <c r="D411" s="657" t="s">
        <v>21</v>
      </c>
      <c r="E411" s="96">
        <v>3504859.32</v>
      </c>
      <c r="F411" s="653">
        <f>SUM(F412:F414)</f>
        <v>93487</v>
      </c>
      <c r="G411" s="653">
        <f>SUM(G412:G414)</f>
        <v>1000</v>
      </c>
      <c r="H411" s="96">
        <f>SUM(E411+F411-G411)</f>
        <v>3597346.32</v>
      </c>
    </row>
    <row r="412" spans="1:8" s="21" customFormat="1" ht="12" customHeight="1" x14ac:dyDescent="0.2">
      <c r="A412" s="37"/>
      <c r="B412" s="53"/>
      <c r="C412" s="41">
        <v>3020</v>
      </c>
      <c r="D412" s="94" t="s">
        <v>177</v>
      </c>
      <c r="E412" s="81">
        <v>9535</v>
      </c>
      <c r="F412" s="49">
        <v>1000</v>
      </c>
      <c r="G412" s="49"/>
      <c r="H412" s="61">
        <f t="shared" ref="H412:H414" si="89">SUM(E412+F412-G412)</f>
        <v>10535</v>
      </c>
    </row>
    <row r="413" spans="1:8" s="21" customFormat="1" ht="12" customHeight="1" x14ac:dyDescent="0.2">
      <c r="A413" s="37"/>
      <c r="B413" s="53"/>
      <c r="C413" s="31" t="s">
        <v>213</v>
      </c>
      <c r="D413" s="94" t="s">
        <v>108</v>
      </c>
      <c r="E413" s="81">
        <v>982051.92</v>
      </c>
      <c r="F413" s="81">
        <v>92487</v>
      </c>
      <c r="G413" s="81"/>
      <c r="H413" s="61">
        <f t="shared" si="89"/>
        <v>1074538.92</v>
      </c>
    </row>
    <row r="414" spans="1:8" s="21" customFormat="1" ht="12" customHeight="1" x14ac:dyDescent="0.2">
      <c r="A414" s="37"/>
      <c r="B414" s="53"/>
      <c r="C414" s="41">
        <v>4300</v>
      </c>
      <c r="D414" s="94" t="s">
        <v>18</v>
      </c>
      <c r="E414" s="81">
        <v>89740</v>
      </c>
      <c r="F414" s="81"/>
      <c r="G414" s="81">
        <v>1000</v>
      </c>
      <c r="H414" s="61">
        <f t="shared" si="89"/>
        <v>88740</v>
      </c>
    </row>
    <row r="415" spans="1:8" s="21" customFormat="1" ht="23.25" customHeight="1" x14ac:dyDescent="0.2">
      <c r="A415" s="37"/>
      <c r="B415" s="53"/>
      <c r="C415" s="31"/>
      <c r="D415" s="649" t="s">
        <v>147</v>
      </c>
      <c r="E415" s="648">
        <v>5888</v>
      </c>
      <c r="F415" s="648">
        <f>SUM(F416:F416)</f>
        <v>6308</v>
      </c>
      <c r="G415" s="648">
        <f>SUM(G416:G416)</f>
        <v>0</v>
      </c>
      <c r="H415" s="96">
        <f>SUM(E415+F415-G415)</f>
        <v>12196</v>
      </c>
    </row>
    <row r="416" spans="1:8" s="21" customFormat="1" ht="22.5" customHeight="1" x14ac:dyDescent="0.2">
      <c r="A416" s="37"/>
      <c r="B416" s="53"/>
      <c r="C416" s="59" t="s">
        <v>148</v>
      </c>
      <c r="D416" s="60" t="s">
        <v>149</v>
      </c>
      <c r="E416" s="81">
        <v>5888</v>
      </c>
      <c r="F416" s="81">
        <v>6308</v>
      </c>
      <c r="G416" s="81"/>
      <c r="H416" s="50">
        <f t="shared" ref="H416" si="90">SUM(E416+F416-G416)</f>
        <v>12196</v>
      </c>
    </row>
    <row r="417" spans="1:8" s="21" customFormat="1" ht="12" customHeight="1" x14ac:dyDescent="0.2">
      <c r="A417" s="37"/>
      <c r="B417" s="41">
        <v>85415</v>
      </c>
      <c r="C417" s="46"/>
      <c r="D417" s="64" t="s">
        <v>79</v>
      </c>
      <c r="E417" s="90">
        <v>130000</v>
      </c>
      <c r="F417" s="44">
        <f>SUM(F418)</f>
        <v>9000</v>
      </c>
      <c r="G417" s="44">
        <f>SUM(G418)</f>
        <v>0</v>
      </c>
      <c r="H417" s="90">
        <f>SUM(E417+F417-G417)</f>
        <v>139000</v>
      </c>
    </row>
    <row r="418" spans="1:8" s="21" customFormat="1" ht="12" customHeight="1" x14ac:dyDescent="0.2">
      <c r="A418" s="37"/>
      <c r="B418" s="52"/>
      <c r="C418" s="106"/>
      <c r="D418" s="657" t="s">
        <v>21</v>
      </c>
      <c r="E418" s="96">
        <v>0</v>
      </c>
      <c r="F418" s="96">
        <f>SUM(F419)</f>
        <v>9000</v>
      </c>
      <c r="G418" s="96">
        <f>SUM(G419)</f>
        <v>0</v>
      </c>
      <c r="H418" s="653">
        <f t="shared" ref="H418:H419" si="91">SUM(E418+F418-G418)</f>
        <v>9000</v>
      </c>
    </row>
    <row r="419" spans="1:8" s="21" customFormat="1" ht="12" customHeight="1" x14ac:dyDescent="0.2">
      <c r="A419" s="78"/>
      <c r="B419" s="76"/>
      <c r="C419" s="102">
        <v>3240</v>
      </c>
      <c r="D419" s="64" t="s">
        <v>214</v>
      </c>
      <c r="E419" s="90">
        <v>0</v>
      </c>
      <c r="F419" s="90">
        <v>9000</v>
      </c>
      <c r="G419" s="90"/>
      <c r="H419" s="45">
        <f t="shared" si="91"/>
        <v>9000</v>
      </c>
    </row>
    <row r="420" spans="1:8" s="21" customFormat="1" ht="12" customHeight="1" x14ac:dyDescent="0.2">
      <c r="A420" s="37"/>
      <c r="B420" s="46">
        <v>85417</v>
      </c>
      <c r="C420" s="31"/>
      <c r="D420" s="1" t="s">
        <v>39</v>
      </c>
      <c r="E420" s="45">
        <v>250484.6</v>
      </c>
      <c r="F420" s="45">
        <f>SUM(F421)</f>
        <v>4963</v>
      </c>
      <c r="G420" s="45">
        <f>SUM(G421)</f>
        <v>0</v>
      </c>
      <c r="H420" s="44">
        <f>SUM(E420+F420-G420)</f>
        <v>255447.6</v>
      </c>
    </row>
    <row r="421" spans="1:8" s="21" customFormat="1" ht="12" customHeight="1" x14ac:dyDescent="0.2">
      <c r="A421" s="37"/>
      <c r="B421" s="46"/>
      <c r="C421" s="31"/>
      <c r="D421" s="647" t="s">
        <v>21</v>
      </c>
      <c r="E421" s="648">
        <v>250484.6</v>
      </c>
      <c r="F421" s="648">
        <f>SUM(F422:F422)</f>
        <v>4963</v>
      </c>
      <c r="G421" s="648">
        <f>SUM(G422:G422)</f>
        <v>0</v>
      </c>
      <c r="H421" s="648">
        <f t="shared" ref="H421:H422" si="92">SUM(E421+F421-G421)</f>
        <v>255447.6</v>
      </c>
    </row>
    <row r="422" spans="1:8" s="21" customFormat="1" ht="12" customHeight="1" x14ac:dyDescent="0.2">
      <c r="A422" s="37"/>
      <c r="B422" s="46"/>
      <c r="C422" s="31" t="s">
        <v>213</v>
      </c>
      <c r="D422" s="94" t="s">
        <v>108</v>
      </c>
      <c r="E422" s="81">
        <v>52305.599999999999</v>
      </c>
      <c r="F422" s="81">
        <v>4963</v>
      </c>
      <c r="G422" s="81"/>
      <c r="H422" s="50">
        <f t="shared" si="92"/>
        <v>57268.6</v>
      </c>
    </row>
    <row r="423" spans="1:8" s="21" customFormat="1" ht="12" customHeight="1" x14ac:dyDescent="0.2">
      <c r="A423" s="37"/>
      <c r="B423" s="41">
        <v>85420</v>
      </c>
      <c r="C423" s="41"/>
      <c r="D423" s="69" t="s">
        <v>40</v>
      </c>
      <c r="E423" s="44">
        <v>8116433.3599999994</v>
      </c>
      <c r="F423" s="45">
        <f>SUM(F424)</f>
        <v>72300</v>
      </c>
      <c r="G423" s="45">
        <f>SUM(G424)</f>
        <v>0</v>
      </c>
      <c r="H423" s="44">
        <f>SUM(E423+F423-G423)</f>
        <v>8188733.3599999994</v>
      </c>
    </row>
    <row r="424" spans="1:8" s="21" customFormat="1" ht="12" customHeight="1" x14ac:dyDescent="0.2">
      <c r="A424" s="37"/>
      <c r="B424" s="46"/>
      <c r="C424" s="31"/>
      <c r="D424" s="657" t="s">
        <v>21</v>
      </c>
      <c r="E424" s="96">
        <v>7916433.3599999994</v>
      </c>
      <c r="F424" s="653">
        <f>SUM(F425:F425)</f>
        <v>72300</v>
      </c>
      <c r="G424" s="653">
        <f>SUM(G425:G425)</f>
        <v>0</v>
      </c>
      <c r="H424" s="96">
        <f>SUM(E424+F424-G424)</f>
        <v>7988733.3599999994</v>
      </c>
    </row>
    <row r="425" spans="1:8" s="21" customFormat="1" ht="12" customHeight="1" x14ac:dyDescent="0.2">
      <c r="A425" s="37"/>
      <c r="B425" s="46"/>
      <c r="C425" s="31" t="s">
        <v>213</v>
      </c>
      <c r="D425" s="94" t="s">
        <v>108</v>
      </c>
      <c r="E425" s="81">
        <v>950354.4</v>
      </c>
      <c r="F425" s="81">
        <v>72300</v>
      </c>
      <c r="G425" s="81"/>
      <c r="H425" s="61">
        <f t="shared" ref="H425" si="93">SUM(E425+F425-G425)</f>
        <v>1022654.4</v>
      </c>
    </row>
    <row r="426" spans="1:8" s="21" customFormat="1" ht="12" customHeight="1" thickBot="1" x14ac:dyDescent="0.25">
      <c r="A426" s="37">
        <v>855</v>
      </c>
      <c r="B426" s="37"/>
      <c r="C426" s="38"/>
      <c r="D426" s="39" t="s">
        <v>82</v>
      </c>
      <c r="E426" s="3">
        <v>40884041.020000003</v>
      </c>
      <c r="F426" s="40">
        <f>SUM(F429,F432,F438,F442,F462,F467)</f>
        <v>2355597.7199999997</v>
      </c>
      <c r="G426" s="40">
        <f>SUM(G429,G432,G438,G442,G462,G467)</f>
        <v>13159</v>
      </c>
      <c r="H426" s="35">
        <f>SUM(E426+F426-G426)</f>
        <v>43226479.740000002</v>
      </c>
    </row>
    <row r="427" spans="1:8" s="21" customFormat="1" ht="12" thickTop="1" x14ac:dyDescent="0.2">
      <c r="A427" s="37"/>
      <c r="B427" s="41">
        <v>85502</v>
      </c>
      <c r="C427" s="31"/>
      <c r="D427" s="70" t="s">
        <v>215</v>
      </c>
      <c r="E427" s="49"/>
      <c r="F427" s="81"/>
      <c r="G427" s="81"/>
      <c r="H427" s="61"/>
    </row>
    <row r="428" spans="1:8" s="21" customFormat="1" ht="11.25" x14ac:dyDescent="0.2">
      <c r="A428" s="37"/>
      <c r="B428" s="41"/>
      <c r="C428" s="31"/>
      <c r="D428" s="70" t="s">
        <v>216</v>
      </c>
      <c r="E428" s="49"/>
      <c r="F428" s="81"/>
      <c r="G428" s="81"/>
      <c r="H428" s="61"/>
    </row>
    <row r="429" spans="1:8" s="21" customFormat="1" ht="11.25" x14ac:dyDescent="0.2">
      <c r="A429" s="37"/>
      <c r="B429" s="41"/>
      <c r="C429" s="31"/>
      <c r="D429" s="69" t="s">
        <v>217</v>
      </c>
      <c r="E429" s="90">
        <v>1268917</v>
      </c>
      <c r="F429" s="45">
        <f>SUM(F430)</f>
        <v>88612.44</v>
      </c>
      <c r="G429" s="45">
        <f>SUM(G430)</f>
        <v>0</v>
      </c>
      <c r="H429" s="44">
        <f t="shared" ref="H429" si="94">SUM(E429+F429-G429)</f>
        <v>1357529.44</v>
      </c>
    </row>
    <row r="430" spans="1:8" s="21" customFormat="1" ht="11.25" x14ac:dyDescent="0.2">
      <c r="A430" s="37"/>
      <c r="B430" s="41"/>
      <c r="C430" s="106"/>
      <c r="D430" s="657" t="s">
        <v>188</v>
      </c>
      <c r="E430" s="96">
        <v>994847</v>
      </c>
      <c r="F430" s="646">
        <f>SUM(F431:F431)</f>
        <v>88612.44</v>
      </c>
      <c r="G430" s="646">
        <f>SUM(G431:G431)</f>
        <v>0</v>
      </c>
      <c r="H430" s="96">
        <f>SUM(E430+F430-G430)</f>
        <v>1083459.44</v>
      </c>
    </row>
    <row r="431" spans="1:8" s="21" customFormat="1" ht="11.25" x14ac:dyDescent="0.2">
      <c r="A431" s="37"/>
      <c r="B431" s="41"/>
      <c r="C431" s="41">
        <v>4010</v>
      </c>
      <c r="D431" s="94" t="s">
        <v>108</v>
      </c>
      <c r="E431" s="81">
        <v>575964</v>
      </c>
      <c r="F431" s="61">
        <v>88612.44</v>
      </c>
      <c r="G431" s="61"/>
      <c r="H431" s="61">
        <f t="shared" ref="H431:H438" si="95">SUM(E431+F431-G431)</f>
        <v>664576.43999999994</v>
      </c>
    </row>
    <row r="432" spans="1:8" s="21" customFormat="1" ht="11.25" x14ac:dyDescent="0.2">
      <c r="A432" s="37"/>
      <c r="B432" s="41">
        <v>85504</v>
      </c>
      <c r="C432" s="31"/>
      <c r="D432" s="43" t="s">
        <v>218</v>
      </c>
      <c r="E432" s="90">
        <v>1938714.8599999999</v>
      </c>
      <c r="F432" s="44">
        <f>SUM(F434,F436)</f>
        <v>86665.2</v>
      </c>
      <c r="G432" s="44">
        <f>SUM(G434,G436)</f>
        <v>0</v>
      </c>
      <c r="H432" s="44">
        <f t="shared" si="95"/>
        <v>2025380.0599999998</v>
      </c>
    </row>
    <row r="433" spans="1:8" s="21" customFormat="1" ht="11.25" x14ac:dyDescent="0.2">
      <c r="A433" s="37"/>
      <c r="B433" s="41"/>
      <c r="C433" s="31"/>
      <c r="D433" s="670" t="s">
        <v>219</v>
      </c>
      <c r="E433" s="81"/>
      <c r="F433" s="50"/>
      <c r="G433" s="50"/>
      <c r="H433" s="50"/>
    </row>
    <row r="434" spans="1:8" s="21" customFormat="1" ht="11.25" x14ac:dyDescent="0.2">
      <c r="A434" s="37"/>
      <c r="B434" s="36"/>
      <c r="C434" s="31"/>
      <c r="D434" s="671" t="s">
        <v>220</v>
      </c>
      <c r="E434" s="96">
        <v>929392.86</v>
      </c>
      <c r="F434" s="653">
        <f>SUM(F435:F435)</f>
        <v>40015.199999999997</v>
      </c>
      <c r="G434" s="653">
        <f>SUM(G435:G435)</f>
        <v>0</v>
      </c>
      <c r="H434" s="96">
        <f t="shared" si="95"/>
        <v>969408.05999999994</v>
      </c>
    </row>
    <row r="435" spans="1:8" s="21" customFormat="1" ht="11.25" x14ac:dyDescent="0.2">
      <c r="A435" s="37"/>
      <c r="B435" s="36"/>
      <c r="C435" s="41">
        <v>4010</v>
      </c>
      <c r="D435" s="94" t="s">
        <v>108</v>
      </c>
      <c r="E435" s="81">
        <v>508615.86</v>
      </c>
      <c r="F435" s="61">
        <v>40015.199999999997</v>
      </c>
      <c r="G435" s="61"/>
      <c r="H435" s="61">
        <f t="shared" si="95"/>
        <v>548631.05999999994</v>
      </c>
    </row>
    <row r="436" spans="1:8" s="21" customFormat="1" ht="11.25" x14ac:dyDescent="0.2">
      <c r="A436" s="37"/>
      <c r="B436" s="36"/>
      <c r="C436" s="53"/>
      <c r="D436" s="654" t="s">
        <v>221</v>
      </c>
      <c r="E436" s="648">
        <v>1008913</v>
      </c>
      <c r="F436" s="646">
        <f>SUM(F437:F437)</f>
        <v>46650</v>
      </c>
      <c r="G436" s="646">
        <f>SUM(G437:G437)</f>
        <v>0</v>
      </c>
      <c r="H436" s="96">
        <f t="shared" si="95"/>
        <v>1055563</v>
      </c>
    </row>
    <row r="437" spans="1:8" s="21" customFormat="1" ht="11.25" x14ac:dyDescent="0.2">
      <c r="A437" s="37"/>
      <c r="B437" s="36"/>
      <c r="C437" s="41">
        <v>4010</v>
      </c>
      <c r="D437" s="94" t="s">
        <v>108</v>
      </c>
      <c r="E437" s="81">
        <v>702938</v>
      </c>
      <c r="F437" s="61">
        <v>46650</v>
      </c>
      <c r="G437" s="61"/>
      <c r="H437" s="61">
        <f t="shared" si="95"/>
        <v>749588</v>
      </c>
    </row>
    <row r="438" spans="1:8" s="21" customFormat="1" ht="11.25" x14ac:dyDescent="0.2">
      <c r="A438" s="37"/>
      <c r="B438" s="41">
        <v>85508</v>
      </c>
      <c r="C438" s="65"/>
      <c r="D438" s="83" t="s">
        <v>222</v>
      </c>
      <c r="E438" s="90">
        <v>5053258.8600000003</v>
      </c>
      <c r="F438" s="44">
        <f>SUM(F440)</f>
        <v>35601</v>
      </c>
      <c r="G438" s="44">
        <f>SUM(G440)</f>
        <v>0</v>
      </c>
      <c r="H438" s="44">
        <f t="shared" si="95"/>
        <v>5088859.8600000003</v>
      </c>
    </row>
    <row r="439" spans="1:8" s="21" customFormat="1" ht="11.25" x14ac:dyDescent="0.2">
      <c r="A439" s="37"/>
      <c r="B439" s="36"/>
      <c r="C439" s="41"/>
      <c r="D439" s="107" t="s">
        <v>223</v>
      </c>
      <c r="E439" s="81"/>
      <c r="F439" s="61"/>
      <c r="G439" s="61"/>
      <c r="H439" s="61"/>
    </row>
    <row r="440" spans="1:8" s="21" customFormat="1" ht="11.25" x14ac:dyDescent="0.2">
      <c r="A440" s="37"/>
      <c r="B440" s="36"/>
      <c r="C440" s="53"/>
      <c r="D440" s="654" t="s">
        <v>224</v>
      </c>
      <c r="E440" s="648">
        <v>786553.86</v>
      </c>
      <c r="F440" s="646">
        <f>SUM(F441:F441)</f>
        <v>35601</v>
      </c>
      <c r="G440" s="646">
        <f>SUM(G441:G441)</f>
        <v>0</v>
      </c>
      <c r="H440" s="96">
        <f t="shared" ref="H440:H441" si="96">SUM(E440+F440-G440)</f>
        <v>822154.86</v>
      </c>
    </row>
    <row r="441" spans="1:8" s="21" customFormat="1" ht="11.25" x14ac:dyDescent="0.2">
      <c r="A441" s="37"/>
      <c r="B441" s="36"/>
      <c r="C441" s="41">
        <v>4010</v>
      </c>
      <c r="D441" s="94" t="s">
        <v>108</v>
      </c>
      <c r="E441" s="81">
        <v>510655.86</v>
      </c>
      <c r="F441" s="61">
        <v>35601</v>
      </c>
      <c r="G441" s="61"/>
      <c r="H441" s="61">
        <f t="shared" si="96"/>
        <v>546256.86</v>
      </c>
    </row>
    <row r="442" spans="1:8" s="21" customFormat="1" ht="11.25" x14ac:dyDescent="0.2">
      <c r="A442" s="37"/>
      <c r="B442" s="41">
        <v>85510</v>
      </c>
      <c r="C442" s="31"/>
      <c r="D442" s="64" t="s">
        <v>83</v>
      </c>
      <c r="E442" s="44">
        <v>16660527.880000001</v>
      </c>
      <c r="F442" s="44">
        <f>SUM(F443,F445,F450,F452,F457)</f>
        <v>539694.84</v>
      </c>
      <c r="G442" s="44">
        <f>SUM(G443,G445,G450,G452,G457)</f>
        <v>13159</v>
      </c>
      <c r="H442" s="44">
        <f t="shared" ref="H442:H492" si="97">SUM(E442+F442-G442)</f>
        <v>17187063.720000003</v>
      </c>
    </row>
    <row r="443" spans="1:8" s="21" customFormat="1" ht="11.25" x14ac:dyDescent="0.2">
      <c r="A443" s="37"/>
      <c r="B443" s="41"/>
      <c r="C443" s="31"/>
      <c r="D443" s="657" t="s">
        <v>225</v>
      </c>
      <c r="E443" s="96">
        <v>5251982.7799999993</v>
      </c>
      <c r="F443" s="653">
        <f>SUM(F444)</f>
        <v>221804</v>
      </c>
      <c r="G443" s="653">
        <f>SUM(G444)</f>
        <v>0</v>
      </c>
      <c r="H443" s="96">
        <f t="shared" ref="H443:H456" si="98">SUM(E443+F443-G443)</f>
        <v>5473786.7799999993</v>
      </c>
    </row>
    <row r="444" spans="1:8" s="21" customFormat="1" ht="11.25" x14ac:dyDescent="0.2">
      <c r="A444" s="37"/>
      <c r="B444" s="41"/>
      <c r="C444" s="41">
        <v>4010</v>
      </c>
      <c r="D444" s="94" t="s">
        <v>108</v>
      </c>
      <c r="E444" s="81">
        <v>2851365.78</v>
      </c>
      <c r="F444" s="49">
        <v>221804</v>
      </c>
      <c r="G444" s="49"/>
      <c r="H444" s="49">
        <f t="shared" si="98"/>
        <v>3073169.78</v>
      </c>
    </row>
    <row r="445" spans="1:8" s="21" customFormat="1" ht="11.25" x14ac:dyDescent="0.2">
      <c r="A445" s="37"/>
      <c r="B445" s="41"/>
      <c r="C445" s="31"/>
      <c r="D445" s="672" t="s">
        <v>226</v>
      </c>
      <c r="E445" s="96">
        <v>3173487.06</v>
      </c>
      <c r="F445" s="653">
        <f>SUM(F446:F449)</f>
        <v>114703.8</v>
      </c>
      <c r="G445" s="653">
        <f>SUM(G446:G449)</f>
        <v>13159</v>
      </c>
      <c r="H445" s="96">
        <f t="shared" si="98"/>
        <v>3275031.86</v>
      </c>
    </row>
    <row r="446" spans="1:8" s="21" customFormat="1" ht="11.25" x14ac:dyDescent="0.2">
      <c r="A446" s="37"/>
      <c r="B446" s="41"/>
      <c r="C446" s="130">
        <v>4010</v>
      </c>
      <c r="D446" s="131" t="s">
        <v>108</v>
      </c>
      <c r="E446" s="81">
        <v>1929078.06</v>
      </c>
      <c r="F446" s="49">
        <v>114703.8</v>
      </c>
      <c r="G446" s="49"/>
      <c r="H446" s="49">
        <f t="shared" si="98"/>
        <v>2043781.86</v>
      </c>
    </row>
    <row r="447" spans="1:8" s="21" customFormat="1" ht="11.25" x14ac:dyDescent="0.2">
      <c r="A447" s="37"/>
      <c r="B447" s="41"/>
      <c r="C447" s="41">
        <v>4040</v>
      </c>
      <c r="D447" s="94" t="s">
        <v>131</v>
      </c>
      <c r="E447" s="81">
        <v>148850</v>
      </c>
      <c r="F447" s="49"/>
      <c r="G447" s="49">
        <v>11000</v>
      </c>
      <c r="H447" s="49">
        <f t="shared" si="98"/>
        <v>137850</v>
      </c>
    </row>
    <row r="448" spans="1:8" s="21" customFormat="1" ht="11.25" x14ac:dyDescent="0.2">
      <c r="A448" s="37"/>
      <c r="B448" s="41"/>
      <c r="C448" s="130">
        <v>4110</v>
      </c>
      <c r="D448" s="131" t="s">
        <v>227</v>
      </c>
      <c r="E448" s="81">
        <v>376146</v>
      </c>
      <c r="F448" s="49"/>
      <c r="G448" s="49">
        <v>1890</v>
      </c>
      <c r="H448" s="49">
        <f t="shared" si="98"/>
        <v>374256</v>
      </c>
    </row>
    <row r="449" spans="1:8" s="21" customFormat="1" ht="11.25" x14ac:dyDescent="0.2">
      <c r="A449" s="37"/>
      <c r="B449" s="41"/>
      <c r="C449" s="130">
        <v>4120</v>
      </c>
      <c r="D449" s="131" t="s">
        <v>26</v>
      </c>
      <c r="E449" s="81">
        <v>53056</v>
      </c>
      <c r="F449" s="49"/>
      <c r="G449" s="49">
        <v>269</v>
      </c>
      <c r="H449" s="49">
        <f t="shared" si="98"/>
        <v>52787</v>
      </c>
    </row>
    <row r="450" spans="1:8" s="21" customFormat="1" ht="11.25" x14ac:dyDescent="0.2">
      <c r="A450" s="37"/>
      <c r="B450" s="41"/>
      <c r="C450" s="31"/>
      <c r="D450" s="672" t="s">
        <v>228</v>
      </c>
      <c r="E450" s="96">
        <v>2191769</v>
      </c>
      <c r="F450" s="653">
        <f>SUM(F451)</f>
        <v>91208.88</v>
      </c>
      <c r="G450" s="653">
        <f>SUM(G451)</f>
        <v>0</v>
      </c>
      <c r="H450" s="96">
        <f t="shared" si="98"/>
        <v>2282977.88</v>
      </c>
    </row>
    <row r="451" spans="1:8" s="21" customFormat="1" ht="11.25" x14ac:dyDescent="0.2">
      <c r="A451" s="37"/>
      <c r="B451" s="41"/>
      <c r="C451" s="41">
        <v>4010</v>
      </c>
      <c r="D451" s="94" t="s">
        <v>108</v>
      </c>
      <c r="E451" s="81">
        <v>1360483</v>
      </c>
      <c r="F451" s="49">
        <v>91208.88</v>
      </c>
      <c r="G451" s="49"/>
      <c r="H451" s="49">
        <f t="shared" si="98"/>
        <v>1451691.88</v>
      </c>
    </row>
    <row r="452" spans="1:8" s="21" customFormat="1" ht="12" customHeight="1" x14ac:dyDescent="0.2">
      <c r="A452" s="37"/>
      <c r="B452" s="41"/>
      <c r="C452" s="31"/>
      <c r="D452" s="673" t="s">
        <v>229</v>
      </c>
      <c r="E452" s="96">
        <v>1159268.48</v>
      </c>
      <c r="F452" s="653">
        <f>SUM(F453:F456)</f>
        <v>99162.16</v>
      </c>
      <c r="G452" s="653">
        <f>SUM(G453:G456)</f>
        <v>0</v>
      </c>
      <c r="H452" s="96">
        <f t="shared" si="98"/>
        <v>1258430.6399999999</v>
      </c>
    </row>
    <row r="453" spans="1:8" s="21" customFormat="1" ht="11.25" x14ac:dyDescent="0.2">
      <c r="A453" s="37"/>
      <c r="B453" s="41"/>
      <c r="C453" s="130">
        <v>4010</v>
      </c>
      <c r="D453" s="131" t="s">
        <v>108</v>
      </c>
      <c r="E453" s="129">
        <v>561993.48</v>
      </c>
      <c r="F453" s="49">
        <v>86003.16</v>
      </c>
      <c r="G453" s="49"/>
      <c r="H453" s="49">
        <f t="shared" si="98"/>
        <v>647996.64</v>
      </c>
    </row>
    <row r="454" spans="1:8" s="21" customFormat="1" ht="11.25" x14ac:dyDescent="0.2">
      <c r="A454" s="37"/>
      <c r="B454" s="41"/>
      <c r="C454" s="41">
        <v>4040</v>
      </c>
      <c r="D454" s="94" t="s">
        <v>131</v>
      </c>
      <c r="E454" s="129">
        <v>60500</v>
      </c>
      <c r="F454" s="49">
        <v>11000</v>
      </c>
      <c r="G454" s="49"/>
      <c r="H454" s="49">
        <f t="shared" si="98"/>
        <v>71500</v>
      </c>
    </row>
    <row r="455" spans="1:8" s="21" customFormat="1" ht="11.25" x14ac:dyDescent="0.2">
      <c r="A455" s="37"/>
      <c r="B455" s="41"/>
      <c r="C455" s="130">
        <v>4110</v>
      </c>
      <c r="D455" s="131" t="s">
        <v>227</v>
      </c>
      <c r="E455" s="129">
        <v>125466</v>
      </c>
      <c r="F455" s="49">
        <v>1890</v>
      </c>
      <c r="G455" s="50"/>
      <c r="H455" s="49">
        <f t="shared" si="98"/>
        <v>127356</v>
      </c>
    </row>
    <row r="456" spans="1:8" s="21" customFormat="1" ht="11.25" x14ac:dyDescent="0.2">
      <c r="A456" s="37"/>
      <c r="B456" s="41"/>
      <c r="C456" s="130">
        <v>4120</v>
      </c>
      <c r="D456" s="131" t="s">
        <v>26</v>
      </c>
      <c r="E456" s="129">
        <v>29449</v>
      </c>
      <c r="F456" s="49">
        <v>269</v>
      </c>
      <c r="G456" s="50"/>
      <c r="H456" s="49">
        <f t="shared" si="98"/>
        <v>29718</v>
      </c>
    </row>
    <row r="457" spans="1:8" s="21" customFormat="1" ht="33" customHeight="1" x14ac:dyDescent="0.2">
      <c r="A457" s="30"/>
      <c r="B457" s="65"/>
      <c r="C457" s="31"/>
      <c r="D457" s="674" t="s">
        <v>230</v>
      </c>
      <c r="E457" s="96">
        <v>12816</v>
      </c>
      <c r="F457" s="653">
        <f>SUM(F458:F461)</f>
        <v>12816</v>
      </c>
      <c r="G457" s="653">
        <f>SUM(G458:G461)</f>
        <v>0</v>
      </c>
      <c r="H457" s="96">
        <f t="shared" si="97"/>
        <v>25632</v>
      </c>
    </row>
    <row r="458" spans="1:8" s="21" customFormat="1" ht="23.25" customHeight="1" x14ac:dyDescent="0.2">
      <c r="A458" s="30"/>
      <c r="B458" s="65"/>
      <c r="C458" s="59" t="s">
        <v>148</v>
      </c>
      <c r="D458" s="60" t="s">
        <v>149</v>
      </c>
      <c r="E458" s="81">
        <v>1025</v>
      </c>
      <c r="F458" s="49">
        <v>1025</v>
      </c>
      <c r="G458" s="49"/>
      <c r="H458" s="49">
        <f t="shared" si="97"/>
        <v>2050</v>
      </c>
    </row>
    <row r="459" spans="1:8" s="21" customFormat="1" ht="12" customHeight="1" x14ac:dyDescent="0.2">
      <c r="A459" s="37"/>
      <c r="B459" s="37"/>
      <c r="C459" s="41">
        <v>4370</v>
      </c>
      <c r="D459" s="94" t="s">
        <v>231</v>
      </c>
      <c r="E459" s="81">
        <v>1666</v>
      </c>
      <c r="F459" s="49">
        <v>1666</v>
      </c>
      <c r="G459" s="49"/>
      <c r="H459" s="49">
        <f t="shared" si="97"/>
        <v>3332</v>
      </c>
    </row>
    <row r="460" spans="1:8" s="21" customFormat="1" ht="22.5" customHeight="1" x14ac:dyDescent="0.2">
      <c r="A460" s="37"/>
      <c r="B460" s="37"/>
      <c r="C460" s="47">
        <v>4740</v>
      </c>
      <c r="D460" s="48" t="s">
        <v>232</v>
      </c>
      <c r="E460" s="81">
        <v>8331</v>
      </c>
      <c r="F460" s="49">
        <v>8331</v>
      </c>
      <c r="G460" s="49"/>
      <c r="H460" s="49">
        <f t="shared" si="97"/>
        <v>16662</v>
      </c>
    </row>
    <row r="461" spans="1:8" s="21" customFormat="1" ht="24" customHeight="1" x14ac:dyDescent="0.2">
      <c r="A461" s="37"/>
      <c r="B461" s="37"/>
      <c r="C461" s="47">
        <v>4850</v>
      </c>
      <c r="D461" s="48" t="s">
        <v>151</v>
      </c>
      <c r="E461" s="81">
        <v>1794</v>
      </c>
      <c r="F461" s="49">
        <v>1794</v>
      </c>
      <c r="G461" s="49"/>
      <c r="H461" s="49">
        <f t="shared" si="97"/>
        <v>3588</v>
      </c>
    </row>
    <row r="462" spans="1:8" s="21" customFormat="1" ht="12" customHeight="1" x14ac:dyDescent="0.2">
      <c r="A462" s="37"/>
      <c r="B462" s="41">
        <v>85516</v>
      </c>
      <c r="C462" s="65"/>
      <c r="D462" s="83" t="s">
        <v>85</v>
      </c>
      <c r="E462" s="90">
        <v>15227177.82</v>
      </c>
      <c r="F462" s="45">
        <f>SUM(F463)</f>
        <v>1579290.24</v>
      </c>
      <c r="G462" s="45">
        <f>SUM(G463)</f>
        <v>0</v>
      </c>
      <c r="H462" s="44">
        <f t="shared" ref="H462" si="99">SUM(E462+F462-G462)</f>
        <v>16806468.059999999</v>
      </c>
    </row>
    <row r="463" spans="1:8" s="21" customFormat="1" ht="12" customHeight="1" x14ac:dyDescent="0.2">
      <c r="A463" s="37"/>
      <c r="B463" s="42"/>
      <c r="C463" s="65"/>
      <c r="D463" s="672" t="s">
        <v>233</v>
      </c>
      <c r="E463" s="96">
        <v>8718131.9000000004</v>
      </c>
      <c r="F463" s="646">
        <f>SUM(F464:F466)</f>
        <v>1579290.24</v>
      </c>
      <c r="G463" s="646">
        <f>SUM(G464:G466)</f>
        <v>0</v>
      </c>
      <c r="H463" s="96">
        <f>SUM(E463+F463-G463)</f>
        <v>10297422.140000001</v>
      </c>
    </row>
    <row r="464" spans="1:8" s="21" customFormat="1" ht="12" customHeight="1" x14ac:dyDescent="0.2">
      <c r="A464" s="37"/>
      <c r="B464" s="46"/>
      <c r="C464" s="130">
        <v>4010</v>
      </c>
      <c r="D464" s="131" t="s">
        <v>108</v>
      </c>
      <c r="E464" s="81">
        <v>5313990.9000000004</v>
      </c>
      <c r="F464" s="61">
        <f>389778.24+993000</f>
        <v>1382778.24</v>
      </c>
      <c r="G464" s="61"/>
      <c r="H464" s="61">
        <f t="shared" ref="H464:H466" si="100">SUM(E464+F464-G464)</f>
        <v>6696769.1400000006</v>
      </c>
    </row>
    <row r="465" spans="1:8" s="21" customFormat="1" ht="12" customHeight="1" x14ac:dyDescent="0.2">
      <c r="A465" s="37"/>
      <c r="B465" s="46"/>
      <c r="C465" s="41">
        <v>4110</v>
      </c>
      <c r="D465" s="94" t="s">
        <v>36</v>
      </c>
      <c r="E465" s="81">
        <v>1024035</v>
      </c>
      <c r="F465" s="61">
        <v>172184</v>
      </c>
      <c r="G465" s="61"/>
      <c r="H465" s="61">
        <f t="shared" si="100"/>
        <v>1196219</v>
      </c>
    </row>
    <row r="466" spans="1:8" s="21" customFormat="1" ht="12" customHeight="1" x14ac:dyDescent="0.2">
      <c r="A466" s="37"/>
      <c r="B466" s="46"/>
      <c r="C466" s="41">
        <v>4120</v>
      </c>
      <c r="D466" s="94" t="s">
        <v>234</v>
      </c>
      <c r="E466" s="81">
        <v>121543</v>
      </c>
      <c r="F466" s="61">
        <v>24328</v>
      </c>
      <c r="G466" s="61"/>
      <c r="H466" s="61">
        <f t="shared" si="100"/>
        <v>145871</v>
      </c>
    </row>
    <row r="467" spans="1:8" s="21" customFormat="1" ht="12" customHeight="1" x14ac:dyDescent="0.2">
      <c r="A467" s="37"/>
      <c r="B467" s="47">
        <v>85595</v>
      </c>
      <c r="C467" s="31"/>
      <c r="D467" s="54" t="s">
        <v>75</v>
      </c>
      <c r="E467" s="44">
        <v>691758.46</v>
      </c>
      <c r="F467" s="45">
        <f>SUM(F468)</f>
        <v>25734</v>
      </c>
      <c r="G467" s="45">
        <f>SUM(G468)</f>
        <v>0</v>
      </c>
      <c r="H467" s="44">
        <f>SUM(E467+F467-G467)</f>
        <v>717492.46</v>
      </c>
    </row>
    <row r="468" spans="1:8" s="21" customFormat="1" ht="24.75" customHeight="1" x14ac:dyDescent="0.2">
      <c r="A468" s="37"/>
      <c r="B468" s="46"/>
      <c r="C468" s="106"/>
      <c r="D468" s="650" t="s">
        <v>235</v>
      </c>
      <c r="E468" s="96">
        <v>34108</v>
      </c>
      <c r="F468" s="646">
        <f>SUM(F469:F471)</f>
        <v>25734</v>
      </c>
      <c r="G468" s="646">
        <f>SUM(G469:G471)</f>
        <v>0</v>
      </c>
      <c r="H468" s="96">
        <f t="shared" ref="H468:H471" si="101">SUM(E468+F468-G468)</f>
        <v>59842</v>
      </c>
    </row>
    <row r="469" spans="1:8" s="21" customFormat="1" ht="23.25" customHeight="1" x14ac:dyDescent="0.2">
      <c r="A469" s="37"/>
      <c r="B469" s="46"/>
      <c r="C469" s="47">
        <v>3290</v>
      </c>
      <c r="D469" s="48" t="s">
        <v>197</v>
      </c>
      <c r="E469" s="50">
        <v>33132</v>
      </c>
      <c r="F469" s="50">
        <v>25271</v>
      </c>
      <c r="G469" s="61"/>
      <c r="H469" s="50">
        <f t="shared" si="101"/>
        <v>58403</v>
      </c>
    </row>
    <row r="470" spans="1:8" s="21" customFormat="1" ht="23.25" customHeight="1" x14ac:dyDescent="0.2">
      <c r="A470" s="37"/>
      <c r="B470" s="46"/>
      <c r="C470" s="47">
        <v>4740</v>
      </c>
      <c r="D470" s="48" t="s">
        <v>232</v>
      </c>
      <c r="E470" s="50">
        <v>814</v>
      </c>
      <c r="F470" s="50">
        <v>386</v>
      </c>
      <c r="G470" s="61"/>
      <c r="H470" s="50">
        <f t="shared" si="101"/>
        <v>1200</v>
      </c>
    </row>
    <row r="471" spans="1:8" s="21" customFormat="1" ht="23.25" customHeight="1" x14ac:dyDescent="0.2">
      <c r="A471" s="78"/>
      <c r="B471" s="116"/>
      <c r="C471" s="120">
        <v>4850</v>
      </c>
      <c r="D471" s="89" t="s">
        <v>151</v>
      </c>
      <c r="E471" s="44">
        <v>162</v>
      </c>
      <c r="F471" s="44">
        <v>77</v>
      </c>
      <c r="G471" s="45"/>
      <c r="H471" s="44">
        <f t="shared" si="101"/>
        <v>239</v>
      </c>
    </row>
    <row r="472" spans="1:8" s="21" customFormat="1" ht="12" thickBot="1" x14ac:dyDescent="0.25">
      <c r="A472" s="36">
        <v>900</v>
      </c>
      <c r="B472" s="37"/>
      <c r="C472" s="38"/>
      <c r="D472" s="39" t="s">
        <v>236</v>
      </c>
      <c r="E472" s="35">
        <v>92821689.849999994</v>
      </c>
      <c r="F472" s="40">
        <f>SUM(F473,F476,F480,F487,F490)</f>
        <v>606270.12</v>
      </c>
      <c r="G472" s="40">
        <f>SUM(G473,G476,G480,G487,G490)</f>
        <v>118342</v>
      </c>
      <c r="H472" s="35">
        <f t="shared" si="97"/>
        <v>93309617.969999999</v>
      </c>
    </row>
    <row r="473" spans="1:8" s="21" customFormat="1" ht="12" thickTop="1" x14ac:dyDescent="0.2">
      <c r="A473" s="36"/>
      <c r="B473" s="41">
        <v>90002</v>
      </c>
      <c r="C473" s="65"/>
      <c r="D473" s="83" t="s">
        <v>237</v>
      </c>
      <c r="E473" s="44">
        <v>43204151.5</v>
      </c>
      <c r="F473" s="45">
        <f>SUM(F474)</f>
        <v>0</v>
      </c>
      <c r="G473" s="45">
        <f>SUM(G474)</f>
        <v>36542</v>
      </c>
      <c r="H473" s="44">
        <f t="shared" si="97"/>
        <v>43167609.5</v>
      </c>
    </row>
    <row r="474" spans="1:8" s="21" customFormat="1" ht="11.25" x14ac:dyDescent="0.2">
      <c r="A474" s="36"/>
      <c r="B474" s="58"/>
      <c r="C474" s="41"/>
      <c r="D474" s="654" t="s">
        <v>238</v>
      </c>
      <c r="E474" s="96">
        <v>41993966.5</v>
      </c>
      <c r="F474" s="646">
        <f>SUM(F475:F475)</f>
        <v>0</v>
      </c>
      <c r="G474" s="646">
        <f>SUM(G475:G475)</f>
        <v>36542</v>
      </c>
      <c r="H474" s="96">
        <f>SUM(E474+F474-G474)</f>
        <v>41957424.5</v>
      </c>
    </row>
    <row r="475" spans="1:8" s="21" customFormat="1" ht="23.25" customHeight="1" x14ac:dyDescent="0.2">
      <c r="A475" s="36"/>
      <c r="B475" s="37"/>
      <c r="C475" s="47">
        <v>4600</v>
      </c>
      <c r="D475" s="48" t="s">
        <v>239</v>
      </c>
      <c r="E475" s="132">
        <v>620000</v>
      </c>
      <c r="F475" s="81"/>
      <c r="G475" s="81">
        <v>36542</v>
      </c>
      <c r="H475" s="61">
        <f t="shared" ref="H475" si="102">SUM(E475+F475-G475)</f>
        <v>583458</v>
      </c>
    </row>
    <row r="476" spans="1:8" s="21" customFormat="1" ht="11.25" x14ac:dyDescent="0.2">
      <c r="A476" s="36"/>
      <c r="B476" s="46">
        <v>90004</v>
      </c>
      <c r="C476" s="38"/>
      <c r="D476" s="64" t="s">
        <v>240</v>
      </c>
      <c r="E476" s="44">
        <v>2516500</v>
      </c>
      <c r="F476" s="44">
        <f>SUM(F477)</f>
        <v>71550</v>
      </c>
      <c r="G476" s="44">
        <f>SUM(G477)</f>
        <v>0</v>
      </c>
      <c r="H476" s="44">
        <f t="shared" si="97"/>
        <v>2588050</v>
      </c>
    </row>
    <row r="477" spans="1:8" s="21" customFormat="1" ht="11.25" x14ac:dyDescent="0.2">
      <c r="A477" s="36"/>
      <c r="B477" s="46"/>
      <c r="C477" s="41"/>
      <c r="D477" s="654" t="s">
        <v>238</v>
      </c>
      <c r="E477" s="648">
        <v>203000</v>
      </c>
      <c r="F477" s="648">
        <f>SUM(F478:F479)</f>
        <v>71550</v>
      </c>
      <c r="G477" s="648">
        <f>SUM(G478:G479)</f>
        <v>0</v>
      </c>
      <c r="H477" s="648">
        <f t="shared" si="97"/>
        <v>274550</v>
      </c>
    </row>
    <row r="478" spans="1:8" s="21" customFormat="1" ht="11.25" x14ac:dyDescent="0.2">
      <c r="A478" s="36"/>
      <c r="B478" s="46"/>
      <c r="C478" s="130">
        <v>4210</v>
      </c>
      <c r="D478" s="131" t="s">
        <v>568</v>
      </c>
      <c r="E478" s="81">
        <v>8000</v>
      </c>
      <c r="F478" s="81">
        <v>21550</v>
      </c>
      <c r="G478" s="81"/>
      <c r="H478" s="81">
        <f t="shared" si="97"/>
        <v>29550</v>
      </c>
    </row>
    <row r="479" spans="1:8" s="21" customFormat="1" ht="11.25" x14ac:dyDescent="0.2">
      <c r="A479" s="36"/>
      <c r="B479" s="46"/>
      <c r="C479" s="41">
        <v>4300</v>
      </c>
      <c r="D479" s="124" t="s">
        <v>566</v>
      </c>
      <c r="E479" s="81">
        <v>145000</v>
      </c>
      <c r="F479" s="49">
        <v>50000</v>
      </c>
      <c r="G479" s="49"/>
      <c r="H479" s="81">
        <f t="shared" si="97"/>
        <v>195000</v>
      </c>
    </row>
    <row r="480" spans="1:8" s="21" customFormat="1" ht="11.25" x14ac:dyDescent="0.2">
      <c r="A480" s="36"/>
      <c r="B480" s="41">
        <v>90013</v>
      </c>
      <c r="C480" s="38"/>
      <c r="D480" s="64" t="s">
        <v>241</v>
      </c>
      <c r="E480" s="44">
        <v>2669187.88</v>
      </c>
      <c r="F480" s="45">
        <f>SUM(F481)</f>
        <v>124359.12</v>
      </c>
      <c r="G480" s="45">
        <f>SUM(G481)</f>
        <v>1800</v>
      </c>
      <c r="H480" s="44">
        <f t="shared" si="97"/>
        <v>2791747</v>
      </c>
    </row>
    <row r="481" spans="1:8" s="21" customFormat="1" ht="11.25" x14ac:dyDescent="0.2">
      <c r="A481" s="36"/>
      <c r="B481" s="41"/>
      <c r="C481" s="41"/>
      <c r="D481" s="675" t="s">
        <v>242</v>
      </c>
      <c r="E481" s="648">
        <v>2669187.88</v>
      </c>
      <c r="F481" s="648">
        <f>SUM(F482:F486)</f>
        <v>124359.12</v>
      </c>
      <c r="G481" s="648">
        <f>SUM(G482:G486)</f>
        <v>1800</v>
      </c>
      <c r="H481" s="648">
        <f t="shared" si="97"/>
        <v>2791747</v>
      </c>
    </row>
    <row r="482" spans="1:8" s="21" customFormat="1" ht="12" customHeight="1" x14ac:dyDescent="0.2">
      <c r="A482" s="36"/>
      <c r="B482" s="41"/>
      <c r="C482" s="41">
        <v>4010</v>
      </c>
      <c r="D482" s="94" t="s">
        <v>108</v>
      </c>
      <c r="E482" s="49">
        <v>1153664.8799999999</v>
      </c>
      <c r="F482" s="49">
        <f>86017.12+30333</f>
        <v>116350.12</v>
      </c>
      <c r="G482" s="49"/>
      <c r="H482" s="61">
        <f t="shared" si="97"/>
        <v>1270015</v>
      </c>
    </row>
    <row r="483" spans="1:8" s="21" customFormat="1" ht="12" customHeight="1" x14ac:dyDescent="0.2">
      <c r="A483" s="36"/>
      <c r="B483" s="41"/>
      <c r="C483" s="41">
        <v>4110</v>
      </c>
      <c r="D483" s="94" t="s">
        <v>36</v>
      </c>
      <c r="E483" s="49">
        <v>240944</v>
      </c>
      <c r="F483" s="49">
        <v>5466</v>
      </c>
      <c r="G483" s="49"/>
      <c r="H483" s="61">
        <f t="shared" si="97"/>
        <v>246410</v>
      </c>
    </row>
    <row r="484" spans="1:8" s="21" customFormat="1" ht="12" customHeight="1" x14ac:dyDescent="0.2">
      <c r="A484" s="36"/>
      <c r="B484" s="41"/>
      <c r="C484" s="41">
        <v>4120</v>
      </c>
      <c r="D484" s="94" t="s">
        <v>26</v>
      </c>
      <c r="E484" s="49">
        <v>38155</v>
      </c>
      <c r="F484" s="49">
        <v>743</v>
      </c>
      <c r="G484" s="49"/>
      <c r="H484" s="61">
        <f t="shared" si="97"/>
        <v>38898</v>
      </c>
    </row>
    <row r="485" spans="1:8" s="21" customFormat="1" ht="12" customHeight="1" x14ac:dyDescent="0.2">
      <c r="A485" s="36"/>
      <c r="B485" s="41"/>
      <c r="C485" s="106" t="s">
        <v>33</v>
      </c>
      <c r="D485" s="107" t="s">
        <v>34</v>
      </c>
      <c r="E485" s="49">
        <v>167602</v>
      </c>
      <c r="F485" s="49"/>
      <c r="G485" s="49">
        <v>1800</v>
      </c>
      <c r="H485" s="61">
        <f t="shared" si="97"/>
        <v>165802</v>
      </c>
    </row>
    <row r="486" spans="1:8" s="21" customFormat="1" ht="12" customHeight="1" x14ac:dyDescent="0.2">
      <c r="A486" s="36"/>
      <c r="B486" s="41"/>
      <c r="C486" s="66" t="s">
        <v>243</v>
      </c>
      <c r="D486" s="133" t="s">
        <v>244</v>
      </c>
      <c r="E486" s="49">
        <v>44625</v>
      </c>
      <c r="F486" s="49">
        <v>1800</v>
      </c>
      <c r="G486" s="49"/>
      <c r="H486" s="61">
        <f t="shared" si="97"/>
        <v>46425</v>
      </c>
    </row>
    <row r="487" spans="1:8" s="21" customFormat="1" ht="12" customHeight="1" x14ac:dyDescent="0.2">
      <c r="A487" s="36"/>
      <c r="B487" s="53">
        <v>90015</v>
      </c>
      <c r="C487" s="74"/>
      <c r="D487" s="76" t="s">
        <v>245</v>
      </c>
      <c r="E487" s="90">
        <v>13146141.719999999</v>
      </c>
      <c r="F487" s="88">
        <f>SUM(F488)</f>
        <v>0</v>
      </c>
      <c r="G487" s="88">
        <f>SUM(G488)</f>
        <v>80000</v>
      </c>
      <c r="H487" s="44">
        <f t="shared" ref="H487" si="103">SUM(E487+F487-G487)</f>
        <v>13066141.719999999</v>
      </c>
    </row>
    <row r="488" spans="1:8" s="21" customFormat="1" ht="12" customHeight="1" x14ac:dyDescent="0.2">
      <c r="A488" s="36"/>
      <c r="B488" s="53"/>
      <c r="C488" s="106"/>
      <c r="D488" s="676" t="s">
        <v>246</v>
      </c>
      <c r="E488" s="659">
        <v>10187000</v>
      </c>
      <c r="F488" s="667">
        <f>SUM(F489:F489)</f>
        <v>0</v>
      </c>
      <c r="G488" s="667">
        <f>SUM(G489:G489)</f>
        <v>80000</v>
      </c>
      <c r="H488" s="96">
        <f>SUM(E488+F488-G488)</f>
        <v>10107000</v>
      </c>
    </row>
    <row r="489" spans="1:8" s="21" customFormat="1" ht="12" customHeight="1" x14ac:dyDescent="0.2">
      <c r="A489" s="36"/>
      <c r="B489" s="53"/>
      <c r="C489" s="41">
        <v>4260</v>
      </c>
      <c r="D489" s="94" t="s">
        <v>157</v>
      </c>
      <c r="E489" s="81">
        <v>6860000</v>
      </c>
      <c r="F489" s="49"/>
      <c r="G489" s="49">
        <v>80000</v>
      </c>
      <c r="H489" s="81">
        <f>SUM(E489+F489-G489)</f>
        <v>6780000</v>
      </c>
    </row>
    <row r="490" spans="1:8" s="21" customFormat="1" ht="12" customHeight="1" x14ac:dyDescent="0.2">
      <c r="A490" s="36"/>
      <c r="B490" s="46">
        <v>90095</v>
      </c>
      <c r="C490" s="38"/>
      <c r="D490" s="54" t="s">
        <v>75</v>
      </c>
      <c r="E490" s="44">
        <v>8989378.75</v>
      </c>
      <c r="F490" s="44">
        <f>SUM(F491,F493,F495)</f>
        <v>410361</v>
      </c>
      <c r="G490" s="44">
        <f>SUM(G491,G493,G495)</f>
        <v>0</v>
      </c>
      <c r="H490" s="44">
        <f t="shared" si="97"/>
        <v>9399739.75</v>
      </c>
    </row>
    <row r="491" spans="1:8" s="21" customFormat="1" ht="11.25" x14ac:dyDescent="0.2">
      <c r="A491" s="36"/>
      <c r="B491" s="46"/>
      <c r="C491" s="31"/>
      <c r="D491" s="647" t="s">
        <v>155</v>
      </c>
      <c r="E491" s="648">
        <v>1731000</v>
      </c>
      <c r="F491" s="648">
        <f>SUM(F492:F492)</f>
        <v>250000</v>
      </c>
      <c r="G491" s="648">
        <f>SUM(G492:G492)</f>
        <v>0</v>
      </c>
      <c r="H491" s="648">
        <f t="shared" si="97"/>
        <v>1981000</v>
      </c>
    </row>
    <row r="492" spans="1:8" s="21" customFormat="1" ht="11.25" x14ac:dyDescent="0.2">
      <c r="A492" s="36"/>
      <c r="B492" s="46"/>
      <c r="C492" s="41">
        <v>6050</v>
      </c>
      <c r="D492" s="94" t="s">
        <v>156</v>
      </c>
      <c r="E492" s="81">
        <v>1731000</v>
      </c>
      <c r="F492" s="49">
        <v>250000</v>
      </c>
      <c r="G492" s="49"/>
      <c r="H492" s="61">
        <f t="shared" si="97"/>
        <v>1981000</v>
      </c>
    </row>
    <row r="493" spans="1:8" s="21" customFormat="1" ht="11.25" x14ac:dyDescent="0.2">
      <c r="A493" s="36"/>
      <c r="B493" s="46"/>
      <c r="C493" s="41"/>
      <c r="D493" s="654" t="s">
        <v>238</v>
      </c>
      <c r="E493" s="648">
        <v>1603500</v>
      </c>
      <c r="F493" s="648">
        <f>SUM(F494:F494)</f>
        <v>50000</v>
      </c>
      <c r="G493" s="648">
        <f>SUM(G494:G494)</f>
        <v>0</v>
      </c>
      <c r="H493" s="648">
        <f t="shared" ref="H493:H513" si="104">SUM(E493+F493-G493)</f>
        <v>1653500</v>
      </c>
    </row>
    <row r="494" spans="1:8" s="21" customFormat="1" ht="11.25" x14ac:dyDescent="0.2">
      <c r="A494" s="36"/>
      <c r="B494" s="46"/>
      <c r="C494" s="41">
        <v>6050</v>
      </c>
      <c r="D494" s="94" t="s">
        <v>156</v>
      </c>
      <c r="E494" s="132">
        <v>950000</v>
      </c>
      <c r="F494" s="81">
        <v>50000</v>
      </c>
      <c r="G494" s="81"/>
      <c r="H494" s="61">
        <f t="shared" si="104"/>
        <v>1000000</v>
      </c>
    </row>
    <row r="495" spans="1:8" s="21" customFormat="1" ht="11.25" x14ac:dyDescent="0.2">
      <c r="A495" s="36"/>
      <c r="B495" s="46"/>
      <c r="C495" s="53"/>
      <c r="D495" s="654" t="s">
        <v>118</v>
      </c>
      <c r="E495" s="648">
        <v>790464.47</v>
      </c>
      <c r="F495" s="648">
        <f>SUM(F496:F497)</f>
        <v>110361</v>
      </c>
      <c r="G495" s="648">
        <f>SUM(G496:G497)</f>
        <v>0</v>
      </c>
      <c r="H495" s="648">
        <f t="shared" si="104"/>
        <v>900825.47</v>
      </c>
    </row>
    <row r="496" spans="1:8" s="21" customFormat="1" ht="11.25" x14ac:dyDescent="0.2">
      <c r="A496" s="36"/>
      <c r="B496" s="46"/>
      <c r="C496" s="130">
        <v>4010</v>
      </c>
      <c r="D496" s="131" t="s">
        <v>108</v>
      </c>
      <c r="E496" s="81">
        <v>374913.1</v>
      </c>
      <c r="F496" s="49">
        <v>30361</v>
      </c>
      <c r="G496" s="49"/>
      <c r="H496" s="61">
        <f t="shared" si="104"/>
        <v>405274.1</v>
      </c>
    </row>
    <row r="497" spans="1:8" s="21" customFormat="1" ht="11.25" x14ac:dyDescent="0.2">
      <c r="A497" s="36"/>
      <c r="B497" s="46"/>
      <c r="C497" s="53">
        <v>4300</v>
      </c>
      <c r="D497" s="107" t="s">
        <v>18</v>
      </c>
      <c r="E497" s="81">
        <v>200000</v>
      </c>
      <c r="F497" s="49">
        <v>80000</v>
      </c>
      <c r="G497" s="49"/>
      <c r="H497" s="61">
        <f t="shared" si="104"/>
        <v>280000</v>
      </c>
    </row>
    <row r="498" spans="1:8" s="21" customFormat="1" ht="12" thickBot="1" x14ac:dyDescent="0.25">
      <c r="A498" s="36">
        <v>921</v>
      </c>
      <c r="B498" s="37"/>
      <c r="C498" s="38"/>
      <c r="D498" s="39" t="s">
        <v>247</v>
      </c>
      <c r="E498" s="35">
        <v>25700450</v>
      </c>
      <c r="F498" s="40">
        <f>SUM(F499)</f>
        <v>39900</v>
      </c>
      <c r="G498" s="40">
        <f>SUM(G499)</f>
        <v>0</v>
      </c>
      <c r="H498" s="35">
        <f t="shared" si="104"/>
        <v>25740350</v>
      </c>
    </row>
    <row r="499" spans="1:8" s="21" customFormat="1" ht="12" thickTop="1" x14ac:dyDescent="0.2">
      <c r="A499" s="36"/>
      <c r="B499" s="52">
        <v>92195</v>
      </c>
      <c r="C499" s="74"/>
      <c r="D499" s="54" t="s">
        <v>75</v>
      </c>
      <c r="E499" s="44">
        <v>1091120</v>
      </c>
      <c r="F499" s="44">
        <f>SUM(F500)</f>
        <v>39900</v>
      </c>
      <c r="G499" s="44">
        <f>SUM(G500)</f>
        <v>0</v>
      </c>
      <c r="H499" s="44">
        <f t="shared" si="104"/>
        <v>1131020</v>
      </c>
    </row>
    <row r="500" spans="1:8" s="21" customFormat="1" ht="11.25" x14ac:dyDescent="0.2">
      <c r="A500" s="36"/>
      <c r="B500" s="58"/>
      <c r="C500" s="53"/>
      <c r="D500" s="655" t="s">
        <v>112</v>
      </c>
      <c r="E500" s="96">
        <v>1091120</v>
      </c>
      <c r="F500" s="653">
        <f>SUM(F501:F501)</f>
        <v>39900</v>
      </c>
      <c r="G500" s="653">
        <f>SUM(G501:G501)</f>
        <v>0</v>
      </c>
      <c r="H500" s="648">
        <f t="shared" si="104"/>
        <v>1131020</v>
      </c>
    </row>
    <row r="501" spans="1:8" s="21" customFormat="1" ht="11.25" x14ac:dyDescent="0.2">
      <c r="A501" s="36"/>
      <c r="B501" s="58"/>
      <c r="C501" s="41">
        <v>4300</v>
      </c>
      <c r="D501" s="94" t="s">
        <v>566</v>
      </c>
      <c r="E501" s="61">
        <v>405000</v>
      </c>
      <c r="F501" s="61">
        <v>39900</v>
      </c>
      <c r="G501" s="61"/>
      <c r="H501" s="61">
        <f t="shared" si="104"/>
        <v>444900</v>
      </c>
    </row>
    <row r="502" spans="1:8" s="21" customFormat="1" ht="12" thickBot="1" x14ac:dyDescent="0.25">
      <c r="A502" s="36">
        <v>926</v>
      </c>
      <c r="B502" s="37"/>
      <c r="C502" s="38"/>
      <c r="D502" s="39" t="s">
        <v>248</v>
      </c>
      <c r="E502" s="35">
        <v>36447286.560000002</v>
      </c>
      <c r="F502" s="35">
        <f>SUM(F503,F506,F509)</f>
        <v>2422988</v>
      </c>
      <c r="G502" s="35">
        <f>SUM(G503,G506,G509)</f>
        <v>10800</v>
      </c>
      <c r="H502" s="35">
        <f t="shared" si="104"/>
        <v>38859474.560000002</v>
      </c>
    </row>
    <row r="503" spans="1:8" s="21" customFormat="1" ht="12" thickTop="1" x14ac:dyDescent="0.2">
      <c r="A503" s="36"/>
      <c r="B503" s="134">
        <v>92601</v>
      </c>
      <c r="C503" s="2"/>
      <c r="D503" s="1" t="s">
        <v>249</v>
      </c>
      <c r="E503" s="44">
        <v>11998723</v>
      </c>
      <c r="F503" s="44">
        <f>SUM(F504)</f>
        <v>1850000</v>
      </c>
      <c r="G503" s="44">
        <f>SUM(G504)</f>
        <v>0</v>
      </c>
      <c r="H503" s="44">
        <f t="shared" si="104"/>
        <v>13848723</v>
      </c>
    </row>
    <row r="504" spans="1:8" s="21" customFormat="1" ht="11.25" x14ac:dyDescent="0.2">
      <c r="A504" s="36"/>
      <c r="B504" s="46"/>
      <c r="C504" s="38"/>
      <c r="D504" s="647" t="s">
        <v>155</v>
      </c>
      <c r="E504" s="648">
        <v>8720000</v>
      </c>
      <c r="F504" s="648">
        <f>SUM(F505:F505)</f>
        <v>1850000</v>
      </c>
      <c r="G504" s="648">
        <f>SUM(G505:G505)</f>
        <v>0</v>
      </c>
      <c r="H504" s="648">
        <f t="shared" si="104"/>
        <v>10570000</v>
      </c>
    </row>
    <row r="505" spans="1:8" s="21" customFormat="1" ht="11.25" x14ac:dyDescent="0.2">
      <c r="A505" s="36"/>
      <c r="B505" s="46"/>
      <c r="C505" s="41">
        <v>6050</v>
      </c>
      <c r="D505" s="94" t="s">
        <v>156</v>
      </c>
      <c r="E505" s="119">
        <v>8720000</v>
      </c>
      <c r="F505" s="81">
        <f>1500000+350000</f>
        <v>1850000</v>
      </c>
      <c r="G505" s="81"/>
      <c r="H505" s="50">
        <f t="shared" si="104"/>
        <v>10570000</v>
      </c>
    </row>
    <row r="506" spans="1:8" s="21" customFormat="1" ht="11.25" x14ac:dyDescent="0.2">
      <c r="A506" s="36"/>
      <c r="B506" s="41">
        <v>92604</v>
      </c>
      <c r="C506" s="42"/>
      <c r="D506" s="64" t="s">
        <v>250</v>
      </c>
      <c r="E506" s="44">
        <v>18709054.559999999</v>
      </c>
      <c r="F506" s="44">
        <f>SUM(F507)</f>
        <v>562188</v>
      </c>
      <c r="G506" s="44">
        <f>SUM(G507)</f>
        <v>0</v>
      </c>
      <c r="H506" s="44">
        <f t="shared" si="104"/>
        <v>19271242.559999999</v>
      </c>
    </row>
    <row r="507" spans="1:8" s="21" customFormat="1" ht="11.25" x14ac:dyDescent="0.2">
      <c r="A507" s="36"/>
      <c r="B507" s="36"/>
      <c r="C507" s="38"/>
      <c r="D507" s="654" t="s">
        <v>111</v>
      </c>
      <c r="E507" s="648">
        <v>18709054.559999999</v>
      </c>
      <c r="F507" s="648">
        <f>SUM(F508:F508)</f>
        <v>562188</v>
      </c>
      <c r="G507" s="648">
        <f>SUM(G508:G508)</f>
        <v>0</v>
      </c>
      <c r="H507" s="648">
        <f t="shared" si="104"/>
        <v>19271242.559999999</v>
      </c>
    </row>
    <row r="508" spans="1:8" s="21" customFormat="1" ht="11.25" x14ac:dyDescent="0.2">
      <c r="A508" s="36"/>
      <c r="B508" s="41"/>
      <c r="C508" s="41">
        <v>4010</v>
      </c>
      <c r="D508" s="94" t="s">
        <v>108</v>
      </c>
      <c r="E508" s="61">
        <v>5259007.5599999996</v>
      </c>
      <c r="F508" s="61">
        <v>562188</v>
      </c>
      <c r="G508" s="61"/>
      <c r="H508" s="61">
        <f t="shared" si="104"/>
        <v>5821195.5599999996</v>
      </c>
    </row>
    <row r="509" spans="1:8" s="21" customFormat="1" ht="11.25" x14ac:dyDescent="0.2">
      <c r="A509" s="36"/>
      <c r="B509" s="134">
        <v>92695</v>
      </c>
      <c r="C509" s="2"/>
      <c r="D509" s="54" t="s">
        <v>75</v>
      </c>
      <c r="E509" s="44">
        <v>889509</v>
      </c>
      <c r="F509" s="44">
        <f>SUM(F510)</f>
        <v>10800</v>
      </c>
      <c r="G509" s="44">
        <f>SUM(G510)</f>
        <v>10800</v>
      </c>
      <c r="H509" s="44">
        <f t="shared" si="104"/>
        <v>889509</v>
      </c>
    </row>
    <row r="510" spans="1:8" s="21" customFormat="1" ht="11.25" x14ac:dyDescent="0.2">
      <c r="A510" s="36"/>
      <c r="B510" s="46"/>
      <c r="C510" s="38"/>
      <c r="D510" s="677" t="s">
        <v>251</v>
      </c>
      <c r="E510" s="648">
        <v>700000</v>
      </c>
      <c r="F510" s="648">
        <f>SUM(F511:F512)</f>
        <v>10800</v>
      </c>
      <c r="G510" s="648">
        <f>SUM(G511:G512)</f>
        <v>10800</v>
      </c>
      <c r="H510" s="648">
        <f t="shared" si="104"/>
        <v>700000</v>
      </c>
    </row>
    <row r="511" spans="1:8" s="21" customFormat="1" ht="22.5" x14ac:dyDescent="0.2">
      <c r="A511" s="36"/>
      <c r="B511" s="46"/>
      <c r="C511" s="47">
        <v>3040</v>
      </c>
      <c r="D511" s="48" t="s">
        <v>252</v>
      </c>
      <c r="E511" s="119">
        <v>200000</v>
      </c>
      <c r="F511" s="81"/>
      <c r="G511" s="81">
        <v>10800</v>
      </c>
      <c r="H511" s="50">
        <f t="shared" si="104"/>
        <v>189200</v>
      </c>
    </row>
    <row r="512" spans="1:8" s="21" customFormat="1" ht="11.25" x14ac:dyDescent="0.2">
      <c r="A512" s="36"/>
      <c r="B512" s="46"/>
      <c r="C512" s="130">
        <v>3250</v>
      </c>
      <c r="D512" s="131" t="s">
        <v>253</v>
      </c>
      <c r="E512" s="119">
        <v>450000</v>
      </c>
      <c r="F512" s="81">
        <v>10800</v>
      </c>
      <c r="G512" s="81"/>
      <c r="H512" s="50">
        <f t="shared" si="104"/>
        <v>460800</v>
      </c>
    </row>
    <row r="513" spans="1:8" s="21" customFormat="1" ht="18.75" customHeight="1" thickBot="1" x14ac:dyDescent="0.25">
      <c r="A513" s="58"/>
      <c r="B513" s="46"/>
      <c r="C513" s="41"/>
      <c r="D513" s="34" t="s">
        <v>254</v>
      </c>
      <c r="E513" s="35">
        <v>49872977.630000003</v>
      </c>
      <c r="F513" s="35">
        <f>SUM(F514,F521,F533,F545)</f>
        <v>416847</v>
      </c>
      <c r="G513" s="35">
        <f>SUM(G514,G521,G533,G545)</f>
        <v>58137</v>
      </c>
      <c r="H513" s="35">
        <f t="shared" si="104"/>
        <v>50231687.630000003</v>
      </c>
    </row>
    <row r="514" spans="1:8" s="21" customFormat="1" ht="18" customHeight="1" thickTop="1" thickBot="1" x14ac:dyDescent="0.25">
      <c r="A514" s="37">
        <v>750</v>
      </c>
      <c r="B514" s="37"/>
      <c r="C514" s="38"/>
      <c r="D514" s="39" t="s">
        <v>30</v>
      </c>
      <c r="E514" s="35">
        <v>2463555</v>
      </c>
      <c r="F514" s="35">
        <f>SUM(F515)</f>
        <v>0</v>
      </c>
      <c r="G514" s="35">
        <f>SUM(G515)</f>
        <v>58137</v>
      </c>
      <c r="H514" s="35">
        <f t="shared" ref="H514:H520" si="105">SUM(E514+F514-G514)</f>
        <v>2405418</v>
      </c>
    </row>
    <row r="515" spans="1:8" s="21" customFormat="1" ht="12" thickTop="1" x14ac:dyDescent="0.2">
      <c r="A515" s="37"/>
      <c r="B515" s="41">
        <v>75011</v>
      </c>
      <c r="C515" s="42"/>
      <c r="D515" s="84" t="s">
        <v>88</v>
      </c>
      <c r="E515" s="90">
        <v>2463555</v>
      </c>
      <c r="F515" s="45">
        <f>SUM(F516)</f>
        <v>0</v>
      </c>
      <c r="G515" s="45">
        <f>SUM(G516)</f>
        <v>58137</v>
      </c>
      <c r="H515" s="44">
        <f t="shared" si="105"/>
        <v>2405418</v>
      </c>
    </row>
    <row r="516" spans="1:8" s="21" customFormat="1" ht="11.25" x14ac:dyDescent="0.2">
      <c r="A516" s="37"/>
      <c r="B516" s="41"/>
      <c r="C516" s="31"/>
      <c r="D516" s="657" t="s">
        <v>121</v>
      </c>
      <c r="E516" s="659">
        <v>2463555</v>
      </c>
      <c r="F516" s="653">
        <f>SUM(F517:F520)</f>
        <v>0</v>
      </c>
      <c r="G516" s="653">
        <f>SUM(G517:G520)</f>
        <v>58137</v>
      </c>
      <c r="H516" s="648">
        <f t="shared" si="105"/>
        <v>2405418</v>
      </c>
    </row>
    <row r="517" spans="1:8" s="21" customFormat="1" ht="11.25" x14ac:dyDescent="0.2">
      <c r="A517" s="37"/>
      <c r="B517" s="41"/>
      <c r="C517" s="41">
        <v>4010</v>
      </c>
      <c r="D517" s="94" t="s">
        <v>108</v>
      </c>
      <c r="E517" s="49">
        <v>1893350</v>
      </c>
      <c r="F517" s="81"/>
      <c r="G517" s="81">
        <v>26793</v>
      </c>
      <c r="H517" s="61">
        <f t="shared" si="105"/>
        <v>1866557</v>
      </c>
    </row>
    <row r="518" spans="1:8" s="21" customFormat="1" ht="11.25" x14ac:dyDescent="0.2">
      <c r="A518" s="37"/>
      <c r="B518" s="41"/>
      <c r="C518" s="41">
        <v>4040</v>
      </c>
      <c r="D518" s="94" t="s">
        <v>131</v>
      </c>
      <c r="E518" s="49">
        <v>164994</v>
      </c>
      <c r="F518" s="81"/>
      <c r="G518" s="81">
        <v>6357</v>
      </c>
      <c r="H518" s="61">
        <f t="shared" si="105"/>
        <v>158637</v>
      </c>
    </row>
    <row r="519" spans="1:8" s="21" customFormat="1" ht="11.25" x14ac:dyDescent="0.2">
      <c r="A519" s="37"/>
      <c r="B519" s="41"/>
      <c r="C519" s="41">
        <v>4110</v>
      </c>
      <c r="D519" s="94" t="s">
        <v>36</v>
      </c>
      <c r="E519" s="49">
        <v>354555</v>
      </c>
      <c r="F519" s="81"/>
      <c r="G519" s="81">
        <v>21879</v>
      </c>
      <c r="H519" s="61">
        <f t="shared" si="105"/>
        <v>332676</v>
      </c>
    </row>
    <row r="520" spans="1:8" s="21" customFormat="1" ht="11.25" x14ac:dyDescent="0.2">
      <c r="A520" s="37"/>
      <c r="B520" s="41"/>
      <c r="C520" s="41">
        <v>4120</v>
      </c>
      <c r="D520" s="94" t="s">
        <v>26</v>
      </c>
      <c r="E520" s="49">
        <v>50656</v>
      </c>
      <c r="F520" s="81"/>
      <c r="G520" s="81">
        <v>3108</v>
      </c>
      <c r="H520" s="61">
        <f t="shared" si="105"/>
        <v>47548</v>
      </c>
    </row>
    <row r="521" spans="1:8" s="21" customFormat="1" ht="23.25" customHeight="1" thickBot="1" x14ac:dyDescent="0.25">
      <c r="A521" s="85">
        <v>751</v>
      </c>
      <c r="B521" s="37"/>
      <c r="C521" s="38"/>
      <c r="D521" s="135" t="s">
        <v>91</v>
      </c>
      <c r="E521" s="35">
        <v>14540</v>
      </c>
      <c r="F521" s="35">
        <f>SUM(F522)</f>
        <v>195547</v>
      </c>
      <c r="G521" s="35">
        <f>SUM(G522)</f>
        <v>0</v>
      </c>
      <c r="H521" s="35">
        <f t="shared" ref="H521:H545" si="106">SUM(E521+F521-G521)</f>
        <v>210087</v>
      </c>
    </row>
    <row r="522" spans="1:8" s="21" customFormat="1" ht="12" thickTop="1" x14ac:dyDescent="0.2">
      <c r="A522" s="36"/>
      <c r="B522" s="41">
        <v>75107</v>
      </c>
      <c r="C522" s="42"/>
      <c r="D522" s="84" t="s">
        <v>92</v>
      </c>
      <c r="E522" s="90">
        <v>0</v>
      </c>
      <c r="F522" s="45">
        <f>SUM(F523)</f>
        <v>195547</v>
      </c>
      <c r="G522" s="45">
        <f>SUM(G523)</f>
        <v>0</v>
      </c>
      <c r="H522" s="44">
        <f t="shared" si="106"/>
        <v>195547</v>
      </c>
    </row>
    <row r="523" spans="1:8" s="21" customFormat="1" ht="11.25" x14ac:dyDescent="0.2">
      <c r="A523" s="37"/>
      <c r="B523" s="41"/>
      <c r="C523" s="31"/>
      <c r="D523" s="661" t="s">
        <v>31</v>
      </c>
      <c r="E523" s="659">
        <v>0</v>
      </c>
      <c r="F523" s="653">
        <f>SUM(F524:F532)</f>
        <v>195547</v>
      </c>
      <c r="G523" s="653">
        <f>SUM(G524:G532)</f>
        <v>0</v>
      </c>
      <c r="H523" s="648">
        <f t="shared" si="106"/>
        <v>195547</v>
      </c>
    </row>
    <row r="524" spans="1:8" s="21" customFormat="1" ht="11.25" x14ac:dyDescent="0.2">
      <c r="A524" s="37"/>
      <c r="B524" s="41"/>
      <c r="C524" s="53">
        <v>3030</v>
      </c>
      <c r="D524" s="52" t="s">
        <v>32</v>
      </c>
      <c r="E524" s="49">
        <v>0</v>
      </c>
      <c r="F524" s="81">
        <v>3933</v>
      </c>
      <c r="G524" s="81"/>
      <c r="H524" s="61">
        <f t="shared" si="106"/>
        <v>3933</v>
      </c>
    </row>
    <row r="525" spans="1:8" s="21" customFormat="1" ht="11.25" x14ac:dyDescent="0.2">
      <c r="A525" s="37"/>
      <c r="B525" s="41"/>
      <c r="C525" s="53">
        <v>4010</v>
      </c>
      <c r="D525" s="52" t="s">
        <v>108</v>
      </c>
      <c r="E525" s="49">
        <v>0</v>
      </c>
      <c r="F525" s="81">
        <v>109300</v>
      </c>
      <c r="G525" s="81"/>
      <c r="H525" s="61">
        <f t="shared" si="106"/>
        <v>109300</v>
      </c>
    </row>
    <row r="526" spans="1:8" s="21" customFormat="1" ht="11.25" x14ac:dyDescent="0.2">
      <c r="A526" s="37"/>
      <c r="B526" s="41"/>
      <c r="C526" s="53">
        <v>4110</v>
      </c>
      <c r="D526" s="52" t="s">
        <v>255</v>
      </c>
      <c r="E526" s="49">
        <v>0</v>
      </c>
      <c r="F526" s="81">
        <v>18900</v>
      </c>
      <c r="G526" s="81"/>
      <c r="H526" s="61">
        <f t="shared" si="106"/>
        <v>18900</v>
      </c>
    </row>
    <row r="527" spans="1:8" s="21" customFormat="1" ht="11.25" x14ac:dyDescent="0.2">
      <c r="A527" s="37"/>
      <c r="B527" s="41"/>
      <c r="C527" s="41">
        <v>4120</v>
      </c>
      <c r="D527" s="94" t="s">
        <v>26</v>
      </c>
      <c r="E527" s="49">
        <v>0</v>
      </c>
      <c r="F527" s="81">
        <v>2680</v>
      </c>
      <c r="G527" s="81"/>
      <c r="H527" s="61">
        <f t="shared" si="106"/>
        <v>2680</v>
      </c>
    </row>
    <row r="528" spans="1:8" s="21" customFormat="1" ht="11.25" x14ac:dyDescent="0.2">
      <c r="A528" s="37"/>
      <c r="B528" s="41"/>
      <c r="C528" s="53">
        <v>4170</v>
      </c>
      <c r="D528" s="52" t="s">
        <v>22</v>
      </c>
      <c r="E528" s="49">
        <v>0</v>
      </c>
      <c r="F528" s="81">
        <v>25000</v>
      </c>
      <c r="G528" s="81"/>
      <c r="H528" s="61">
        <f t="shared" si="106"/>
        <v>25000</v>
      </c>
    </row>
    <row r="529" spans="1:8" s="21" customFormat="1" ht="11.25" x14ac:dyDescent="0.2">
      <c r="A529" s="37"/>
      <c r="B529" s="41"/>
      <c r="C529" s="53">
        <v>4210</v>
      </c>
      <c r="D529" s="52" t="s">
        <v>34</v>
      </c>
      <c r="E529" s="49">
        <v>0</v>
      </c>
      <c r="F529" s="81">
        <v>22134</v>
      </c>
      <c r="G529" s="81"/>
      <c r="H529" s="61">
        <f t="shared" si="106"/>
        <v>22134</v>
      </c>
    </row>
    <row r="530" spans="1:8" s="21" customFormat="1" ht="11.25" x14ac:dyDescent="0.2">
      <c r="A530" s="37"/>
      <c r="B530" s="41"/>
      <c r="C530" s="41">
        <v>4220</v>
      </c>
      <c r="D530" s="94" t="s">
        <v>35</v>
      </c>
      <c r="E530" s="49">
        <v>0</v>
      </c>
      <c r="F530" s="81">
        <v>7000</v>
      </c>
      <c r="G530" s="81"/>
      <c r="H530" s="61">
        <f t="shared" si="106"/>
        <v>7000</v>
      </c>
    </row>
    <row r="531" spans="1:8" s="21" customFormat="1" ht="11.25" x14ac:dyDescent="0.2">
      <c r="A531" s="78"/>
      <c r="B531" s="102"/>
      <c r="C531" s="136">
        <v>4300</v>
      </c>
      <c r="D531" s="54" t="s">
        <v>18</v>
      </c>
      <c r="E531" s="88">
        <v>0</v>
      </c>
      <c r="F531" s="90">
        <v>6300</v>
      </c>
      <c r="G531" s="90"/>
      <c r="H531" s="45">
        <f t="shared" si="106"/>
        <v>6300</v>
      </c>
    </row>
    <row r="532" spans="1:8" s="21" customFormat="1" ht="11.25" x14ac:dyDescent="0.2">
      <c r="A532" s="37"/>
      <c r="B532" s="41"/>
      <c r="C532" s="41">
        <v>4710</v>
      </c>
      <c r="D532" s="107" t="s">
        <v>25</v>
      </c>
      <c r="E532" s="49">
        <v>0</v>
      </c>
      <c r="F532" s="81">
        <v>300</v>
      </c>
      <c r="G532" s="81"/>
      <c r="H532" s="61">
        <f t="shared" si="106"/>
        <v>300</v>
      </c>
    </row>
    <row r="533" spans="1:8" s="21" customFormat="1" ht="12" thickBot="1" x14ac:dyDescent="0.25">
      <c r="A533" s="137">
        <v>852</v>
      </c>
      <c r="B533" s="137"/>
      <c r="C533" s="2"/>
      <c r="D533" s="138" t="s">
        <v>61</v>
      </c>
      <c r="E533" s="35">
        <v>5457910</v>
      </c>
      <c r="F533" s="35">
        <f>SUM(F534,F539,F542)</f>
        <v>217300</v>
      </c>
      <c r="G533" s="35">
        <f>SUM(G534,G539,G542)</f>
        <v>0</v>
      </c>
      <c r="H533" s="35">
        <f t="shared" si="106"/>
        <v>5675210</v>
      </c>
    </row>
    <row r="534" spans="1:8" s="21" customFormat="1" ht="12" thickTop="1" x14ac:dyDescent="0.2">
      <c r="A534" s="137"/>
      <c r="B534" s="2">
        <v>85203</v>
      </c>
      <c r="C534" s="139"/>
      <c r="D534" s="1" t="s">
        <v>65</v>
      </c>
      <c r="E534" s="90">
        <v>1608809</v>
      </c>
      <c r="F534" s="45">
        <f>SUM(F535)</f>
        <v>208226</v>
      </c>
      <c r="G534" s="45">
        <f>SUM(G535)</f>
        <v>0</v>
      </c>
      <c r="H534" s="44">
        <f t="shared" si="106"/>
        <v>1817035</v>
      </c>
    </row>
    <row r="535" spans="1:8" s="21" customFormat="1" ht="11.25" x14ac:dyDescent="0.2">
      <c r="A535" s="4"/>
      <c r="B535" s="2"/>
      <c r="C535" s="139"/>
      <c r="D535" s="678" t="s">
        <v>256</v>
      </c>
      <c r="E535" s="659">
        <v>1427009</v>
      </c>
      <c r="F535" s="653">
        <f>SUM(F536:F538)</f>
        <v>208226</v>
      </c>
      <c r="G535" s="653">
        <f>SUM(G536:G538)</f>
        <v>0</v>
      </c>
      <c r="H535" s="648">
        <f t="shared" si="106"/>
        <v>1635235</v>
      </c>
    </row>
    <row r="536" spans="1:8" s="21" customFormat="1" ht="11.25" x14ac:dyDescent="0.2">
      <c r="A536" s="46"/>
      <c r="B536" s="41"/>
      <c r="C536" s="41">
        <v>4010</v>
      </c>
      <c r="D536" s="94" t="s">
        <v>108</v>
      </c>
      <c r="E536" s="81">
        <v>932925</v>
      </c>
      <c r="F536" s="49">
        <v>174000</v>
      </c>
      <c r="G536" s="49"/>
      <c r="H536" s="61">
        <f t="shared" si="106"/>
        <v>1106925</v>
      </c>
    </row>
    <row r="537" spans="1:8" s="21" customFormat="1" ht="11.25" x14ac:dyDescent="0.2">
      <c r="A537" s="46"/>
      <c r="B537" s="41"/>
      <c r="C537" s="41">
        <v>4110</v>
      </c>
      <c r="D537" s="94" t="s">
        <v>36</v>
      </c>
      <c r="E537" s="81">
        <v>169829</v>
      </c>
      <c r="F537" s="49">
        <v>29963</v>
      </c>
      <c r="G537" s="49"/>
      <c r="H537" s="61">
        <f t="shared" si="106"/>
        <v>199792</v>
      </c>
    </row>
    <row r="538" spans="1:8" s="21" customFormat="1" ht="11.25" x14ac:dyDescent="0.2">
      <c r="A538" s="46"/>
      <c r="B538" s="41"/>
      <c r="C538" s="41">
        <v>4120</v>
      </c>
      <c r="D538" s="94" t="s">
        <v>234</v>
      </c>
      <c r="E538" s="81">
        <v>16766</v>
      </c>
      <c r="F538" s="49">
        <v>4263</v>
      </c>
      <c r="G538" s="49"/>
      <c r="H538" s="61">
        <f t="shared" si="106"/>
        <v>21029</v>
      </c>
    </row>
    <row r="539" spans="1:8" s="21" customFormat="1" ht="11.25" x14ac:dyDescent="0.2">
      <c r="A539" s="46"/>
      <c r="B539" s="46">
        <v>85231</v>
      </c>
      <c r="C539" s="31"/>
      <c r="D539" s="64" t="s">
        <v>93</v>
      </c>
      <c r="E539" s="90">
        <v>0</v>
      </c>
      <c r="F539" s="45">
        <f>SUM(F540)</f>
        <v>3900</v>
      </c>
      <c r="G539" s="45">
        <f>SUM(G540)</f>
        <v>0</v>
      </c>
      <c r="H539" s="44">
        <f t="shared" si="106"/>
        <v>3900</v>
      </c>
    </row>
    <row r="540" spans="1:8" s="21" customFormat="1" ht="11.25" x14ac:dyDescent="0.2">
      <c r="A540" s="46"/>
      <c r="B540" s="2"/>
      <c r="C540" s="139"/>
      <c r="D540" s="678" t="s">
        <v>188</v>
      </c>
      <c r="E540" s="659">
        <v>0</v>
      </c>
      <c r="F540" s="653">
        <f>SUM(F541:F541)</f>
        <v>3900</v>
      </c>
      <c r="G540" s="653">
        <f>SUM(G541:G541)</f>
        <v>0</v>
      </c>
      <c r="H540" s="648">
        <f t="shared" si="106"/>
        <v>3900</v>
      </c>
    </row>
    <row r="541" spans="1:8" s="21" customFormat="1" ht="11.25" x14ac:dyDescent="0.2">
      <c r="A541" s="46"/>
      <c r="B541" s="41"/>
      <c r="C541" s="41">
        <v>3110</v>
      </c>
      <c r="D541" s="94" t="s">
        <v>195</v>
      </c>
      <c r="E541" s="81">
        <v>0</v>
      </c>
      <c r="F541" s="81">
        <v>3900</v>
      </c>
      <c r="G541" s="81"/>
      <c r="H541" s="61">
        <f t="shared" si="106"/>
        <v>3900</v>
      </c>
    </row>
    <row r="542" spans="1:8" s="21" customFormat="1" ht="11.25" x14ac:dyDescent="0.2">
      <c r="A542" s="46"/>
      <c r="B542" s="2">
        <v>85295</v>
      </c>
      <c r="C542" s="139"/>
      <c r="D542" s="64" t="s">
        <v>75</v>
      </c>
      <c r="E542" s="90">
        <v>25874</v>
      </c>
      <c r="F542" s="45">
        <f>SUM(F543)</f>
        <v>5174</v>
      </c>
      <c r="G542" s="45">
        <f>SUM(G543)</f>
        <v>0</v>
      </c>
      <c r="H542" s="44">
        <f t="shared" si="106"/>
        <v>31048</v>
      </c>
    </row>
    <row r="543" spans="1:8" s="21" customFormat="1" ht="11.25" x14ac:dyDescent="0.2">
      <c r="A543" s="46"/>
      <c r="B543" s="4"/>
      <c r="C543" s="139"/>
      <c r="D543" s="678" t="s">
        <v>188</v>
      </c>
      <c r="E543" s="659">
        <v>25874</v>
      </c>
      <c r="F543" s="653">
        <f>SUM(F544:F544)</f>
        <v>5174</v>
      </c>
      <c r="G543" s="653">
        <f>SUM(G544:G544)</f>
        <v>0</v>
      </c>
      <c r="H543" s="648">
        <f t="shared" si="106"/>
        <v>31048</v>
      </c>
    </row>
    <row r="544" spans="1:8" s="21" customFormat="1" ht="11.25" x14ac:dyDescent="0.2">
      <c r="A544" s="46"/>
      <c r="B544" s="46"/>
      <c r="C544" s="106" t="s">
        <v>33</v>
      </c>
      <c r="D544" s="107" t="s">
        <v>34</v>
      </c>
      <c r="E544" s="81">
        <v>25874</v>
      </c>
      <c r="F544" s="81">
        <v>5174</v>
      </c>
      <c r="G544" s="81"/>
      <c r="H544" s="61">
        <f t="shared" si="106"/>
        <v>31048</v>
      </c>
    </row>
    <row r="545" spans="1:8" s="21" customFormat="1" ht="12" thickBot="1" x14ac:dyDescent="0.25">
      <c r="A545" s="37">
        <v>855</v>
      </c>
      <c r="B545" s="37"/>
      <c r="C545" s="38"/>
      <c r="D545" s="39" t="s">
        <v>82</v>
      </c>
      <c r="E545" s="40">
        <v>41932471</v>
      </c>
      <c r="F545" s="35">
        <f>SUM(F548)</f>
        <v>4000</v>
      </c>
      <c r="G545" s="35">
        <f>SUM(G548)</f>
        <v>0</v>
      </c>
      <c r="H545" s="35">
        <f t="shared" si="106"/>
        <v>41936471</v>
      </c>
    </row>
    <row r="546" spans="1:8" s="21" customFormat="1" ht="12" thickTop="1" x14ac:dyDescent="0.2">
      <c r="A546" s="37"/>
      <c r="B546" s="52">
        <v>85502</v>
      </c>
      <c r="C546" s="106"/>
      <c r="D546" s="121" t="s">
        <v>257</v>
      </c>
      <c r="E546" s="49"/>
      <c r="F546" s="49"/>
      <c r="G546" s="126"/>
      <c r="H546" s="61"/>
    </row>
    <row r="547" spans="1:8" s="21" customFormat="1" ht="11.25" x14ac:dyDescent="0.2">
      <c r="A547" s="37"/>
      <c r="B547" s="52"/>
      <c r="C547" s="106"/>
      <c r="D547" s="121" t="s">
        <v>258</v>
      </c>
      <c r="E547" s="49"/>
      <c r="F547" s="49"/>
      <c r="G547" s="126"/>
      <c r="H547" s="61"/>
    </row>
    <row r="548" spans="1:8" s="21" customFormat="1" ht="11.25" x14ac:dyDescent="0.2">
      <c r="A548" s="37"/>
      <c r="B548" s="52"/>
      <c r="C548" s="106"/>
      <c r="D548" s="72" t="s">
        <v>259</v>
      </c>
      <c r="E548" s="45">
        <v>41337869</v>
      </c>
      <c r="F548" s="45">
        <f t="shared" ref="F548:G548" si="107">SUM(F549)</f>
        <v>4000</v>
      </c>
      <c r="G548" s="45">
        <f t="shared" si="107"/>
        <v>0</v>
      </c>
      <c r="H548" s="44">
        <f t="shared" ref="H548:H552" si="108">SUM(E548+F548-G548)</f>
        <v>41341869</v>
      </c>
    </row>
    <row r="549" spans="1:8" s="21" customFormat="1" ht="22.5" x14ac:dyDescent="0.2">
      <c r="A549" s="37"/>
      <c r="B549" s="46"/>
      <c r="C549" s="31"/>
      <c r="D549" s="678" t="s">
        <v>260</v>
      </c>
      <c r="E549" s="653">
        <v>0</v>
      </c>
      <c r="F549" s="653">
        <f>SUM(F550:F552)</f>
        <v>4000</v>
      </c>
      <c r="G549" s="653">
        <f>SUM(G550:G552)</f>
        <v>0</v>
      </c>
      <c r="H549" s="648">
        <f t="shared" si="108"/>
        <v>4000</v>
      </c>
    </row>
    <row r="550" spans="1:8" s="21" customFormat="1" ht="11.25" x14ac:dyDescent="0.2">
      <c r="A550" s="37"/>
      <c r="B550" s="37"/>
      <c r="C550" s="41">
        <v>3110</v>
      </c>
      <c r="D550" s="94" t="s">
        <v>195</v>
      </c>
      <c r="E550" s="49">
        <v>0</v>
      </c>
      <c r="F550" s="81">
        <v>2000</v>
      </c>
      <c r="G550" s="81"/>
      <c r="H550" s="61">
        <f t="shared" si="108"/>
        <v>2000</v>
      </c>
    </row>
    <row r="551" spans="1:8" s="21" customFormat="1" ht="11.25" x14ac:dyDescent="0.2">
      <c r="A551" s="37"/>
      <c r="B551" s="37"/>
      <c r="C551" s="41">
        <v>4010</v>
      </c>
      <c r="D551" s="94" t="s">
        <v>108</v>
      </c>
      <c r="E551" s="49">
        <v>0</v>
      </c>
      <c r="F551" s="81">
        <v>580</v>
      </c>
      <c r="G551" s="81"/>
      <c r="H551" s="61">
        <f t="shared" si="108"/>
        <v>580</v>
      </c>
    </row>
    <row r="552" spans="1:8" s="21" customFormat="1" ht="11.25" x14ac:dyDescent="0.2">
      <c r="A552" s="37"/>
      <c r="B552" s="37"/>
      <c r="C552" s="106" t="s">
        <v>33</v>
      </c>
      <c r="D552" s="107" t="s">
        <v>34</v>
      </c>
      <c r="E552" s="49">
        <v>0</v>
      </c>
      <c r="F552" s="81">
        <v>1420</v>
      </c>
      <c r="G552" s="81"/>
      <c r="H552" s="61">
        <f t="shared" si="108"/>
        <v>1420</v>
      </c>
    </row>
    <row r="553" spans="1:8" s="21" customFormat="1" ht="18" customHeight="1" thickBot="1" x14ac:dyDescent="0.25">
      <c r="A553" s="140"/>
      <c r="B553" s="46"/>
      <c r="C553" s="41"/>
      <c r="D553" s="34" t="s">
        <v>261</v>
      </c>
      <c r="E553" s="35">
        <v>25962672</v>
      </c>
      <c r="F553" s="35">
        <f>SUM(F554,F558,F565)</f>
        <v>6625.12</v>
      </c>
      <c r="G553" s="35">
        <f>SUM(G554,G558,G565)</f>
        <v>755.12</v>
      </c>
      <c r="H553" s="35">
        <f>SUM(E553+F553-G553)</f>
        <v>25968542</v>
      </c>
    </row>
    <row r="554" spans="1:8" s="21" customFormat="1" ht="18.75" customHeight="1" thickTop="1" thickBot="1" x14ac:dyDescent="0.25">
      <c r="A554" s="37">
        <v>752</v>
      </c>
      <c r="B554" s="37"/>
      <c r="C554" s="38"/>
      <c r="D554" s="39" t="s">
        <v>43</v>
      </c>
      <c r="E554" s="35">
        <v>48000</v>
      </c>
      <c r="F554" s="35">
        <f>SUM(F555)</f>
        <v>5600</v>
      </c>
      <c r="G554" s="35">
        <f>SUM(G555)</f>
        <v>0</v>
      </c>
      <c r="H554" s="35">
        <f t="shared" ref="H554:H557" si="109">SUM(E554+F554-G554)</f>
        <v>53600</v>
      </c>
    </row>
    <row r="555" spans="1:8" s="21" customFormat="1" ht="12" thickTop="1" x14ac:dyDescent="0.2">
      <c r="A555" s="37"/>
      <c r="B555" s="2">
        <v>75224</v>
      </c>
      <c r="C555" s="2"/>
      <c r="D555" s="1" t="s">
        <v>44</v>
      </c>
      <c r="E555" s="90">
        <v>45000</v>
      </c>
      <c r="F555" s="45">
        <f>SUM(F556)</f>
        <v>5600</v>
      </c>
      <c r="G555" s="45">
        <f>SUM(G556)</f>
        <v>0</v>
      </c>
      <c r="H555" s="44">
        <f t="shared" si="109"/>
        <v>50600</v>
      </c>
    </row>
    <row r="556" spans="1:8" s="21" customFormat="1" ht="11.25" x14ac:dyDescent="0.2">
      <c r="A556" s="37"/>
      <c r="B556" s="103"/>
      <c r="C556" s="2"/>
      <c r="D556" s="658" t="s">
        <v>126</v>
      </c>
      <c r="E556" s="659">
        <v>45000</v>
      </c>
      <c r="F556" s="653">
        <f>SUM(F557:F557)</f>
        <v>5600</v>
      </c>
      <c r="G556" s="653">
        <f>SUM(G557:G557)</f>
        <v>0</v>
      </c>
      <c r="H556" s="648">
        <f t="shared" si="109"/>
        <v>50600</v>
      </c>
    </row>
    <row r="557" spans="1:8" s="21" customFormat="1" ht="11.25" x14ac:dyDescent="0.2">
      <c r="A557" s="37"/>
      <c r="B557" s="41"/>
      <c r="C557" s="106" t="s">
        <v>33</v>
      </c>
      <c r="D557" s="107" t="s">
        <v>34</v>
      </c>
      <c r="E557" s="49">
        <v>8500</v>
      </c>
      <c r="F557" s="81">
        <v>5600</v>
      </c>
      <c r="G557" s="81"/>
      <c r="H557" s="61">
        <f t="shared" si="109"/>
        <v>14100</v>
      </c>
    </row>
    <row r="558" spans="1:8" s="21" customFormat="1" ht="12" thickBot="1" x14ac:dyDescent="0.25">
      <c r="A558" s="37">
        <v>755</v>
      </c>
      <c r="B558" s="37"/>
      <c r="C558" s="38"/>
      <c r="D558" s="39" t="s">
        <v>262</v>
      </c>
      <c r="E558" s="35">
        <v>292992</v>
      </c>
      <c r="F558" s="40">
        <f t="shared" ref="F558:G559" si="110">SUM(F559)</f>
        <v>755.12</v>
      </c>
      <c r="G558" s="40">
        <f t="shared" si="110"/>
        <v>755.12</v>
      </c>
      <c r="H558" s="35">
        <f>SUM(E558+F558-G558)</f>
        <v>292992</v>
      </c>
    </row>
    <row r="559" spans="1:8" s="21" customFormat="1" ht="12" thickTop="1" x14ac:dyDescent="0.2">
      <c r="A559" s="58"/>
      <c r="B559" s="41">
        <v>75515</v>
      </c>
      <c r="C559" s="42"/>
      <c r="D559" s="84" t="s">
        <v>263</v>
      </c>
      <c r="E559" s="44">
        <v>292992</v>
      </c>
      <c r="F559" s="45">
        <f t="shared" si="110"/>
        <v>755.12</v>
      </c>
      <c r="G559" s="45">
        <f t="shared" si="110"/>
        <v>755.12</v>
      </c>
      <c r="H559" s="44">
        <f>SUM(E559+F559-G559)</f>
        <v>292992</v>
      </c>
    </row>
    <row r="560" spans="1:8" s="21" customFormat="1" ht="11.25" x14ac:dyDescent="0.2">
      <c r="A560" s="22"/>
      <c r="B560" s="42"/>
      <c r="C560" s="41"/>
      <c r="D560" s="655" t="s">
        <v>190</v>
      </c>
      <c r="E560" s="648">
        <v>292992</v>
      </c>
      <c r="F560" s="648">
        <f>SUM(F561:F564)</f>
        <v>755.12</v>
      </c>
      <c r="G560" s="648">
        <f>SUM(G561:G564)</f>
        <v>755.12</v>
      </c>
      <c r="H560" s="96">
        <f>SUM(E560+F560-G560)</f>
        <v>292992</v>
      </c>
    </row>
    <row r="561" spans="1:8" s="21" customFormat="1" ht="55.5" customHeight="1" x14ac:dyDescent="0.2">
      <c r="A561" s="22"/>
      <c r="B561" s="42"/>
      <c r="C561" s="59" t="s">
        <v>113</v>
      </c>
      <c r="D561" s="60" t="s">
        <v>114</v>
      </c>
      <c r="E561" s="81">
        <v>142101</v>
      </c>
      <c r="F561" s="81">
        <v>0.12</v>
      </c>
      <c r="G561" s="81"/>
      <c r="H561" s="50">
        <f t="shared" ref="H561:H566" si="111">SUM(E561+F561-G561)</f>
        <v>142101.12</v>
      </c>
    </row>
    <row r="562" spans="1:8" s="21" customFormat="1" ht="11.25" x14ac:dyDescent="0.2">
      <c r="A562" s="22"/>
      <c r="B562" s="42"/>
      <c r="C562" s="41">
        <v>4170</v>
      </c>
      <c r="D562" s="94" t="s">
        <v>22</v>
      </c>
      <c r="E562" s="81">
        <v>13771</v>
      </c>
      <c r="F562" s="81"/>
      <c r="G562" s="81">
        <v>546</v>
      </c>
      <c r="H562" s="50">
        <f t="shared" si="111"/>
        <v>13225</v>
      </c>
    </row>
    <row r="563" spans="1:8" s="21" customFormat="1" ht="11.25" x14ac:dyDescent="0.2">
      <c r="A563" s="22"/>
      <c r="B563" s="42"/>
      <c r="C563" s="41">
        <v>4300</v>
      </c>
      <c r="D563" s="94" t="s">
        <v>18</v>
      </c>
      <c r="E563" s="81">
        <v>129562</v>
      </c>
      <c r="F563" s="81"/>
      <c r="G563" s="81">
        <v>209.12</v>
      </c>
      <c r="H563" s="50">
        <f t="shared" si="111"/>
        <v>129352.88</v>
      </c>
    </row>
    <row r="564" spans="1:8" s="21" customFormat="1" ht="11.25" x14ac:dyDescent="0.2">
      <c r="A564" s="36"/>
      <c r="B564" s="46"/>
      <c r="C564" s="41">
        <v>4360</v>
      </c>
      <c r="D564" s="94" t="s">
        <v>264</v>
      </c>
      <c r="E564" s="109">
        <v>500</v>
      </c>
      <c r="F564" s="49">
        <v>755</v>
      </c>
      <c r="G564" s="49"/>
      <c r="H564" s="50">
        <f t="shared" si="111"/>
        <v>1255</v>
      </c>
    </row>
    <row r="565" spans="1:8" s="21" customFormat="1" ht="12" thickBot="1" x14ac:dyDescent="0.25">
      <c r="A565" s="36">
        <v>853</v>
      </c>
      <c r="B565" s="37"/>
      <c r="C565" s="38"/>
      <c r="D565" s="39" t="s">
        <v>99</v>
      </c>
      <c r="E565" s="35">
        <v>650000</v>
      </c>
      <c r="F565" s="35">
        <f>SUM(F566)</f>
        <v>270</v>
      </c>
      <c r="G565" s="35">
        <f>SUM(G566)</f>
        <v>0</v>
      </c>
      <c r="H565" s="35">
        <f t="shared" si="111"/>
        <v>650270</v>
      </c>
    </row>
    <row r="566" spans="1:8" s="21" customFormat="1" ht="12" thickTop="1" x14ac:dyDescent="0.2">
      <c r="A566" s="36"/>
      <c r="B566" s="46">
        <v>85321</v>
      </c>
      <c r="C566" s="31"/>
      <c r="D566" s="64" t="s">
        <v>100</v>
      </c>
      <c r="E566" s="90">
        <v>650000</v>
      </c>
      <c r="F566" s="45">
        <f>SUM(F567)</f>
        <v>270</v>
      </c>
      <c r="G566" s="45">
        <f>SUM(G567)</f>
        <v>0</v>
      </c>
      <c r="H566" s="44">
        <f t="shared" si="111"/>
        <v>650270</v>
      </c>
    </row>
    <row r="567" spans="1:8" s="21" customFormat="1" ht="45" x14ac:dyDescent="0.2">
      <c r="A567" s="141"/>
      <c r="B567" s="142"/>
      <c r="C567" s="31"/>
      <c r="D567" s="651" t="s">
        <v>265</v>
      </c>
      <c r="E567" s="96">
        <v>0</v>
      </c>
      <c r="F567" s="646">
        <f>SUM(F568:F570)</f>
        <v>270</v>
      </c>
      <c r="G567" s="646">
        <f>SUM(G568:G570)</f>
        <v>0</v>
      </c>
      <c r="H567" s="96">
        <f>SUM(E567+F567-G567)</f>
        <v>270</v>
      </c>
    </row>
    <row r="568" spans="1:8" s="21" customFormat="1" ht="11.25" x14ac:dyDescent="0.2">
      <c r="A568" s="141"/>
      <c r="B568" s="142"/>
      <c r="C568" s="46">
        <v>4370</v>
      </c>
      <c r="D568" s="94" t="s">
        <v>231</v>
      </c>
      <c r="E568" s="81">
        <v>0</v>
      </c>
      <c r="F568" s="49">
        <v>140</v>
      </c>
      <c r="G568" s="49"/>
      <c r="H568" s="81">
        <f t="shared" ref="H568:H570" si="112">SUM(E568+F568-G568)</f>
        <v>140</v>
      </c>
    </row>
    <row r="569" spans="1:8" s="21" customFormat="1" ht="22.5" x14ac:dyDescent="0.2">
      <c r="A569" s="141"/>
      <c r="B569" s="142"/>
      <c r="C569" s="47">
        <v>4740</v>
      </c>
      <c r="D569" s="48" t="s">
        <v>232</v>
      </c>
      <c r="E569" s="81">
        <v>0</v>
      </c>
      <c r="F569" s="49">
        <v>100</v>
      </c>
      <c r="G569" s="49"/>
      <c r="H569" s="81">
        <f t="shared" si="112"/>
        <v>100</v>
      </c>
    </row>
    <row r="570" spans="1:8" s="21" customFormat="1" ht="22.5" customHeight="1" x14ac:dyDescent="0.2">
      <c r="A570" s="141"/>
      <c r="B570" s="142"/>
      <c r="C570" s="47">
        <v>4850</v>
      </c>
      <c r="D570" s="48" t="s">
        <v>151</v>
      </c>
      <c r="E570" s="49">
        <v>0</v>
      </c>
      <c r="F570" s="49">
        <v>30</v>
      </c>
      <c r="G570" s="49"/>
      <c r="H570" s="61">
        <f t="shared" si="112"/>
        <v>30</v>
      </c>
    </row>
    <row r="571" spans="1:8" s="21" customFormat="1" ht="3.75" customHeight="1" x14ac:dyDescent="0.2">
      <c r="A571" s="143"/>
      <c r="B571" s="143"/>
      <c r="C571" s="144"/>
      <c r="D571" s="145"/>
      <c r="E571" s="44"/>
      <c r="F571" s="44"/>
      <c r="G571" s="44"/>
      <c r="H571" s="90"/>
    </row>
    <row r="572" spans="1:8" s="21" customFormat="1" ht="12.95" customHeight="1" x14ac:dyDescent="0.2"/>
    <row r="573" spans="1:8" s="21" customFormat="1" ht="12.95" customHeight="1" x14ac:dyDescent="0.2"/>
    <row r="574" spans="1:8" s="21" customFormat="1" ht="12.95" customHeight="1" x14ac:dyDescent="0.2"/>
    <row r="575" spans="1:8" s="21" customFormat="1" ht="12.95" customHeight="1" x14ac:dyDescent="0.2"/>
    <row r="576" spans="1:8" s="21" customFormat="1" ht="12.95" customHeight="1" x14ac:dyDescent="0.2"/>
    <row r="577" s="21" customFormat="1" ht="12.95" customHeight="1" x14ac:dyDescent="0.2"/>
    <row r="578" s="21" customFormat="1" ht="12.95" customHeight="1" x14ac:dyDescent="0.2"/>
    <row r="579" s="21" customFormat="1" ht="12.95" customHeight="1" x14ac:dyDescent="0.2"/>
    <row r="580" s="21" customFormat="1" ht="12.95" customHeight="1" x14ac:dyDescent="0.2"/>
    <row r="581" s="21" customFormat="1" ht="12.95" customHeight="1" x14ac:dyDescent="0.2"/>
    <row r="582" s="21" customFormat="1" ht="12.95" customHeight="1" x14ac:dyDescent="0.2"/>
    <row r="583" s="21" customFormat="1" ht="12.95" customHeight="1" x14ac:dyDescent="0.2"/>
    <row r="584" s="21" customFormat="1" ht="12.95" customHeight="1" x14ac:dyDescent="0.2"/>
    <row r="585" s="21" customFormat="1" ht="12.95" customHeight="1" x14ac:dyDescent="0.2"/>
    <row r="586" s="21" customFormat="1" ht="12.95" customHeight="1" x14ac:dyDescent="0.2"/>
    <row r="587" s="21" customFormat="1" ht="12.95" customHeight="1" x14ac:dyDescent="0.2"/>
    <row r="588" s="21" customFormat="1" ht="12.95" customHeight="1" x14ac:dyDescent="0.2"/>
    <row r="589" s="21" customFormat="1" ht="12.95" customHeight="1" x14ac:dyDescent="0.2"/>
    <row r="590" s="21" customFormat="1" ht="12.95" customHeight="1" x14ac:dyDescent="0.2"/>
    <row r="591" s="21" customFormat="1" ht="12.95" customHeight="1" x14ac:dyDescent="0.2"/>
    <row r="592" s="21" customFormat="1" ht="12.95" customHeight="1" x14ac:dyDescent="0.2"/>
    <row r="593" s="21" customFormat="1" ht="12.95" customHeight="1" x14ac:dyDescent="0.2"/>
    <row r="594" s="21" customFormat="1" ht="12.95" customHeight="1" x14ac:dyDescent="0.2"/>
    <row r="595" s="21" customFormat="1" ht="12.95" customHeight="1" x14ac:dyDescent="0.2"/>
    <row r="596" s="21" customFormat="1" ht="12.95" customHeight="1" x14ac:dyDescent="0.2"/>
    <row r="597" s="21" customFormat="1" ht="12.95" customHeight="1" x14ac:dyDescent="0.2"/>
    <row r="598" s="21" customFormat="1" ht="12.95" customHeight="1" x14ac:dyDescent="0.2"/>
    <row r="599" s="21" customFormat="1" ht="12.95" customHeight="1" x14ac:dyDescent="0.2"/>
    <row r="600" s="21" customFormat="1" ht="12.95" customHeight="1" x14ac:dyDescent="0.2"/>
    <row r="601" s="21" customFormat="1" ht="12.95" customHeight="1" x14ac:dyDescent="0.2"/>
    <row r="602" s="21" customFormat="1" ht="12.95" customHeight="1" x14ac:dyDescent="0.2"/>
    <row r="603" s="21" customFormat="1" ht="12.95" customHeight="1" x14ac:dyDescent="0.2"/>
    <row r="604" s="21" customFormat="1" ht="12.95" customHeight="1" x14ac:dyDescent="0.2"/>
    <row r="605" s="21" customFormat="1" ht="12.95" customHeight="1" x14ac:dyDescent="0.2"/>
    <row r="606" s="21" customFormat="1" ht="12.95" customHeight="1" x14ac:dyDescent="0.2"/>
    <row r="607" s="21" customFormat="1" ht="12.95" customHeight="1" x14ac:dyDescent="0.2"/>
    <row r="608" s="21" customFormat="1" ht="12.95" customHeight="1" x14ac:dyDescent="0.2"/>
    <row r="609" s="21" customFormat="1" ht="12.95" customHeight="1" x14ac:dyDescent="0.2"/>
    <row r="610" s="21" customFormat="1" ht="12.95" customHeight="1" x14ac:dyDescent="0.2"/>
    <row r="611" s="21" customFormat="1" ht="12.95" customHeight="1" x14ac:dyDescent="0.2"/>
    <row r="612" s="21" customFormat="1" ht="12.95" customHeight="1" x14ac:dyDescent="0.2"/>
    <row r="613" s="21" customFormat="1" ht="12.95" customHeight="1" x14ac:dyDescent="0.2"/>
    <row r="614" s="21" customFormat="1" ht="12.95" customHeight="1" x14ac:dyDescent="0.2"/>
    <row r="615" s="21" customFormat="1" ht="12.95" customHeight="1" x14ac:dyDescent="0.2"/>
    <row r="616" s="21" customFormat="1" ht="12.95" customHeight="1" x14ac:dyDescent="0.2"/>
    <row r="617" s="21" customFormat="1" ht="12.95" customHeight="1" x14ac:dyDescent="0.2"/>
    <row r="618" s="21" customFormat="1" ht="12.95" customHeight="1" x14ac:dyDescent="0.2"/>
    <row r="619" s="21" customFormat="1" ht="12.95" customHeight="1" x14ac:dyDescent="0.2"/>
    <row r="620" s="21" customFormat="1" ht="12.95" customHeight="1" x14ac:dyDescent="0.2"/>
    <row r="621" s="21" customFormat="1" ht="12.95" customHeight="1" x14ac:dyDescent="0.2"/>
    <row r="622" s="21" customFormat="1" ht="12.95" customHeight="1" x14ac:dyDescent="0.2"/>
    <row r="623" s="21" customFormat="1" ht="12.95" customHeight="1" x14ac:dyDescent="0.2"/>
    <row r="624" s="21" customFormat="1" ht="12.95" customHeight="1" x14ac:dyDescent="0.2"/>
    <row r="625" s="21" customFormat="1" ht="12.95" customHeight="1" x14ac:dyDescent="0.2"/>
    <row r="626" s="21" customFormat="1" ht="12.95" customHeight="1" x14ac:dyDescent="0.2"/>
    <row r="627" s="21" customFormat="1" ht="12.95" customHeight="1" x14ac:dyDescent="0.2"/>
    <row r="628" s="21" customFormat="1" ht="12.95" customHeight="1" x14ac:dyDescent="0.2"/>
    <row r="629" s="21" customFormat="1" ht="12.95" customHeight="1" x14ac:dyDescent="0.2"/>
    <row r="630" s="21" customFormat="1" ht="12.95" customHeight="1" x14ac:dyDescent="0.2"/>
    <row r="631" s="21" customFormat="1" ht="12.95" customHeight="1" x14ac:dyDescent="0.2"/>
    <row r="632" s="21" customFormat="1" ht="12.95" customHeight="1" x14ac:dyDescent="0.2"/>
    <row r="633" s="21" customFormat="1" ht="12.95" customHeight="1" x14ac:dyDescent="0.2"/>
    <row r="634" s="21" customFormat="1" ht="12.95" customHeight="1" x14ac:dyDescent="0.2"/>
    <row r="635" s="21" customFormat="1" ht="12.95" customHeight="1" x14ac:dyDescent="0.2"/>
    <row r="636" s="21" customFormat="1" ht="12.95" customHeight="1" x14ac:dyDescent="0.2"/>
    <row r="637" s="21" customFormat="1" ht="12.95" customHeight="1" x14ac:dyDescent="0.2"/>
    <row r="638" s="21" customFormat="1" ht="12.95" customHeight="1" x14ac:dyDescent="0.2"/>
    <row r="639" s="643" customFormat="1" ht="12.95" customHeight="1" x14ac:dyDescent="0.25"/>
    <row r="640" s="643" customFormat="1" ht="12.95" customHeight="1" x14ac:dyDescent="0.25"/>
    <row r="641" s="643" customFormat="1" ht="12.95" customHeight="1" x14ac:dyDescent="0.25"/>
    <row r="642" s="643" customFormat="1" ht="12.95" customHeight="1" x14ac:dyDescent="0.25"/>
    <row r="643" s="643" customFormat="1" ht="12.95" customHeight="1" x14ac:dyDescent="0.25"/>
    <row r="644" s="643" customFormat="1" ht="12.95" customHeight="1" x14ac:dyDescent="0.25"/>
    <row r="645" s="643" customFormat="1" ht="12.95" customHeight="1" x14ac:dyDescent="0.25"/>
    <row r="646" s="643" customFormat="1" ht="12.95" customHeight="1" x14ac:dyDescent="0.25"/>
    <row r="647" s="643" customFormat="1" ht="12.95" customHeight="1" x14ac:dyDescent="0.25"/>
    <row r="648" s="643" customFormat="1" ht="12.95" customHeight="1" x14ac:dyDescent="0.25"/>
    <row r="649" s="643" customFormat="1" ht="12.95" customHeight="1" x14ac:dyDescent="0.25"/>
    <row r="650" s="643" customFormat="1" ht="12.95" customHeight="1" x14ac:dyDescent="0.25"/>
    <row r="651" s="643" customFormat="1" ht="12.75" customHeight="1" x14ac:dyDescent="0.25"/>
    <row r="652" s="643" customFormat="1" ht="12.75" customHeight="1" x14ac:dyDescent="0.25"/>
    <row r="653" s="643" customFormat="1" ht="12.75" customHeight="1" x14ac:dyDescent="0.25"/>
    <row r="654" s="643" customFormat="1" ht="12.75" customHeight="1" x14ac:dyDescent="0.25"/>
    <row r="655" s="643" customFormat="1" ht="12.75" customHeight="1" x14ac:dyDescent="0.25"/>
    <row r="656" s="643" customFormat="1" ht="12.75" customHeight="1" x14ac:dyDescent="0.25"/>
    <row r="657" s="643" customFormat="1" ht="12.75" customHeight="1" x14ac:dyDescent="0.25"/>
    <row r="658" s="643" customFormat="1" ht="12.75" customHeight="1" x14ac:dyDescent="0.25"/>
    <row r="659" s="643" customFormat="1" ht="12.75" customHeight="1" x14ac:dyDescent="0.25"/>
    <row r="660" s="643" customFormat="1" ht="12.75" customHeight="1" x14ac:dyDescent="0.25"/>
    <row r="661" s="643" customFormat="1" ht="12.75" customHeight="1" x14ac:dyDescent="0.25"/>
    <row r="662" s="643" customFormat="1" ht="12.75" customHeight="1" x14ac:dyDescent="0.25"/>
    <row r="663" s="643" customFormat="1" ht="12.75" customHeight="1" x14ac:dyDescent="0.25"/>
    <row r="664" s="643" customFormat="1" ht="12.75" customHeight="1" x14ac:dyDescent="0.25"/>
    <row r="665" s="643" customFormat="1" ht="12.75" customHeight="1" x14ac:dyDescent="0.25"/>
    <row r="666" s="643" customFormat="1" ht="12.75" customHeight="1" x14ac:dyDescent="0.25"/>
    <row r="667" s="643" customFormat="1" ht="12.75" customHeight="1" x14ac:dyDescent="0.25"/>
    <row r="668" s="643" customFormat="1" ht="12.75" customHeight="1" x14ac:dyDescent="0.25"/>
    <row r="669" s="643" customFormat="1" ht="12.75" customHeight="1" x14ac:dyDescent="0.25"/>
    <row r="670" s="643" customFormat="1" ht="12.75" customHeight="1" x14ac:dyDescent="0.25"/>
    <row r="671" s="643" customFormat="1" ht="12.75" customHeight="1" x14ac:dyDescent="0.25"/>
    <row r="672" s="643" customFormat="1" ht="12.75" customHeight="1" x14ac:dyDescent="0.25"/>
    <row r="673" s="643" customFormat="1" ht="12.75" customHeight="1" x14ac:dyDescent="0.25"/>
    <row r="674" s="643" customFormat="1" ht="12.75" customHeight="1" x14ac:dyDescent="0.25"/>
    <row r="675" s="643" customFormat="1" ht="12.75" customHeight="1" x14ac:dyDescent="0.25"/>
    <row r="676" s="643" customFormat="1" ht="12.75" customHeight="1" x14ac:dyDescent="0.25"/>
    <row r="677" s="643" customFormat="1" ht="12.75" customHeight="1" x14ac:dyDescent="0.25"/>
    <row r="678" s="643" customFormat="1" ht="12.75" customHeight="1" x14ac:dyDescent="0.25"/>
    <row r="679" s="643" customFormat="1" ht="12.75" customHeight="1" x14ac:dyDescent="0.25"/>
    <row r="680" s="643" customFormat="1" ht="12.75" customHeight="1" x14ac:dyDescent="0.25"/>
    <row r="681" s="643" customFormat="1" ht="12.75" customHeight="1" x14ac:dyDescent="0.25"/>
    <row r="682" s="643" customFormat="1" ht="12.75" customHeight="1" x14ac:dyDescent="0.25"/>
    <row r="683" s="643" customFormat="1" ht="12.75" customHeight="1" x14ac:dyDescent="0.25"/>
    <row r="684" s="643" customFormat="1" ht="12.75" customHeight="1" x14ac:dyDescent="0.25"/>
    <row r="685" s="643" customFormat="1" ht="12.75" customHeight="1" x14ac:dyDescent="0.25"/>
    <row r="686" s="643" customFormat="1" ht="12.75" customHeight="1" x14ac:dyDescent="0.25"/>
    <row r="687" s="643" customFormat="1" ht="12.75" customHeight="1" x14ac:dyDescent="0.25"/>
    <row r="688" s="643" customFormat="1" ht="12.75" customHeight="1" x14ac:dyDescent="0.25"/>
    <row r="689" s="643" customFormat="1" ht="12.75" customHeight="1" x14ac:dyDescent="0.25"/>
    <row r="690" s="643" customFormat="1" ht="12.75" customHeight="1" x14ac:dyDescent="0.25"/>
    <row r="691" s="643" customFormat="1" ht="12.75" customHeight="1" x14ac:dyDescent="0.25"/>
    <row r="692" s="643" customFormat="1" ht="12.75" customHeight="1" x14ac:dyDescent="0.25"/>
    <row r="693" s="643" customFormat="1" ht="12.75" customHeight="1" x14ac:dyDescent="0.25"/>
    <row r="694" s="643" customFormat="1" ht="12.75" customHeight="1" x14ac:dyDescent="0.25"/>
    <row r="695" s="643" customFormat="1" ht="12.75" customHeight="1" x14ac:dyDescent="0.25"/>
    <row r="696" s="643" customFormat="1" ht="12.75" customHeight="1" x14ac:dyDescent="0.25"/>
    <row r="697" s="643" customFormat="1" ht="12.75" customHeight="1" x14ac:dyDescent="0.25"/>
    <row r="698" s="643" customFormat="1" ht="12.75" customHeight="1" x14ac:dyDescent="0.25"/>
    <row r="699" s="643" customFormat="1" ht="12.75" customHeight="1" x14ac:dyDescent="0.25"/>
    <row r="700" s="643" customFormat="1" ht="12.75" customHeight="1" x14ac:dyDescent="0.25"/>
    <row r="701" s="643" customFormat="1" ht="12.75" customHeight="1" x14ac:dyDescent="0.25"/>
    <row r="702" s="643" customFormat="1" ht="12.75" customHeight="1" x14ac:dyDescent="0.25"/>
    <row r="703" s="643" customFormat="1" ht="12.75" customHeight="1" x14ac:dyDescent="0.25"/>
    <row r="704" s="643" customFormat="1" ht="12.75" customHeight="1" x14ac:dyDescent="0.25"/>
    <row r="705" s="643" customFormat="1" ht="12.75" customHeight="1" x14ac:dyDescent="0.25"/>
    <row r="706" s="643" customFormat="1" ht="12.75" customHeight="1" x14ac:dyDescent="0.25"/>
    <row r="707" s="643" customFormat="1" ht="12.75" customHeight="1" x14ac:dyDescent="0.25"/>
    <row r="708" s="643" customFormat="1" ht="12.75" customHeight="1" x14ac:dyDescent="0.25"/>
    <row r="709" s="643" customFormat="1" ht="12.75" customHeight="1" x14ac:dyDescent="0.25"/>
    <row r="710" s="643" customFormat="1" ht="12.75" customHeight="1" x14ac:dyDescent="0.25"/>
    <row r="711" s="643" customFormat="1" ht="12.75" customHeight="1" x14ac:dyDescent="0.25"/>
    <row r="712" s="643" customFormat="1" ht="12.75" customHeight="1" x14ac:dyDescent="0.25"/>
    <row r="713" s="643" customFormat="1" ht="12.75" customHeight="1" x14ac:dyDescent="0.25"/>
    <row r="714" s="643" customFormat="1" ht="12.75" customHeight="1" x14ac:dyDescent="0.25"/>
    <row r="715" s="643" customFormat="1" ht="12.75" customHeight="1" x14ac:dyDescent="0.25"/>
    <row r="716" s="643" customFormat="1" ht="12.75" customHeight="1" x14ac:dyDescent="0.25"/>
    <row r="717" s="643" customFormat="1" ht="12.75" customHeight="1" x14ac:dyDescent="0.25"/>
    <row r="718" s="643" customFormat="1" ht="12.75" customHeight="1" x14ac:dyDescent="0.25"/>
    <row r="719" s="643" customFormat="1" ht="12.75" customHeight="1" x14ac:dyDescent="0.25"/>
    <row r="720" s="643" customFormat="1" ht="12.75" customHeight="1" x14ac:dyDescent="0.25"/>
    <row r="721" s="643" customFormat="1" ht="12.75" customHeight="1" x14ac:dyDescent="0.25"/>
    <row r="722" s="643" customFormat="1" ht="12.75" customHeight="1" x14ac:dyDescent="0.25"/>
    <row r="723" s="643" customFormat="1" ht="12.75" customHeight="1" x14ac:dyDescent="0.25"/>
    <row r="724" s="643" customFormat="1" ht="12.75" customHeight="1" x14ac:dyDescent="0.25"/>
    <row r="725" s="643" customFormat="1" ht="12.75" customHeight="1" x14ac:dyDescent="0.25"/>
    <row r="726" s="643" customFormat="1" ht="12.75" customHeight="1" x14ac:dyDescent="0.25"/>
    <row r="727" s="643" customFormat="1" ht="12.75" customHeight="1" x14ac:dyDescent="0.25"/>
    <row r="728" s="643" customFormat="1" ht="12.75" customHeight="1" x14ac:dyDescent="0.25"/>
    <row r="729" s="643" customFormat="1" ht="12.75" customHeight="1" x14ac:dyDescent="0.25"/>
    <row r="730" s="643" customFormat="1" ht="12.75" customHeight="1" x14ac:dyDescent="0.25"/>
    <row r="731" s="643" customFormat="1" ht="12.75" customHeight="1" x14ac:dyDescent="0.25"/>
    <row r="732" s="643" customFormat="1" ht="12.75" customHeight="1" x14ac:dyDescent="0.25"/>
    <row r="733" s="643" customFormat="1" ht="12.75" customHeight="1" x14ac:dyDescent="0.25"/>
    <row r="734" s="643" customFormat="1" ht="12.75" customHeight="1" x14ac:dyDescent="0.25"/>
    <row r="735" s="643" customFormat="1" ht="12.75" customHeight="1" x14ac:dyDescent="0.25"/>
    <row r="736" s="643" customFormat="1" ht="12.75" customHeight="1" x14ac:dyDescent="0.25"/>
    <row r="737" s="643" customFormat="1" ht="12.75" customHeight="1" x14ac:dyDescent="0.25"/>
    <row r="738" s="643" customFormat="1" ht="12.75" customHeight="1" x14ac:dyDescent="0.25"/>
    <row r="739" s="643" customFormat="1" ht="12.75" customHeight="1" x14ac:dyDescent="0.25"/>
    <row r="740" s="643" customFormat="1" ht="12.75" customHeight="1" x14ac:dyDescent="0.25"/>
    <row r="741" s="643" customFormat="1" ht="12.75" customHeight="1" x14ac:dyDescent="0.25"/>
    <row r="742" s="643" customFormat="1" ht="12.75" customHeight="1" x14ac:dyDescent="0.25"/>
    <row r="743" s="643" customFormat="1" ht="12.75" customHeight="1" x14ac:dyDescent="0.25"/>
    <row r="744" s="643" customFormat="1" ht="12.75" customHeight="1" x14ac:dyDescent="0.25"/>
    <row r="745" s="643" customFormat="1" ht="12.75" customHeight="1" x14ac:dyDescent="0.25"/>
    <row r="746" s="643" customFormat="1" ht="12.75" customHeight="1" x14ac:dyDescent="0.25"/>
    <row r="747" s="643" customFormat="1" ht="12.75" customHeight="1" x14ac:dyDescent="0.25"/>
    <row r="748" s="643" customFormat="1" ht="12.75" customHeight="1" x14ac:dyDescent="0.25"/>
    <row r="749" s="643" customFormat="1" ht="12.75" customHeight="1" x14ac:dyDescent="0.25"/>
    <row r="750" s="643" customFormat="1" ht="12.75" customHeight="1" x14ac:dyDescent="0.25"/>
    <row r="751" s="643" customFormat="1" ht="12.75" customHeight="1" x14ac:dyDescent="0.25"/>
    <row r="752" s="643" customFormat="1" ht="12.75" customHeight="1" x14ac:dyDescent="0.25"/>
    <row r="753" s="643" customFormat="1" ht="12.75" customHeight="1" x14ac:dyDescent="0.25"/>
    <row r="754" s="643" customFormat="1" ht="12.75" customHeight="1" x14ac:dyDescent="0.25"/>
    <row r="755" s="643" customFormat="1" ht="12.75" customHeight="1" x14ac:dyDescent="0.25"/>
    <row r="756" s="643" customFormat="1" ht="12.75" customHeight="1" x14ac:dyDescent="0.25"/>
    <row r="757" s="643" customFormat="1" ht="12.75" customHeight="1" x14ac:dyDescent="0.25"/>
    <row r="758" s="643" customFormat="1" ht="12.75" customHeight="1" x14ac:dyDescent="0.25"/>
    <row r="759" s="643" customFormat="1" ht="12.75" customHeight="1" x14ac:dyDescent="0.25"/>
    <row r="760" s="643" customFormat="1" ht="12.75" customHeight="1" x14ac:dyDescent="0.25"/>
    <row r="761" s="643" customFormat="1" ht="12.75" customHeight="1" x14ac:dyDescent="0.25"/>
    <row r="762" s="643" customFormat="1" ht="12.75" customHeight="1" x14ac:dyDescent="0.25"/>
    <row r="763" s="643" customFormat="1" ht="12.75" customHeight="1" x14ac:dyDescent="0.25"/>
    <row r="764" s="643" customFormat="1" ht="12.75" customHeight="1" x14ac:dyDescent="0.25"/>
    <row r="765" s="643" customFormat="1" ht="12.75" customHeight="1" x14ac:dyDescent="0.25"/>
    <row r="766" s="643" customFormat="1" ht="12.75" customHeight="1" x14ac:dyDescent="0.25"/>
    <row r="767" s="643" customFormat="1" ht="12.75" customHeight="1" x14ac:dyDescent="0.25"/>
    <row r="768" s="643" customFormat="1" ht="12.75" customHeight="1" x14ac:dyDescent="0.25"/>
    <row r="769" s="643" customFormat="1" ht="12.75" customHeight="1" x14ac:dyDescent="0.25"/>
    <row r="770" s="643" customFormat="1" ht="12.75" customHeight="1" x14ac:dyDescent="0.25"/>
    <row r="771" s="643" customFormat="1" ht="12.75" customHeight="1" x14ac:dyDescent="0.25"/>
    <row r="772" s="643" customFormat="1" ht="12.75" customHeight="1" x14ac:dyDescent="0.25"/>
    <row r="773" s="643" customFormat="1" ht="12.75" customHeight="1" x14ac:dyDescent="0.25"/>
    <row r="774" s="643" customFormat="1" ht="12.75" customHeight="1" x14ac:dyDescent="0.25"/>
    <row r="775" s="643" customFormat="1" ht="12.75" customHeight="1" x14ac:dyDescent="0.25"/>
    <row r="776" s="643" customFormat="1" ht="12.75" customHeight="1" x14ac:dyDescent="0.25"/>
    <row r="777" s="643" customFormat="1" ht="12.75" customHeight="1" x14ac:dyDescent="0.25"/>
    <row r="778" s="643" customFormat="1" ht="12.75" customHeight="1" x14ac:dyDescent="0.25"/>
    <row r="779" s="643" customFormat="1" ht="12.75" customHeight="1" x14ac:dyDescent="0.25"/>
    <row r="780" s="643" customFormat="1" ht="12.75" customHeight="1" x14ac:dyDescent="0.25"/>
    <row r="781" s="643" customFormat="1" ht="12.75" customHeight="1" x14ac:dyDescent="0.25"/>
    <row r="782" s="643" customFormat="1" ht="12.75" customHeight="1" x14ac:dyDescent="0.25"/>
    <row r="783" s="643" customFormat="1" ht="12.75" customHeight="1" x14ac:dyDescent="0.25"/>
    <row r="784" s="643" customFormat="1" ht="12.75" customHeight="1" x14ac:dyDescent="0.25"/>
    <row r="785" spans="6:6" ht="12.75" customHeight="1" x14ac:dyDescent="0.25"/>
    <row r="786" spans="6:6" ht="12.75" customHeight="1" x14ac:dyDescent="0.25"/>
    <row r="788" spans="6:6" x14ac:dyDescent="0.25">
      <c r="F788" s="643">
        <f>SUBTOTAL(9,F111:F561)</f>
        <v>88279589.440000013</v>
      </c>
    </row>
  </sheetData>
  <pageMargins left="0.11811023622047245" right="0.11811023622047245" top="0.70866141732283472" bottom="0.70866141732283472" header="0.31496062992125984" footer="0.31496062992125984"/>
  <pageSetup paperSize="9" orientation="portrait" r:id="rId1"/>
  <headerFooter>
    <oddFooter>&amp;C&amp;"Arial,Normalny"&amp;8&amp;P</oddFooter>
  </headerFooter>
  <rowBreaks count="6" manualBreakCount="6">
    <brk id="43" max="7" man="1"/>
    <brk id="76" max="7" man="1"/>
    <brk id="116" max="7" man="1"/>
    <brk id="213" max="7" man="1"/>
    <brk id="419" max="7" man="1"/>
    <brk id="471" max="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F6685-3484-4921-8E07-F8B5C172F93D}">
  <sheetPr>
    <tabColor rgb="FF92D050"/>
  </sheetPr>
  <dimension ref="A1:WWB45"/>
  <sheetViews>
    <sheetView zoomScaleNormal="100" workbookViewId="0">
      <pane ySplit="19" topLeftCell="A20" activePane="bottomLeft" state="frozen"/>
      <selection pane="bottomLeft"/>
    </sheetView>
  </sheetViews>
  <sheetFormatPr defaultRowHeight="12.75" x14ac:dyDescent="0.25"/>
  <cols>
    <col min="1" max="1" width="4.140625" style="251" customWidth="1"/>
    <col min="2" max="2" width="5.85546875" style="251" customWidth="1"/>
    <col min="3" max="3" width="6.85546875" style="178" hidden="1" customWidth="1"/>
    <col min="4" max="4" width="69" style="152" customWidth="1"/>
    <col min="5" max="5" width="13.140625" style="152" customWidth="1"/>
    <col min="6" max="6" width="12.28515625" style="152" customWidth="1"/>
    <col min="7" max="7" width="12.7109375" style="252" customWidth="1"/>
    <col min="8" max="9" width="12.5703125" style="252" customWidth="1"/>
    <col min="10" max="10" width="11.7109375" style="252" customWidth="1"/>
    <col min="11" max="11" width="12.140625" style="252" customWidth="1"/>
    <col min="12" max="12" width="12.140625" style="252" hidden="1" customWidth="1"/>
    <col min="13" max="13" width="11.85546875" style="252" hidden="1" customWidth="1"/>
    <col min="14" max="14" width="4.85546875" style="252" hidden="1" customWidth="1"/>
    <col min="15" max="15" width="4.42578125" style="252" hidden="1" customWidth="1"/>
    <col min="16" max="16" width="1.28515625" style="252" hidden="1" customWidth="1"/>
    <col min="17" max="17" width="11.28515625" style="252" customWidth="1"/>
    <col min="18" max="18" width="15.140625" style="154" customWidth="1"/>
    <col min="19" max="19" width="9.140625" style="152" customWidth="1"/>
    <col min="20" max="20" width="13" style="152" customWidth="1"/>
    <col min="21" max="21" width="9.140625" style="152"/>
    <col min="22" max="22" width="10.140625" style="152" bestFit="1" customWidth="1"/>
    <col min="23" max="264" width="9.140625" style="152"/>
    <col min="265" max="265" width="4.140625" style="152" customWidth="1"/>
    <col min="266" max="266" width="5.5703125" style="152" customWidth="1"/>
    <col min="267" max="267" width="59.5703125" style="152" customWidth="1"/>
    <col min="268" max="269" width="11.28515625" style="152" customWidth="1"/>
    <col min="270" max="270" width="10.5703125" style="152" customWidth="1"/>
    <col min="271" max="271" width="10.42578125" style="152" customWidth="1"/>
    <col min="272" max="272" width="10.7109375" style="152" customWidth="1"/>
    <col min="273" max="273" width="9" style="152" customWidth="1"/>
    <col min="274" max="274" width="11.5703125" style="152" customWidth="1"/>
    <col min="275" max="275" width="9.140625" style="152"/>
    <col min="276" max="276" width="13" style="152" customWidth="1"/>
    <col min="277" max="520" width="9.140625" style="152"/>
    <col min="521" max="521" width="4.140625" style="152" customWidth="1"/>
    <col min="522" max="522" width="5.5703125" style="152" customWidth="1"/>
    <col min="523" max="523" width="59.5703125" style="152" customWidth="1"/>
    <col min="524" max="525" width="11.28515625" style="152" customWidth="1"/>
    <col min="526" max="526" width="10.5703125" style="152" customWidth="1"/>
    <col min="527" max="527" width="10.42578125" style="152" customWidth="1"/>
    <col min="528" max="528" width="10.7109375" style="152" customWidth="1"/>
    <col min="529" max="529" width="9" style="152" customWidth="1"/>
    <col min="530" max="530" width="11.5703125" style="152" customWidth="1"/>
    <col min="531" max="531" width="9.140625" style="152"/>
    <col min="532" max="532" width="13" style="152" customWidth="1"/>
    <col min="533" max="776" width="9.140625" style="152"/>
    <col min="777" max="777" width="4.140625" style="152" customWidth="1"/>
    <col min="778" max="778" width="5.5703125" style="152" customWidth="1"/>
    <col min="779" max="779" width="59.5703125" style="152" customWidth="1"/>
    <col min="780" max="781" width="11.28515625" style="152" customWidth="1"/>
    <col min="782" max="782" width="10.5703125" style="152" customWidth="1"/>
    <col min="783" max="783" width="10.42578125" style="152" customWidth="1"/>
    <col min="784" max="784" width="10.7109375" style="152" customWidth="1"/>
    <col min="785" max="785" width="9" style="152" customWidth="1"/>
    <col min="786" max="786" width="11.5703125" style="152" customWidth="1"/>
    <col min="787" max="787" width="9.140625" style="152"/>
    <col min="788" max="788" width="13" style="152" customWidth="1"/>
    <col min="789" max="1032" width="9.140625" style="152"/>
    <col min="1033" max="1033" width="4.140625" style="152" customWidth="1"/>
    <col min="1034" max="1034" width="5.5703125" style="152" customWidth="1"/>
    <col min="1035" max="1035" width="59.5703125" style="152" customWidth="1"/>
    <col min="1036" max="1037" width="11.28515625" style="152" customWidth="1"/>
    <col min="1038" max="1038" width="10.5703125" style="152" customWidth="1"/>
    <col min="1039" max="1039" width="10.42578125" style="152" customWidth="1"/>
    <col min="1040" max="1040" width="10.7109375" style="152" customWidth="1"/>
    <col min="1041" max="1041" width="9" style="152" customWidth="1"/>
    <col min="1042" max="1042" width="11.5703125" style="152" customWidth="1"/>
    <col min="1043" max="1043" width="9.140625" style="152"/>
    <col min="1044" max="1044" width="13" style="152" customWidth="1"/>
    <col min="1045" max="1288" width="9.140625" style="152"/>
    <col min="1289" max="1289" width="4.140625" style="152" customWidth="1"/>
    <col min="1290" max="1290" width="5.5703125" style="152" customWidth="1"/>
    <col min="1291" max="1291" width="59.5703125" style="152" customWidth="1"/>
    <col min="1292" max="1293" width="11.28515625" style="152" customWidth="1"/>
    <col min="1294" max="1294" width="10.5703125" style="152" customWidth="1"/>
    <col min="1295" max="1295" width="10.42578125" style="152" customWidth="1"/>
    <col min="1296" max="1296" width="10.7109375" style="152" customWidth="1"/>
    <col min="1297" max="1297" width="9" style="152" customWidth="1"/>
    <col min="1298" max="1298" width="11.5703125" style="152" customWidth="1"/>
    <col min="1299" max="1299" width="9.140625" style="152"/>
    <col min="1300" max="1300" width="13" style="152" customWidth="1"/>
    <col min="1301" max="1544" width="9.140625" style="152"/>
    <col min="1545" max="1545" width="4.140625" style="152" customWidth="1"/>
    <col min="1546" max="1546" width="5.5703125" style="152" customWidth="1"/>
    <col min="1547" max="1547" width="59.5703125" style="152" customWidth="1"/>
    <col min="1548" max="1549" width="11.28515625" style="152" customWidth="1"/>
    <col min="1550" max="1550" width="10.5703125" style="152" customWidth="1"/>
    <col min="1551" max="1551" width="10.42578125" style="152" customWidth="1"/>
    <col min="1552" max="1552" width="10.7109375" style="152" customWidth="1"/>
    <col min="1553" max="1553" width="9" style="152" customWidth="1"/>
    <col min="1554" max="1554" width="11.5703125" style="152" customWidth="1"/>
    <col min="1555" max="1555" width="9.140625" style="152"/>
    <col min="1556" max="1556" width="13" style="152" customWidth="1"/>
    <col min="1557" max="1800" width="9.140625" style="152"/>
    <col min="1801" max="1801" width="4.140625" style="152" customWidth="1"/>
    <col min="1802" max="1802" width="5.5703125" style="152" customWidth="1"/>
    <col min="1803" max="1803" width="59.5703125" style="152" customWidth="1"/>
    <col min="1804" max="1805" width="11.28515625" style="152" customWidth="1"/>
    <col min="1806" max="1806" width="10.5703125" style="152" customWidth="1"/>
    <col min="1807" max="1807" width="10.42578125" style="152" customWidth="1"/>
    <col min="1808" max="1808" width="10.7109375" style="152" customWidth="1"/>
    <col min="1809" max="1809" width="9" style="152" customWidth="1"/>
    <col min="1810" max="1810" width="11.5703125" style="152" customWidth="1"/>
    <col min="1811" max="1811" width="9.140625" style="152"/>
    <col min="1812" max="1812" width="13" style="152" customWidth="1"/>
    <col min="1813" max="2056" width="9.140625" style="152"/>
    <col min="2057" max="2057" width="4.140625" style="152" customWidth="1"/>
    <col min="2058" max="2058" width="5.5703125" style="152" customWidth="1"/>
    <col min="2059" max="2059" width="59.5703125" style="152" customWidth="1"/>
    <col min="2060" max="2061" width="11.28515625" style="152" customWidth="1"/>
    <col min="2062" max="2062" width="10.5703125" style="152" customWidth="1"/>
    <col min="2063" max="2063" width="10.42578125" style="152" customWidth="1"/>
    <col min="2064" max="2064" width="10.7109375" style="152" customWidth="1"/>
    <col min="2065" max="2065" width="9" style="152" customWidth="1"/>
    <col min="2066" max="2066" width="11.5703125" style="152" customWidth="1"/>
    <col min="2067" max="2067" width="9.140625" style="152"/>
    <col min="2068" max="2068" width="13" style="152" customWidth="1"/>
    <col min="2069" max="2312" width="9.140625" style="152"/>
    <col min="2313" max="2313" width="4.140625" style="152" customWidth="1"/>
    <col min="2314" max="2314" width="5.5703125" style="152" customWidth="1"/>
    <col min="2315" max="2315" width="59.5703125" style="152" customWidth="1"/>
    <col min="2316" max="2317" width="11.28515625" style="152" customWidth="1"/>
    <col min="2318" max="2318" width="10.5703125" style="152" customWidth="1"/>
    <col min="2319" max="2319" width="10.42578125" style="152" customWidth="1"/>
    <col min="2320" max="2320" width="10.7109375" style="152" customWidth="1"/>
    <col min="2321" max="2321" width="9" style="152" customWidth="1"/>
    <col min="2322" max="2322" width="11.5703125" style="152" customWidth="1"/>
    <col min="2323" max="2323" width="9.140625" style="152"/>
    <col min="2324" max="2324" width="13" style="152" customWidth="1"/>
    <col min="2325" max="2568" width="9.140625" style="152"/>
    <col min="2569" max="2569" width="4.140625" style="152" customWidth="1"/>
    <col min="2570" max="2570" width="5.5703125" style="152" customWidth="1"/>
    <col min="2571" max="2571" width="59.5703125" style="152" customWidth="1"/>
    <col min="2572" max="2573" width="11.28515625" style="152" customWidth="1"/>
    <col min="2574" max="2574" width="10.5703125" style="152" customWidth="1"/>
    <col min="2575" max="2575" width="10.42578125" style="152" customWidth="1"/>
    <col min="2576" max="2576" width="10.7109375" style="152" customWidth="1"/>
    <col min="2577" max="2577" width="9" style="152" customWidth="1"/>
    <col min="2578" max="2578" width="11.5703125" style="152" customWidth="1"/>
    <col min="2579" max="2579" width="9.140625" style="152"/>
    <col min="2580" max="2580" width="13" style="152" customWidth="1"/>
    <col min="2581" max="2824" width="9.140625" style="152"/>
    <col min="2825" max="2825" width="4.140625" style="152" customWidth="1"/>
    <col min="2826" max="2826" width="5.5703125" style="152" customWidth="1"/>
    <col min="2827" max="2827" width="59.5703125" style="152" customWidth="1"/>
    <col min="2828" max="2829" width="11.28515625" style="152" customWidth="1"/>
    <col min="2830" max="2830" width="10.5703125" style="152" customWidth="1"/>
    <col min="2831" max="2831" width="10.42578125" style="152" customWidth="1"/>
    <col min="2832" max="2832" width="10.7109375" style="152" customWidth="1"/>
    <col min="2833" max="2833" width="9" style="152" customWidth="1"/>
    <col min="2834" max="2834" width="11.5703125" style="152" customWidth="1"/>
    <col min="2835" max="2835" width="9.140625" style="152"/>
    <col min="2836" max="2836" width="13" style="152" customWidth="1"/>
    <col min="2837" max="3080" width="9.140625" style="152"/>
    <col min="3081" max="3081" width="4.140625" style="152" customWidth="1"/>
    <col min="3082" max="3082" width="5.5703125" style="152" customWidth="1"/>
    <col min="3083" max="3083" width="59.5703125" style="152" customWidth="1"/>
    <col min="3084" max="3085" width="11.28515625" style="152" customWidth="1"/>
    <col min="3086" max="3086" width="10.5703125" style="152" customWidth="1"/>
    <col min="3087" max="3087" width="10.42578125" style="152" customWidth="1"/>
    <col min="3088" max="3088" width="10.7109375" style="152" customWidth="1"/>
    <col min="3089" max="3089" width="9" style="152" customWidth="1"/>
    <col min="3090" max="3090" width="11.5703125" style="152" customWidth="1"/>
    <col min="3091" max="3091" width="9.140625" style="152"/>
    <col min="3092" max="3092" width="13" style="152" customWidth="1"/>
    <col min="3093" max="3336" width="9.140625" style="152"/>
    <col min="3337" max="3337" width="4.140625" style="152" customWidth="1"/>
    <col min="3338" max="3338" width="5.5703125" style="152" customWidth="1"/>
    <col min="3339" max="3339" width="59.5703125" style="152" customWidth="1"/>
    <col min="3340" max="3341" width="11.28515625" style="152" customWidth="1"/>
    <col min="3342" max="3342" width="10.5703125" style="152" customWidth="1"/>
    <col min="3343" max="3343" width="10.42578125" style="152" customWidth="1"/>
    <col min="3344" max="3344" width="10.7109375" style="152" customWidth="1"/>
    <col min="3345" max="3345" width="9" style="152" customWidth="1"/>
    <col min="3346" max="3346" width="11.5703125" style="152" customWidth="1"/>
    <col min="3347" max="3347" width="9.140625" style="152"/>
    <col min="3348" max="3348" width="13" style="152" customWidth="1"/>
    <col min="3349" max="3592" width="9.140625" style="152"/>
    <col min="3593" max="3593" width="4.140625" style="152" customWidth="1"/>
    <col min="3594" max="3594" width="5.5703125" style="152" customWidth="1"/>
    <col min="3595" max="3595" width="59.5703125" style="152" customWidth="1"/>
    <col min="3596" max="3597" width="11.28515625" style="152" customWidth="1"/>
    <col min="3598" max="3598" width="10.5703125" style="152" customWidth="1"/>
    <col min="3599" max="3599" width="10.42578125" style="152" customWidth="1"/>
    <col min="3600" max="3600" width="10.7109375" style="152" customWidth="1"/>
    <col min="3601" max="3601" width="9" style="152" customWidth="1"/>
    <col min="3602" max="3602" width="11.5703125" style="152" customWidth="1"/>
    <col min="3603" max="3603" width="9.140625" style="152"/>
    <col min="3604" max="3604" width="13" style="152" customWidth="1"/>
    <col min="3605" max="3848" width="9.140625" style="152"/>
    <col min="3849" max="3849" width="4.140625" style="152" customWidth="1"/>
    <col min="3850" max="3850" width="5.5703125" style="152" customWidth="1"/>
    <col min="3851" max="3851" width="59.5703125" style="152" customWidth="1"/>
    <col min="3852" max="3853" width="11.28515625" style="152" customWidth="1"/>
    <col min="3854" max="3854" width="10.5703125" style="152" customWidth="1"/>
    <col min="3855" max="3855" width="10.42578125" style="152" customWidth="1"/>
    <col min="3856" max="3856" width="10.7109375" style="152" customWidth="1"/>
    <col min="3857" max="3857" width="9" style="152" customWidth="1"/>
    <col min="3858" max="3858" width="11.5703125" style="152" customWidth="1"/>
    <col min="3859" max="3859" width="9.140625" style="152"/>
    <col min="3860" max="3860" width="13" style="152" customWidth="1"/>
    <col min="3861" max="4104" width="9.140625" style="152"/>
    <col min="4105" max="4105" width="4.140625" style="152" customWidth="1"/>
    <col min="4106" max="4106" width="5.5703125" style="152" customWidth="1"/>
    <col min="4107" max="4107" width="59.5703125" style="152" customWidth="1"/>
    <col min="4108" max="4109" width="11.28515625" style="152" customWidth="1"/>
    <col min="4110" max="4110" width="10.5703125" style="152" customWidth="1"/>
    <col min="4111" max="4111" width="10.42578125" style="152" customWidth="1"/>
    <col min="4112" max="4112" width="10.7109375" style="152" customWidth="1"/>
    <col min="4113" max="4113" width="9" style="152" customWidth="1"/>
    <col min="4114" max="4114" width="11.5703125" style="152" customWidth="1"/>
    <col min="4115" max="4115" width="9.140625" style="152"/>
    <col min="4116" max="4116" width="13" style="152" customWidth="1"/>
    <col min="4117" max="4360" width="9.140625" style="152"/>
    <col min="4361" max="4361" width="4.140625" style="152" customWidth="1"/>
    <col min="4362" max="4362" width="5.5703125" style="152" customWidth="1"/>
    <col min="4363" max="4363" width="59.5703125" style="152" customWidth="1"/>
    <col min="4364" max="4365" width="11.28515625" style="152" customWidth="1"/>
    <col min="4366" max="4366" width="10.5703125" style="152" customWidth="1"/>
    <col min="4367" max="4367" width="10.42578125" style="152" customWidth="1"/>
    <col min="4368" max="4368" width="10.7109375" style="152" customWidth="1"/>
    <col min="4369" max="4369" width="9" style="152" customWidth="1"/>
    <col min="4370" max="4370" width="11.5703125" style="152" customWidth="1"/>
    <col min="4371" max="4371" width="9.140625" style="152"/>
    <col min="4372" max="4372" width="13" style="152" customWidth="1"/>
    <col min="4373" max="4616" width="9.140625" style="152"/>
    <col min="4617" max="4617" width="4.140625" style="152" customWidth="1"/>
    <col min="4618" max="4618" width="5.5703125" style="152" customWidth="1"/>
    <col min="4619" max="4619" width="59.5703125" style="152" customWidth="1"/>
    <col min="4620" max="4621" width="11.28515625" style="152" customWidth="1"/>
    <col min="4622" max="4622" width="10.5703125" style="152" customWidth="1"/>
    <col min="4623" max="4623" width="10.42578125" style="152" customWidth="1"/>
    <col min="4624" max="4624" width="10.7109375" style="152" customWidth="1"/>
    <col min="4625" max="4625" width="9" style="152" customWidth="1"/>
    <col min="4626" max="4626" width="11.5703125" style="152" customWidth="1"/>
    <col min="4627" max="4627" width="9.140625" style="152"/>
    <col min="4628" max="4628" width="13" style="152" customWidth="1"/>
    <col min="4629" max="4872" width="9.140625" style="152"/>
    <col min="4873" max="4873" width="4.140625" style="152" customWidth="1"/>
    <col min="4874" max="4874" width="5.5703125" style="152" customWidth="1"/>
    <col min="4875" max="4875" width="59.5703125" style="152" customWidth="1"/>
    <col min="4876" max="4877" width="11.28515625" style="152" customWidth="1"/>
    <col min="4878" max="4878" width="10.5703125" style="152" customWidth="1"/>
    <col min="4879" max="4879" width="10.42578125" style="152" customWidth="1"/>
    <col min="4880" max="4880" width="10.7109375" style="152" customWidth="1"/>
    <col min="4881" max="4881" width="9" style="152" customWidth="1"/>
    <col min="4882" max="4882" width="11.5703125" style="152" customWidth="1"/>
    <col min="4883" max="4883" width="9.140625" style="152"/>
    <col min="4884" max="4884" width="13" style="152" customWidth="1"/>
    <col min="4885" max="5128" width="9.140625" style="152"/>
    <col min="5129" max="5129" width="4.140625" style="152" customWidth="1"/>
    <col min="5130" max="5130" width="5.5703125" style="152" customWidth="1"/>
    <col min="5131" max="5131" width="59.5703125" style="152" customWidth="1"/>
    <col min="5132" max="5133" width="11.28515625" style="152" customWidth="1"/>
    <col min="5134" max="5134" width="10.5703125" style="152" customWidth="1"/>
    <col min="5135" max="5135" width="10.42578125" style="152" customWidth="1"/>
    <col min="5136" max="5136" width="10.7109375" style="152" customWidth="1"/>
    <col min="5137" max="5137" width="9" style="152" customWidth="1"/>
    <col min="5138" max="5138" width="11.5703125" style="152" customWidth="1"/>
    <col min="5139" max="5139" width="9.140625" style="152"/>
    <col min="5140" max="5140" width="13" style="152" customWidth="1"/>
    <col min="5141" max="5384" width="9.140625" style="152"/>
    <col min="5385" max="5385" width="4.140625" style="152" customWidth="1"/>
    <col min="5386" max="5386" width="5.5703125" style="152" customWidth="1"/>
    <col min="5387" max="5387" width="59.5703125" style="152" customWidth="1"/>
    <col min="5388" max="5389" width="11.28515625" style="152" customWidth="1"/>
    <col min="5390" max="5390" width="10.5703125" style="152" customWidth="1"/>
    <col min="5391" max="5391" width="10.42578125" style="152" customWidth="1"/>
    <col min="5392" max="5392" width="10.7109375" style="152" customWidth="1"/>
    <col min="5393" max="5393" width="9" style="152" customWidth="1"/>
    <col min="5394" max="5394" width="11.5703125" style="152" customWidth="1"/>
    <col min="5395" max="5395" width="9.140625" style="152"/>
    <col min="5396" max="5396" width="13" style="152" customWidth="1"/>
    <col min="5397" max="5640" width="9.140625" style="152"/>
    <col min="5641" max="5641" width="4.140625" style="152" customWidth="1"/>
    <col min="5642" max="5642" width="5.5703125" style="152" customWidth="1"/>
    <col min="5643" max="5643" width="59.5703125" style="152" customWidth="1"/>
    <col min="5644" max="5645" width="11.28515625" style="152" customWidth="1"/>
    <col min="5646" max="5646" width="10.5703125" style="152" customWidth="1"/>
    <col min="5647" max="5647" width="10.42578125" style="152" customWidth="1"/>
    <col min="5648" max="5648" width="10.7109375" style="152" customWidth="1"/>
    <col min="5649" max="5649" width="9" style="152" customWidth="1"/>
    <col min="5650" max="5650" width="11.5703125" style="152" customWidth="1"/>
    <col min="5651" max="5651" width="9.140625" style="152"/>
    <col min="5652" max="5652" width="13" style="152" customWidth="1"/>
    <col min="5653" max="5896" width="9.140625" style="152"/>
    <col min="5897" max="5897" width="4.140625" style="152" customWidth="1"/>
    <col min="5898" max="5898" width="5.5703125" style="152" customWidth="1"/>
    <col min="5899" max="5899" width="59.5703125" style="152" customWidth="1"/>
    <col min="5900" max="5901" width="11.28515625" style="152" customWidth="1"/>
    <col min="5902" max="5902" width="10.5703125" style="152" customWidth="1"/>
    <col min="5903" max="5903" width="10.42578125" style="152" customWidth="1"/>
    <col min="5904" max="5904" width="10.7109375" style="152" customWidth="1"/>
    <col min="5905" max="5905" width="9" style="152" customWidth="1"/>
    <col min="5906" max="5906" width="11.5703125" style="152" customWidth="1"/>
    <col min="5907" max="5907" width="9.140625" style="152"/>
    <col min="5908" max="5908" width="13" style="152" customWidth="1"/>
    <col min="5909" max="6152" width="9.140625" style="152"/>
    <col min="6153" max="6153" width="4.140625" style="152" customWidth="1"/>
    <col min="6154" max="6154" width="5.5703125" style="152" customWidth="1"/>
    <col min="6155" max="6155" width="59.5703125" style="152" customWidth="1"/>
    <col min="6156" max="6157" width="11.28515625" style="152" customWidth="1"/>
    <col min="6158" max="6158" width="10.5703125" style="152" customWidth="1"/>
    <col min="6159" max="6159" width="10.42578125" style="152" customWidth="1"/>
    <col min="6160" max="6160" width="10.7109375" style="152" customWidth="1"/>
    <col min="6161" max="6161" width="9" style="152" customWidth="1"/>
    <col min="6162" max="6162" width="11.5703125" style="152" customWidth="1"/>
    <col min="6163" max="6163" width="9.140625" style="152"/>
    <col min="6164" max="6164" width="13" style="152" customWidth="1"/>
    <col min="6165" max="6408" width="9.140625" style="152"/>
    <col min="6409" max="6409" width="4.140625" style="152" customWidth="1"/>
    <col min="6410" max="6410" width="5.5703125" style="152" customWidth="1"/>
    <col min="6411" max="6411" width="59.5703125" style="152" customWidth="1"/>
    <col min="6412" max="6413" width="11.28515625" style="152" customWidth="1"/>
    <col min="6414" max="6414" width="10.5703125" style="152" customWidth="1"/>
    <col min="6415" max="6415" width="10.42578125" style="152" customWidth="1"/>
    <col min="6416" max="6416" width="10.7109375" style="152" customWidth="1"/>
    <col min="6417" max="6417" width="9" style="152" customWidth="1"/>
    <col min="6418" max="6418" width="11.5703125" style="152" customWidth="1"/>
    <col min="6419" max="6419" width="9.140625" style="152"/>
    <col min="6420" max="6420" width="13" style="152" customWidth="1"/>
    <col min="6421" max="6664" width="9.140625" style="152"/>
    <col min="6665" max="6665" width="4.140625" style="152" customWidth="1"/>
    <col min="6666" max="6666" width="5.5703125" style="152" customWidth="1"/>
    <col min="6667" max="6667" width="59.5703125" style="152" customWidth="1"/>
    <col min="6668" max="6669" width="11.28515625" style="152" customWidth="1"/>
    <col min="6670" max="6670" width="10.5703125" style="152" customWidth="1"/>
    <col min="6671" max="6671" width="10.42578125" style="152" customWidth="1"/>
    <col min="6672" max="6672" width="10.7109375" style="152" customWidth="1"/>
    <col min="6673" max="6673" width="9" style="152" customWidth="1"/>
    <col min="6674" max="6674" width="11.5703125" style="152" customWidth="1"/>
    <col min="6675" max="6675" width="9.140625" style="152"/>
    <col min="6676" max="6676" width="13" style="152" customWidth="1"/>
    <col min="6677" max="6920" width="9.140625" style="152"/>
    <col min="6921" max="6921" width="4.140625" style="152" customWidth="1"/>
    <col min="6922" max="6922" width="5.5703125" style="152" customWidth="1"/>
    <col min="6923" max="6923" width="59.5703125" style="152" customWidth="1"/>
    <col min="6924" max="6925" width="11.28515625" style="152" customWidth="1"/>
    <col min="6926" max="6926" width="10.5703125" style="152" customWidth="1"/>
    <col min="6927" max="6927" width="10.42578125" style="152" customWidth="1"/>
    <col min="6928" max="6928" width="10.7109375" style="152" customWidth="1"/>
    <col min="6929" max="6929" width="9" style="152" customWidth="1"/>
    <col min="6930" max="6930" width="11.5703125" style="152" customWidth="1"/>
    <col min="6931" max="6931" width="9.140625" style="152"/>
    <col min="6932" max="6932" width="13" style="152" customWidth="1"/>
    <col min="6933" max="7176" width="9.140625" style="152"/>
    <col min="7177" max="7177" width="4.140625" style="152" customWidth="1"/>
    <col min="7178" max="7178" width="5.5703125" style="152" customWidth="1"/>
    <col min="7179" max="7179" width="59.5703125" style="152" customWidth="1"/>
    <col min="7180" max="7181" width="11.28515625" style="152" customWidth="1"/>
    <col min="7182" max="7182" width="10.5703125" style="152" customWidth="1"/>
    <col min="7183" max="7183" width="10.42578125" style="152" customWidth="1"/>
    <col min="7184" max="7184" width="10.7109375" style="152" customWidth="1"/>
    <col min="7185" max="7185" width="9" style="152" customWidth="1"/>
    <col min="7186" max="7186" width="11.5703125" style="152" customWidth="1"/>
    <col min="7187" max="7187" width="9.140625" style="152"/>
    <col min="7188" max="7188" width="13" style="152" customWidth="1"/>
    <col min="7189" max="7432" width="9.140625" style="152"/>
    <col min="7433" max="7433" width="4.140625" style="152" customWidth="1"/>
    <col min="7434" max="7434" width="5.5703125" style="152" customWidth="1"/>
    <col min="7435" max="7435" width="59.5703125" style="152" customWidth="1"/>
    <col min="7436" max="7437" width="11.28515625" style="152" customWidth="1"/>
    <col min="7438" max="7438" width="10.5703125" style="152" customWidth="1"/>
    <col min="7439" max="7439" width="10.42578125" style="152" customWidth="1"/>
    <col min="7440" max="7440" width="10.7109375" style="152" customWidth="1"/>
    <col min="7441" max="7441" width="9" style="152" customWidth="1"/>
    <col min="7442" max="7442" width="11.5703125" style="152" customWidth="1"/>
    <col min="7443" max="7443" width="9.140625" style="152"/>
    <col min="7444" max="7444" width="13" style="152" customWidth="1"/>
    <col min="7445" max="7688" width="9.140625" style="152"/>
    <col min="7689" max="7689" width="4.140625" style="152" customWidth="1"/>
    <col min="7690" max="7690" width="5.5703125" style="152" customWidth="1"/>
    <col min="7691" max="7691" width="59.5703125" style="152" customWidth="1"/>
    <col min="7692" max="7693" width="11.28515625" style="152" customWidth="1"/>
    <col min="7694" max="7694" width="10.5703125" style="152" customWidth="1"/>
    <col min="7695" max="7695" width="10.42578125" style="152" customWidth="1"/>
    <col min="7696" max="7696" width="10.7109375" style="152" customWidth="1"/>
    <col min="7697" max="7697" width="9" style="152" customWidth="1"/>
    <col min="7698" max="7698" width="11.5703125" style="152" customWidth="1"/>
    <col min="7699" max="7699" width="9.140625" style="152"/>
    <col min="7700" max="7700" width="13" style="152" customWidth="1"/>
    <col min="7701" max="7944" width="9.140625" style="152"/>
    <col min="7945" max="7945" width="4.140625" style="152" customWidth="1"/>
    <col min="7946" max="7946" width="5.5703125" style="152" customWidth="1"/>
    <col min="7947" max="7947" width="59.5703125" style="152" customWidth="1"/>
    <col min="7948" max="7949" width="11.28515625" style="152" customWidth="1"/>
    <col min="7950" max="7950" width="10.5703125" style="152" customWidth="1"/>
    <col min="7951" max="7951" width="10.42578125" style="152" customWidth="1"/>
    <col min="7952" max="7952" width="10.7109375" style="152" customWidth="1"/>
    <col min="7953" max="7953" width="9" style="152" customWidth="1"/>
    <col min="7954" max="7954" width="11.5703125" style="152" customWidth="1"/>
    <col min="7955" max="7955" width="9.140625" style="152"/>
    <col min="7956" max="7956" width="13" style="152" customWidth="1"/>
    <col min="7957" max="8200" width="9.140625" style="152"/>
    <col min="8201" max="8201" width="4.140625" style="152" customWidth="1"/>
    <col min="8202" max="8202" width="5.5703125" style="152" customWidth="1"/>
    <col min="8203" max="8203" width="59.5703125" style="152" customWidth="1"/>
    <col min="8204" max="8205" width="11.28515625" style="152" customWidth="1"/>
    <col min="8206" max="8206" width="10.5703125" style="152" customWidth="1"/>
    <col min="8207" max="8207" width="10.42578125" style="152" customWidth="1"/>
    <col min="8208" max="8208" width="10.7109375" style="152" customWidth="1"/>
    <col min="8209" max="8209" width="9" style="152" customWidth="1"/>
    <col min="8210" max="8210" width="11.5703125" style="152" customWidth="1"/>
    <col min="8211" max="8211" width="9.140625" style="152"/>
    <col min="8212" max="8212" width="13" style="152" customWidth="1"/>
    <col min="8213" max="8456" width="9.140625" style="152"/>
    <col min="8457" max="8457" width="4.140625" style="152" customWidth="1"/>
    <col min="8458" max="8458" width="5.5703125" style="152" customWidth="1"/>
    <col min="8459" max="8459" width="59.5703125" style="152" customWidth="1"/>
    <col min="8460" max="8461" width="11.28515625" style="152" customWidth="1"/>
    <col min="8462" max="8462" width="10.5703125" style="152" customWidth="1"/>
    <col min="8463" max="8463" width="10.42578125" style="152" customWidth="1"/>
    <col min="8464" max="8464" width="10.7109375" style="152" customWidth="1"/>
    <col min="8465" max="8465" width="9" style="152" customWidth="1"/>
    <col min="8466" max="8466" width="11.5703125" style="152" customWidth="1"/>
    <col min="8467" max="8467" width="9.140625" style="152"/>
    <col min="8468" max="8468" width="13" style="152" customWidth="1"/>
    <col min="8469" max="8712" width="9.140625" style="152"/>
    <col min="8713" max="8713" width="4.140625" style="152" customWidth="1"/>
    <col min="8714" max="8714" width="5.5703125" style="152" customWidth="1"/>
    <col min="8715" max="8715" width="59.5703125" style="152" customWidth="1"/>
    <col min="8716" max="8717" width="11.28515625" style="152" customWidth="1"/>
    <col min="8718" max="8718" width="10.5703125" style="152" customWidth="1"/>
    <col min="8719" max="8719" width="10.42578125" style="152" customWidth="1"/>
    <col min="8720" max="8720" width="10.7109375" style="152" customWidth="1"/>
    <col min="8721" max="8721" width="9" style="152" customWidth="1"/>
    <col min="8722" max="8722" width="11.5703125" style="152" customWidth="1"/>
    <col min="8723" max="8723" width="9.140625" style="152"/>
    <col min="8724" max="8724" width="13" style="152" customWidth="1"/>
    <col min="8725" max="8968" width="9.140625" style="152"/>
    <col min="8969" max="8969" width="4.140625" style="152" customWidth="1"/>
    <col min="8970" max="8970" width="5.5703125" style="152" customWidth="1"/>
    <col min="8971" max="8971" width="59.5703125" style="152" customWidth="1"/>
    <col min="8972" max="8973" width="11.28515625" style="152" customWidth="1"/>
    <col min="8974" max="8974" width="10.5703125" style="152" customWidth="1"/>
    <col min="8975" max="8975" width="10.42578125" style="152" customWidth="1"/>
    <col min="8976" max="8976" width="10.7109375" style="152" customWidth="1"/>
    <col min="8977" max="8977" width="9" style="152" customWidth="1"/>
    <col min="8978" max="8978" width="11.5703125" style="152" customWidth="1"/>
    <col min="8979" max="8979" width="9.140625" style="152"/>
    <col min="8980" max="8980" width="13" style="152" customWidth="1"/>
    <col min="8981" max="9224" width="9.140625" style="152"/>
    <col min="9225" max="9225" width="4.140625" style="152" customWidth="1"/>
    <col min="9226" max="9226" width="5.5703125" style="152" customWidth="1"/>
    <col min="9227" max="9227" width="59.5703125" style="152" customWidth="1"/>
    <col min="9228" max="9229" width="11.28515625" style="152" customWidth="1"/>
    <col min="9230" max="9230" width="10.5703125" style="152" customWidth="1"/>
    <col min="9231" max="9231" width="10.42578125" style="152" customWidth="1"/>
    <col min="9232" max="9232" width="10.7109375" style="152" customWidth="1"/>
    <col min="9233" max="9233" width="9" style="152" customWidth="1"/>
    <col min="9234" max="9234" width="11.5703125" style="152" customWidth="1"/>
    <col min="9235" max="9235" width="9.140625" style="152"/>
    <col min="9236" max="9236" width="13" style="152" customWidth="1"/>
    <col min="9237" max="9480" width="9.140625" style="152"/>
    <col min="9481" max="9481" width="4.140625" style="152" customWidth="1"/>
    <col min="9482" max="9482" width="5.5703125" style="152" customWidth="1"/>
    <col min="9483" max="9483" width="59.5703125" style="152" customWidth="1"/>
    <col min="9484" max="9485" width="11.28515625" style="152" customWidth="1"/>
    <col min="9486" max="9486" width="10.5703125" style="152" customWidth="1"/>
    <col min="9487" max="9487" width="10.42578125" style="152" customWidth="1"/>
    <col min="9488" max="9488" width="10.7109375" style="152" customWidth="1"/>
    <col min="9489" max="9489" width="9" style="152" customWidth="1"/>
    <col min="9490" max="9490" width="11.5703125" style="152" customWidth="1"/>
    <col min="9491" max="9491" width="9.140625" style="152"/>
    <col min="9492" max="9492" width="13" style="152" customWidth="1"/>
    <col min="9493" max="9736" width="9.140625" style="152"/>
    <col min="9737" max="9737" width="4.140625" style="152" customWidth="1"/>
    <col min="9738" max="9738" width="5.5703125" style="152" customWidth="1"/>
    <col min="9739" max="9739" width="59.5703125" style="152" customWidth="1"/>
    <col min="9740" max="9741" width="11.28515625" style="152" customWidth="1"/>
    <col min="9742" max="9742" width="10.5703125" style="152" customWidth="1"/>
    <col min="9743" max="9743" width="10.42578125" style="152" customWidth="1"/>
    <col min="9744" max="9744" width="10.7109375" style="152" customWidth="1"/>
    <col min="9745" max="9745" width="9" style="152" customWidth="1"/>
    <col min="9746" max="9746" width="11.5703125" style="152" customWidth="1"/>
    <col min="9747" max="9747" width="9.140625" style="152"/>
    <col min="9748" max="9748" width="13" style="152" customWidth="1"/>
    <col min="9749" max="9992" width="9.140625" style="152"/>
    <col min="9993" max="9993" width="4.140625" style="152" customWidth="1"/>
    <col min="9994" max="9994" width="5.5703125" style="152" customWidth="1"/>
    <col min="9995" max="9995" width="59.5703125" style="152" customWidth="1"/>
    <col min="9996" max="9997" width="11.28515625" style="152" customWidth="1"/>
    <col min="9998" max="9998" width="10.5703125" style="152" customWidth="1"/>
    <col min="9999" max="9999" width="10.42578125" style="152" customWidth="1"/>
    <col min="10000" max="10000" width="10.7109375" style="152" customWidth="1"/>
    <col min="10001" max="10001" width="9" style="152" customWidth="1"/>
    <col min="10002" max="10002" width="11.5703125" style="152" customWidth="1"/>
    <col min="10003" max="10003" width="9.140625" style="152"/>
    <col min="10004" max="10004" width="13" style="152" customWidth="1"/>
    <col min="10005" max="10248" width="9.140625" style="152"/>
    <col min="10249" max="10249" width="4.140625" style="152" customWidth="1"/>
    <col min="10250" max="10250" width="5.5703125" style="152" customWidth="1"/>
    <col min="10251" max="10251" width="59.5703125" style="152" customWidth="1"/>
    <col min="10252" max="10253" width="11.28515625" style="152" customWidth="1"/>
    <col min="10254" max="10254" width="10.5703125" style="152" customWidth="1"/>
    <col min="10255" max="10255" width="10.42578125" style="152" customWidth="1"/>
    <col min="10256" max="10256" width="10.7109375" style="152" customWidth="1"/>
    <col min="10257" max="10257" width="9" style="152" customWidth="1"/>
    <col min="10258" max="10258" width="11.5703125" style="152" customWidth="1"/>
    <col min="10259" max="10259" width="9.140625" style="152"/>
    <col min="10260" max="10260" width="13" style="152" customWidth="1"/>
    <col min="10261" max="10504" width="9.140625" style="152"/>
    <col min="10505" max="10505" width="4.140625" style="152" customWidth="1"/>
    <col min="10506" max="10506" width="5.5703125" style="152" customWidth="1"/>
    <col min="10507" max="10507" width="59.5703125" style="152" customWidth="1"/>
    <col min="10508" max="10509" width="11.28515625" style="152" customWidth="1"/>
    <col min="10510" max="10510" width="10.5703125" style="152" customWidth="1"/>
    <col min="10511" max="10511" width="10.42578125" style="152" customWidth="1"/>
    <col min="10512" max="10512" width="10.7109375" style="152" customWidth="1"/>
    <col min="10513" max="10513" width="9" style="152" customWidth="1"/>
    <col min="10514" max="10514" width="11.5703125" style="152" customWidth="1"/>
    <col min="10515" max="10515" width="9.140625" style="152"/>
    <col min="10516" max="10516" width="13" style="152" customWidth="1"/>
    <col min="10517" max="10760" width="9.140625" style="152"/>
    <col min="10761" max="10761" width="4.140625" style="152" customWidth="1"/>
    <col min="10762" max="10762" width="5.5703125" style="152" customWidth="1"/>
    <col min="10763" max="10763" width="59.5703125" style="152" customWidth="1"/>
    <col min="10764" max="10765" width="11.28515625" style="152" customWidth="1"/>
    <col min="10766" max="10766" width="10.5703125" style="152" customWidth="1"/>
    <col min="10767" max="10767" width="10.42578125" style="152" customWidth="1"/>
    <col min="10768" max="10768" width="10.7109375" style="152" customWidth="1"/>
    <col min="10769" max="10769" width="9" style="152" customWidth="1"/>
    <col min="10770" max="10770" width="11.5703125" style="152" customWidth="1"/>
    <col min="10771" max="10771" width="9.140625" style="152"/>
    <col min="10772" max="10772" width="13" style="152" customWidth="1"/>
    <col min="10773" max="11016" width="9.140625" style="152"/>
    <col min="11017" max="11017" width="4.140625" style="152" customWidth="1"/>
    <col min="11018" max="11018" width="5.5703125" style="152" customWidth="1"/>
    <col min="11019" max="11019" width="59.5703125" style="152" customWidth="1"/>
    <col min="11020" max="11021" width="11.28515625" style="152" customWidth="1"/>
    <col min="11022" max="11022" width="10.5703125" style="152" customWidth="1"/>
    <col min="11023" max="11023" width="10.42578125" style="152" customWidth="1"/>
    <col min="11024" max="11024" width="10.7109375" style="152" customWidth="1"/>
    <col min="11025" max="11025" width="9" style="152" customWidth="1"/>
    <col min="11026" max="11026" width="11.5703125" style="152" customWidth="1"/>
    <col min="11027" max="11027" width="9.140625" style="152"/>
    <col min="11028" max="11028" width="13" style="152" customWidth="1"/>
    <col min="11029" max="11272" width="9.140625" style="152"/>
    <col min="11273" max="11273" width="4.140625" style="152" customWidth="1"/>
    <col min="11274" max="11274" width="5.5703125" style="152" customWidth="1"/>
    <col min="11275" max="11275" width="59.5703125" style="152" customWidth="1"/>
    <col min="11276" max="11277" width="11.28515625" style="152" customWidth="1"/>
    <col min="11278" max="11278" width="10.5703125" style="152" customWidth="1"/>
    <col min="11279" max="11279" width="10.42578125" style="152" customWidth="1"/>
    <col min="11280" max="11280" width="10.7109375" style="152" customWidth="1"/>
    <col min="11281" max="11281" width="9" style="152" customWidth="1"/>
    <col min="11282" max="11282" width="11.5703125" style="152" customWidth="1"/>
    <col min="11283" max="11283" width="9.140625" style="152"/>
    <col min="11284" max="11284" width="13" style="152" customWidth="1"/>
    <col min="11285" max="11528" width="9.140625" style="152"/>
    <col min="11529" max="11529" width="4.140625" style="152" customWidth="1"/>
    <col min="11530" max="11530" width="5.5703125" style="152" customWidth="1"/>
    <col min="11531" max="11531" width="59.5703125" style="152" customWidth="1"/>
    <col min="11532" max="11533" width="11.28515625" style="152" customWidth="1"/>
    <col min="11534" max="11534" width="10.5703125" style="152" customWidth="1"/>
    <col min="11535" max="11535" width="10.42578125" style="152" customWidth="1"/>
    <col min="11536" max="11536" width="10.7109375" style="152" customWidth="1"/>
    <col min="11537" max="11537" width="9" style="152" customWidth="1"/>
    <col min="11538" max="11538" width="11.5703125" style="152" customWidth="1"/>
    <col min="11539" max="11539" width="9.140625" style="152"/>
    <col min="11540" max="11540" width="13" style="152" customWidth="1"/>
    <col min="11541" max="11784" width="9.140625" style="152"/>
    <col min="11785" max="11785" width="4.140625" style="152" customWidth="1"/>
    <col min="11786" max="11786" width="5.5703125" style="152" customWidth="1"/>
    <col min="11787" max="11787" width="59.5703125" style="152" customWidth="1"/>
    <col min="11788" max="11789" width="11.28515625" style="152" customWidth="1"/>
    <col min="11790" max="11790" width="10.5703125" style="152" customWidth="1"/>
    <col min="11791" max="11791" width="10.42578125" style="152" customWidth="1"/>
    <col min="11792" max="11792" width="10.7109375" style="152" customWidth="1"/>
    <col min="11793" max="11793" width="9" style="152" customWidth="1"/>
    <col min="11794" max="11794" width="11.5703125" style="152" customWidth="1"/>
    <col min="11795" max="11795" width="9.140625" style="152"/>
    <col min="11796" max="11796" width="13" style="152" customWidth="1"/>
    <col min="11797" max="12040" width="9.140625" style="152"/>
    <col min="12041" max="12041" width="4.140625" style="152" customWidth="1"/>
    <col min="12042" max="12042" width="5.5703125" style="152" customWidth="1"/>
    <col min="12043" max="12043" width="59.5703125" style="152" customWidth="1"/>
    <col min="12044" max="12045" width="11.28515625" style="152" customWidth="1"/>
    <col min="12046" max="12046" width="10.5703125" style="152" customWidth="1"/>
    <col min="12047" max="12047" width="10.42578125" style="152" customWidth="1"/>
    <col min="12048" max="12048" width="10.7109375" style="152" customWidth="1"/>
    <col min="12049" max="12049" width="9" style="152" customWidth="1"/>
    <col min="12050" max="12050" width="11.5703125" style="152" customWidth="1"/>
    <col min="12051" max="12051" width="9.140625" style="152"/>
    <col min="12052" max="12052" width="13" style="152" customWidth="1"/>
    <col min="12053" max="12296" width="9.140625" style="152"/>
    <col min="12297" max="12297" width="4.140625" style="152" customWidth="1"/>
    <col min="12298" max="12298" width="5.5703125" style="152" customWidth="1"/>
    <col min="12299" max="12299" width="59.5703125" style="152" customWidth="1"/>
    <col min="12300" max="12301" width="11.28515625" style="152" customWidth="1"/>
    <col min="12302" max="12302" width="10.5703125" style="152" customWidth="1"/>
    <col min="12303" max="12303" width="10.42578125" style="152" customWidth="1"/>
    <col min="12304" max="12304" width="10.7109375" style="152" customWidth="1"/>
    <col min="12305" max="12305" width="9" style="152" customWidth="1"/>
    <col min="12306" max="12306" width="11.5703125" style="152" customWidth="1"/>
    <col min="12307" max="12307" width="9.140625" style="152"/>
    <col min="12308" max="12308" width="13" style="152" customWidth="1"/>
    <col min="12309" max="12552" width="9.140625" style="152"/>
    <col min="12553" max="12553" width="4.140625" style="152" customWidth="1"/>
    <col min="12554" max="12554" width="5.5703125" style="152" customWidth="1"/>
    <col min="12555" max="12555" width="59.5703125" style="152" customWidth="1"/>
    <col min="12556" max="12557" width="11.28515625" style="152" customWidth="1"/>
    <col min="12558" max="12558" width="10.5703125" style="152" customWidth="1"/>
    <col min="12559" max="12559" width="10.42578125" style="152" customWidth="1"/>
    <col min="12560" max="12560" width="10.7109375" style="152" customWidth="1"/>
    <col min="12561" max="12561" width="9" style="152" customWidth="1"/>
    <col min="12562" max="12562" width="11.5703125" style="152" customWidth="1"/>
    <col min="12563" max="12563" width="9.140625" style="152"/>
    <col min="12564" max="12564" width="13" style="152" customWidth="1"/>
    <col min="12565" max="12808" width="9.140625" style="152"/>
    <col min="12809" max="12809" width="4.140625" style="152" customWidth="1"/>
    <col min="12810" max="12810" width="5.5703125" style="152" customWidth="1"/>
    <col min="12811" max="12811" width="59.5703125" style="152" customWidth="1"/>
    <col min="12812" max="12813" width="11.28515625" style="152" customWidth="1"/>
    <col min="12814" max="12814" width="10.5703125" style="152" customWidth="1"/>
    <col min="12815" max="12815" width="10.42578125" style="152" customWidth="1"/>
    <col min="12816" max="12816" width="10.7109375" style="152" customWidth="1"/>
    <col min="12817" max="12817" width="9" style="152" customWidth="1"/>
    <col min="12818" max="12818" width="11.5703125" style="152" customWidth="1"/>
    <col min="12819" max="12819" width="9.140625" style="152"/>
    <col min="12820" max="12820" width="13" style="152" customWidth="1"/>
    <col min="12821" max="13064" width="9.140625" style="152"/>
    <col min="13065" max="13065" width="4.140625" style="152" customWidth="1"/>
    <col min="13066" max="13066" width="5.5703125" style="152" customWidth="1"/>
    <col min="13067" max="13067" width="59.5703125" style="152" customWidth="1"/>
    <col min="13068" max="13069" width="11.28515625" style="152" customWidth="1"/>
    <col min="13070" max="13070" width="10.5703125" style="152" customWidth="1"/>
    <col min="13071" max="13071" width="10.42578125" style="152" customWidth="1"/>
    <col min="13072" max="13072" width="10.7109375" style="152" customWidth="1"/>
    <col min="13073" max="13073" width="9" style="152" customWidth="1"/>
    <col min="13074" max="13074" width="11.5703125" style="152" customWidth="1"/>
    <col min="13075" max="13075" width="9.140625" style="152"/>
    <col min="13076" max="13076" width="13" style="152" customWidth="1"/>
    <col min="13077" max="13320" width="9.140625" style="152"/>
    <col min="13321" max="13321" width="4.140625" style="152" customWidth="1"/>
    <col min="13322" max="13322" width="5.5703125" style="152" customWidth="1"/>
    <col min="13323" max="13323" width="59.5703125" style="152" customWidth="1"/>
    <col min="13324" max="13325" width="11.28515625" style="152" customWidth="1"/>
    <col min="13326" max="13326" width="10.5703125" style="152" customWidth="1"/>
    <col min="13327" max="13327" width="10.42578125" style="152" customWidth="1"/>
    <col min="13328" max="13328" width="10.7109375" style="152" customWidth="1"/>
    <col min="13329" max="13329" width="9" style="152" customWidth="1"/>
    <col min="13330" max="13330" width="11.5703125" style="152" customWidth="1"/>
    <col min="13331" max="13331" width="9.140625" style="152"/>
    <col min="13332" max="13332" width="13" style="152" customWidth="1"/>
    <col min="13333" max="13576" width="9.140625" style="152"/>
    <col min="13577" max="13577" width="4.140625" style="152" customWidth="1"/>
    <col min="13578" max="13578" width="5.5703125" style="152" customWidth="1"/>
    <col min="13579" max="13579" width="59.5703125" style="152" customWidth="1"/>
    <col min="13580" max="13581" width="11.28515625" style="152" customWidth="1"/>
    <col min="13582" max="13582" width="10.5703125" style="152" customWidth="1"/>
    <col min="13583" max="13583" width="10.42578125" style="152" customWidth="1"/>
    <col min="13584" max="13584" width="10.7109375" style="152" customWidth="1"/>
    <col min="13585" max="13585" width="9" style="152" customWidth="1"/>
    <col min="13586" max="13586" width="11.5703125" style="152" customWidth="1"/>
    <col min="13587" max="13587" width="9.140625" style="152"/>
    <col min="13588" max="13588" width="13" style="152" customWidth="1"/>
    <col min="13589" max="13832" width="9.140625" style="152"/>
    <col min="13833" max="13833" width="4.140625" style="152" customWidth="1"/>
    <col min="13834" max="13834" width="5.5703125" style="152" customWidth="1"/>
    <col min="13835" max="13835" width="59.5703125" style="152" customWidth="1"/>
    <col min="13836" max="13837" width="11.28515625" style="152" customWidth="1"/>
    <col min="13838" max="13838" width="10.5703125" style="152" customWidth="1"/>
    <col min="13839" max="13839" width="10.42578125" style="152" customWidth="1"/>
    <col min="13840" max="13840" width="10.7109375" style="152" customWidth="1"/>
    <col min="13841" max="13841" width="9" style="152" customWidth="1"/>
    <col min="13842" max="13842" width="11.5703125" style="152" customWidth="1"/>
    <col min="13843" max="13843" width="9.140625" style="152"/>
    <col min="13844" max="13844" width="13" style="152" customWidth="1"/>
    <col min="13845" max="14088" width="9.140625" style="152"/>
    <col min="14089" max="14089" width="4.140625" style="152" customWidth="1"/>
    <col min="14090" max="14090" width="5.5703125" style="152" customWidth="1"/>
    <col min="14091" max="14091" width="59.5703125" style="152" customWidth="1"/>
    <col min="14092" max="14093" width="11.28515625" style="152" customWidth="1"/>
    <col min="14094" max="14094" width="10.5703125" style="152" customWidth="1"/>
    <col min="14095" max="14095" width="10.42578125" style="152" customWidth="1"/>
    <col min="14096" max="14096" width="10.7109375" style="152" customWidth="1"/>
    <col min="14097" max="14097" width="9" style="152" customWidth="1"/>
    <col min="14098" max="14098" width="11.5703125" style="152" customWidth="1"/>
    <col min="14099" max="14099" width="9.140625" style="152"/>
    <col min="14100" max="14100" width="13" style="152" customWidth="1"/>
    <col min="14101" max="14344" width="9.140625" style="152"/>
    <col min="14345" max="14345" width="4.140625" style="152" customWidth="1"/>
    <col min="14346" max="14346" width="5.5703125" style="152" customWidth="1"/>
    <col min="14347" max="14347" width="59.5703125" style="152" customWidth="1"/>
    <col min="14348" max="14349" width="11.28515625" style="152" customWidth="1"/>
    <col min="14350" max="14350" width="10.5703125" style="152" customWidth="1"/>
    <col min="14351" max="14351" width="10.42578125" style="152" customWidth="1"/>
    <col min="14352" max="14352" width="10.7109375" style="152" customWidth="1"/>
    <col min="14353" max="14353" width="9" style="152" customWidth="1"/>
    <col min="14354" max="14354" width="11.5703125" style="152" customWidth="1"/>
    <col min="14355" max="14355" width="9.140625" style="152"/>
    <col min="14356" max="14356" width="13" style="152" customWidth="1"/>
    <col min="14357" max="14600" width="9.140625" style="152"/>
    <col min="14601" max="14601" width="4.140625" style="152" customWidth="1"/>
    <col min="14602" max="14602" width="5.5703125" style="152" customWidth="1"/>
    <col min="14603" max="14603" width="59.5703125" style="152" customWidth="1"/>
    <col min="14604" max="14605" width="11.28515625" style="152" customWidth="1"/>
    <col min="14606" max="14606" width="10.5703125" style="152" customWidth="1"/>
    <col min="14607" max="14607" width="10.42578125" style="152" customWidth="1"/>
    <col min="14608" max="14608" width="10.7109375" style="152" customWidth="1"/>
    <col min="14609" max="14609" width="9" style="152" customWidth="1"/>
    <col min="14610" max="14610" width="11.5703125" style="152" customWidth="1"/>
    <col min="14611" max="14611" width="9.140625" style="152"/>
    <col min="14612" max="14612" width="13" style="152" customWidth="1"/>
    <col min="14613" max="14856" width="9.140625" style="152"/>
    <col min="14857" max="14857" width="4.140625" style="152" customWidth="1"/>
    <col min="14858" max="14858" width="5.5703125" style="152" customWidth="1"/>
    <col min="14859" max="14859" width="59.5703125" style="152" customWidth="1"/>
    <col min="14860" max="14861" width="11.28515625" style="152" customWidth="1"/>
    <col min="14862" max="14862" width="10.5703125" style="152" customWidth="1"/>
    <col min="14863" max="14863" width="10.42578125" style="152" customWidth="1"/>
    <col min="14864" max="14864" width="10.7109375" style="152" customWidth="1"/>
    <col min="14865" max="14865" width="9" style="152" customWidth="1"/>
    <col min="14866" max="14866" width="11.5703125" style="152" customWidth="1"/>
    <col min="14867" max="14867" width="9.140625" style="152"/>
    <col min="14868" max="14868" width="13" style="152" customWidth="1"/>
    <col min="14869" max="15112" width="9.140625" style="152"/>
    <col min="15113" max="15113" width="4.140625" style="152" customWidth="1"/>
    <col min="15114" max="15114" width="5.5703125" style="152" customWidth="1"/>
    <col min="15115" max="15115" width="59.5703125" style="152" customWidth="1"/>
    <col min="15116" max="15117" width="11.28515625" style="152" customWidth="1"/>
    <col min="15118" max="15118" width="10.5703125" style="152" customWidth="1"/>
    <col min="15119" max="15119" width="10.42578125" style="152" customWidth="1"/>
    <col min="15120" max="15120" width="10.7109375" style="152" customWidth="1"/>
    <col min="15121" max="15121" width="9" style="152" customWidth="1"/>
    <col min="15122" max="15122" width="11.5703125" style="152" customWidth="1"/>
    <col min="15123" max="15123" width="9.140625" style="152"/>
    <col min="15124" max="15124" width="13" style="152" customWidth="1"/>
    <col min="15125" max="15368" width="9.140625" style="152"/>
    <col min="15369" max="15369" width="4.140625" style="152" customWidth="1"/>
    <col min="15370" max="15370" width="5.5703125" style="152" customWidth="1"/>
    <col min="15371" max="15371" width="59.5703125" style="152" customWidth="1"/>
    <col min="15372" max="15373" width="11.28515625" style="152" customWidth="1"/>
    <col min="15374" max="15374" width="10.5703125" style="152" customWidth="1"/>
    <col min="15375" max="15375" width="10.42578125" style="152" customWidth="1"/>
    <col min="15376" max="15376" width="10.7109375" style="152" customWidth="1"/>
    <col min="15377" max="15377" width="9" style="152" customWidth="1"/>
    <col min="15378" max="15378" width="11.5703125" style="152" customWidth="1"/>
    <col min="15379" max="15379" width="9.140625" style="152"/>
    <col min="15380" max="15380" width="13" style="152" customWidth="1"/>
    <col min="15381" max="15624" width="9.140625" style="152"/>
    <col min="15625" max="15625" width="4.140625" style="152" customWidth="1"/>
    <col min="15626" max="15626" width="5.5703125" style="152" customWidth="1"/>
    <col min="15627" max="15627" width="59.5703125" style="152" customWidth="1"/>
    <col min="15628" max="15629" width="11.28515625" style="152" customWidth="1"/>
    <col min="15630" max="15630" width="10.5703125" style="152" customWidth="1"/>
    <col min="15631" max="15631" width="10.42578125" style="152" customWidth="1"/>
    <col min="15632" max="15632" width="10.7109375" style="152" customWidth="1"/>
    <col min="15633" max="15633" width="9" style="152" customWidth="1"/>
    <col min="15634" max="15634" width="11.5703125" style="152" customWidth="1"/>
    <col min="15635" max="15635" width="9.140625" style="152"/>
    <col min="15636" max="15636" width="13" style="152" customWidth="1"/>
    <col min="15637" max="15880" width="9.140625" style="152"/>
    <col min="15881" max="15881" width="4.140625" style="152" customWidth="1"/>
    <col min="15882" max="15882" width="5.5703125" style="152" customWidth="1"/>
    <col min="15883" max="15883" width="59.5703125" style="152" customWidth="1"/>
    <col min="15884" max="15885" width="11.28515625" style="152" customWidth="1"/>
    <col min="15886" max="15886" width="10.5703125" style="152" customWidth="1"/>
    <col min="15887" max="15887" width="10.42578125" style="152" customWidth="1"/>
    <col min="15888" max="15888" width="10.7109375" style="152" customWidth="1"/>
    <col min="15889" max="15889" width="9" style="152" customWidth="1"/>
    <col min="15890" max="15890" width="11.5703125" style="152" customWidth="1"/>
    <col min="15891" max="15891" width="9.140625" style="152"/>
    <col min="15892" max="15892" width="13" style="152" customWidth="1"/>
    <col min="15893" max="16136" width="9.140625" style="152"/>
    <col min="16137" max="16137" width="4.140625" style="152" customWidth="1"/>
    <col min="16138" max="16138" width="5.5703125" style="152" customWidth="1"/>
    <col min="16139" max="16139" width="59.5703125" style="152" customWidth="1"/>
    <col min="16140" max="16141" width="11.28515625" style="152" customWidth="1"/>
    <col min="16142" max="16142" width="10.5703125" style="152" customWidth="1"/>
    <col min="16143" max="16143" width="10.42578125" style="152" customWidth="1"/>
    <col min="16144" max="16144" width="10.7109375" style="152" customWidth="1"/>
    <col min="16145" max="16145" width="9" style="152" customWidth="1"/>
    <col min="16146" max="16146" width="11.5703125" style="152" customWidth="1"/>
    <col min="16147" max="16147" width="9.140625" style="152"/>
    <col min="16148" max="16148" width="13" style="152" customWidth="1"/>
    <col min="16149" max="16384" width="9.140625" style="152"/>
  </cols>
  <sheetData>
    <row r="1" spans="1:23" ht="18.75" customHeight="1" x14ac:dyDescent="0.25">
      <c r="A1" s="146"/>
      <c r="B1" s="146"/>
      <c r="C1" s="147"/>
      <c r="D1" s="148"/>
      <c r="E1" s="148"/>
      <c r="F1" s="148"/>
      <c r="G1" s="149"/>
      <c r="H1" s="149"/>
      <c r="I1" s="149"/>
      <c r="J1" s="149"/>
      <c r="K1" s="150" t="s">
        <v>27</v>
      </c>
      <c r="L1" s="149"/>
      <c r="M1" s="149"/>
      <c r="N1" s="149"/>
      <c r="O1" s="149"/>
      <c r="P1" s="149"/>
      <c r="Q1" s="150"/>
      <c r="R1" s="151"/>
      <c r="V1" s="153"/>
    </row>
    <row r="2" spans="1:23" ht="12.95" customHeight="1" x14ac:dyDescent="0.25">
      <c r="A2" s="146"/>
      <c r="B2" s="146"/>
      <c r="C2" s="147"/>
      <c r="D2" s="148"/>
      <c r="E2" s="148"/>
      <c r="F2" s="148"/>
      <c r="G2" s="149"/>
      <c r="H2" s="149"/>
      <c r="I2" s="149"/>
      <c r="J2" s="149"/>
      <c r="K2" s="253" t="s">
        <v>266</v>
      </c>
      <c r="L2" s="149"/>
      <c r="M2" s="149"/>
      <c r="N2" s="149"/>
      <c r="O2" s="149"/>
      <c r="P2" s="149"/>
      <c r="Q2" s="253"/>
      <c r="T2" s="8"/>
      <c r="U2" s="155"/>
      <c r="V2" s="156"/>
      <c r="W2" s="155"/>
    </row>
    <row r="3" spans="1:23" ht="12.95" customHeight="1" x14ac:dyDescent="0.25">
      <c r="A3" s="146"/>
      <c r="B3" s="146"/>
      <c r="C3" s="147"/>
      <c r="D3" s="148"/>
      <c r="E3" s="148"/>
      <c r="F3" s="148"/>
      <c r="G3" s="149"/>
      <c r="H3" s="149"/>
      <c r="I3" s="149"/>
      <c r="J3" s="149"/>
      <c r="K3" s="254" t="s">
        <v>1</v>
      </c>
      <c r="L3" s="149"/>
      <c r="M3" s="149"/>
      <c r="N3" s="149"/>
      <c r="O3" s="149"/>
      <c r="P3" s="149"/>
      <c r="Q3" s="254"/>
      <c r="T3" s="8"/>
      <c r="U3" s="155"/>
      <c r="V3" s="156"/>
      <c r="W3" s="155"/>
    </row>
    <row r="4" spans="1:23" ht="12.95" customHeight="1" x14ac:dyDescent="0.25">
      <c r="A4" s="146"/>
      <c r="B4" s="146"/>
      <c r="C4" s="147"/>
      <c r="D4" s="148"/>
      <c r="E4" s="148"/>
      <c r="F4" s="148"/>
      <c r="G4" s="149"/>
      <c r="H4" s="149"/>
      <c r="I4" s="149"/>
      <c r="J4" s="149"/>
      <c r="K4" s="253" t="s">
        <v>267</v>
      </c>
      <c r="L4" s="149"/>
      <c r="M4" s="149"/>
      <c r="N4" s="149"/>
      <c r="O4" s="149"/>
      <c r="P4" s="149"/>
      <c r="Q4" s="253"/>
      <c r="T4" s="157"/>
      <c r="U4" s="155"/>
      <c r="V4" s="156"/>
      <c r="W4" s="155"/>
    </row>
    <row r="5" spans="1:23" ht="12" customHeight="1" x14ac:dyDescent="0.25">
      <c r="A5" s="146"/>
      <c r="B5" s="146"/>
      <c r="C5" s="147"/>
      <c r="D5" s="148"/>
      <c r="E5" s="148"/>
      <c r="F5" s="148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T5" s="157"/>
      <c r="U5" s="155"/>
      <c r="V5" s="156"/>
      <c r="W5" s="155"/>
    </row>
    <row r="6" spans="1:23" ht="12" customHeight="1" x14ac:dyDescent="0.25">
      <c r="A6" s="146"/>
      <c r="B6" s="146"/>
      <c r="C6" s="147"/>
      <c r="D6" s="148"/>
      <c r="E6" s="148"/>
      <c r="F6" s="148"/>
      <c r="G6" s="149"/>
      <c r="H6" s="149"/>
      <c r="I6" s="149"/>
      <c r="J6" s="149"/>
      <c r="K6" s="149"/>
      <c r="L6" s="149"/>
      <c r="M6" s="149"/>
      <c r="N6" s="149"/>
      <c r="O6" s="149"/>
      <c r="P6" s="149"/>
      <c r="Q6" s="149"/>
      <c r="T6" s="157"/>
      <c r="U6" s="155"/>
      <c r="V6" s="153"/>
    </row>
    <row r="7" spans="1:23" ht="12" customHeight="1" x14ac:dyDescent="0.25">
      <c r="A7" s="146"/>
      <c r="B7" s="146"/>
      <c r="C7" s="147"/>
      <c r="D7" s="148"/>
      <c r="E7" s="148"/>
      <c r="F7" s="148"/>
      <c r="G7" s="149"/>
      <c r="H7" s="149"/>
      <c r="I7" s="149"/>
      <c r="J7" s="149"/>
      <c r="K7" s="149"/>
      <c r="L7" s="149"/>
      <c r="M7" s="149"/>
      <c r="N7" s="149"/>
      <c r="O7" s="149"/>
      <c r="P7" s="149"/>
      <c r="Q7" s="149"/>
      <c r="R7" s="158"/>
      <c r="S7" s="155"/>
      <c r="T7" s="156"/>
      <c r="U7" s="155"/>
    </row>
    <row r="8" spans="1:23" ht="14.25" customHeight="1" x14ac:dyDescent="0.25">
      <c r="A8" s="159" t="s">
        <v>268</v>
      </c>
      <c r="B8" s="159"/>
      <c r="C8" s="159"/>
      <c r="D8" s="159"/>
      <c r="E8" s="159"/>
      <c r="F8" s="159"/>
      <c r="G8" s="159"/>
      <c r="H8" s="159"/>
      <c r="I8" s="159"/>
      <c r="J8" s="159"/>
      <c r="K8" s="159"/>
      <c r="L8" s="159"/>
      <c r="M8" s="159"/>
      <c r="N8" s="159"/>
      <c r="O8" s="159"/>
      <c r="P8" s="159"/>
      <c r="Q8" s="159"/>
      <c r="R8" s="160"/>
      <c r="S8" s="161"/>
      <c r="T8" s="162"/>
      <c r="U8" s="163"/>
      <c r="V8" s="164"/>
      <c r="W8" s="165"/>
    </row>
    <row r="9" spans="1:23" ht="14.25" customHeight="1" x14ac:dyDescent="0.25">
      <c r="A9" s="146"/>
      <c r="B9" s="146"/>
      <c r="C9" s="146"/>
      <c r="D9" s="146"/>
      <c r="E9" s="146"/>
      <c r="F9" s="146"/>
      <c r="G9" s="146"/>
      <c r="H9" s="146"/>
      <c r="I9" s="146"/>
      <c r="J9" s="146"/>
      <c r="K9" s="146"/>
      <c r="L9" s="146"/>
      <c r="M9" s="146"/>
      <c r="N9" s="146"/>
      <c r="O9" s="146"/>
      <c r="P9" s="146"/>
      <c r="Q9" s="146"/>
      <c r="R9" s="160"/>
      <c r="S9" s="161"/>
      <c r="T9" s="162"/>
      <c r="U9" s="163"/>
      <c r="V9" s="164"/>
      <c r="W9" s="166"/>
    </row>
    <row r="10" spans="1:23" ht="11.25" customHeight="1" x14ac:dyDescent="0.25">
      <c r="A10" s="146"/>
      <c r="B10" s="146"/>
      <c r="C10" s="147"/>
      <c r="D10" s="167"/>
      <c r="E10" s="167"/>
      <c r="F10" s="167"/>
      <c r="G10" s="149"/>
      <c r="H10" s="149"/>
      <c r="I10" s="149"/>
      <c r="J10" s="149"/>
      <c r="K10" s="149"/>
      <c r="L10" s="149"/>
      <c r="M10" s="149"/>
      <c r="N10" s="149"/>
      <c r="O10" s="149"/>
      <c r="P10" s="149"/>
      <c r="Q10" s="149" t="s">
        <v>2</v>
      </c>
      <c r="R10" s="168"/>
      <c r="T10" s="156"/>
      <c r="U10" s="155"/>
      <c r="V10" s="153"/>
    </row>
    <row r="11" spans="1:23" s="178" customFormat="1" ht="12" customHeight="1" x14ac:dyDescent="0.25">
      <c r="A11" s="169"/>
      <c r="B11" s="169"/>
      <c r="C11" s="170"/>
      <c r="D11" s="171"/>
      <c r="E11" s="171"/>
      <c r="F11" s="171"/>
      <c r="G11" s="169"/>
      <c r="H11" s="172" t="s">
        <v>269</v>
      </c>
      <c r="I11" s="173"/>
      <c r="J11" s="174"/>
      <c r="K11" s="175"/>
      <c r="L11" s="176"/>
      <c r="M11" s="169"/>
      <c r="N11" s="169"/>
      <c r="O11" s="169"/>
      <c r="P11" s="169"/>
      <c r="Q11" s="177" t="s">
        <v>270</v>
      </c>
      <c r="R11" s="169" t="s">
        <v>271</v>
      </c>
      <c r="T11" s="179"/>
      <c r="U11" s="180"/>
      <c r="V11" s="181"/>
      <c r="W11" s="182"/>
    </row>
    <row r="12" spans="1:23" s="178" customFormat="1" ht="12.75" customHeight="1" x14ac:dyDescent="0.25">
      <c r="A12" s="183"/>
      <c r="B12" s="184"/>
      <c r="C12" s="185"/>
      <c r="D12" s="186"/>
      <c r="E12" s="186"/>
      <c r="F12" s="186"/>
      <c r="G12" s="184" t="s">
        <v>272</v>
      </c>
      <c r="H12" s="187" t="s">
        <v>273</v>
      </c>
      <c r="I12" s="188"/>
      <c r="J12" s="188" t="s">
        <v>274</v>
      </c>
      <c r="K12" s="189"/>
      <c r="L12" s="190"/>
      <c r="M12" s="191"/>
      <c r="N12" s="191"/>
      <c r="O12" s="191"/>
      <c r="P12" s="191"/>
      <c r="Q12" s="187" t="s">
        <v>275</v>
      </c>
      <c r="R12" s="183" t="s">
        <v>276</v>
      </c>
      <c r="T12" s="192"/>
      <c r="U12" s="193"/>
      <c r="V12" s="181"/>
      <c r="W12" s="194"/>
    </row>
    <row r="13" spans="1:23" s="178" customFormat="1" x14ac:dyDescent="0.25">
      <c r="A13" s="183" t="s">
        <v>277</v>
      </c>
      <c r="B13" s="184" t="s">
        <v>5</v>
      </c>
      <c r="C13" s="184" t="s">
        <v>6</v>
      </c>
      <c r="D13" s="186" t="s">
        <v>278</v>
      </c>
      <c r="E13" s="195" t="s">
        <v>9</v>
      </c>
      <c r="F13" s="195" t="s">
        <v>10</v>
      </c>
      <c r="G13" s="184" t="s">
        <v>279</v>
      </c>
      <c r="H13" s="187" t="s">
        <v>280</v>
      </c>
      <c r="I13" s="183"/>
      <c r="J13" s="177" t="s">
        <v>281</v>
      </c>
      <c r="K13" s="184" t="s">
        <v>281</v>
      </c>
      <c r="L13" s="187"/>
      <c r="M13" s="183"/>
      <c r="N13" s="183"/>
      <c r="O13" s="183"/>
      <c r="P13" s="183"/>
      <c r="Q13" s="184" t="s">
        <v>282</v>
      </c>
      <c r="R13" s="183" t="s">
        <v>283</v>
      </c>
      <c r="T13" s="192"/>
      <c r="U13" s="196"/>
      <c r="V13" s="181"/>
      <c r="W13" s="182"/>
    </row>
    <row r="14" spans="1:23" s="178" customFormat="1" x14ac:dyDescent="0.25">
      <c r="A14" s="183"/>
      <c r="B14" s="184"/>
      <c r="C14" s="185"/>
      <c r="D14" s="186"/>
      <c r="E14" s="186"/>
      <c r="F14" s="186"/>
      <c r="G14" s="184" t="s">
        <v>284</v>
      </c>
      <c r="H14" s="187">
        <v>2025</v>
      </c>
      <c r="I14" s="183" t="s">
        <v>281</v>
      </c>
      <c r="J14" s="184" t="s">
        <v>285</v>
      </c>
      <c r="K14" s="184" t="s">
        <v>286</v>
      </c>
      <c r="L14" s="187">
        <v>2026</v>
      </c>
      <c r="M14" s="183">
        <v>2027</v>
      </c>
      <c r="N14" s="183">
        <v>2028</v>
      </c>
      <c r="O14" s="183">
        <v>2029</v>
      </c>
      <c r="P14" s="183">
        <v>2030</v>
      </c>
      <c r="Q14" s="187" t="s">
        <v>287</v>
      </c>
      <c r="R14" s="183" t="s">
        <v>288</v>
      </c>
      <c r="T14" s="192"/>
      <c r="U14" s="196"/>
      <c r="V14" s="181"/>
      <c r="W14" s="182"/>
    </row>
    <row r="15" spans="1:23" s="178" customFormat="1" x14ac:dyDescent="0.25">
      <c r="A15" s="183"/>
      <c r="B15" s="184"/>
      <c r="C15" s="185"/>
      <c r="D15" s="186"/>
      <c r="E15" s="186"/>
      <c r="F15" s="186"/>
      <c r="G15" s="184"/>
      <c r="H15" s="187" t="s">
        <v>289</v>
      </c>
      <c r="I15" s="183" t="s">
        <v>290</v>
      </c>
      <c r="J15" s="184" t="s">
        <v>291</v>
      </c>
      <c r="K15" s="184" t="s">
        <v>292</v>
      </c>
      <c r="L15" s="187"/>
      <c r="M15" s="183"/>
      <c r="N15" s="183"/>
      <c r="O15" s="183"/>
      <c r="P15" s="183"/>
      <c r="Q15" s="187" t="s">
        <v>293</v>
      </c>
      <c r="R15" s="183" t="s">
        <v>294</v>
      </c>
      <c r="T15" s="192"/>
      <c r="U15" s="196"/>
      <c r="V15" s="181"/>
      <c r="W15" s="194"/>
    </row>
    <row r="16" spans="1:23" s="178" customFormat="1" ht="9.75" customHeight="1" x14ac:dyDescent="0.25">
      <c r="A16" s="183"/>
      <c r="B16" s="184"/>
      <c r="C16" s="185"/>
      <c r="D16" s="186"/>
      <c r="E16" s="186"/>
      <c r="F16" s="186"/>
      <c r="G16" s="184"/>
      <c r="H16" s="187"/>
      <c r="I16" s="183"/>
      <c r="J16" s="184" t="s">
        <v>295</v>
      </c>
      <c r="K16" s="183" t="s">
        <v>296</v>
      </c>
      <c r="L16" s="187"/>
      <c r="M16" s="183"/>
      <c r="N16" s="183"/>
      <c r="O16" s="183"/>
      <c r="P16" s="183"/>
      <c r="Q16" s="187" t="s">
        <v>297</v>
      </c>
      <c r="R16" s="183" t="s">
        <v>298</v>
      </c>
      <c r="T16" s="192"/>
      <c r="U16" s="196"/>
      <c r="V16" s="181"/>
      <c r="W16" s="194"/>
    </row>
    <row r="17" spans="1:23" s="178" customFormat="1" ht="9.75" customHeight="1" x14ac:dyDescent="0.25">
      <c r="A17" s="197"/>
      <c r="B17" s="198"/>
      <c r="C17" s="199"/>
      <c r="D17" s="200"/>
      <c r="E17" s="200"/>
      <c r="F17" s="200"/>
      <c r="G17" s="198"/>
      <c r="H17" s="187"/>
      <c r="I17" s="197"/>
      <c r="J17" s="198"/>
      <c r="K17" s="198"/>
      <c r="L17" s="187"/>
      <c r="M17" s="197"/>
      <c r="N17" s="197"/>
      <c r="O17" s="197"/>
      <c r="P17" s="197"/>
      <c r="Q17" s="187"/>
      <c r="R17" s="183" t="s">
        <v>299</v>
      </c>
      <c r="T17" s="192"/>
      <c r="U17" s="196"/>
      <c r="V17" s="181"/>
      <c r="W17" s="194"/>
    </row>
    <row r="18" spans="1:23" ht="10.5" customHeight="1" x14ac:dyDescent="0.25">
      <c r="A18" s="201">
        <v>1</v>
      </c>
      <c r="B18" s="201">
        <v>2</v>
      </c>
      <c r="C18" s="201">
        <v>3</v>
      </c>
      <c r="D18" s="202">
        <v>3</v>
      </c>
      <c r="E18" s="202">
        <v>4</v>
      </c>
      <c r="F18" s="202">
        <v>5</v>
      </c>
      <c r="G18" s="201">
        <v>6</v>
      </c>
      <c r="H18" s="203">
        <v>7</v>
      </c>
      <c r="I18" s="201">
        <v>8</v>
      </c>
      <c r="J18" s="204">
        <v>9</v>
      </c>
      <c r="K18" s="205">
        <v>10</v>
      </c>
      <c r="L18" s="206">
        <v>10</v>
      </c>
      <c r="M18" s="201">
        <v>11</v>
      </c>
      <c r="N18" s="201">
        <v>12</v>
      </c>
      <c r="O18" s="201">
        <v>13</v>
      </c>
      <c r="P18" s="201">
        <v>14</v>
      </c>
      <c r="Q18" s="201">
        <v>11</v>
      </c>
      <c r="R18" s="201">
        <v>12</v>
      </c>
      <c r="T18" s="156"/>
      <c r="U18" s="155"/>
      <c r="V18" s="181"/>
      <c r="W18" s="194"/>
    </row>
    <row r="19" spans="1:23" s="165" customFormat="1" x14ac:dyDescent="0.25">
      <c r="A19" s="679"/>
      <c r="B19" s="679"/>
      <c r="C19" s="680"/>
      <c r="D19" s="679" t="s">
        <v>300</v>
      </c>
      <c r="E19" s="211">
        <v>4945890</v>
      </c>
      <c r="F19" s="211">
        <v>4450000</v>
      </c>
      <c r="G19" s="211">
        <v>643380548.99000001</v>
      </c>
      <c r="H19" s="211">
        <v>291770433.74000001</v>
      </c>
      <c r="I19" s="211">
        <v>137784610.66999999</v>
      </c>
      <c r="J19" s="211">
        <v>107770522.7</v>
      </c>
      <c r="K19" s="211">
        <v>46215300.369999997</v>
      </c>
      <c r="L19" s="211">
        <v>205648030.05999997</v>
      </c>
      <c r="M19" s="211">
        <v>54453706.469999999</v>
      </c>
      <c r="N19" s="211">
        <v>1000000</v>
      </c>
      <c r="O19" s="211">
        <v>1000000</v>
      </c>
      <c r="P19" s="211">
        <v>1000000</v>
      </c>
      <c r="Q19" s="211">
        <v>0</v>
      </c>
      <c r="R19" s="681" t="s">
        <v>301</v>
      </c>
      <c r="T19" s="682"/>
      <c r="U19" s="164"/>
      <c r="V19" s="207"/>
      <c r="W19" s="194"/>
    </row>
    <row r="20" spans="1:23" x14ac:dyDescent="0.25">
      <c r="A20" s="208">
        <v>754</v>
      </c>
      <c r="B20" s="208"/>
      <c r="C20" s="209"/>
      <c r="D20" s="210" t="s">
        <v>302</v>
      </c>
      <c r="E20" s="211">
        <v>110890</v>
      </c>
      <c r="F20" s="211">
        <v>0</v>
      </c>
      <c r="G20" s="211">
        <v>511890</v>
      </c>
      <c r="H20" s="211">
        <v>511890</v>
      </c>
      <c r="I20" s="211">
        <v>401000</v>
      </c>
      <c r="J20" s="211">
        <v>110890</v>
      </c>
      <c r="K20" s="211">
        <v>0</v>
      </c>
      <c r="L20" s="211">
        <v>0</v>
      </c>
      <c r="M20" s="211">
        <v>0</v>
      </c>
      <c r="N20" s="211">
        <v>0</v>
      </c>
      <c r="O20" s="211">
        <v>0</v>
      </c>
      <c r="P20" s="211">
        <v>0</v>
      </c>
      <c r="Q20" s="211">
        <v>0</v>
      </c>
      <c r="R20" s="683"/>
      <c r="S20" s="194"/>
      <c r="U20" s="155"/>
    </row>
    <row r="21" spans="1:23" x14ac:dyDescent="0.25">
      <c r="A21" s="208"/>
      <c r="B21" s="212">
        <v>75411</v>
      </c>
      <c r="C21" s="202"/>
      <c r="D21" s="213" t="s">
        <v>303</v>
      </c>
      <c r="E21" s="214">
        <v>110890</v>
      </c>
      <c r="F21" s="214">
        <v>0</v>
      </c>
      <c r="G21" s="214">
        <v>127890</v>
      </c>
      <c r="H21" s="214">
        <v>127890</v>
      </c>
      <c r="I21" s="214">
        <v>17000</v>
      </c>
      <c r="J21" s="214">
        <v>110890</v>
      </c>
      <c r="K21" s="214">
        <v>0</v>
      </c>
      <c r="L21" s="214">
        <v>0</v>
      </c>
      <c r="M21" s="214">
        <v>0</v>
      </c>
      <c r="N21" s="214">
        <v>0</v>
      </c>
      <c r="O21" s="214">
        <v>0</v>
      </c>
      <c r="P21" s="214">
        <v>0</v>
      </c>
      <c r="Q21" s="214">
        <v>0</v>
      </c>
      <c r="R21" s="684"/>
      <c r="S21" s="194"/>
      <c r="U21" s="155"/>
    </row>
    <row r="22" spans="1:23" ht="11.25" customHeight="1" x14ac:dyDescent="0.25">
      <c r="A22" s="215"/>
      <c r="B22" s="171"/>
      <c r="C22" s="216"/>
      <c r="D22" s="685" t="s">
        <v>304</v>
      </c>
      <c r="E22" s="217"/>
      <c r="F22" s="217"/>
      <c r="G22" s="218"/>
      <c r="H22" s="219"/>
      <c r="I22" s="218"/>
      <c r="J22" s="218"/>
      <c r="K22" s="218"/>
      <c r="L22" s="218"/>
      <c r="M22" s="218"/>
      <c r="N22" s="218"/>
      <c r="O22" s="218"/>
      <c r="P22" s="218"/>
      <c r="Q22" s="218"/>
      <c r="R22" s="686"/>
      <c r="S22" s="194"/>
      <c r="U22" s="155"/>
    </row>
    <row r="23" spans="1:23" ht="29.25" x14ac:dyDescent="0.25">
      <c r="A23" s="220"/>
      <c r="B23" s="221" t="s">
        <v>305</v>
      </c>
      <c r="C23" s="222">
        <v>6060</v>
      </c>
      <c r="D23" s="223" t="s">
        <v>306</v>
      </c>
      <c r="E23" s="224">
        <v>110890</v>
      </c>
      <c r="F23" s="224"/>
      <c r="G23" s="225">
        <v>110890</v>
      </c>
      <c r="H23" s="225">
        <v>110890</v>
      </c>
      <c r="I23" s="225"/>
      <c r="J23" s="225">
        <v>110890</v>
      </c>
      <c r="K23" s="225"/>
      <c r="L23" s="225"/>
      <c r="M23" s="225"/>
      <c r="N23" s="225"/>
      <c r="O23" s="225"/>
      <c r="P23" s="225"/>
      <c r="Q23" s="225"/>
      <c r="R23" s="687" t="s">
        <v>127</v>
      </c>
      <c r="S23" s="194"/>
      <c r="U23" s="155"/>
    </row>
    <row r="24" spans="1:23" x14ac:dyDescent="0.25">
      <c r="A24" s="212"/>
      <c r="B24" s="212"/>
      <c r="C24" s="202"/>
      <c r="D24" s="213" t="s">
        <v>307</v>
      </c>
      <c r="E24" s="214">
        <v>4450000</v>
      </c>
      <c r="F24" s="214">
        <v>0</v>
      </c>
      <c r="G24" s="214">
        <v>4450000</v>
      </c>
      <c r="H24" s="214">
        <v>4450000</v>
      </c>
      <c r="I24" s="214">
        <v>4450000</v>
      </c>
      <c r="J24" s="214">
        <v>0</v>
      </c>
      <c r="K24" s="214">
        <v>0</v>
      </c>
      <c r="L24" s="214">
        <v>0</v>
      </c>
      <c r="M24" s="214">
        <v>0</v>
      </c>
      <c r="N24" s="214">
        <v>0</v>
      </c>
      <c r="O24" s="214">
        <v>0</v>
      </c>
      <c r="P24" s="214">
        <v>0</v>
      </c>
      <c r="Q24" s="214">
        <v>0</v>
      </c>
      <c r="R24" s="681" t="s">
        <v>301</v>
      </c>
      <c r="U24" s="155"/>
    </row>
    <row r="25" spans="1:23" ht="11.25" customHeight="1" x14ac:dyDescent="0.25">
      <c r="A25" s="226"/>
      <c r="B25" s="226"/>
      <c r="C25" s="227"/>
      <c r="D25" s="688" t="s">
        <v>304</v>
      </c>
      <c r="E25" s="228"/>
      <c r="F25" s="228"/>
      <c r="G25" s="229"/>
      <c r="H25" s="229"/>
      <c r="I25" s="229"/>
      <c r="J25" s="229"/>
      <c r="K25" s="229"/>
      <c r="L25" s="229"/>
      <c r="M25" s="229"/>
      <c r="N25" s="229"/>
      <c r="O25" s="229"/>
      <c r="P25" s="229"/>
      <c r="Q25" s="229"/>
      <c r="R25" s="689"/>
      <c r="U25" s="155"/>
    </row>
    <row r="26" spans="1:23" ht="30" customHeight="1" x14ac:dyDescent="0.25">
      <c r="A26" s="230">
        <v>801</v>
      </c>
      <c r="B26" s="230">
        <v>80101</v>
      </c>
      <c r="C26" s="231" t="s">
        <v>308</v>
      </c>
      <c r="D26" s="232" t="s">
        <v>309</v>
      </c>
      <c r="E26" s="233">
        <v>1000000</v>
      </c>
      <c r="F26" s="234"/>
      <c r="G26" s="235">
        <v>1000000</v>
      </c>
      <c r="H26" s="235">
        <v>1000000</v>
      </c>
      <c r="I26" s="235">
        <v>1000000</v>
      </c>
      <c r="J26" s="235"/>
      <c r="K26" s="235"/>
      <c r="L26" s="235"/>
      <c r="M26" s="235"/>
      <c r="N26" s="235"/>
      <c r="O26" s="235"/>
      <c r="P26" s="235"/>
      <c r="Q26" s="235"/>
      <c r="R26" s="687" t="s">
        <v>310</v>
      </c>
      <c r="U26" s="155"/>
    </row>
    <row r="27" spans="1:23" ht="12" customHeight="1" x14ac:dyDescent="0.25">
      <c r="A27" s="226"/>
      <c r="B27" s="226"/>
      <c r="C27" s="227"/>
      <c r="D27" s="688" t="s">
        <v>304</v>
      </c>
      <c r="E27" s="228"/>
      <c r="F27" s="228"/>
      <c r="G27" s="229"/>
      <c r="H27" s="229"/>
      <c r="I27" s="229"/>
      <c r="J27" s="229"/>
      <c r="K27" s="229"/>
      <c r="L27" s="229"/>
      <c r="M27" s="229"/>
      <c r="N27" s="229"/>
      <c r="O27" s="229"/>
      <c r="P27" s="229"/>
      <c r="Q27" s="229"/>
      <c r="R27" s="689"/>
      <c r="U27" s="155"/>
    </row>
    <row r="28" spans="1:23" ht="32.25" customHeight="1" x14ac:dyDescent="0.25">
      <c r="A28" s="230">
        <v>851</v>
      </c>
      <c r="B28" s="230">
        <v>85195</v>
      </c>
      <c r="C28" s="231" t="s">
        <v>308</v>
      </c>
      <c r="D28" s="234" t="s">
        <v>311</v>
      </c>
      <c r="E28" s="233">
        <v>400000</v>
      </c>
      <c r="F28" s="234"/>
      <c r="G28" s="235">
        <v>400000</v>
      </c>
      <c r="H28" s="235">
        <v>400000</v>
      </c>
      <c r="I28" s="235">
        <v>400000</v>
      </c>
      <c r="J28" s="235"/>
      <c r="K28" s="235"/>
      <c r="L28" s="235"/>
      <c r="M28" s="235"/>
      <c r="N28" s="235"/>
      <c r="O28" s="235"/>
      <c r="P28" s="235"/>
      <c r="Q28" s="235"/>
      <c r="R28" s="687" t="s">
        <v>310</v>
      </c>
      <c r="U28" s="155"/>
    </row>
    <row r="29" spans="1:23" ht="11.25" customHeight="1" x14ac:dyDescent="0.25">
      <c r="A29" s="226"/>
      <c r="B29" s="226"/>
      <c r="C29" s="227"/>
      <c r="D29" s="688" t="s">
        <v>304</v>
      </c>
      <c r="E29" s="228"/>
      <c r="F29" s="228"/>
      <c r="G29" s="229"/>
      <c r="H29" s="229"/>
      <c r="I29" s="229"/>
      <c r="J29" s="229"/>
      <c r="K29" s="229"/>
      <c r="L29" s="229"/>
      <c r="M29" s="229"/>
      <c r="N29" s="229"/>
      <c r="O29" s="229"/>
      <c r="P29" s="229"/>
      <c r="Q29" s="229"/>
      <c r="R29" s="689"/>
      <c r="U29" s="155"/>
    </row>
    <row r="30" spans="1:23" ht="30" customHeight="1" x14ac:dyDescent="0.25">
      <c r="A30" s="230">
        <v>851</v>
      </c>
      <c r="B30" s="230">
        <v>85195</v>
      </c>
      <c r="C30" s="231" t="s">
        <v>308</v>
      </c>
      <c r="D30" s="234" t="s">
        <v>312</v>
      </c>
      <c r="E30" s="233">
        <v>900000</v>
      </c>
      <c r="F30" s="234"/>
      <c r="G30" s="235">
        <v>900000</v>
      </c>
      <c r="H30" s="235">
        <v>900000</v>
      </c>
      <c r="I30" s="235">
        <v>900000</v>
      </c>
      <c r="J30" s="235"/>
      <c r="K30" s="235"/>
      <c r="L30" s="235"/>
      <c r="M30" s="235"/>
      <c r="N30" s="235"/>
      <c r="O30" s="235"/>
      <c r="P30" s="235"/>
      <c r="Q30" s="235"/>
      <c r="R30" s="687" t="s">
        <v>310</v>
      </c>
      <c r="U30" s="155"/>
    </row>
    <row r="31" spans="1:23" x14ac:dyDescent="0.25">
      <c r="A31" s="226"/>
      <c r="B31" s="226"/>
      <c r="C31" s="227"/>
      <c r="D31" s="688" t="s">
        <v>304</v>
      </c>
      <c r="E31" s="228"/>
      <c r="F31" s="228"/>
      <c r="G31" s="229"/>
      <c r="H31" s="229"/>
      <c r="I31" s="229"/>
      <c r="J31" s="229"/>
      <c r="K31" s="229"/>
      <c r="L31" s="229"/>
      <c r="M31" s="229"/>
      <c r="N31" s="229"/>
      <c r="O31" s="229"/>
      <c r="P31" s="229"/>
      <c r="Q31" s="229"/>
      <c r="R31" s="689"/>
      <c r="U31" s="155"/>
    </row>
    <row r="32" spans="1:23" ht="32.25" customHeight="1" x14ac:dyDescent="0.25">
      <c r="A32" s="230">
        <v>900</v>
      </c>
      <c r="B32" s="230">
        <v>90095</v>
      </c>
      <c r="C32" s="231" t="s">
        <v>308</v>
      </c>
      <c r="D32" s="234" t="s">
        <v>313</v>
      </c>
      <c r="E32" s="233">
        <v>250000</v>
      </c>
      <c r="F32" s="234"/>
      <c r="G32" s="235">
        <v>250000</v>
      </c>
      <c r="H32" s="235">
        <v>250000</v>
      </c>
      <c r="I32" s="235">
        <v>250000</v>
      </c>
      <c r="J32" s="235"/>
      <c r="K32" s="235"/>
      <c r="L32" s="235"/>
      <c r="M32" s="235"/>
      <c r="N32" s="235"/>
      <c r="O32" s="235"/>
      <c r="P32" s="235"/>
      <c r="Q32" s="235"/>
      <c r="R32" s="687" t="s">
        <v>310</v>
      </c>
      <c r="U32" s="155"/>
    </row>
    <row r="33" spans="1:16148" ht="12" customHeight="1" x14ac:dyDescent="0.25">
      <c r="A33" s="226"/>
      <c r="B33" s="226"/>
      <c r="C33" s="227"/>
      <c r="D33" s="688" t="s">
        <v>304</v>
      </c>
      <c r="E33" s="236"/>
      <c r="F33" s="228"/>
      <c r="G33" s="229"/>
      <c r="H33" s="229"/>
      <c r="I33" s="229"/>
      <c r="J33" s="229"/>
      <c r="K33" s="229"/>
      <c r="L33" s="229"/>
      <c r="M33" s="229"/>
      <c r="N33" s="229"/>
      <c r="O33" s="229"/>
      <c r="P33" s="229"/>
      <c r="Q33" s="229"/>
      <c r="R33" s="689"/>
      <c r="U33" s="155"/>
    </row>
    <row r="34" spans="1:16148" ht="42" customHeight="1" x14ac:dyDescent="0.25">
      <c r="A34" s="230">
        <v>900</v>
      </c>
      <c r="B34" s="230">
        <v>90095</v>
      </c>
      <c r="C34" s="231" t="s">
        <v>308</v>
      </c>
      <c r="D34" s="234" t="s">
        <v>314</v>
      </c>
      <c r="E34" s="233">
        <v>50000</v>
      </c>
      <c r="F34" s="234"/>
      <c r="G34" s="235">
        <v>50000</v>
      </c>
      <c r="H34" s="235">
        <v>50000</v>
      </c>
      <c r="I34" s="235">
        <v>50000</v>
      </c>
      <c r="J34" s="235"/>
      <c r="K34" s="235"/>
      <c r="L34" s="235"/>
      <c r="M34" s="235"/>
      <c r="N34" s="235"/>
      <c r="O34" s="235"/>
      <c r="P34" s="235"/>
      <c r="Q34" s="235"/>
      <c r="R34" s="687" t="s">
        <v>315</v>
      </c>
      <c r="U34" s="155"/>
    </row>
    <row r="35" spans="1:16148" ht="11.25" customHeight="1" x14ac:dyDescent="0.25">
      <c r="A35" s="226"/>
      <c r="B35" s="226"/>
      <c r="C35" s="227"/>
      <c r="D35" s="688" t="s">
        <v>304</v>
      </c>
      <c r="E35" s="228"/>
      <c r="F35" s="228"/>
      <c r="G35" s="229"/>
      <c r="H35" s="229"/>
      <c r="I35" s="229"/>
      <c r="J35" s="229"/>
      <c r="K35" s="229"/>
      <c r="L35" s="229"/>
      <c r="M35" s="229"/>
      <c r="N35" s="229"/>
      <c r="O35" s="229"/>
      <c r="P35" s="229"/>
      <c r="Q35" s="229"/>
      <c r="R35" s="689"/>
      <c r="U35" s="155"/>
    </row>
    <row r="36" spans="1:16148" ht="31.5" customHeight="1" x14ac:dyDescent="0.25">
      <c r="A36" s="230">
        <v>926</v>
      </c>
      <c r="B36" s="230">
        <v>92601</v>
      </c>
      <c r="C36" s="231" t="s">
        <v>308</v>
      </c>
      <c r="D36" s="234" t="s">
        <v>316</v>
      </c>
      <c r="E36" s="233">
        <v>1500000</v>
      </c>
      <c r="F36" s="234"/>
      <c r="G36" s="235">
        <v>1500000</v>
      </c>
      <c r="H36" s="235">
        <v>1500000</v>
      </c>
      <c r="I36" s="235">
        <v>1500000</v>
      </c>
      <c r="J36" s="235"/>
      <c r="K36" s="235"/>
      <c r="L36" s="235"/>
      <c r="M36" s="235"/>
      <c r="N36" s="235"/>
      <c r="O36" s="235"/>
      <c r="P36" s="235"/>
      <c r="Q36" s="235"/>
      <c r="R36" s="687" t="s">
        <v>310</v>
      </c>
      <c r="U36" s="155"/>
    </row>
    <row r="37" spans="1:16148" ht="10.5" customHeight="1" x14ac:dyDescent="0.25">
      <c r="A37" s="226"/>
      <c r="B37" s="226"/>
      <c r="C37" s="227"/>
      <c r="D37" s="688" t="s">
        <v>304</v>
      </c>
      <c r="E37" s="228"/>
      <c r="F37" s="228"/>
      <c r="G37" s="229"/>
      <c r="H37" s="229"/>
      <c r="I37" s="229"/>
      <c r="J37" s="229"/>
      <c r="K37" s="229"/>
      <c r="L37" s="229"/>
      <c r="M37" s="229"/>
      <c r="N37" s="229"/>
      <c r="O37" s="229"/>
      <c r="P37" s="229"/>
      <c r="Q37" s="229"/>
      <c r="R37" s="689"/>
      <c r="U37" s="155"/>
    </row>
    <row r="38" spans="1:16148" ht="35.25" customHeight="1" thickBot="1" x14ac:dyDescent="0.3">
      <c r="A38" s="226">
        <v>926</v>
      </c>
      <c r="B38" s="226">
        <v>92601</v>
      </c>
      <c r="C38" s="227" t="s">
        <v>308</v>
      </c>
      <c r="D38" s="228" t="s">
        <v>317</v>
      </c>
      <c r="E38" s="236">
        <v>350000</v>
      </c>
      <c r="F38" s="228"/>
      <c r="G38" s="229">
        <v>350000</v>
      </c>
      <c r="H38" s="229">
        <v>350000</v>
      </c>
      <c r="I38" s="229">
        <v>350000</v>
      </c>
      <c r="J38" s="229"/>
      <c r="K38" s="229"/>
      <c r="L38" s="229"/>
      <c r="M38" s="229"/>
      <c r="N38" s="229"/>
      <c r="O38" s="229"/>
      <c r="P38" s="229"/>
      <c r="Q38" s="229"/>
      <c r="R38" s="689" t="s">
        <v>310</v>
      </c>
      <c r="U38" s="155"/>
    </row>
    <row r="39" spans="1:16148" ht="14.25" thickTop="1" thickBot="1" x14ac:dyDescent="0.3">
      <c r="A39" s="237"/>
      <c r="B39" s="238">
        <v>75818</v>
      </c>
      <c r="C39" s="239"/>
      <c r="D39" s="240" t="s">
        <v>318</v>
      </c>
      <c r="E39" s="241">
        <v>385000</v>
      </c>
      <c r="F39" s="241">
        <v>4450000</v>
      </c>
      <c r="G39" s="242" t="s">
        <v>319</v>
      </c>
      <c r="H39" s="243">
        <v>0</v>
      </c>
      <c r="I39" s="243">
        <v>0</v>
      </c>
      <c r="J39" s="243">
        <v>0</v>
      </c>
      <c r="K39" s="243">
        <v>0</v>
      </c>
      <c r="L39" s="243">
        <v>0</v>
      </c>
      <c r="M39" s="243">
        <v>0</v>
      </c>
      <c r="N39" s="243">
        <v>0</v>
      </c>
      <c r="O39" s="243">
        <v>0</v>
      </c>
      <c r="P39" s="243">
        <v>0</v>
      </c>
      <c r="Q39" s="243">
        <v>0</v>
      </c>
      <c r="R39" s="690" t="s">
        <v>320</v>
      </c>
      <c r="S39" s="244"/>
      <c r="T39" s="691"/>
      <c r="U39" s="155"/>
    </row>
    <row r="40" spans="1:16148" s="165" customFormat="1" ht="32.25" customHeight="1" x14ac:dyDescent="0.25">
      <c r="A40" s="245"/>
      <c r="B40" s="246"/>
      <c r="C40" s="202"/>
      <c r="D40" s="247" t="s">
        <v>321</v>
      </c>
      <c r="E40" s="248">
        <v>385000</v>
      </c>
      <c r="F40" s="248">
        <v>4450000</v>
      </c>
      <c r="G40" s="249">
        <v>0</v>
      </c>
      <c r="H40" s="250">
        <v>0</v>
      </c>
      <c r="I40" s="250">
        <v>0</v>
      </c>
      <c r="J40" s="250">
        <v>0</v>
      </c>
      <c r="K40" s="250">
        <v>0</v>
      </c>
      <c r="L40" s="211"/>
      <c r="M40" s="211"/>
      <c r="N40" s="211"/>
      <c r="O40" s="211"/>
      <c r="P40" s="211"/>
      <c r="Q40" s="211"/>
      <c r="R40" s="683" t="s">
        <v>320</v>
      </c>
      <c r="T40" s="682"/>
      <c r="U40" s="166"/>
    </row>
    <row r="45" spans="1:16148" s="251" customFormat="1" ht="32.25" customHeight="1" x14ac:dyDescent="0.25">
      <c r="C45" s="178"/>
      <c r="D45" s="152"/>
      <c r="E45" s="152"/>
      <c r="F45" s="152"/>
      <c r="G45" s="252"/>
      <c r="H45" s="252"/>
      <c r="I45" s="252"/>
      <c r="J45" s="252"/>
      <c r="K45" s="252"/>
      <c r="L45" s="252"/>
      <c r="M45" s="252"/>
      <c r="N45" s="252"/>
      <c r="O45" s="252"/>
      <c r="P45" s="252"/>
      <c r="Q45" s="252"/>
      <c r="R45" s="154"/>
      <c r="S45" s="152"/>
      <c r="T45" s="152"/>
      <c r="U45" s="152"/>
      <c r="V45" s="152"/>
      <c r="W45" s="152"/>
      <c r="X45" s="152"/>
      <c r="Y45" s="152"/>
      <c r="Z45" s="152"/>
      <c r="AA45" s="152"/>
      <c r="AB45" s="152"/>
      <c r="AC45" s="152"/>
      <c r="AD45" s="152"/>
      <c r="AE45" s="152"/>
      <c r="AF45" s="152"/>
      <c r="AG45" s="152"/>
      <c r="AH45" s="152"/>
      <c r="AI45" s="152"/>
      <c r="AJ45" s="152"/>
      <c r="AK45" s="152"/>
      <c r="AL45" s="152"/>
      <c r="AM45" s="152"/>
      <c r="AN45" s="152"/>
      <c r="AO45" s="152"/>
      <c r="AP45" s="152"/>
      <c r="AQ45" s="152"/>
      <c r="AR45" s="152"/>
      <c r="AS45" s="152"/>
      <c r="AT45" s="152"/>
      <c r="AU45" s="152"/>
      <c r="AV45" s="152"/>
      <c r="AW45" s="152"/>
      <c r="AX45" s="152"/>
      <c r="AY45" s="152"/>
      <c r="AZ45" s="152"/>
      <c r="BA45" s="152"/>
      <c r="BB45" s="152"/>
      <c r="BC45" s="152"/>
      <c r="BD45" s="152"/>
      <c r="BE45" s="152"/>
      <c r="BF45" s="152"/>
      <c r="BG45" s="152"/>
      <c r="BH45" s="152"/>
      <c r="BI45" s="152"/>
      <c r="BJ45" s="152"/>
      <c r="BK45" s="152"/>
      <c r="BL45" s="152"/>
      <c r="BM45" s="152"/>
      <c r="BN45" s="152"/>
      <c r="BO45" s="152"/>
      <c r="BP45" s="152"/>
      <c r="BQ45" s="152"/>
      <c r="BR45" s="152"/>
      <c r="BS45" s="152"/>
      <c r="BT45" s="152"/>
      <c r="BU45" s="152"/>
      <c r="BV45" s="152"/>
      <c r="BW45" s="152"/>
      <c r="BX45" s="152"/>
      <c r="BY45" s="152"/>
      <c r="BZ45" s="152"/>
      <c r="CA45" s="152"/>
      <c r="CB45" s="152"/>
      <c r="CC45" s="152"/>
      <c r="CD45" s="152"/>
      <c r="CE45" s="152"/>
      <c r="CF45" s="152"/>
      <c r="CG45" s="152"/>
      <c r="CH45" s="152"/>
      <c r="CI45" s="152"/>
      <c r="CJ45" s="152"/>
      <c r="CK45" s="152"/>
      <c r="CL45" s="152"/>
      <c r="CM45" s="152"/>
      <c r="CN45" s="152"/>
      <c r="CO45" s="152"/>
      <c r="CP45" s="152"/>
      <c r="CQ45" s="152"/>
      <c r="CR45" s="152"/>
      <c r="CS45" s="152"/>
      <c r="CT45" s="152"/>
      <c r="CU45" s="152"/>
      <c r="CV45" s="152"/>
      <c r="CW45" s="152"/>
      <c r="CX45" s="152"/>
      <c r="CY45" s="152"/>
      <c r="CZ45" s="152"/>
      <c r="DA45" s="152"/>
      <c r="DB45" s="152"/>
      <c r="DC45" s="152"/>
      <c r="DD45" s="152"/>
      <c r="DE45" s="152"/>
      <c r="DF45" s="152"/>
      <c r="DG45" s="152"/>
      <c r="DH45" s="152"/>
      <c r="DI45" s="152"/>
      <c r="DJ45" s="152"/>
      <c r="DK45" s="152"/>
      <c r="DL45" s="152"/>
      <c r="DM45" s="152"/>
      <c r="DN45" s="152"/>
      <c r="DO45" s="152"/>
      <c r="DP45" s="152"/>
      <c r="DQ45" s="152"/>
      <c r="DR45" s="152"/>
      <c r="DS45" s="152"/>
      <c r="DT45" s="152"/>
      <c r="DU45" s="152"/>
      <c r="DV45" s="152"/>
      <c r="DW45" s="152"/>
      <c r="DX45" s="152"/>
      <c r="DY45" s="152"/>
      <c r="DZ45" s="152"/>
      <c r="EA45" s="152"/>
      <c r="EB45" s="152"/>
      <c r="EC45" s="152"/>
      <c r="ED45" s="152"/>
      <c r="EE45" s="152"/>
      <c r="EF45" s="152"/>
      <c r="EG45" s="152"/>
      <c r="EH45" s="152"/>
      <c r="EI45" s="152"/>
      <c r="EJ45" s="152"/>
      <c r="EK45" s="152"/>
      <c r="EL45" s="152"/>
      <c r="EM45" s="152"/>
      <c r="EN45" s="152"/>
      <c r="EO45" s="152"/>
      <c r="EP45" s="152"/>
      <c r="EQ45" s="152"/>
      <c r="ER45" s="152"/>
      <c r="ES45" s="152"/>
      <c r="ET45" s="152"/>
      <c r="EU45" s="152"/>
      <c r="EV45" s="152"/>
      <c r="EW45" s="152"/>
      <c r="EX45" s="152"/>
      <c r="EY45" s="152"/>
      <c r="EZ45" s="152"/>
      <c r="FA45" s="152"/>
      <c r="FB45" s="152"/>
      <c r="FC45" s="152"/>
      <c r="FD45" s="152"/>
      <c r="FE45" s="152"/>
      <c r="FF45" s="152"/>
      <c r="FG45" s="152"/>
      <c r="FH45" s="152"/>
      <c r="FI45" s="152"/>
      <c r="FJ45" s="152"/>
      <c r="FK45" s="152"/>
      <c r="FL45" s="152"/>
      <c r="FM45" s="152"/>
      <c r="FN45" s="152"/>
      <c r="FO45" s="152"/>
      <c r="FP45" s="152"/>
      <c r="FQ45" s="152"/>
      <c r="FR45" s="152"/>
      <c r="FS45" s="152"/>
      <c r="FT45" s="152"/>
      <c r="FU45" s="152"/>
      <c r="FV45" s="152"/>
      <c r="FW45" s="152"/>
      <c r="FX45" s="152"/>
      <c r="FY45" s="152"/>
      <c r="FZ45" s="152"/>
      <c r="GA45" s="152"/>
      <c r="GB45" s="152"/>
      <c r="GC45" s="152"/>
      <c r="GD45" s="152"/>
      <c r="GE45" s="152"/>
      <c r="GF45" s="152"/>
      <c r="GG45" s="152"/>
      <c r="GH45" s="152"/>
      <c r="GI45" s="152"/>
      <c r="GJ45" s="152"/>
      <c r="GK45" s="152"/>
      <c r="GL45" s="152"/>
      <c r="GM45" s="152"/>
      <c r="GN45" s="152"/>
      <c r="GO45" s="152"/>
      <c r="GP45" s="152"/>
      <c r="GQ45" s="152"/>
      <c r="GR45" s="152"/>
      <c r="GS45" s="152"/>
      <c r="GT45" s="152"/>
      <c r="GU45" s="152"/>
      <c r="GV45" s="152"/>
      <c r="GW45" s="152"/>
      <c r="GX45" s="152"/>
      <c r="GY45" s="152"/>
      <c r="GZ45" s="152"/>
      <c r="HA45" s="152"/>
      <c r="HB45" s="152"/>
      <c r="HC45" s="152"/>
      <c r="HD45" s="152"/>
      <c r="HE45" s="152"/>
      <c r="HF45" s="152"/>
      <c r="HG45" s="152"/>
      <c r="HH45" s="152"/>
      <c r="HI45" s="152"/>
      <c r="HJ45" s="152"/>
      <c r="HK45" s="152"/>
      <c r="HL45" s="152"/>
      <c r="HM45" s="152"/>
      <c r="HN45" s="152"/>
      <c r="HO45" s="152"/>
      <c r="HP45" s="152"/>
      <c r="HQ45" s="152"/>
      <c r="HR45" s="152"/>
      <c r="HS45" s="152"/>
      <c r="HT45" s="152"/>
      <c r="HU45" s="152"/>
      <c r="HV45" s="152"/>
      <c r="HW45" s="152"/>
      <c r="HX45" s="152"/>
      <c r="HY45" s="152"/>
      <c r="HZ45" s="152"/>
      <c r="IA45" s="152"/>
      <c r="IB45" s="152"/>
      <c r="IC45" s="152"/>
      <c r="ID45" s="152"/>
      <c r="IE45" s="152"/>
      <c r="IF45" s="152"/>
      <c r="IG45" s="152"/>
      <c r="IH45" s="152"/>
      <c r="II45" s="152"/>
      <c r="IJ45" s="152"/>
      <c r="IK45" s="152"/>
      <c r="IL45" s="152"/>
      <c r="IM45" s="152"/>
      <c r="IN45" s="152"/>
      <c r="IO45" s="152"/>
      <c r="IP45" s="152"/>
      <c r="IQ45" s="152"/>
      <c r="IR45" s="152"/>
      <c r="IS45" s="152"/>
      <c r="IT45" s="152"/>
      <c r="IU45" s="152"/>
      <c r="IV45" s="152"/>
      <c r="IW45" s="152"/>
      <c r="IX45" s="152"/>
      <c r="IY45" s="152"/>
      <c r="IZ45" s="152"/>
      <c r="JA45" s="152"/>
      <c r="JB45" s="152"/>
      <c r="JC45" s="152"/>
      <c r="JD45" s="152"/>
      <c r="JE45" s="152"/>
      <c r="JF45" s="152"/>
      <c r="JG45" s="152"/>
      <c r="JH45" s="152"/>
      <c r="JI45" s="152"/>
      <c r="JJ45" s="152"/>
      <c r="JK45" s="152"/>
      <c r="JL45" s="152"/>
      <c r="JM45" s="152"/>
      <c r="JN45" s="152"/>
      <c r="JO45" s="152"/>
      <c r="JP45" s="152"/>
      <c r="JQ45" s="152"/>
      <c r="JR45" s="152"/>
      <c r="JS45" s="152"/>
      <c r="JT45" s="152"/>
      <c r="JU45" s="152"/>
      <c r="JV45" s="152"/>
      <c r="JW45" s="152"/>
      <c r="JX45" s="152"/>
      <c r="JY45" s="152"/>
      <c r="JZ45" s="152"/>
      <c r="KA45" s="152"/>
      <c r="KB45" s="152"/>
      <c r="KC45" s="152"/>
      <c r="KD45" s="152"/>
      <c r="KE45" s="152"/>
      <c r="KF45" s="152"/>
      <c r="KG45" s="152"/>
      <c r="KH45" s="152"/>
      <c r="KI45" s="152"/>
      <c r="KJ45" s="152"/>
      <c r="KK45" s="152"/>
      <c r="KL45" s="152"/>
      <c r="KM45" s="152"/>
      <c r="KN45" s="152"/>
      <c r="KO45" s="152"/>
      <c r="KP45" s="152"/>
      <c r="KQ45" s="152"/>
      <c r="KR45" s="152"/>
      <c r="KS45" s="152"/>
      <c r="KT45" s="152"/>
      <c r="KU45" s="152"/>
      <c r="KV45" s="152"/>
      <c r="KW45" s="152"/>
      <c r="KX45" s="152"/>
      <c r="KY45" s="152"/>
      <c r="KZ45" s="152"/>
      <c r="LA45" s="152"/>
      <c r="LB45" s="152"/>
      <c r="LC45" s="152"/>
      <c r="LD45" s="152"/>
      <c r="LE45" s="152"/>
      <c r="LF45" s="152"/>
      <c r="LG45" s="152"/>
      <c r="LH45" s="152"/>
      <c r="LI45" s="152"/>
      <c r="LJ45" s="152"/>
      <c r="LK45" s="152"/>
      <c r="LL45" s="152"/>
      <c r="LM45" s="152"/>
      <c r="LN45" s="152"/>
      <c r="LO45" s="152"/>
      <c r="LP45" s="152"/>
      <c r="LQ45" s="152"/>
      <c r="LR45" s="152"/>
      <c r="LS45" s="152"/>
      <c r="LT45" s="152"/>
      <c r="LU45" s="152"/>
      <c r="LV45" s="152"/>
      <c r="LW45" s="152"/>
      <c r="LX45" s="152"/>
      <c r="LY45" s="152"/>
      <c r="LZ45" s="152"/>
      <c r="MA45" s="152"/>
      <c r="MB45" s="152"/>
      <c r="MC45" s="152"/>
      <c r="MD45" s="152"/>
      <c r="ME45" s="152"/>
      <c r="MF45" s="152"/>
      <c r="MG45" s="152"/>
      <c r="MH45" s="152"/>
      <c r="MI45" s="152"/>
      <c r="MJ45" s="152"/>
      <c r="MK45" s="152"/>
      <c r="ML45" s="152"/>
      <c r="MM45" s="152"/>
      <c r="MN45" s="152"/>
      <c r="MO45" s="152"/>
      <c r="MP45" s="152"/>
      <c r="MQ45" s="152"/>
      <c r="MR45" s="152"/>
      <c r="MS45" s="152"/>
      <c r="MT45" s="152"/>
      <c r="MU45" s="152"/>
      <c r="MV45" s="152"/>
      <c r="MW45" s="152"/>
      <c r="MX45" s="152"/>
      <c r="MY45" s="152"/>
      <c r="MZ45" s="152"/>
      <c r="NA45" s="152"/>
      <c r="NB45" s="152"/>
      <c r="NC45" s="152"/>
      <c r="ND45" s="152"/>
      <c r="NE45" s="152"/>
      <c r="NF45" s="152"/>
      <c r="NG45" s="152"/>
      <c r="NH45" s="152"/>
      <c r="NI45" s="152"/>
      <c r="NJ45" s="152"/>
      <c r="NK45" s="152"/>
      <c r="NL45" s="152"/>
      <c r="NM45" s="152"/>
      <c r="NN45" s="152"/>
      <c r="NO45" s="152"/>
      <c r="NP45" s="152"/>
      <c r="NQ45" s="152"/>
      <c r="NR45" s="152"/>
      <c r="NS45" s="152"/>
      <c r="NT45" s="152"/>
      <c r="NU45" s="152"/>
      <c r="NV45" s="152"/>
      <c r="NW45" s="152"/>
      <c r="NX45" s="152"/>
      <c r="NY45" s="152"/>
      <c r="NZ45" s="152"/>
      <c r="OA45" s="152"/>
      <c r="OB45" s="152"/>
      <c r="OC45" s="152"/>
      <c r="OD45" s="152"/>
      <c r="OE45" s="152"/>
      <c r="OF45" s="152"/>
      <c r="OG45" s="152"/>
      <c r="OH45" s="152"/>
      <c r="OI45" s="152"/>
      <c r="OJ45" s="152"/>
      <c r="OK45" s="152"/>
      <c r="OL45" s="152"/>
      <c r="OM45" s="152"/>
      <c r="ON45" s="152"/>
      <c r="OO45" s="152"/>
      <c r="OP45" s="152"/>
      <c r="OQ45" s="152"/>
      <c r="OR45" s="152"/>
      <c r="OS45" s="152"/>
      <c r="OT45" s="152"/>
      <c r="OU45" s="152"/>
      <c r="OV45" s="152"/>
      <c r="OW45" s="152"/>
      <c r="OX45" s="152"/>
      <c r="OY45" s="152"/>
      <c r="OZ45" s="152"/>
      <c r="PA45" s="152"/>
      <c r="PB45" s="152"/>
      <c r="PC45" s="152"/>
      <c r="PD45" s="152"/>
      <c r="PE45" s="152"/>
      <c r="PF45" s="152"/>
      <c r="PG45" s="152"/>
      <c r="PH45" s="152"/>
      <c r="PI45" s="152"/>
      <c r="PJ45" s="152"/>
      <c r="PK45" s="152"/>
      <c r="PL45" s="152"/>
      <c r="PM45" s="152"/>
      <c r="PN45" s="152"/>
      <c r="PO45" s="152"/>
      <c r="PP45" s="152"/>
      <c r="PQ45" s="152"/>
      <c r="PR45" s="152"/>
      <c r="PS45" s="152"/>
      <c r="PT45" s="152"/>
      <c r="PU45" s="152"/>
      <c r="PV45" s="152"/>
      <c r="PW45" s="152"/>
      <c r="PX45" s="152"/>
      <c r="PY45" s="152"/>
      <c r="PZ45" s="152"/>
      <c r="QA45" s="152"/>
      <c r="QB45" s="152"/>
      <c r="QC45" s="152"/>
      <c r="QD45" s="152"/>
      <c r="QE45" s="152"/>
      <c r="QF45" s="152"/>
      <c r="QG45" s="152"/>
      <c r="QH45" s="152"/>
      <c r="QI45" s="152"/>
      <c r="QJ45" s="152"/>
      <c r="QK45" s="152"/>
      <c r="QL45" s="152"/>
      <c r="QM45" s="152"/>
      <c r="QN45" s="152"/>
      <c r="QO45" s="152"/>
      <c r="QP45" s="152"/>
      <c r="QQ45" s="152"/>
      <c r="QR45" s="152"/>
      <c r="QS45" s="152"/>
      <c r="QT45" s="152"/>
      <c r="QU45" s="152"/>
      <c r="QV45" s="152"/>
      <c r="QW45" s="152"/>
      <c r="QX45" s="152"/>
      <c r="QY45" s="152"/>
      <c r="QZ45" s="152"/>
      <c r="RA45" s="152"/>
      <c r="RB45" s="152"/>
      <c r="RC45" s="152"/>
      <c r="RD45" s="152"/>
      <c r="RE45" s="152"/>
      <c r="RF45" s="152"/>
      <c r="RG45" s="152"/>
      <c r="RH45" s="152"/>
      <c r="RI45" s="152"/>
      <c r="RJ45" s="152"/>
      <c r="RK45" s="152"/>
      <c r="RL45" s="152"/>
      <c r="RM45" s="152"/>
      <c r="RN45" s="152"/>
      <c r="RO45" s="152"/>
      <c r="RP45" s="152"/>
      <c r="RQ45" s="152"/>
      <c r="RR45" s="152"/>
      <c r="RS45" s="152"/>
      <c r="RT45" s="152"/>
      <c r="RU45" s="152"/>
      <c r="RV45" s="152"/>
      <c r="RW45" s="152"/>
      <c r="RX45" s="152"/>
      <c r="RY45" s="152"/>
      <c r="RZ45" s="152"/>
      <c r="SA45" s="152"/>
      <c r="SB45" s="152"/>
      <c r="SC45" s="152"/>
      <c r="SD45" s="152"/>
      <c r="SE45" s="152"/>
      <c r="SF45" s="152"/>
      <c r="SG45" s="152"/>
      <c r="SH45" s="152"/>
      <c r="SI45" s="152"/>
      <c r="SJ45" s="152"/>
      <c r="SK45" s="152"/>
      <c r="SL45" s="152"/>
      <c r="SM45" s="152"/>
      <c r="SN45" s="152"/>
      <c r="SO45" s="152"/>
      <c r="SP45" s="152"/>
      <c r="SQ45" s="152"/>
      <c r="SR45" s="152"/>
      <c r="SS45" s="152"/>
      <c r="ST45" s="152"/>
      <c r="SU45" s="152"/>
      <c r="SV45" s="152"/>
      <c r="SW45" s="152"/>
      <c r="SX45" s="152"/>
      <c r="SY45" s="152"/>
      <c r="SZ45" s="152"/>
      <c r="TA45" s="152"/>
      <c r="TB45" s="152"/>
      <c r="TC45" s="152"/>
      <c r="TD45" s="152"/>
      <c r="TE45" s="152"/>
      <c r="TF45" s="152"/>
      <c r="TG45" s="152"/>
      <c r="TH45" s="152"/>
      <c r="TI45" s="152"/>
      <c r="TJ45" s="152"/>
      <c r="TK45" s="152"/>
      <c r="TL45" s="152"/>
      <c r="TM45" s="152"/>
      <c r="TN45" s="152"/>
      <c r="TO45" s="152"/>
      <c r="TP45" s="152"/>
      <c r="TQ45" s="152"/>
      <c r="TR45" s="152"/>
      <c r="TS45" s="152"/>
      <c r="TT45" s="152"/>
      <c r="TU45" s="152"/>
      <c r="TV45" s="152"/>
      <c r="TW45" s="152"/>
      <c r="TX45" s="152"/>
      <c r="TY45" s="152"/>
      <c r="TZ45" s="152"/>
      <c r="UA45" s="152"/>
      <c r="UB45" s="152"/>
      <c r="UC45" s="152"/>
      <c r="UD45" s="152"/>
      <c r="UE45" s="152"/>
      <c r="UF45" s="152"/>
      <c r="UG45" s="152"/>
      <c r="UH45" s="152"/>
      <c r="UI45" s="152"/>
      <c r="UJ45" s="152"/>
      <c r="UK45" s="152"/>
      <c r="UL45" s="152"/>
      <c r="UM45" s="152"/>
      <c r="UN45" s="152"/>
      <c r="UO45" s="152"/>
      <c r="UP45" s="152"/>
      <c r="UQ45" s="152"/>
      <c r="UR45" s="152"/>
      <c r="US45" s="152"/>
      <c r="UT45" s="152"/>
      <c r="UU45" s="152"/>
      <c r="UV45" s="152"/>
      <c r="UW45" s="152"/>
      <c r="UX45" s="152"/>
      <c r="UY45" s="152"/>
      <c r="UZ45" s="152"/>
      <c r="VA45" s="152"/>
      <c r="VB45" s="152"/>
      <c r="VC45" s="152"/>
      <c r="VD45" s="152"/>
      <c r="VE45" s="152"/>
      <c r="VF45" s="152"/>
      <c r="VG45" s="152"/>
      <c r="VH45" s="152"/>
      <c r="VI45" s="152"/>
      <c r="VJ45" s="152"/>
      <c r="VK45" s="152"/>
      <c r="VL45" s="152"/>
      <c r="VM45" s="152"/>
      <c r="VN45" s="152"/>
      <c r="VO45" s="152"/>
      <c r="VP45" s="152"/>
      <c r="VQ45" s="152"/>
      <c r="VR45" s="152"/>
      <c r="VS45" s="152"/>
      <c r="VT45" s="152"/>
      <c r="VU45" s="152"/>
      <c r="VV45" s="152"/>
      <c r="VW45" s="152"/>
      <c r="VX45" s="152"/>
      <c r="VY45" s="152"/>
      <c r="VZ45" s="152"/>
      <c r="WA45" s="152"/>
      <c r="WB45" s="152"/>
      <c r="WC45" s="152"/>
      <c r="WD45" s="152"/>
      <c r="WE45" s="152"/>
      <c r="WF45" s="152"/>
      <c r="WG45" s="152"/>
      <c r="WH45" s="152"/>
      <c r="WI45" s="152"/>
      <c r="WJ45" s="152"/>
      <c r="WK45" s="152"/>
      <c r="WL45" s="152"/>
      <c r="WM45" s="152"/>
      <c r="WN45" s="152"/>
      <c r="WO45" s="152"/>
      <c r="WP45" s="152"/>
      <c r="WQ45" s="152"/>
      <c r="WR45" s="152"/>
      <c r="WS45" s="152"/>
      <c r="WT45" s="152"/>
      <c r="WU45" s="152"/>
      <c r="WV45" s="152"/>
      <c r="WW45" s="152"/>
      <c r="WX45" s="152"/>
      <c r="WY45" s="152"/>
      <c r="WZ45" s="152"/>
      <c r="XA45" s="152"/>
      <c r="XB45" s="152"/>
      <c r="XC45" s="152"/>
      <c r="XD45" s="152"/>
      <c r="XE45" s="152"/>
      <c r="XF45" s="152"/>
      <c r="XG45" s="152"/>
      <c r="XH45" s="152"/>
      <c r="XI45" s="152"/>
      <c r="XJ45" s="152"/>
      <c r="XK45" s="152"/>
      <c r="XL45" s="152"/>
      <c r="XM45" s="152"/>
      <c r="XN45" s="152"/>
      <c r="XO45" s="152"/>
      <c r="XP45" s="152"/>
      <c r="XQ45" s="152"/>
      <c r="XR45" s="152"/>
      <c r="XS45" s="152"/>
      <c r="XT45" s="152"/>
      <c r="XU45" s="152"/>
      <c r="XV45" s="152"/>
      <c r="XW45" s="152"/>
      <c r="XX45" s="152"/>
      <c r="XY45" s="152"/>
      <c r="XZ45" s="152"/>
      <c r="YA45" s="152"/>
      <c r="YB45" s="152"/>
      <c r="YC45" s="152"/>
      <c r="YD45" s="152"/>
      <c r="YE45" s="152"/>
      <c r="YF45" s="152"/>
      <c r="YG45" s="152"/>
      <c r="YH45" s="152"/>
      <c r="YI45" s="152"/>
      <c r="YJ45" s="152"/>
      <c r="YK45" s="152"/>
      <c r="YL45" s="152"/>
      <c r="YM45" s="152"/>
      <c r="YN45" s="152"/>
      <c r="YO45" s="152"/>
      <c r="YP45" s="152"/>
      <c r="YQ45" s="152"/>
      <c r="YR45" s="152"/>
      <c r="YS45" s="152"/>
      <c r="YT45" s="152"/>
      <c r="YU45" s="152"/>
      <c r="YV45" s="152"/>
      <c r="YW45" s="152"/>
      <c r="YX45" s="152"/>
      <c r="YY45" s="152"/>
      <c r="YZ45" s="152"/>
      <c r="ZA45" s="152"/>
      <c r="ZB45" s="152"/>
      <c r="ZC45" s="152"/>
      <c r="ZD45" s="152"/>
      <c r="ZE45" s="152"/>
      <c r="ZF45" s="152"/>
      <c r="ZG45" s="152"/>
      <c r="ZH45" s="152"/>
      <c r="ZI45" s="152"/>
      <c r="ZJ45" s="152"/>
      <c r="ZK45" s="152"/>
      <c r="ZL45" s="152"/>
      <c r="ZM45" s="152"/>
      <c r="ZN45" s="152"/>
      <c r="ZO45" s="152"/>
      <c r="ZP45" s="152"/>
      <c r="ZQ45" s="152"/>
      <c r="ZR45" s="152"/>
      <c r="ZS45" s="152"/>
      <c r="ZT45" s="152"/>
      <c r="ZU45" s="152"/>
      <c r="ZV45" s="152"/>
      <c r="ZW45" s="152"/>
      <c r="ZX45" s="152"/>
      <c r="ZY45" s="152"/>
      <c r="ZZ45" s="152"/>
      <c r="AAA45" s="152"/>
      <c r="AAB45" s="152"/>
      <c r="AAC45" s="152"/>
      <c r="AAD45" s="152"/>
      <c r="AAE45" s="152"/>
      <c r="AAF45" s="152"/>
      <c r="AAG45" s="152"/>
      <c r="AAH45" s="152"/>
      <c r="AAI45" s="152"/>
      <c r="AAJ45" s="152"/>
      <c r="AAK45" s="152"/>
      <c r="AAL45" s="152"/>
      <c r="AAM45" s="152"/>
      <c r="AAN45" s="152"/>
      <c r="AAO45" s="152"/>
      <c r="AAP45" s="152"/>
      <c r="AAQ45" s="152"/>
      <c r="AAR45" s="152"/>
      <c r="AAS45" s="152"/>
      <c r="AAT45" s="152"/>
      <c r="AAU45" s="152"/>
      <c r="AAV45" s="152"/>
      <c r="AAW45" s="152"/>
      <c r="AAX45" s="152"/>
      <c r="AAY45" s="152"/>
      <c r="AAZ45" s="152"/>
      <c r="ABA45" s="152"/>
      <c r="ABB45" s="152"/>
      <c r="ABC45" s="152"/>
      <c r="ABD45" s="152"/>
      <c r="ABE45" s="152"/>
      <c r="ABF45" s="152"/>
      <c r="ABG45" s="152"/>
      <c r="ABH45" s="152"/>
      <c r="ABI45" s="152"/>
      <c r="ABJ45" s="152"/>
      <c r="ABK45" s="152"/>
      <c r="ABL45" s="152"/>
      <c r="ABM45" s="152"/>
      <c r="ABN45" s="152"/>
      <c r="ABO45" s="152"/>
      <c r="ABP45" s="152"/>
      <c r="ABQ45" s="152"/>
      <c r="ABR45" s="152"/>
      <c r="ABS45" s="152"/>
      <c r="ABT45" s="152"/>
      <c r="ABU45" s="152"/>
      <c r="ABV45" s="152"/>
      <c r="ABW45" s="152"/>
      <c r="ABX45" s="152"/>
      <c r="ABY45" s="152"/>
      <c r="ABZ45" s="152"/>
      <c r="ACA45" s="152"/>
      <c r="ACB45" s="152"/>
      <c r="ACC45" s="152"/>
      <c r="ACD45" s="152"/>
      <c r="ACE45" s="152"/>
      <c r="ACF45" s="152"/>
      <c r="ACG45" s="152"/>
      <c r="ACH45" s="152"/>
      <c r="ACI45" s="152"/>
      <c r="ACJ45" s="152"/>
      <c r="ACK45" s="152"/>
      <c r="ACL45" s="152"/>
      <c r="ACM45" s="152"/>
      <c r="ACN45" s="152"/>
      <c r="ACO45" s="152"/>
      <c r="ACP45" s="152"/>
      <c r="ACQ45" s="152"/>
      <c r="ACR45" s="152"/>
      <c r="ACS45" s="152"/>
      <c r="ACT45" s="152"/>
      <c r="ACU45" s="152"/>
      <c r="ACV45" s="152"/>
      <c r="ACW45" s="152"/>
      <c r="ACX45" s="152"/>
      <c r="ACY45" s="152"/>
      <c r="ACZ45" s="152"/>
      <c r="ADA45" s="152"/>
      <c r="ADB45" s="152"/>
      <c r="ADC45" s="152"/>
      <c r="ADD45" s="152"/>
      <c r="ADE45" s="152"/>
      <c r="ADF45" s="152"/>
      <c r="ADG45" s="152"/>
      <c r="ADH45" s="152"/>
      <c r="ADI45" s="152"/>
      <c r="ADJ45" s="152"/>
      <c r="ADK45" s="152"/>
      <c r="ADL45" s="152"/>
      <c r="ADM45" s="152"/>
      <c r="ADN45" s="152"/>
      <c r="ADO45" s="152"/>
      <c r="ADP45" s="152"/>
      <c r="ADQ45" s="152"/>
      <c r="ADR45" s="152"/>
      <c r="ADS45" s="152"/>
      <c r="ADT45" s="152"/>
      <c r="ADU45" s="152"/>
      <c r="ADV45" s="152"/>
      <c r="ADW45" s="152"/>
      <c r="ADX45" s="152"/>
      <c r="ADY45" s="152"/>
      <c r="ADZ45" s="152"/>
      <c r="AEA45" s="152"/>
      <c r="AEB45" s="152"/>
      <c r="AEC45" s="152"/>
      <c r="AED45" s="152"/>
      <c r="AEE45" s="152"/>
      <c r="AEF45" s="152"/>
      <c r="AEG45" s="152"/>
      <c r="AEH45" s="152"/>
      <c r="AEI45" s="152"/>
      <c r="AEJ45" s="152"/>
      <c r="AEK45" s="152"/>
      <c r="AEL45" s="152"/>
      <c r="AEM45" s="152"/>
      <c r="AEN45" s="152"/>
      <c r="AEO45" s="152"/>
      <c r="AEP45" s="152"/>
      <c r="AEQ45" s="152"/>
      <c r="AER45" s="152"/>
      <c r="AES45" s="152"/>
      <c r="AET45" s="152"/>
      <c r="AEU45" s="152"/>
      <c r="AEV45" s="152"/>
      <c r="AEW45" s="152"/>
      <c r="AEX45" s="152"/>
      <c r="AEY45" s="152"/>
      <c r="AEZ45" s="152"/>
      <c r="AFA45" s="152"/>
      <c r="AFB45" s="152"/>
      <c r="AFC45" s="152"/>
      <c r="AFD45" s="152"/>
      <c r="AFE45" s="152"/>
      <c r="AFF45" s="152"/>
      <c r="AFG45" s="152"/>
      <c r="AFH45" s="152"/>
      <c r="AFI45" s="152"/>
      <c r="AFJ45" s="152"/>
      <c r="AFK45" s="152"/>
      <c r="AFL45" s="152"/>
      <c r="AFM45" s="152"/>
      <c r="AFN45" s="152"/>
      <c r="AFO45" s="152"/>
      <c r="AFP45" s="152"/>
      <c r="AFQ45" s="152"/>
      <c r="AFR45" s="152"/>
      <c r="AFS45" s="152"/>
      <c r="AFT45" s="152"/>
      <c r="AFU45" s="152"/>
      <c r="AFV45" s="152"/>
      <c r="AFW45" s="152"/>
      <c r="AFX45" s="152"/>
      <c r="AFY45" s="152"/>
      <c r="AFZ45" s="152"/>
      <c r="AGA45" s="152"/>
      <c r="AGB45" s="152"/>
      <c r="AGC45" s="152"/>
      <c r="AGD45" s="152"/>
      <c r="AGE45" s="152"/>
      <c r="AGF45" s="152"/>
      <c r="AGG45" s="152"/>
      <c r="AGH45" s="152"/>
      <c r="AGI45" s="152"/>
      <c r="AGJ45" s="152"/>
      <c r="AGK45" s="152"/>
      <c r="AGL45" s="152"/>
      <c r="AGM45" s="152"/>
      <c r="AGN45" s="152"/>
      <c r="AGO45" s="152"/>
      <c r="AGP45" s="152"/>
      <c r="AGQ45" s="152"/>
      <c r="AGR45" s="152"/>
      <c r="AGS45" s="152"/>
      <c r="AGT45" s="152"/>
      <c r="AGU45" s="152"/>
      <c r="AGV45" s="152"/>
      <c r="AGW45" s="152"/>
      <c r="AGX45" s="152"/>
      <c r="AGY45" s="152"/>
      <c r="AGZ45" s="152"/>
      <c r="AHA45" s="152"/>
      <c r="AHB45" s="152"/>
      <c r="AHC45" s="152"/>
      <c r="AHD45" s="152"/>
      <c r="AHE45" s="152"/>
      <c r="AHF45" s="152"/>
      <c r="AHG45" s="152"/>
      <c r="AHH45" s="152"/>
      <c r="AHI45" s="152"/>
      <c r="AHJ45" s="152"/>
      <c r="AHK45" s="152"/>
      <c r="AHL45" s="152"/>
      <c r="AHM45" s="152"/>
      <c r="AHN45" s="152"/>
      <c r="AHO45" s="152"/>
      <c r="AHP45" s="152"/>
      <c r="AHQ45" s="152"/>
      <c r="AHR45" s="152"/>
      <c r="AHS45" s="152"/>
      <c r="AHT45" s="152"/>
      <c r="AHU45" s="152"/>
      <c r="AHV45" s="152"/>
      <c r="AHW45" s="152"/>
      <c r="AHX45" s="152"/>
      <c r="AHY45" s="152"/>
      <c r="AHZ45" s="152"/>
      <c r="AIA45" s="152"/>
      <c r="AIB45" s="152"/>
      <c r="AIC45" s="152"/>
      <c r="AID45" s="152"/>
      <c r="AIE45" s="152"/>
      <c r="AIF45" s="152"/>
      <c r="AIG45" s="152"/>
      <c r="AIH45" s="152"/>
      <c r="AII45" s="152"/>
      <c r="AIJ45" s="152"/>
      <c r="AIK45" s="152"/>
      <c r="AIL45" s="152"/>
      <c r="AIM45" s="152"/>
      <c r="AIN45" s="152"/>
      <c r="AIO45" s="152"/>
      <c r="AIP45" s="152"/>
      <c r="AIQ45" s="152"/>
      <c r="AIR45" s="152"/>
      <c r="AIS45" s="152"/>
      <c r="AIT45" s="152"/>
      <c r="AIU45" s="152"/>
      <c r="AIV45" s="152"/>
      <c r="AIW45" s="152"/>
      <c r="AIX45" s="152"/>
      <c r="AIY45" s="152"/>
      <c r="AIZ45" s="152"/>
      <c r="AJA45" s="152"/>
      <c r="AJB45" s="152"/>
      <c r="AJC45" s="152"/>
      <c r="AJD45" s="152"/>
      <c r="AJE45" s="152"/>
      <c r="AJF45" s="152"/>
      <c r="AJG45" s="152"/>
      <c r="AJH45" s="152"/>
      <c r="AJI45" s="152"/>
      <c r="AJJ45" s="152"/>
      <c r="AJK45" s="152"/>
      <c r="AJL45" s="152"/>
      <c r="AJM45" s="152"/>
      <c r="AJN45" s="152"/>
      <c r="AJO45" s="152"/>
      <c r="AJP45" s="152"/>
      <c r="AJQ45" s="152"/>
      <c r="AJR45" s="152"/>
      <c r="AJS45" s="152"/>
      <c r="AJT45" s="152"/>
      <c r="AJU45" s="152"/>
      <c r="AJV45" s="152"/>
      <c r="AJW45" s="152"/>
      <c r="AJX45" s="152"/>
      <c r="AJY45" s="152"/>
      <c r="AJZ45" s="152"/>
      <c r="AKA45" s="152"/>
      <c r="AKB45" s="152"/>
      <c r="AKC45" s="152"/>
      <c r="AKD45" s="152"/>
      <c r="AKE45" s="152"/>
      <c r="AKF45" s="152"/>
      <c r="AKG45" s="152"/>
      <c r="AKH45" s="152"/>
      <c r="AKI45" s="152"/>
      <c r="AKJ45" s="152"/>
      <c r="AKK45" s="152"/>
      <c r="AKL45" s="152"/>
      <c r="AKM45" s="152"/>
      <c r="AKN45" s="152"/>
      <c r="AKO45" s="152"/>
      <c r="AKP45" s="152"/>
      <c r="AKQ45" s="152"/>
      <c r="AKR45" s="152"/>
      <c r="AKS45" s="152"/>
      <c r="AKT45" s="152"/>
      <c r="AKU45" s="152"/>
      <c r="AKV45" s="152"/>
      <c r="AKW45" s="152"/>
      <c r="AKX45" s="152"/>
      <c r="AKY45" s="152"/>
      <c r="AKZ45" s="152"/>
      <c r="ALA45" s="152"/>
      <c r="ALB45" s="152"/>
      <c r="ALC45" s="152"/>
      <c r="ALD45" s="152"/>
      <c r="ALE45" s="152"/>
      <c r="ALF45" s="152"/>
      <c r="ALG45" s="152"/>
      <c r="ALH45" s="152"/>
      <c r="ALI45" s="152"/>
      <c r="ALJ45" s="152"/>
      <c r="ALK45" s="152"/>
      <c r="ALL45" s="152"/>
      <c r="ALM45" s="152"/>
      <c r="ALN45" s="152"/>
      <c r="ALO45" s="152"/>
      <c r="ALP45" s="152"/>
      <c r="ALQ45" s="152"/>
      <c r="ALR45" s="152"/>
      <c r="ALS45" s="152"/>
      <c r="ALT45" s="152"/>
      <c r="ALU45" s="152"/>
      <c r="ALV45" s="152"/>
      <c r="ALW45" s="152"/>
      <c r="ALX45" s="152"/>
      <c r="ALY45" s="152"/>
      <c r="ALZ45" s="152"/>
      <c r="AMA45" s="152"/>
      <c r="AMB45" s="152"/>
      <c r="AMC45" s="152"/>
      <c r="AMD45" s="152"/>
      <c r="AME45" s="152"/>
      <c r="AMF45" s="152"/>
      <c r="AMG45" s="152"/>
      <c r="AMH45" s="152"/>
      <c r="AMI45" s="152"/>
      <c r="AMJ45" s="152"/>
      <c r="AMK45" s="152"/>
      <c r="AML45" s="152"/>
      <c r="AMM45" s="152"/>
      <c r="AMN45" s="152"/>
      <c r="AMO45" s="152"/>
      <c r="AMP45" s="152"/>
      <c r="AMQ45" s="152"/>
      <c r="AMR45" s="152"/>
      <c r="AMS45" s="152"/>
      <c r="AMT45" s="152"/>
      <c r="AMU45" s="152"/>
      <c r="AMV45" s="152"/>
      <c r="AMW45" s="152"/>
      <c r="AMX45" s="152"/>
      <c r="AMY45" s="152"/>
      <c r="AMZ45" s="152"/>
      <c r="ANA45" s="152"/>
      <c r="ANB45" s="152"/>
      <c r="ANC45" s="152"/>
      <c r="AND45" s="152"/>
      <c r="ANE45" s="152"/>
      <c r="ANF45" s="152"/>
      <c r="ANG45" s="152"/>
      <c r="ANH45" s="152"/>
      <c r="ANI45" s="152"/>
      <c r="ANJ45" s="152"/>
      <c r="ANK45" s="152"/>
      <c r="ANL45" s="152"/>
      <c r="ANM45" s="152"/>
      <c r="ANN45" s="152"/>
      <c r="ANO45" s="152"/>
      <c r="ANP45" s="152"/>
      <c r="ANQ45" s="152"/>
      <c r="ANR45" s="152"/>
      <c r="ANS45" s="152"/>
      <c r="ANT45" s="152"/>
      <c r="ANU45" s="152"/>
      <c r="ANV45" s="152"/>
      <c r="ANW45" s="152"/>
      <c r="ANX45" s="152"/>
      <c r="ANY45" s="152"/>
      <c r="ANZ45" s="152"/>
      <c r="AOA45" s="152"/>
      <c r="AOB45" s="152"/>
      <c r="AOC45" s="152"/>
      <c r="AOD45" s="152"/>
      <c r="AOE45" s="152"/>
      <c r="AOF45" s="152"/>
      <c r="AOG45" s="152"/>
      <c r="AOH45" s="152"/>
      <c r="AOI45" s="152"/>
      <c r="AOJ45" s="152"/>
      <c r="AOK45" s="152"/>
      <c r="AOL45" s="152"/>
      <c r="AOM45" s="152"/>
      <c r="AON45" s="152"/>
      <c r="AOO45" s="152"/>
      <c r="AOP45" s="152"/>
      <c r="AOQ45" s="152"/>
      <c r="AOR45" s="152"/>
      <c r="AOS45" s="152"/>
      <c r="AOT45" s="152"/>
      <c r="AOU45" s="152"/>
      <c r="AOV45" s="152"/>
      <c r="AOW45" s="152"/>
      <c r="AOX45" s="152"/>
      <c r="AOY45" s="152"/>
      <c r="AOZ45" s="152"/>
      <c r="APA45" s="152"/>
      <c r="APB45" s="152"/>
      <c r="APC45" s="152"/>
      <c r="APD45" s="152"/>
      <c r="APE45" s="152"/>
      <c r="APF45" s="152"/>
      <c r="APG45" s="152"/>
      <c r="APH45" s="152"/>
      <c r="API45" s="152"/>
      <c r="APJ45" s="152"/>
      <c r="APK45" s="152"/>
      <c r="APL45" s="152"/>
      <c r="APM45" s="152"/>
      <c r="APN45" s="152"/>
      <c r="APO45" s="152"/>
      <c r="APP45" s="152"/>
      <c r="APQ45" s="152"/>
      <c r="APR45" s="152"/>
      <c r="APS45" s="152"/>
      <c r="APT45" s="152"/>
      <c r="APU45" s="152"/>
      <c r="APV45" s="152"/>
      <c r="APW45" s="152"/>
      <c r="APX45" s="152"/>
      <c r="APY45" s="152"/>
      <c r="APZ45" s="152"/>
      <c r="AQA45" s="152"/>
      <c r="AQB45" s="152"/>
      <c r="AQC45" s="152"/>
      <c r="AQD45" s="152"/>
      <c r="AQE45" s="152"/>
      <c r="AQF45" s="152"/>
      <c r="AQG45" s="152"/>
      <c r="AQH45" s="152"/>
      <c r="AQI45" s="152"/>
      <c r="AQJ45" s="152"/>
      <c r="AQK45" s="152"/>
      <c r="AQL45" s="152"/>
      <c r="AQM45" s="152"/>
      <c r="AQN45" s="152"/>
      <c r="AQO45" s="152"/>
      <c r="AQP45" s="152"/>
      <c r="AQQ45" s="152"/>
      <c r="AQR45" s="152"/>
      <c r="AQS45" s="152"/>
      <c r="AQT45" s="152"/>
      <c r="AQU45" s="152"/>
      <c r="AQV45" s="152"/>
      <c r="AQW45" s="152"/>
      <c r="AQX45" s="152"/>
      <c r="AQY45" s="152"/>
      <c r="AQZ45" s="152"/>
      <c r="ARA45" s="152"/>
      <c r="ARB45" s="152"/>
      <c r="ARC45" s="152"/>
      <c r="ARD45" s="152"/>
      <c r="ARE45" s="152"/>
      <c r="ARF45" s="152"/>
      <c r="ARG45" s="152"/>
      <c r="ARH45" s="152"/>
      <c r="ARI45" s="152"/>
      <c r="ARJ45" s="152"/>
      <c r="ARK45" s="152"/>
      <c r="ARL45" s="152"/>
      <c r="ARM45" s="152"/>
      <c r="ARN45" s="152"/>
      <c r="ARO45" s="152"/>
      <c r="ARP45" s="152"/>
      <c r="ARQ45" s="152"/>
      <c r="ARR45" s="152"/>
      <c r="ARS45" s="152"/>
      <c r="ART45" s="152"/>
      <c r="ARU45" s="152"/>
      <c r="ARV45" s="152"/>
      <c r="ARW45" s="152"/>
      <c r="ARX45" s="152"/>
      <c r="ARY45" s="152"/>
      <c r="ARZ45" s="152"/>
      <c r="ASA45" s="152"/>
      <c r="ASB45" s="152"/>
      <c r="ASC45" s="152"/>
      <c r="ASD45" s="152"/>
      <c r="ASE45" s="152"/>
      <c r="ASF45" s="152"/>
      <c r="ASG45" s="152"/>
      <c r="ASH45" s="152"/>
      <c r="ASI45" s="152"/>
      <c r="ASJ45" s="152"/>
      <c r="ASK45" s="152"/>
      <c r="ASL45" s="152"/>
      <c r="ASM45" s="152"/>
      <c r="ASN45" s="152"/>
      <c r="ASO45" s="152"/>
      <c r="ASP45" s="152"/>
      <c r="ASQ45" s="152"/>
      <c r="ASR45" s="152"/>
      <c r="ASS45" s="152"/>
      <c r="AST45" s="152"/>
      <c r="ASU45" s="152"/>
      <c r="ASV45" s="152"/>
      <c r="ASW45" s="152"/>
      <c r="ASX45" s="152"/>
      <c r="ASY45" s="152"/>
      <c r="ASZ45" s="152"/>
      <c r="ATA45" s="152"/>
      <c r="ATB45" s="152"/>
      <c r="ATC45" s="152"/>
      <c r="ATD45" s="152"/>
      <c r="ATE45" s="152"/>
      <c r="ATF45" s="152"/>
      <c r="ATG45" s="152"/>
      <c r="ATH45" s="152"/>
      <c r="ATI45" s="152"/>
      <c r="ATJ45" s="152"/>
      <c r="ATK45" s="152"/>
      <c r="ATL45" s="152"/>
      <c r="ATM45" s="152"/>
      <c r="ATN45" s="152"/>
      <c r="ATO45" s="152"/>
      <c r="ATP45" s="152"/>
      <c r="ATQ45" s="152"/>
      <c r="ATR45" s="152"/>
      <c r="ATS45" s="152"/>
      <c r="ATT45" s="152"/>
      <c r="ATU45" s="152"/>
      <c r="ATV45" s="152"/>
      <c r="ATW45" s="152"/>
      <c r="ATX45" s="152"/>
      <c r="ATY45" s="152"/>
      <c r="ATZ45" s="152"/>
      <c r="AUA45" s="152"/>
      <c r="AUB45" s="152"/>
      <c r="AUC45" s="152"/>
      <c r="AUD45" s="152"/>
      <c r="AUE45" s="152"/>
      <c r="AUF45" s="152"/>
      <c r="AUG45" s="152"/>
      <c r="AUH45" s="152"/>
      <c r="AUI45" s="152"/>
      <c r="AUJ45" s="152"/>
      <c r="AUK45" s="152"/>
      <c r="AUL45" s="152"/>
      <c r="AUM45" s="152"/>
      <c r="AUN45" s="152"/>
      <c r="AUO45" s="152"/>
      <c r="AUP45" s="152"/>
      <c r="AUQ45" s="152"/>
      <c r="AUR45" s="152"/>
      <c r="AUS45" s="152"/>
      <c r="AUT45" s="152"/>
      <c r="AUU45" s="152"/>
      <c r="AUV45" s="152"/>
      <c r="AUW45" s="152"/>
      <c r="AUX45" s="152"/>
      <c r="AUY45" s="152"/>
      <c r="AUZ45" s="152"/>
      <c r="AVA45" s="152"/>
      <c r="AVB45" s="152"/>
      <c r="AVC45" s="152"/>
      <c r="AVD45" s="152"/>
      <c r="AVE45" s="152"/>
      <c r="AVF45" s="152"/>
      <c r="AVG45" s="152"/>
      <c r="AVH45" s="152"/>
      <c r="AVI45" s="152"/>
      <c r="AVJ45" s="152"/>
      <c r="AVK45" s="152"/>
      <c r="AVL45" s="152"/>
      <c r="AVM45" s="152"/>
      <c r="AVN45" s="152"/>
      <c r="AVO45" s="152"/>
      <c r="AVP45" s="152"/>
      <c r="AVQ45" s="152"/>
      <c r="AVR45" s="152"/>
      <c r="AVS45" s="152"/>
      <c r="AVT45" s="152"/>
      <c r="AVU45" s="152"/>
      <c r="AVV45" s="152"/>
      <c r="AVW45" s="152"/>
      <c r="AVX45" s="152"/>
      <c r="AVY45" s="152"/>
      <c r="AVZ45" s="152"/>
      <c r="AWA45" s="152"/>
      <c r="AWB45" s="152"/>
      <c r="AWC45" s="152"/>
      <c r="AWD45" s="152"/>
      <c r="AWE45" s="152"/>
      <c r="AWF45" s="152"/>
      <c r="AWG45" s="152"/>
      <c r="AWH45" s="152"/>
      <c r="AWI45" s="152"/>
      <c r="AWJ45" s="152"/>
      <c r="AWK45" s="152"/>
      <c r="AWL45" s="152"/>
      <c r="AWM45" s="152"/>
      <c r="AWN45" s="152"/>
      <c r="AWO45" s="152"/>
      <c r="AWP45" s="152"/>
      <c r="AWQ45" s="152"/>
      <c r="AWR45" s="152"/>
      <c r="AWS45" s="152"/>
      <c r="AWT45" s="152"/>
      <c r="AWU45" s="152"/>
      <c r="AWV45" s="152"/>
      <c r="AWW45" s="152"/>
      <c r="AWX45" s="152"/>
      <c r="AWY45" s="152"/>
      <c r="AWZ45" s="152"/>
      <c r="AXA45" s="152"/>
      <c r="AXB45" s="152"/>
      <c r="AXC45" s="152"/>
      <c r="AXD45" s="152"/>
      <c r="AXE45" s="152"/>
      <c r="AXF45" s="152"/>
      <c r="AXG45" s="152"/>
      <c r="AXH45" s="152"/>
      <c r="AXI45" s="152"/>
      <c r="AXJ45" s="152"/>
      <c r="AXK45" s="152"/>
      <c r="AXL45" s="152"/>
      <c r="AXM45" s="152"/>
      <c r="AXN45" s="152"/>
      <c r="AXO45" s="152"/>
      <c r="AXP45" s="152"/>
      <c r="AXQ45" s="152"/>
      <c r="AXR45" s="152"/>
      <c r="AXS45" s="152"/>
      <c r="AXT45" s="152"/>
      <c r="AXU45" s="152"/>
      <c r="AXV45" s="152"/>
      <c r="AXW45" s="152"/>
      <c r="AXX45" s="152"/>
      <c r="AXY45" s="152"/>
      <c r="AXZ45" s="152"/>
      <c r="AYA45" s="152"/>
      <c r="AYB45" s="152"/>
      <c r="AYC45" s="152"/>
      <c r="AYD45" s="152"/>
      <c r="AYE45" s="152"/>
      <c r="AYF45" s="152"/>
      <c r="AYG45" s="152"/>
      <c r="AYH45" s="152"/>
      <c r="AYI45" s="152"/>
      <c r="AYJ45" s="152"/>
      <c r="AYK45" s="152"/>
      <c r="AYL45" s="152"/>
      <c r="AYM45" s="152"/>
      <c r="AYN45" s="152"/>
      <c r="AYO45" s="152"/>
      <c r="AYP45" s="152"/>
      <c r="AYQ45" s="152"/>
      <c r="AYR45" s="152"/>
      <c r="AYS45" s="152"/>
      <c r="AYT45" s="152"/>
      <c r="AYU45" s="152"/>
      <c r="AYV45" s="152"/>
      <c r="AYW45" s="152"/>
      <c r="AYX45" s="152"/>
      <c r="AYY45" s="152"/>
      <c r="AYZ45" s="152"/>
      <c r="AZA45" s="152"/>
      <c r="AZB45" s="152"/>
      <c r="AZC45" s="152"/>
      <c r="AZD45" s="152"/>
      <c r="AZE45" s="152"/>
      <c r="AZF45" s="152"/>
      <c r="AZG45" s="152"/>
      <c r="AZH45" s="152"/>
      <c r="AZI45" s="152"/>
      <c r="AZJ45" s="152"/>
      <c r="AZK45" s="152"/>
      <c r="AZL45" s="152"/>
      <c r="AZM45" s="152"/>
      <c r="AZN45" s="152"/>
      <c r="AZO45" s="152"/>
      <c r="AZP45" s="152"/>
      <c r="AZQ45" s="152"/>
      <c r="AZR45" s="152"/>
      <c r="AZS45" s="152"/>
      <c r="AZT45" s="152"/>
      <c r="AZU45" s="152"/>
      <c r="AZV45" s="152"/>
      <c r="AZW45" s="152"/>
      <c r="AZX45" s="152"/>
      <c r="AZY45" s="152"/>
      <c r="AZZ45" s="152"/>
      <c r="BAA45" s="152"/>
      <c r="BAB45" s="152"/>
      <c r="BAC45" s="152"/>
      <c r="BAD45" s="152"/>
      <c r="BAE45" s="152"/>
      <c r="BAF45" s="152"/>
      <c r="BAG45" s="152"/>
      <c r="BAH45" s="152"/>
      <c r="BAI45" s="152"/>
      <c r="BAJ45" s="152"/>
      <c r="BAK45" s="152"/>
      <c r="BAL45" s="152"/>
      <c r="BAM45" s="152"/>
      <c r="BAN45" s="152"/>
      <c r="BAO45" s="152"/>
      <c r="BAP45" s="152"/>
      <c r="BAQ45" s="152"/>
      <c r="BAR45" s="152"/>
      <c r="BAS45" s="152"/>
      <c r="BAT45" s="152"/>
      <c r="BAU45" s="152"/>
      <c r="BAV45" s="152"/>
      <c r="BAW45" s="152"/>
      <c r="BAX45" s="152"/>
      <c r="BAY45" s="152"/>
      <c r="BAZ45" s="152"/>
      <c r="BBA45" s="152"/>
      <c r="BBB45" s="152"/>
      <c r="BBC45" s="152"/>
      <c r="BBD45" s="152"/>
      <c r="BBE45" s="152"/>
      <c r="BBF45" s="152"/>
      <c r="BBG45" s="152"/>
      <c r="BBH45" s="152"/>
      <c r="BBI45" s="152"/>
      <c r="BBJ45" s="152"/>
      <c r="BBK45" s="152"/>
      <c r="BBL45" s="152"/>
      <c r="BBM45" s="152"/>
      <c r="BBN45" s="152"/>
      <c r="BBO45" s="152"/>
      <c r="BBP45" s="152"/>
      <c r="BBQ45" s="152"/>
      <c r="BBR45" s="152"/>
      <c r="BBS45" s="152"/>
      <c r="BBT45" s="152"/>
      <c r="BBU45" s="152"/>
      <c r="BBV45" s="152"/>
      <c r="BBW45" s="152"/>
      <c r="BBX45" s="152"/>
      <c r="BBY45" s="152"/>
      <c r="BBZ45" s="152"/>
      <c r="BCA45" s="152"/>
      <c r="BCB45" s="152"/>
      <c r="BCC45" s="152"/>
      <c r="BCD45" s="152"/>
      <c r="BCE45" s="152"/>
      <c r="BCF45" s="152"/>
      <c r="BCG45" s="152"/>
      <c r="BCH45" s="152"/>
      <c r="BCI45" s="152"/>
      <c r="BCJ45" s="152"/>
      <c r="BCK45" s="152"/>
      <c r="BCL45" s="152"/>
      <c r="BCM45" s="152"/>
      <c r="BCN45" s="152"/>
      <c r="BCO45" s="152"/>
      <c r="BCP45" s="152"/>
      <c r="BCQ45" s="152"/>
      <c r="BCR45" s="152"/>
      <c r="BCS45" s="152"/>
      <c r="BCT45" s="152"/>
      <c r="BCU45" s="152"/>
      <c r="BCV45" s="152"/>
      <c r="BCW45" s="152"/>
      <c r="BCX45" s="152"/>
      <c r="BCY45" s="152"/>
      <c r="BCZ45" s="152"/>
      <c r="BDA45" s="152"/>
      <c r="BDB45" s="152"/>
      <c r="BDC45" s="152"/>
      <c r="BDD45" s="152"/>
      <c r="BDE45" s="152"/>
      <c r="BDF45" s="152"/>
      <c r="BDG45" s="152"/>
      <c r="BDH45" s="152"/>
      <c r="BDI45" s="152"/>
      <c r="BDJ45" s="152"/>
      <c r="BDK45" s="152"/>
      <c r="BDL45" s="152"/>
      <c r="BDM45" s="152"/>
      <c r="BDN45" s="152"/>
      <c r="BDO45" s="152"/>
      <c r="BDP45" s="152"/>
      <c r="BDQ45" s="152"/>
      <c r="BDR45" s="152"/>
      <c r="BDS45" s="152"/>
      <c r="BDT45" s="152"/>
      <c r="BDU45" s="152"/>
      <c r="BDV45" s="152"/>
      <c r="BDW45" s="152"/>
      <c r="BDX45" s="152"/>
      <c r="BDY45" s="152"/>
      <c r="BDZ45" s="152"/>
      <c r="BEA45" s="152"/>
      <c r="BEB45" s="152"/>
      <c r="BEC45" s="152"/>
      <c r="BED45" s="152"/>
      <c r="BEE45" s="152"/>
      <c r="BEF45" s="152"/>
      <c r="BEG45" s="152"/>
      <c r="BEH45" s="152"/>
      <c r="BEI45" s="152"/>
      <c r="BEJ45" s="152"/>
      <c r="BEK45" s="152"/>
      <c r="BEL45" s="152"/>
      <c r="BEM45" s="152"/>
      <c r="BEN45" s="152"/>
      <c r="BEO45" s="152"/>
      <c r="BEP45" s="152"/>
      <c r="BEQ45" s="152"/>
      <c r="BER45" s="152"/>
      <c r="BES45" s="152"/>
      <c r="BET45" s="152"/>
      <c r="BEU45" s="152"/>
      <c r="BEV45" s="152"/>
      <c r="BEW45" s="152"/>
      <c r="BEX45" s="152"/>
      <c r="BEY45" s="152"/>
      <c r="BEZ45" s="152"/>
      <c r="BFA45" s="152"/>
      <c r="BFB45" s="152"/>
      <c r="BFC45" s="152"/>
      <c r="BFD45" s="152"/>
      <c r="BFE45" s="152"/>
      <c r="BFF45" s="152"/>
      <c r="BFG45" s="152"/>
      <c r="BFH45" s="152"/>
      <c r="BFI45" s="152"/>
      <c r="BFJ45" s="152"/>
      <c r="BFK45" s="152"/>
      <c r="BFL45" s="152"/>
      <c r="BFM45" s="152"/>
      <c r="BFN45" s="152"/>
      <c r="BFO45" s="152"/>
      <c r="BFP45" s="152"/>
      <c r="BFQ45" s="152"/>
      <c r="BFR45" s="152"/>
      <c r="BFS45" s="152"/>
      <c r="BFT45" s="152"/>
      <c r="BFU45" s="152"/>
      <c r="BFV45" s="152"/>
      <c r="BFW45" s="152"/>
      <c r="BFX45" s="152"/>
      <c r="BFY45" s="152"/>
      <c r="BFZ45" s="152"/>
      <c r="BGA45" s="152"/>
      <c r="BGB45" s="152"/>
      <c r="BGC45" s="152"/>
      <c r="BGD45" s="152"/>
      <c r="BGE45" s="152"/>
      <c r="BGF45" s="152"/>
      <c r="BGG45" s="152"/>
      <c r="BGH45" s="152"/>
      <c r="BGI45" s="152"/>
      <c r="BGJ45" s="152"/>
      <c r="BGK45" s="152"/>
      <c r="BGL45" s="152"/>
      <c r="BGM45" s="152"/>
      <c r="BGN45" s="152"/>
      <c r="BGO45" s="152"/>
      <c r="BGP45" s="152"/>
      <c r="BGQ45" s="152"/>
      <c r="BGR45" s="152"/>
      <c r="BGS45" s="152"/>
      <c r="BGT45" s="152"/>
      <c r="BGU45" s="152"/>
      <c r="BGV45" s="152"/>
      <c r="BGW45" s="152"/>
      <c r="BGX45" s="152"/>
      <c r="BGY45" s="152"/>
      <c r="BGZ45" s="152"/>
      <c r="BHA45" s="152"/>
      <c r="BHB45" s="152"/>
      <c r="BHC45" s="152"/>
      <c r="BHD45" s="152"/>
      <c r="BHE45" s="152"/>
      <c r="BHF45" s="152"/>
      <c r="BHG45" s="152"/>
      <c r="BHH45" s="152"/>
      <c r="BHI45" s="152"/>
      <c r="BHJ45" s="152"/>
      <c r="BHK45" s="152"/>
      <c r="BHL45" s="152"/>
      <c r="BHM45" s="152"/>
      <c r="BHN45" s="152"/>
      <c r="BHO45" s="152"/>
      <c r="BHP45" s="152"/>
      <c r="BHQ45" s="152"/>
      <c r="BHR45" s="152"/>
      <c r="BHS45" s="152"/>
      <c r="BHT45" s="152"/>
      <c r="BHU45" s="152"/>
      <c r="BHV45" s="152"/>
      <c r="BHW45" s="152"/>
      <c r="BHX45" s="152"/>
      <c r="BHY45" s="152"/>
      <c r="BHZ45" s="152"/>
      <c r="BIA45" s="152"/>
      <c r="BIB45" s="152"/>
      <c r="BIC45" s="152"/>
      <c r="BID45" s="152"/>
      <c r="BIE45" s="152"/>
      <c r="BIF45" s="152"/>
      <c r="BIG45" s="152"/>
      <c r="BIH45" s="152"/>
      <c r="BII45" s="152"/>
      <c r="BIJ45" s="152"/>
      <c r="BIK45" s="152"/>
      <c r="BIL45" s="152"/>
      <c r="BIM45" s="152"/>
      <c r="BIN45" s="152"/>
      <c r="BIO45" s="152"/>
      <c r="BIP45" s="152"/>
      <c r="BIQ45" s="152"/>
      <c r="BIR45" s="152"/>
      <c r="BIS45" s="152"/>
      <c r="BIT45" s="152"/>
      <c r="BIU45" s="152"/>
      <c r="BIV45" s="152"/>
      <c r="BIW45" s="152"/>
      <c r="BIX45" s="152"/>
      <c r="BIY45" s="152"/>
      <c r="BIZ45" s="152"/>
      <c r="BJA45" s="152"/>
      <c r="BJB45" s="152"/>
      <c r="BJC45" s="152"/>
      <c r="BJD45" s="152"/>
      <c r="BJE45" s="152"/>
      <c r="BJF45" s="152"/>
      <c r="BJG45" s="152"/>
      <c r="BJH45" s="152"/>
      <c r="BJI45" s="152"/>
      <c r="BJJ45" s="152"/>
      <c r="BJK45" s="152"/>
      <c r="BJL45" s="152"/>
      <c r="BJM45" s="152"/>
      <c r="BJN45" s="152"/>
      <c r="BJO45" s="152"/>
      <c r="BJP45" s="152"/>
      <c r="BJQ45" s="152"/>
      <c r="BJR45" s="152"/>
      <c r="BJS45" s="152"/>
      <c r="BJT45" s="152"/>
      <c r="BJU45" s="152"/>
      <c r="BJV45" s="152"/>
      <c r="BJW45" s="152"/>
      <c r="BJX45" s="152"/>
      <c r="BJY45" s="152"/>
      <c r="BJZ45" s="152"/>
      <c r="BKA45" s="152"/>
      <c r="BKB45" s="152"/>
      <c r="BKC45" s="152"/>
      <c r="BKD45" s="152"/>
      <c r="BKE45" s="152"/>
      <c r="BKF45" s="152"/>
      <c r="BKG45" s="152"/>
      <c r="BKH45" s="152"/>
      <c r="BKI45" s="152"/>
      <c r="BKJ45" s="152"/>
      <c r="BKK45" s="152"/>
      <c r="BKL45" s="152"/>
      <c r="BKM45" s="152"/>
      <c r="BKN45" s="152"/>
      <c r="BKO45" s="152"/>
      <c r="BKP45" s="152"/>
      <c r="BKQ45" s="152"/>
      <c r="BKR45" s="152"/>
      <c r="BKS45" s="152"/>
      <c r="BKT45" s="152"/>
      <c r="BKU45" s="152"/>
      <c r="BKV45" s="152"/>
      <c r="BKW45" s="152"/>
      <c r="BKX45" s="152"/>
      <c r="BKY45" s="152"/>
      <c r="BKZ45" s="152"/>
      <c r="BLA45" s="152"/>
      <c r="BLB45" s="152"/>
      <c r="BLC45" s="152"/>
      <c r="BLD45" s="152"/>
      <c r="BLE45" s="152"/>
      <c r="BLF45" s="152"/>
      <c r="BLG45" s="152"/>
      <c r="BLH45" s="152"/>
      <c r="BLI45" s="152"/>
      <c r="BLJ45" s="152"/>
      <c r="BLK45" s="152"/>
      <c r="BLL45" s="152"/>
      <c r="BLM45" s="152"/>
      <c r="BLN45" s="152"/>
      <c r="BLO45" s="152"/>
      <c r="BLP45" s="152"/>
      <c r="BLQ45" s="152"/>
      <c r="BLR45" s="152"/>
      <c r="BLS45" s="152"/>
      <c r="BLT45" s="152"/>
      <c r="BLU45" s="152"/>
      <c r="BLV45" s="152"/>
      <c r="BLW45" s="152"/>
      <c r="BLX45" s="152"/>
      <c r="BLY45" s="152"/>
      <c r="BLZ45" s="152"/>
      <c r="BMA45" s="152"/>
      <c r="BMB45" s="152"/>
      <c r="BMC45" s="152"/>
      <c r="BMD45" s="152"/>
      <c r="BME45" s="152"/>
      <c r="BMF45" s="152"/>
      <c r="BMG45" s="152"/>
      <c r="BMH45" s="152"/>
      <c r="BMI45" s="152"/>
      <c r="BMJ45" s="152"/>
      <c r="BMK45" s="152"/>
      <c r="BML45" s="152"/>
      <c r="BMM45" s="152"/>
      <c r="BMN45" s="152"/>
      <c r="BMO45" s="152"/>
      <c r="BMP45" s="152"/>
      <c r="BMQ45" s="152"/>
      <c r="BMR45" s="152"/>
      <c r="BMS45" s="152"/>
      <c r="BMT45" s="152"/>
      <c r="BMU45" s="152"/>
      <c r="BMV45" s="152"/>
      <c r="BMW45" s="152"/>
      <c r="BMX45" s="152"/>
      <c r="BMY45" s="152"/>
      <c r="BMZ45" s="152"/>
      <c r="BNA45" s="152"/>
      <c r="BNB45" s="152"/>
      <c r="BNC45" s="152"/>
      <c r="BND45" s="152"/>
      <c r="BNE45" s="152"/>
      <c r="BNF45" s="152"/>
      <c r="BNG45" s="152"/>
      <c r="BNH45" s="152"/>
      <c r="BNI45" s="152"/>
      <c r="BNJ45" s="152"/>
      <c r="BNK45" s="152"/>
      <c r="BNL45" s="152"/>
      <c r="BNM45" s="152"/>
      <c r="BNN45" s="152"/>
      <c r="BNO45" s="152"/>
      <c r="BNP45" s="152"/>
      <c r="BNQ45" s="152"/>
      <c r="BNR45" s="152"/>
      <c r="BNS45" s="152"/>
      <c r="BNT45" s="152"/>
      <c r="BNU45" s="152"/>
      <c r="BNV45" s="152"/>
      <c r="BNW45" s="152"/>
      <c r="BNX45" s="152"/>
      <c r="BNY45" s="152"/>
      <c r="BNZ45" s="152"/>
      <c r="BOA45" s="152"/>
      <c r="BOB45" s="152"/>
      <c r="BOC45" s="152"/>
      <c r="BOD45" s="152"/>
      <c r="BOE45" s="152"/>
      <c r="BOF45" s="152"/>
      <c r="BOG45" s="152"/>
      <c r="BOH45" s="152"/>
      <c r="BOI45" s="152"/>
      <c r="BOJ45" s="152"/>
      <c r="BOK45" s="152"/>
      <c r="BOL45" s="152"/>
      <c r="BOM45" s="152"/>
      <c r="BON45" s="152"/>
      <c r="BOO45" s="152"/>
      <c r="BOP45" s="152"/>
      <c r="BOQ45" s="152"/>
      <c r="BOR45" s="152"/>
      <c r="BOS45" s="152"/>
      <c r="BOT45" s="152"/>
      <c r="BOU45" s="152"/>
      <c r="BOV45" s="152"/>
      <c r="BOW45" s="152"/>
      <c r="BOX45" s="152"/>
      <c r="BOY45" s="152"/>
      <c r="BOZ45" s="152"/>
      <c r="BPA45" s="152"/>
      <c r="BPB45" s="152"/>
      <c r="BPC45" s="152"/>
      <c r="BPD45" s="152"/>
      <c r="BPE45" s="152"/>
      <c r="BPF45" s="152"/>
      <c r="BPG45" s="152"/>
      <c r="BPH45" s="152"/>
      <c r="BPI45" s="152"/>
      <c r="BPJ45" s="152"/>
      <c r="BPK45" s="152"/>
      <c r="BPL45" s="152"/>
      <c r="BPM45" s="152"/>
      <c r="BPN45" s="152"/>
      <c r="BPO45" s="152"/>
      <c r="BPP45" s="152"/>
      <c r="BPQ45" s="152"/>
      <c r="BPR45" s="152"/>
      <c r="BPS45" s="152"/>
      <c r="BPT45" s="152"/>
      <c r="BPU45" s="152"/>
      <c r="BPV45" s="152"/>
      <c r="BPW45" s="152"/>
      <c r="BPX45" s="152"/>
      <c r="BPY45" s="152"/>
      <c r="BPZ45" s="152"/>
      <c r="BQA45" s="152"/>
      <c r="BQB45" s="152"/>
      <c r="BQC45" s="152"/>
      <c r="BQD45" s="152"/>
      <c r="BQE45" s="152"/>
      <c r="BQF45" s="152"/>
      <c r="BQG45" s="152"/>
      <c r="BQH45" s="152"/>
      <c r="BQI45" s="152"/>
      <c r="BQJ45" s="152"/>
      <c r="BQK45" s="152"/>
      <c r="BQL45" s="152"/>
      <c r="BQM45" s="152"/>
      <c r="BQN45" s="152"/>
      <c r="BQO45" s="152"/>
      <c r="BQP45" s="152"/>
      <c r="BQQ45" s="152"/>
      <c r="BQR45" s="152"/>
      <c r="BQS45" s="152"/>
      <c r="BQT45" s="152"/>
      <c r="BQU45" s="152"/>
      <c r="BQV45" s="152"/>
      <c r="BQW45" s="152"/>
      <c r="BQX45" s="152"/>
      <c r="BQY45" s="152"/>
      <c r="BQZ45" s="152"/>
      <c r="BRA45" s="152"/>
      <c r="BRB45" s="152"/>
      <c r="BRC45" s="152"/>
      <c r="BRD45" s="152"/>
      <c r="BRE45" s="152"/>
      <c r="BRF45" s="152"/>
      <c r="BRG45" s="152"/>
      <c r="BRH45" s="152"/>
      <c r="BRI45" s="152"/>
      <c r="BRJ45" s="152"/>
      <c r="BRK45" s="152"/>
      <c r="BRL45" s="152"/>
      <c r="BRM45" s="152"/>
      <c r="BRN45" s="152"/>
      <c r="BRO45" s="152"/>
      <c r="BRP45" s="152"/>
      <c r="BRQ45" s="152"/>
      <c r="BRR45" s="152"/>
      <c r="BRS45" s="152"/>
      <c r="BRT45" s="152"/>
      <c r="BRU45" s="152"/>
      <c r="BRV45" s="152"/>
      <c r="BRW45" s="152"/>
      <c r="BRX45" s="152"/>
      <c r="BRY45" s="152"/>
      <c r="BRZ45" s="152"/>
      <c r="BSA45" s="152"/>
      <c r="BSB45" s="152"/>
      <c r="BSC45" s="152"/>
      <c r="BSD45" s="152"/>
      <c r="BSE45" s="152"/>
      <c r="BSF45" s="152"/>
      <c r="BSG45" s="152"/>
      <c r="BSH45" s="152"/>
      <c r="BSI45" s="152"/>
      <c r="BSJ45" s="152"/>
      <c r="BSK45" s="152"/>
      <c r="BSL45" s="152"/>
      <c r="BSM45" s="152"/>
      <c r="BSN45" s="152"/>
      <c r="BSO45" s="152"/>
      <c r="BSP45" s="152"/>
      <c r="BSQ45" s="152"/>
      <c r="BSR45" s="152"/>
      <c r="BSS45" s="152"/>
      <c r="BST45" s="152"/>
      <c r="BSU45" s="152"/>
      <c r="BSV45" s="152"/>
      <c r="BSW45" s="152"/>
      <c r="BSX45" s="152"/>
      <c r="BSY45" s="152"/>
      <c r="BSZ45" s="152"/>
      <c r="BTA45" s="152"/>
      <c r="BTB45" s="152"/>
      <c r="BTC45" s="152"/>
      <c r="BTD45" s="152"/>
      <c r="BTE45" s="152"/>
      <c r="BTF45" s="152"/>
      <c r="BTG45" s="152"/>
      <c r="BTH45" s="152"/>
      <c r="BTI45" s="152"/>
      <c r="BTJ45" s="152"/>
      <c r="BTK45" s="152"/>
      <c r="BTL45" s="152"/>
      <c r="BTM45" s="152"/>
      <c r="BTN45" s="152"/>
      <c r="BTO45" s="152"/>
      <c r="BTP45" s="152"/>
      <c r="BTQ45" s="152"/>
      <c r="BTR45" s="152"/>
      <c r="BTS45" s="152"/>
      <c r="BTT45" s="152"/>
      <c r="BTU45" s="152"/>
      <c r="BTV45" s="152"/>
      <c r="BTW45" s="152"/>
      <c r="BTX45" s="152"/>
      <c r="BTY45" s="152"/>
      <c r="BTZ45" s="152"/>
      <c r="BUA45" s="152"/>
      <c r="BUB45" s="152"/>
      <c r="BUC45" s="152"/>
      <c r="BUD45" s="152"/>
      <c r="BUE45" s="152"/>
      <c r="BUF45" s="152"/>
      <c r="BUG45" s="152"/>
      <c r="BUH45" s="152"/>
      <c r="BUI45" s="152"/>
      <c r="BUJ45" s="152"/>
      <c r="BUK45" s="152"/>
      <c r="BUL45" s="152"/>
      <c r="BUM45" s="152"/>
      <c r="BUN45" s="152"/>
      <c r="BUO45" s="152"/>
      <c r="BUP45" s="152"/>
      <c r="BUQ45" s="152"/>
      <c r="BUR45" s="152"/>
      <c r="BUS45" s="152"/>
      <c r="BUT45" s="152"/>
      <c r="BUU45" s="152"/>
      <c r="BUV45" s="152"/>
      <c r="BUW45" s="152"/>
      <c r="BUX45" s="152"/>
      <c r="BUY45" s="152"/>
      <c r="BUZ45" s="152"/>
      <c r="BVA45" s="152"/>
      <c r="BVB45" s="152"/>
      <c r="BVC45" s="152"/>
      <c r="BVD45" s="152"/>
      <c r="BVE45" s="152"/>
      <c r="BVF45" s="152"/>
      <c r="BVG45" s="152"/>
      <c r="BVH45" s="152"/>
      <c r="BVI45" s="152"/>
      <c r="BVJ45" s="152"/>
      <c r="BVK45" s="152"/>
      <c r="BVL45" s="152"/>
      <c r="BVM45" s="152"/>
      <c r="BVN45" s="152"/>
      <c r="BVO45" s="152"/>
      <c r="BVP45" s="152"/>
      <c r="BVQ45" s="152"/>
      <c r="BVR45" s="152"/>
      <c r="BVS45" s="152"/>
      <c r="BVT45" s="152"/>
      <c r="BVU45" s="152"/>
      <c r="BVV45" s="152"/>
      <c r="BVW45" s="152"/>
      <c r="BVX45" s="152"/>
      <c r="BVY45" s="152"/>
      <c r="BVZ45" s="152"/>
      <c r="BWA45" s="152"/>
      <c r="BWB45" s="152"/>
      <c r="BWC45" s="152"/>
      <c r="BWD45" s="152"/>
      <c r="BWE45" s="152"/>
      <c r="BWF45" s="152"/>
      <c r="BWG45" s="152"/>
      <c r="BWH45" s="152"/>
      <c r="BWI45" s="152"/>
      <c r="BWJ45" s="152"/>
      <c r="BWK45" s="152"/>
      <c r="BWL45" s="152"/>
      <c r="BWM45" s="152"/>
      <c r="BWN45" s="152"/>
      <c r="BWO45" s="152"/>
      <c r="BWP45" s="152"/>
      <c r="BWQ45" s="152"/>
      <c r="BWR45" s="152"/>
      <c r="BWS45" s="152"/>
      <c r="BWT45" s="152"/>
      <c r="BWU45" s="152"/>
      <c r="BWV45" s="152"/>
      <c r="BWW45" s="152"/>
      <c r="BWX45" s="152"/>
      <c r="BWY45" s="152"/>
      <c r="BWZ45" s="152"/>
      <c r="BXA45" s="152"/>
      <c r="BXB45" s="152"/>
      <c r="BXC45" s="152"/>
      <c r="BXD45" s="152"/>
      <c r="BXE45" s="152"/>
      <c r="BXF45" s="152"/>
      <c r="BXG45" s="152"/>
      <c r="BXH45" s="152"/>
      <c r="BXI45" s="152"/>
      <c r="BXJ45" s="152"/>
      <c r="BXK45" s="152"/>
      <c r="BXL45" s="152"/>
      <c r="BXM45" s="152"/>
      <c r="BXN45" s="152"/>
      <c r="BXO45" s="152"/>
      <c r="BXP45" s="152"/>
      <c r="BXQ45" s="152"/>
      <c r="BXR45" s="152"/>
      <c r="BXS45" s="152"/>
      <c r="BXT45" s="152"/>
      <c r="BXU45" s="152"/>
      <c r="BXV45" s="152"/>
      <c r="BXW45" s="152"/>
      <c r="BXX45" s="152"/>
      <c r="BXY45" s="152"/>
      <c r="BXZ45" s="152"/>
      <c r="BYA45" s="152"/>
      <c r="BYB45" s="152"/>
      <c r="BYC45" s="152"/>
      <c r="BYD45" s="152"/>
      <c r="BYE45" s="152"/>
      <c r="BYF45" s="152"/>
      <c r="BYG45" s="152"/>
      <c r="BYH45" s="152"/>
      <c r="BYI45" s="152"/>
      <c r="BYJ45" s="152"/>
      <c r="BYK45" s="152"/>
      <c r="BYL45" s="152"/>
      <c r="BYM45" s="152"/>
      <c r="BYN45" s="152"/>
      <c r="BYO45" s="152"/>
      <c r="BYP45" s="152"/>
      <c r="BYQ45" s="152"/>
      <c r="BYR45" s="152"/>
      <c r="BYS45" s="152"/>
      <c r="BYT45" s="152"/>
      <c r="BYU45" s="152"/>
      <c r="BYV45" s="152"/>
      <c r="BYW45" s="152"/>
      <c r="BYX45" s="152"/>
      <c r="BYY45" s="152"/>
      <c r="BYZ45" s="152"/>
      <c r="BZA45" s="152"/>
      <c r="BZB45" s="152"/>
      <c r="BZC45" s="152"/>
      <c r="BZD45" s="152"/>
      <c r="BZE45" s="152"/>
      <c r="BZF45" s="152"/>
      <c r="BZG45" s="152"/>
      <c r="BZH45" s="152"/>
      <c r="BZI45" s="152"/>
      <c r="BZJ45" s="152"/>
      <c r="BZK45" s="152"/>
      <c r="BZL45" s="152"/>
      <c r="BZM45" s="152"/>
      <c r="BZN45" s="152"/>
      <c r="BZO45" s="152"/>
      <c r="BZP45" s="152"/>
      <c r="BZQ45" s="152"/>
      <c r="BZR45" s="152"/>
      <c r="BZS45" s="152"/>
      <c r="BZT45" s="152"/>
      <c r="BZU45" s="152"/>
      <c r="BZV45" s="152"/>
      <c r="BZW45" s="152"/>
      <c r="BZX45" s="152"/>
      <c r="BZY45" s="152"/>
      <c r="BZZ45" s="152"/>
      <c r="CAA45" s="152"/>
      <c r="CAB45" s="152"/>
      <c r="CAC45" s="152"/>
      <c r="CAD45" s="152"/>
      <c r="CAE45" s="152"/>
      <c r="CAF45" s="152"/>
      <c r="CAG45" s="152"/>
      <c r="CAH45" s="152"/>
      <c r="CAI45" s="152"/>
      <c r="CAJ45" s="152"/>
      <c r="CAK45" s="152"/>
      <c r="CAL45" s="152"/>
      <c r="CAM45" s="152"/>
      <c r="CAN45" s="152"/>
      <c r="CAO45" s="152"/>
      <c r="CAP45" s="152"/>
      <c r="CAQ45" s="152"/>
      <c r="CAR45" s="152"/>
      <c r="CAS45" s="152"/>
      <c r="CAT45" s="152"/>
      <c r="CAU45" s="152"/>
      <c r="CAV45" s="152"/>
      <c r="CAW45" s="152"/>
      <c r="CAX45" s="152"/>
      <c r="CAY45" s="152"/>
      <c r="CAZ45" s="152"/>
      <c r="CBA45" s="152"/>
      <c r="CBB45" s="152"/>
      <c r="CBC45" s="152"/>
      <c r="CBD45" s="152"/>
      <c r="CBE45" s="152"/>
      <c r="CBF45" s="152"/>
      <c r="CBG45" s="152"/>
      <c r="CBH45" s="152"/>
      <c r="CBI45" s="152"/>
      <c r="CBJ45" s="152"/>
      <c r="CBK45" s="152"/>
      <c r="CBL45" s="152"/>
      <c r="CBM45" s="152"/>
      <c r="CBN45" s="152"/>
      <c r="CBO45" s="152"/>
      <c r="CBP45" s="152"/>
      <c r="CBQ45" s="152"/>
      <c r="CBR45" s="152"/>
      <c r="CBS45" s="152"/>
      <c r="CBT45" s="152"/>
      <c r="CBU45" s="152"/>
      <c r="CBV45" s="152"/>
      <c r="CBW45" s="152"/>
      <c r="CBX45" s="152"/>
      <c r="CBY45" s="152"/>
      <c r="CBZ45" s="152"/>
      <c r="CCA45" s="152"/>
      <c r="CCB45" s="152"/>
      <c r="CCC45" s="152"/>
      <c r="CCD45" s="152"/>
      <c r="CCE45" s="152"/>
      <c r="CCF45" s="152"/>
      <c r="CCG45" s="152"/>
      <c r="CCH45" s="152"/>
      <c r="CCI45" s="152"/>
      <c r="CCJ45" s="152"/>
      <c r="CCK45" s="152"/>
      <c r="CCL45" s="152"/>
      <c r="CCM45" s="152"/>
      <c r="CCN45" s="152"/>
      <c r="CCO45" s="152"/>
      <c r="CCP45" s="152"/>
      <c r="CCQ45" s="152"/>
      <c r="CCR45" s="152"/>
      <c r="CCS45" s="152"/>
      <c r="CCT45" s="152"/>
      <c r="CCU45" s="152"/>
      <c r="CCV45" s="152"/>
      <c r="CCW45" s="152"/>
      <c r="CCX45" s="152"/>
      <c r="CCY45" s="152"/>
      <c r="CCZ45" s="152"/>
      <c r="CDA45" s="152"/>
      <c r="CDB45" s="152"/>
      <c r="CDC45" s="152"/>
      <c r="CDD45" s="152"/>
      <c r="CDE45" s="152"/>
      <c r="CDF45" s="152"/>
      <c r="CDG45" s="152"/>
      <c r="CDH45" s="152"/>
      <c r="CDI45" s="152"/>
      <c r="CDJ45" s="152"/>
      <c r="CDK45" s="152"/>
      <c r="CDL45" s="152"/>
      <c r="CDM45" s="152"/>
      <c r="CDN45" s="152"/>
      <c r="CDO45" s="152"/>
      <c r="CDP45" s="152"/>
      <c r="CDQ45" s="152"/>
      <c r="CDR45" s="152"/>
      <c r="CDS45" s="152"/>
      <c r="CDT45" s="152"/>
      <c r="CDU45" s="152"/>
      <c r="CDV45" s="152"/>
      <c r="CDW45" s="152"/>
      <c r="CDX45" s="152"/>
      <c r="CDY45" s="152"/>
      <c r="CDZ45" s="152"/>
      <c r="CEA45" s="152"/>
      <c r="CEB45" s="152"/>
      <c r="CEC45" s="152"/>
      <c r="CED45" s="152"/>
      <c r="CEE45" s="152"/>
      <c r="CEF45" s="152"/>
      <c r="CEG45" s="152"/>
      <c r="CEH45" s="152"/>
      <c r="CEI45" s="152"/>
      <c r="CEJ45" s="152"/>
      <c r="CEK45" s="152"/>
      <c r="CEL45" s="152"/>
      <c r="CEM45" s="152"/>
      <c r="CEN45" s="152"/>
      <c r="CEO45" s="152"/>
      <c r="CEP45" s="152"/>
      <c r="CEQ45" s="152"/>
      <c r="CER45" s="152"/>
      <c r="CES45" s="152"/>
      <c r="CET45" s="152"/>
      <c r="CEU45" s="152"/>
      <c r="CEV45" s="152"/>
      <c r="CEW45" s="152"/>
      <c r="CEX45" s="152"/>
      <c r="CEY45" s="152"/>
      <c r="CEZ45" s="152"/>
      <c r="CFA45" s="152"/>
      <c r="CFB45" s="152"/>
      <c r="CFC45" s="152"/>
      <c r="CFD45" s="152"/>
      <c r="CFE45" s="152"/>
      <c r="CFF45" s="152"/>
      <c r="CFG45" s="152"/>
      <c r="CFH45" s="152"/>
      <c r="CFI45" s="152"/>
      <c r="CFJ45" s="152"/>
      <c r="CFK45" s="152"/>
      <c r="CFL45" s="152"/>
      <c r="CFM45" s="152"/>
      <c r="CFN45" s="152"/>
      <c r="CFO45" s="152"/>
      <c r="CFP45" s="152"/>
      <c r="CFQ45" s="152"/>
      <c r="CFR45" s="152"/>
      <c r="CFS45" s="152"/>
      <c r="CFT45" s="152"/>
      <c r="CFU45" s="152"/>
      <c r="CFV45" s="152"/>
      <c r="CFW45" s="152"/>
      <c r="CFX45" s="152"/>
      <c r="CFY45" s="152"/>
      <c r="CFZ45" s="152"/>
      <c r="CGA45" s="152"/>
      <c r="CGB45" s="152"/>
      <c r="CGC45" s="152"/>
      <c r="CGD45" s="152"/>
      <c r="CGE45" s="152"/>
      <c r="CGF45" s="152"/>
      <c r="CGG45" s="152"/>
      <c r="CGH45" s="152"/>
      <c r="CGI45" s="152"/>
      <c r="CGJ45" s="152"/>
      <c r="CGK45" s="152"/>
      <c r="CGL45" s="152"/>
      <c r="CGM45" s="152"/>
      <c r="CGN45" s="152"/>
      <c r="CGO45" s="152"/>
      <c r="CGP45" s="152"/>
      <c r="CGQ45" s="152"/>
      <c r="CGR45" s="152"/>
      <c r="CGS45" s="152"/>
      <c r="CGT45" s="152"/>
      <c r="CGU45" s="152"/>
      <c r="CGV45" s="152"/>
      <c r="CGW45" s="152"/>
      <c r="CGX45" s="152"/>
      <c r="CGY45" s="152"/>
      <c r="CGZ45" s="152"/>
      <c r="CHA45" s="152"/>
      <c r="CHB45" s="152"/>
      <c r="CHC45" s="152"/>
      <c r="CHD45" s="152"/>
      <c r="CHE45" s="152"/>
      <c r="CHF45" s="152"/>
      <c r="CHG45" s="152"/>
      <c r="CHH45" s="152"/>
      <c r="CHI45" s="152"/>
      <c r="CHJ45" s="152"/>
      <c r="CHK45" s="152"/>
      <c r="CHL45" s="152"/>
      <c r="CHM45" s="152"/>
      <c r="CHN45" s="152"/>
      <c r="CHO45" s="152"/>
      <c r="CHP45" s="152"/>
      <c r="CHQ45" s="152"/>
      <c r="CHR45" s="152"/>
      <c r="CHS45" s="152"/>
      <c r="CHT45" s="152"/>
      <c r="CHU45" s="152"/>
      <c r="CHV45" s="152"/>
      <c r="CHW45" s="152"/>
      <c r="CHX45" s="152"/>
      <c r="CHY45" s="152"/>
      <c r="CHZ45" s="152"/>
      <c r="CIA45" s="152"/>
      <c r="CIB45" s="152"/>
      <c r="CIC45" s="152"/>
      <c r="CID45" s="152"/>
      <c r="CIE45" s="152"/>
      <c r="CIF45" s="152"/>
      <c r="CIG45" s="152"/>
      <c r="CIH45" s="152"/>
      <c r="CII45" s="152"/>
      <c r="CIJ45" s="152"/>
      <c r="CIK45" s="152"/>
      <c r="CIL45" s="152"/>
      <c r="CIM45" s="152"/>
      <c r="CIN45" s="152"/>
      <c r="CIO45" s="152"/>
      <c r="CIP45" s="152"/>
      <c r="CIQ45" s="152"/>
      <c r="CIR45" s="152"/>
      <c r="CIS45" s="152"/>
      <c r="CIT45" s="152"/>
      <c r="CIU45" s="152"/>
      <c r="CIV45" s="152"/>
      <c r="CIW45" s="152"/>
      <c r="CIX45" s="152"/>
      <c r="CIY45" s="152"/>
      <c r="CIZ45" s="152"/>
      <c r="CJA45" s="152"/>
      <c r="CJB45" s="152"/>
      <c r="CJC45" s="152"/>
      <c r="CJD45" s="152"/>
      <c r="CJE45" s="152"/>
      <c r="CJF45" s="152"/>
      <c r="CJG45" s="152"/>
      <c r="CJH45" s="152"/>
      <c r="CJI45" s="152"/>
      <c r="CJJ45" s="152"/>
      <c r="CJK45" s="152"/>
      <c r="CJL45" s="152"/>
      <c r="CJM45" s="152"/>
      <c r="CJN45" s="152"/>
      <c r="CJO45" s="152"/>
      <c r="CJP45" s="152"/>
      <c r="CJQ45" s="152"/>
      <c r="CJR45" s="152"/>
      <c r="CJS45" s="152"/>
      <c r="CJT45" s="152"/>
      <c r="CJU45" s="152"/>
      <c r="CJV45" s="152"/>
      <c r="CJW45" s="152"/>
      <c r="CJX45" s="152"/>
      <c r="CJY45" s="152"/>
      <c r="CJZ45" s="152"/>
      <c r="CKA45" s="152"/>
      <c r="CKB45" s="152"/>
      <c r="CKC45" s="152"/>
      <c r="CKD45" s="152"/>
      <c r="CKE45" s="152"/>
      <c r="CKF45" s="152"/>
      <c r="CKG45" s="152"/>
      <c r="CKH45" s="152"/>
      <c r="CKI45" s="152"/>
      <c r="CKJ45" s="152"/>
      <c r="CKK45" s="152"/>
      <c r="CKL45" s="152"/>
      <c r="CKM45" s="152"/>
      <c r="CKN45" s="152"/>
      <c r="CKO45" s="152"/>
      <c r="CKP45" s="152"/>
      <c r="CKQ45" s="152"/>
      <c r="CKR45" s="152"/>
      <c r="CKS45" s="152"/>
      <c r="CKT45" s="152"/>
      <c r="CKU45" s="152"/>
      <c r="CKV45" s="152"/>
      <c r="CKW45" s="152"/>
      <c r="CKX45" s="152"/>
      <c r="CKY45" s="152"/>
      <c r="CKZ45" s="152"/>
      <c r="CLA45" s="152"/>
      <c r="CLB45" s="152"/>
      <c r="CLC45" s="152"/>
      <c r="CLD45" s="152"/>
      <c r="CLE45" s="152"/>
      <c r="CLF45" s="152"/>
      <c r="CLG45" s="152"/>
      <c r="CLH45" s="152"/>
      <c r="CLI45" s="152"/>
      <c r="CLJ45" s="152"/>
      <c r="CLK45" s="152"/>
      <c r="CLL45" s="152"/>
      <c r="CLM45" s="152"/>
      <c r="CLN45" s="152"/>
      <c r="CLO45" s="152"/>
      <c r="CLP45" s="152"/>
      <c r="CLQ45" s="152"/>
      <c r="CLR45" s="152"/>
      <c r="CLS45" s="152"/>
      <c r="CLT45" s="152"/>
      <c r="CLU45" s="152"/>
      <c r="CLV45" s="152"/>
      <c r="CLW45" s="152"/>
      <c r="CLX45" s="152"/>
      <c r="CLY45" s="152"/>
      <c r="CLZ45" s="152"/>
      <c r="CMA45" s="152"/>
      <c r="CMB45" s="152"/>
      <c r="CMC45" s="152"/>
      <c r="CMD45" s="152"/>
      <c r="CME45" s="152"/>
      <c r="CMF45" s="152"/>
      <c r="CMG45" s="152"/>
      <c r="CMH45" s="152"/>
      <c r="CMI45" s="152"/>
      <c r="CMJ45" s="152"/>
      <c r="CMK45" s="152"/>
      <c r="CML45" s="152"/>
      <c r="CMM45" s="152"/>
      <c r="CMN45" s="152"/>
      <c r="CMO45" s="152"/>
      <c r="CMP45" s="152"/>
      <c r="CMQ45" s="152"/>
      <c r="CMR45" s="152"/>
      <c r="CMS45" s="152"/>
      <c r="CMT45" s="152"/>
      <c r="CMU45" s="152"/>
      <c r="CMV45" s="152"/>
      <c r="CMW45" s="152"/>
      <c r="CMX45" s="152"/>
      <c r="CMY45" s="152"/>
      <c r="CMZ45" s="152"/>
      <c r="CNA45" s="152"/>
      <c r="CNB45" s="152"/>
      <c r="CNC45" s="152"/>
      <c r="CND45" s="152"/>
      <c r="CNE45" s="152"/>
      <c r="CNF45" s="152"/>
      <c r="CNG45" s="152"/>
      <c r="CNH45" s="152"/>
      <c r="CNI45" s="152"/>
      <c r="CNJ45" s="152"/>
      <c r="CNK45" s="152"/>
      <c r="CNL45" s="152"/>
      <c r="CNM45" s="152"/>
      <c r="CNN45" s="152"/>
      <c r="CNO45" s="152"/>
      <c r="CNP45" s="152"/>
      <c r="CNQ45" s="152"/>
      <c r="CNR45" s="152"/>
      <c r="CNS45" s="152"/>
      <c r="CNT45" s="152"/>
      <c r="CNU45" s="152"/>
      <c r="CNV45" s="152"/>
      <c r="CNW45" s="152"/>
      <c r="CNX45" s="152"/>
      <c r="CNY45" s="152"/>
      <c r="CNZ45" s="152"/>
      <c r="COA45" s="152"/>
      <c r="COB45" s="152"/>
      <c r="COC45" s="152"/>
      <c r="COD45" s="152"/>
      <c r="COE45" s="152"/>
      <c r="COF45" s="152"/>
      <c r="COG45" s="152"/>
      <c r="COH45" s="152"/>
      <c r="COI45" s="152"/>
      <c r="COJ45" s="152"/>
      <c r="COK45" s="152"/>
      <c r="COL45" s="152"/>
      <c r="COM45" s="152"/>
      <c r="CON45" s="152"/>
      <c r="COO45" s="152"/>
      <c r="COP45" s="152"/>
      <c r="COQ45" s="152"/>
      <c r="COR45" s="152"/>
      <c r="COS45" s="152"/>
      <c r="COT45" s="152"/>
      <c r="COU45" s="152"/>
      <c r="COV45" s="152"/>
      <c r="COW45" s="152"/>
      <c r="COX45" s="152"/>
      <c r="COY45" s="152"/>
      <c r="COZ45" s="152"/>
      <c r="CPA45" s="152"/>
      <c r="CPB45" s="152"/>
      <c r="CPC45" s="152"/>
      <c r="CPD45" s="152"/>
      <c r="CPE45" s="152"/>
      <c r="CPF45" s="152"/>
      <c r="CPG45" s="152"/>
      <c r="CPH45" s="152"/>
      <c r="CPI45" s="152"/>
      <c r="CPJ45" s="152"/>
      <c r="CPK45" s="152"/>
      <c r="CPL45" s="152"/>
      <c r="CPM45" s="152"/>
      <c r="CPN45" s="152"/>
      <c r="CPO45" s="152"/>
      <c r="CPP45" s="152"/>
      <c r="CPQ45" s="152"/>
      <c r="CPR45" s="152"/>
      <c r="CPS45" s="152"/>
      <c r="CPT45" s="152"/>
      <c r="CPU45" s="152"/>
      <c r="CPV45" s="152"/>
      <c r="CPW45" s="152"/>
      <c r="CPX45" s="152"/>
      <c r="CPY45" s="152"/>
      <c r="CPZ45" s="152"/>
      <c r="CQA45" s="152"/>
      <c r="CQB45" s="152"/>
      <c r="CQC45" s="152"/>
      <c r="CQD45" s="152"/>
      <c r="CQE45" s="152"/>
      <c r="CQF45" s="152"/>
      <c r="CQG45" s="152"/>
      <c r="CQH45" s="152"/>
      <c r="CQI45" s="152"/>
      <c r="CQJ45" s="152"/>
      <c r="CQK45" s="152"/>
      <c r="CQL45" s="152"/>
      <c r="CQM45" s="152"/>
      <c r="CQN45" s="152"/>
      <c r="CQO45" s="152"/>
      <c r="CQP45" s="152"/>
      <c r="CQQ45" s="152"/>
      <c r="CQR45" s="152"/>
      <c r="CQS45" s="152"/>
      <c r="CQT45" s="152"/>
      <c r="CQU45" s="152"/>
      <c r="CQV45" s="152"/>
      <c r="CQW45" s="152"/>
      <c r="CQX45" s="152"/>
      <c r="CQY45" s="152"/>
      <c r="CQZ45" s="152"/>
      <c r="CRA45" s="152"/>
      <c r="CRB45" s="152"/>
      <c r="CRC45" s="152"/>
      <c r="CRD45" s="152"/>
      <c r="CRE45" s="152"/>
      <c r="CRF45" s="152"/>
      <c r="CRG45" s="152"/>
      <c r="CRH45" s="152"/>
      <c r="CRI45" s="152"/>
      <c r="CRJ45" s="152"/>
      <c r="CRK45" s="152"/>
      <c r="CRL45" s="152"/>
      <c r="CRM45" s="152"/>
      <c r="CRN45" s="152"/>
      <c r="CRO45" s="152"/>
      <c r="CRP45" s="152"/>
      <c r="CRQ45" s="152"/>
      <c r="CRR45" s="152"/>
      <c r="CRS45" s="152"/>
      <c r="CRT45" s="152"/>
      <c r="CRU45" s="152"/>
      <c r="CRV45" s="152"/>
      <c r="CRW45" s="152"/>
      <c r="CRX45" s="152"/>
      <c r="CRY45" s="152"/>
      <c r="CRZ45" s="152"/>
      <c r="CSA45" s="152"/>
      <c r="CSB45" s="152"/>
      <c r="CSC45" s="152"/>
      <c r="CSD45" s="152"/>
      <c r="CSE45" s="152"/>
      <c r="CSF45" s="152"/>
      <c r="CSG45" s="152"/>
      <c r="CSH45" s="152"/>
      <c r="CSI45" s="152"/>
      <c r="CSJ45" s="152"/>
      <c r="CSK45" s="152"/>
      <c r="CSL45" s="152"/>
      <c r="CSM45" s="152"/>
      <c r="CSN45" s="152"/>
      <c r="CSO45" s="152"/>
      <c r="CSP45" s="152"/>
      <c r="CSQ45" s="152"/>
      <c r="CSR45" s="152"/>
      <c r="CSS45" s="152"/>
      <c r="CST45" s="152"/>
      <c r="CSU45" s="152"/>
      <c r="CSV45" s="152"/>
      <c r="CSW45" s="152"/>
      <c r="CSX45" s="152"/>
      <c r="CSY45" s="152"/>
      <c r="CSZ45" s="152"/>
      <c r="CTA45" s="152"/>
      <c r="CTB45" s="152"/>
      <c r="CTC45" s="152"/>
      <c r="CTD45" s="152"/>
      <c r="CTE45" s="152"/>
      <c r="CTF45" s="152"/>
      <c r="CTG45" s="152"/>
      <c r="CTH45" s="152"/>
      <c r="CTI45" s="152"/>
      <c r="CTJ45" s="152"/>
      <c r="CTK45" s="152"/>
      <c r="CTL45" s="152"/>
      <c r="CTM45" s="152"/>
      <c r="CTN45" s="152"/>
      <c r="CTO45" s="152"/>
      <c r="CTP45" s="152"/>
      <c r="CTQ45" s="152"/>
      <c r="CTR45" s="152"/>
      <c r="CTS45" s="152"/>
      <c r="CTT45" s="152"/>
      <c r="CTU45" s="152"/>
      <c r="CTV45" s="152"/>
      <c r="CTW45" s="152"/>
      <c r="CTX45" s="152"/>
      <c r="CTY45" s="152"/>
      <c r="CTZ45" s="152"/>
      <c r="CUA45" s="152"/>
      <c r="CUB45" s="152"/>
      <c r="CUC45" s="152"/>
      <c r="CUD45" s="152"/>
      <c r="CUE45" s="152"/>
      <c r="CUF45" s="152"/>
      <c r="CUG45" s="152"/>
      <c r="CUH45" s="152"/>
      <c r="CUI45" s="152"/>
      <c r="CUJ45" s="152"/>
      <c r="CUK45" s="152"/>
      <c r="CUL45" s="152"/>
      <c r="CUM45" s="152"/>
      <c r="CUN45" s="152"/>
      <c r="CUO45" s="152"/>
      <c r="CUP45" s="152"/>
      <c r="CUQ45" s="152"/>
      <c r="CUR45" s="152"/>
      <c r="CUS45" s="152"/>
      <c r="CUT45" s="152"/>
      <c r="CUU45" s="152"/>
      <c r="CUV45" s="152"/>
      <c r="CUW45" s="152"/>
      <c r="CUX45" s="152"/>
      <c r="CUY45" s="152"/>
      <c r="CUZ45" s="152"/>
      <c r="CVA45" s="152"/>
      <c r="CVB45" s="152"/>
      <c r="CVC45" s="152"/>
      <c r="CVD45" s="152"/>
      <c r="CVE45" s="152"/>
      <c r="CVF45" s="152"/>
      <c r="CVG45" s="152"/>
      <c r="CVH45" s="152"/>
      <c r="CVI45" s="152"/>
      <c r="CVJ45" s="152"/>
      <c r="CVK45" s="152"/>
      <c r="CVL45" s="152"/>
      <c r="CVM45" s="152"/>
      <c r="CVN45" s="152"/>
      <c r="CVO45" s="152"/>
      <c r="CVP45" s="152"/>
      <c r="CVQ45" s="152"/>
      <c r="CVR45" s="152"/>
      <c r="CVS45" s="152"/>
      <c r="CVT45" s="152"/>
      <c r="CVU45" s="152"/>
      <c r="CVV45" s="152"/>
      <c r="CVW45" s="152"/>
      <c r="CVX45" s="152"/>
      <c r="CVY45" s="152"/>
      <c r="CVZ45" s="152"/>
      <c r="CWA45" s="152"/>
      <c r="CWB45" s="152"/>
      <c r="CWC45" s="152"/>
      <c r="CWD45" s="152"/>
      <c r="CWE45" s="152"/>
      <c r="CWF45" s="152"/>
      <c r="CWG45" s="152"/>
      <c r="CWH45" s="152"/>
      <c r="CWI45" s="152"/>
      <c r="CWJ45" s="152"/>
      <c r="CWK45" s="152"/>
      <c r="CWL45" s="152"/>
      <c r="CWM45" s="152"/>
      <c r="CWN45" s="152"/>
      <c r="CWO45" s="152"/>
      <c r="CWP45" s="152"/>
      <c r="CWQ45" s="152"/>
      <c r="CWR45" s="152"/>
      <c r="CWS45" s="152"/>
      <c r="CWT45" s="152"/>
      <c r="CWU45" s="152"/>
      <c r="CWV45" s="152"/>
      <c r="CWW45" s="152"/>
      <c r="CWX45" s="152"/>
      <c r="CWY45" s="152"/>
      <c r="CWZ45" s="152"/>
      <c r="CXA45" s="152"/>
      <c r="CXB45" s="152"/>
      <c r="CXC45" s="152"/>
      <c r="CXD45" s="152"/>
      <c r="CXE45" s="152"/>
      <c r="CXF45" s="152"/>
      <c r="CXG45" s="152"/>
      <c r="CXH45" s="152"/>
      <c r="CXI45" s="152"/>
      <c r="CXJ45" s="152"/>
      <c r="CXK45" s="152"/>
      <c r="CXL45" s="152"/>
      <c r="CXM45" s="152"/>
      <c r="CXN45" s="152"/>
      <c r="CXO45" s="152"/>
      <c r="CXP45" s="152"/>
      <c r="CXQ45" s="152"/>
      <c r="CXR45" s="152"/>
      <c r="CXS45" s="152"/>
      <c r="CXT45" s="152"/>
      <c r="CXU45" s="152"/>
      <c r="CXV45" s="152"/>
      <c r="CXW45" s="152"/>
      <c r="CXX45" s="152"/>
      <c r="CXY45" s="152"/>
      <c r="CXZ45" s="152"/>
      <c r="CYA45" s="152"/>
      <c r="CYB45" s="152"/>
      <c r="CYC45" s="152"/>
      <c r="CYD45" s="152"/>
      <c r="CYE45" s="152"/>
      <c r="CYF45" s="152"/>
      <c r="CYG45" s="152"/>
      <c r="CYH45" s="152"/>
      <c r="CYI45" s="152"/>
      <c r="CYJ45" s="152"/>
      <c r="CYK45" s="152"/>
      <c r="CYL45" s="152"/>
      <c r="CYM45" s="152"/>
      <c r="CYN45" s="152"/>
      <c r="CYO45" s="152"/>
      <c r="CYP45" s="152"/>
      <c r="CYQ45" s="152"/>
      <c r="CYR45" s="152"/>
      <c r="CYS45" s="152"/>
      <c r="CYT45" s="152"/>
      <c r="CYU45" s="152"/>
      <c r="CYV45" s="152"/>
      <c r="CYW45" s="152"/>
      <c r="CYX45" s="152"/>
      <c r="CYY45" s="152"/>
      <c r="CYZ45" s="152"/>
      <c r="CZA45" s="152"/>
      <c r="CZB45" s="152"/>
      <c r="CZC45" s="152"/>
      <c r="CZD45" s="152"/>
      <c r="CZE45" s="152"/>
      <c r="CZF45" s="152"/>
      <c r="CZG45" s="152"/>
      <c r="CZH45" s="152"/>
      <c r="CZI45" s="152"/>
      <c r="CZJ45" s="152"/>
      <c r="CZK45" s="152"/>
      <c r="CZL45" s="152"/>
      <c r="CZM45" s="152"/>
      <c r="CZN45" s="152"/>
      <c r="CZO45" s="152"/>
      <c r="CZP45" s="152"/>
      <c r="CZQ45" s="152"/>
      <c r="CZR45" s="152"/>
      <c r="CZS45" s="152"/>
      <c r="CZT45" s="152"/>
      <c r="CZU45" s="152"/>
      <c r="CZV45" s="152"/>
      <c r="CZW45" s="152"/>
      <c r="CZX45" s="152"/>
      <c r="CZY45" s="152"/>
      <c r="CZZ45" s="152"/>
      <c r="DAA45" s="152"/>
      <c r="DAB45" s="152"/>
      <c r="DAC45" s="152"/>
      <c r="DAD45" s="152"/>
      <c r="DAE45" s="152"/>
      <c r="DAF45" s="152"/>
      <c r="DAG45" s="152"/>
      <c r="DAH45" s="152"/>
      <c r="DAI45" s="152"/>
      <c r="DAJ45" s="152"/>
      <c r="DAK45" s="152"/>
      <c r="DAL45" s="152"/>
      <c r="DAM45" s="152"/>
      <c r="DAN45" s="152"/>
      <c r="DAO45" s="152"/>
      <c r="DAP45" s="152"/>
      <c r="DAQ45" s="152"/>
      <c r="DAR45" s="152"/>
      <c r="DAS45" s="152"/>
      <c r="DAT45" s="152"/>
      <c r="DAU45" s="152"/>
      <c r="DAV45" s="152"/>
      <c r="DAW45" s="152"/>
      <c r="DAX45" s="152"/>
      <c r="DAY45" s="152"/>
      <c r="DAZ45" s="152"/>
      <c r="DBA45" s="152"/>
      <c r="DBB45" s="152"/>
      <c r="DBC45" s="152"/>
      <c r="DBD45" s="152"/>
      <c r="DBE45" s="152"/>
      <c r="DBF45" s="152"/>
      <c r="DBG45" s="152"/>
      <c r="DBH45" s="152"/>
      <c r="DBI45" s="152"/>
      <c r="DBJ45" s="152"/>
      <c r="DBK45" s="152"/>
      <c r="DBL45" s="152"/>
      <c r="DBM45" s="152"/>
      <c r="DBN45" s="152"/>
      <c r="DBO45" s="152"/>
      <c r="DBP45" s="152"/>
      <c r="DBQ45" s="152"/>
      <c r="DBR45" s="152"/>
      <c r="DBS45" s="152"/>
      <c r="DBT45" s="152"/>
      <c r="DBU45" s="152"/>
      <c r="DBV45" s="152"/>
      <c r="DBW45" s="152"/>
      <c r="DBX45" s="152"/>
      <c r="DBY45" s="152"/>
      <c r="DBZ45" s="152"/>
      <c r="DCA45" s="152"/>
      <c r="DCB45" s="152"/>
      <c r="DCC45" s="152"/>
      <c r="DCD45" s="152"/>
      <c r="DCE45" s="152"/>
      <c r="DCF45" s="152"/>
      <c r="DCG45" s="152"/>
      <c r="DCH45" s="152"/>
      <c r="DCI45" s="152"/>
      <c r="DCJ45" s="152"/>
      <c r="DCK45" s="152"/>
      <c r="DCL45" s="152"/>
      <c r="DCM45" s="152"/>
      <c r="DCN45" s="152"/>
      <c r="DCO45" s="152"/>
      <c r="DCP45" s="152"/>
      <c r="DCQ45" s="152"/>
      <c r="DCR45" s="152"/>
      <c r="DCS45" s="152"/>
      <c r="DCT45" s="152"/>
      <c r="DCU45" s="152"/>
      <c r="DCV45" s="152"/>
      <c r="DCW45" s="152"/>
      <c r="DCX45" s="152"/>
      <c r="DCY45" s="152"/>
      <c r="DCZ45" s="152"/>
      <c r="DDA45" s="152"/>
      <c r="DDB45" s="152"/>
      <c r="DDC45" s="152"/>
      <c r="DDD45" s="152"/>
      <c r="DDE45" s="152"/>
      <c r="DDF45" s="152"/>
      <c r="DDG45" s="152"/>
      <c r="DDH45" s="152"/>
      <c r="DDI45" s="152"/>
      <c r="DDJ45" s="152"/>
      <c r="DDK45" s="152"/>
      <c r="DDL45" s="152"/>
      <c r="DDM45" s="152"/>
      <c r="DDN45" s="152"/>
      <c r="DDO45" s="152"/>
      <c r="DDP45" s="152"/>
      <c r="DDQ45" s="152"/>
      <c r="DDR45" s="152"/>
      <c r="DDS45" s="152"/>
      <c r="DDT45" s="152"/>
      <c r="DDU45" s="152"/>
      <c r="DDV45" s="152"/>
      <c r="DDW45" s="152"/>
      <c r="DDX45" s="152"/>
      <c r="DDY45" s="152"/>
      <c r="DDZ45" s="152"/>
      <c r="DEA45" s="152"/>
      <c r="DEB45" s="152"/>
      <c r="DEC45" s="152"/>
      <c r="DED45" s="152"/>
      <c r="DEE45" s="152"/>
      <c r="DEF45" s="152"/>
      <c r="DEG45" s="152"/>
      <c r="DEH45" s="152"/>
      <c r="DEI45" s="152"/>
      <c r="DEJ45" s="152"/>
      <c r="DEK45" s="152"/>
      <c r="DEL45" s="152"/>
      <c r="DEM45" s="152"/>
      <c r="DEN45" s="152"/>
      <c r="DEO45" s="152"/>
      <c r="DEP45" s="152"/>
      <c r="DEQ45" s="152"/>
      <c r="DER45" s="152"/>
      <c r="DES45" s="152"/>
      <c r="DET45" s="152"/>
      <c r="DEU45" s="152"/>
      <c r="DEV45" s="152"/>
      <c r="DEW45" s="152"/>
      <c r="DEX45" s="152"/>
      <c r="DEY45" s="152"/>
      <c r="DEZ45" s="152"/>
      <c r="DFA45" s="152"/>
      <c r="DFB45" s="152"/>
      <c r="DFC45" s="152"/>
      <c r="DFD45" s="152"/>
      <c r="DFE45" s="152"/>
      <c r="DFF45" s="152"/>
      <c r="DFG45" s="152"/>
      <c r="DFH45" s="152"/>
      <c r="DFI45" s="152"/>
      <c r="DFJ45" s="152"/>
      <c r="DFK45" s="152"/>
      <c r="DFL45" s="152"/>
      <c r="DFM45" s="152"/>
      <c r="DFN45" s="152"/>
      <c r="DFO45" s="152"/>
      <c r="DFP45" s="152"/>
      <c r="DFQ45" s="152"/>
      <c r="DFR45" s="152"/>
      <c r="DFS45" s="152"/>
      <c r="DFT45" s="152"/>
      <c r="DFU45" s="152"/>
      <c r="DFV45" s="152"/>
      <c r="DFW45" s="152"/>
      <c r="DFX45" s="152"/>
      <c r="DFY45" s="152"/>
      <c r="DFZ45" s="152"/>
      <c r="DGA45" s="152"/>
      <c r="DGB45" s="152"/>
      <c r="DGC45" s="152"/>
      <c r="DGD45" s="152"/>
      <c r="DGE45" s="152"/>
      <c r="DGF45" s="152"/>
      <c r="DGG45" s="152"/>
      <c r="DGH45" s="152"/>
      <c r="DGI45" s="152"/>
      <c r="DGJ45" s="152"/>
      <c r="DGK45" s="152"/>
      <c r="DGL45" s="152"/>
      <c r="DGM45" s="152"/>
      <c r="DGN45" s="152"/>
      <c r="DGO45" s="152"/>
      <c r="DGP45" s="152"/>
      <c r="DGQ45" s="152"/>
      <c r="DGR45" s="152"/>
      <c r="DGS45" s="152"/>
      <c r="DGT45" s="152"/>
      <c r="DGU45" s="152"/>
      <c r="DGV45" s="152"/>
      <c r="DGW45" s="152"/>
      <c r="DGX45" s="152"/>
      <c r="DGY45" s="152"/>
      <c r="DGZ45" s="152"/>
      <c r="DHA45" s="152"/>
      <c r="DHB45" s="152"/>
      <c r="DHC45" s="152"/>
      <c r="DHD45" s="152"/>
      <c r="DHE45" s="152"/>
      <c r="DHF45" s="152"/>
      <c r="DHG45" s="152"/>
      <c r="DHH45" s="152"/>
      <c r="DHI45" s="152"/>
      <c r="DHJ45" s="152"/>
      <c r="DHK45" s="152"/>
      <c r="DHL45" s="152"/>
      <c r="DHM45" s="152"/>
      <c r="DHN45" s="152"/>
      <c r="DHO45" s="152"/>
      <c r="DHP45" s="152"/>
      <c r="DHQ45" s="152"/>
      <c r="DHR45" s="152"/>
      <c r="DHS45" s="152"/>
      <c r="DHT45" s="152"/>
      <c r="DHU45" s="152"/>
      <c r="DHV45" s="152"/>
      <c r="DHW45" s="152"/>
      <c r="DHX45" s="152"/>
      <c r="DHY45" s="152"/>
      <c r="DHZ45" s="152"/>
      <c r="DIA45" s="152"/>
      <c r="DIB45" s="152"/>
      <c r="DIC45" s="152"/>
      <c r="DID45" s="152"/>
      <c r="DIE45" s="152"/>
      <c r="DIF45" s="152"/>
      <c r="DIG45" s="152"/>
      <c r="DIH45" s="152"/>
      <c r="DII45" s="152"/>
      <c r="DIJ45" s="152"/>
      <c r="DIK45" s="152"/>
      <c r="DIL45" s="152"/>
      <c r="DIM45" s="152"/>
      <c r="DIN45" s="152"/>
      <c r="DIO45" s="152"/>
      <c r="DIP45" s="152"/>
      <c r="DIQ45" s="152"/>
      <c r="DIR45" s="152"/>
      <c r="DIS45" s="152"/>
      <c r="DIT45" s="152"/>
      <c r="DIU45" s="152"/>
      <c r="DIV45" s="152"/>
      <c r="DIW45" s="152"/>
      <c r="DIX45" s="152"/>
      <c r="DIY45" s="152"/>
      <c r="DIZ45" s="152"/>
      <c r="DJA45" s="152"/>
      <c r="DJB45" s="152"/>
      <c r="DJC45" s="152"/>
      <c r="DJD45" s="152"/>
      <c r="DJE45" s="152"/>
      <c r="DJF45" s="152"/>
      <c r="DJG45" s="152"/>
      <c r="DJH45" s="152"/>
      <c r="DJI45" s="152"/>
      <c r="DJJ45" s="152"/>
      <c r="DJK45" s="152"/>
      <c r="DJL45" s="152"/>
      <c r="DJM45" s="152"/>
      <c r="DJN45" s="152"/>
      <c r="DJO45" s="152"/>
      <c r="DJP45" s="152"/>
      <c r="DJQ45" s="152"/>
      <c r="DJR45" s="152"/>
      <c r="DJS45" s="152"/>
      <c r="DJT45" s="152"/>
      <c r="DJU45" s="152"/>
      <c r="DJV45" s="152"/>
      <c r="DJW45" s="152"/>
      <c r="DJX45" s="152"/>
      <c r="DJY45" s="152"/>
      <c r="DJZ45" s="152"/>
      <c r="DKA45" s="152"/>
      <c r="DKB45" s="152"/>
      <c r="DKC45" s="152"/>
      <c r="DKD45" s="152"/>
      <c r="DKE45" s="152"/>
      <c r="DKF45" s="152"/>
      <c r="DKG45" s="152"/>
      <c r="DKH45" s="152"/>
      <c r="DKI45" s="152"/>
      <c r="DKJ45" s="152"/>
      <c r="DKK45" s="152"/>
      <c r="DKL45" s="152"/>
      <c r="DKM45" s="152"/>
      <c r="DKN45" s="152"/>
      <c r="DKO45" s="152"/>
      <c r="DKP45" s="152"/>
      <c r="DKQ45" s="152"/>
      <c r="DKR45" s="152"/>
      <c r="DKS45" s="152"/>
      <c r="DKT45" s="152"/>
      <c r="DKU45" s="152"/>
      <c r="DKV45" s="152"/>
      <c r="DKW45" s="152"/>
      <c r="DKX45" s="152"/>
      <c r="DKY45" s="152"/>
      <c r="DKZ45" s="152"/>
      <c r="DLA45" s="152"/>
      <c r="DLB45" s="152"/>
      <c r="DLC45" s="152"/>
      <c r="DLD45" s="152"/>
      <c r="DLE45" s="152"/>
      <c r="DLF45" s="152"/>
      <c r="DLG45" s="152"/>
      <c r="DLH45" s="152"/>
      <c r="DLI45" s="152"/>
      <c r="DLJ45" s="152"/>
      <c r="DLK45" s="152"/>
      <c r="DLL45" s="152"/>
      <c r="DLM45" s="152"/>
      <c r="DLN45" s="152"/>
      <c r="DLO45" s="152"/>
      <c r="DLP45" s="152"/>
      <c r="DLQ45" s="152"/>
      <c r="DLR45" s="152"/>
      <c r="DLS45" s="152"/>
      <c r="DLT45" s="152"/>
      <c r="DLU45" s="152"/>
      <c r="DLV45" s="152"/>
      <c r="DLW45" s="152"/>
      <c r="DLX45" s="152"/>
      <c r="DLY45" s="152"/>
      <c r="DLZ45" s="152"/>
      <c r="DMA45" s="152"/>
      <c r="DMB45" s="152"/>
      <c r="DMC45" s="152"/>
      <c r="DMD45" s="152"/>
      <c r="DME45" s="152"/>
      <c r="DMF45" s="152"/>
      <c r="DMG45" s="152"/>
      <c r="DMH45" s="152"/>
      <c r="DMI45" s="152"/>
      <c r="DMJ45" s="152"/>
      <c r="DMK45" s="152"/>
      <c r="DML45" s="152"/>
      <c r="DMM45" s="152"/>
      <c r="DMN45" s="152"/>
      <c r="DMO45" s="152"/>
      <c r="DMP45" s="152"/>
      <c r="DMQ45" s="152"/>
      <c r="DMR45" s="152"/>
      <c r="DMS45" s="152"/>
      <c r="DMT45" s="152"/>
      <c r="DMU45" s="152"/>
      <c r="DMV45" s="152"/>
      <c r="DMW45" s="152"/>
      <c r="DMX45" s="152"/>
      <c r="DMY45" s="152"/>
      <c r="DMZ45" s="152"/>
      <c r="DNA45" s="152"/>
      <c r="DNB45" s="152"/>
      <c r="DNC45" s="152"/>
      <c r="DND45" s="152"/>
      <c r="DNE45" s="152"/>
      <c r="DNF45" s="152"/>
      <c r="DNG45" s="152"/>
      <c r="DNH45" s="152"/>
      <c r="DNI45" s="152"/>
      <c r="DNJ45" s="152"/>
      <c r="DNK45" s="152"/>
      <c r="DNL45" s="152"/>
      <c r="DNM45" s="152"/>
      <c r="DNN45" s="152"/>
      <c r="DNO45" s="152"/>
      <c r="DNP45" s="152"/>
      <c r="DNQ45" s="152"/>
      <c r="DNR45" s="152"/>
      <c r="DNS45" s="152"/>
      <c r="DNT45" s="152"/>
      <c r="DNU45" s="152"/>
      <c r="DNV45" s="152"/>
      <c r="DNW45" s="152"/>
      <c r="DNX45" s="152"/>
      <c r="DNY45" s="152"/>
      <c r="DNZ45" s="152"/>
      <c r="DOA45" s="152"/>
      <c r="DOB45" s="152"/>
      <c r="DOC45" s="152"/>
      <c r="DOD45" s="152"/>
      <c r="DOE45" s="152"/>
      <c r="DOF45" s="152"/>
      <c r="DOG45" s="152"/>
      <c r="DOH45" s="152"/>
      <c r="DOI45" s="152"/>
      <c r="DOJ45" s="152"/>
      <c r="DOK45" s="152"/>
      <c r="DOL45" s="152"/>
      <c r="DOM45" s="152"/>
      <c r="DON45" s="152"/>
      <c r="DOO45" s="152"/>
      <c r="DOP45" s="152"/>
      <c r="DOQ45" s="152"/>
      <c r="DOR45" s="152"/>
      <c r="DOS45" s="152"/>
      <c r="DOT45" s="152"/>
      <c r="DOU45" s="152"/>
      <c r="DOV45" s="152"/>
      <c r="DOW45" s="152"/>
      <c r="DOX45" s="152"/>
      <c r="DOY45" s="152"/>
      <c r="DOZ45" s="152"/>
      <c r="DPA45" s="152"/>
      <c r="DPB45" s="152"/>
      <c r="DPC45" s="152"/>
      <c r="DPD45" s="152"/>
      <c r="DPE45" s="152"/>
      <c r="DPF45" s="152"/>
      <c r="DPG45" s="152"/>
      <c r="DPH45" s="152"/>
      <c r="DPI45" s="152"/>
      <c r="DPJ45" s="152"/>
      <c r="DPK45" s="152"/>
      <c r="DPL45" s="152"/>
      <c r="DPM45" s="152"/>
      <c r="DPN45" s="152"/>
      <c r="DPO45" s="152"/>
      <c r="DPP45" s="152"/>
      <c r="DPQ45" s="152"/>
      <c r="DPR45" s="152"/>
      <c r="DPS45" s="152"/>
      <c r="DPT45" s="152"/>
      <c r="DPU45" s="152"/>
      <c r="DPV45" s="152"/>
      <c r="DPW45" s="152"/>
      <c r="DPX45" s="152"/>
      <c r="DPY45" s="152"/>
      <c r="DPZ45" s="152"/>
      <c r="DQA45" s="152"/>
      <c r="DQB45" s="152"/>
      <c r="DQC45" s="152"/>
      <c r="DQD45" s="152"/>
      <c r="DQE45" s="152"/>
      <c r="DQF45" s="152"/>
      <c r="DQG45" s="152"/>
      <c r="DQH45" s="152"/>
      <c r="DQI45" s="152"/>
      <c r="DQJ45" s="152"/>
      <c r="DQK45" s="152"/>
      <c r="DQL45" s="152"/>
      <c r="DQM45" s="152"/>
      <c r="DQN45" s="152"/>
      <c r="DQO45" s="152"/>
      <c r="DQP45" s="152"/>
      <c r="DQQ45" s="152"/>
      <c r="DQR45" s="152"/>
      <c r="DQS45" s="152"/>
      <c r="DQT45" s="152"/>
      <c r="DQU45" s="152"/>
      <c r="DQV45" s="152"/>
      <c r="DQW45" s="152"/>
      <c r="DQX45" s="152"/>
      <c r="DQY45" s="152"/>
      <c r="DQZ45" s="152"/>
      <c r="DRA45" s="152"/>
      <c r="DRB45" s="152"/>
      <c r="DRC45" s="152"/>
      <c r="DRD45" s="152"/>
      <c r="DRE45" s="152"/>
      <c r="DRF45" s="152"/>
      <c r="DRG45" s="152"/>
      <c r="DRH45" s="152"/>
      <c r="DRI45" s="152"/>
      <c r="DRJ45" s="152"/>
      <c r="DRK45" s="152"/>
      <c r="DRL45" s="152"/>
      <c r="DRM45" s="152"/>
      <c r="DRN45" s="152"/>
      <c r="DRO45" s="152"/>
      <c r="DRP45" s="152"/>
      <c r="DRQ45" s="152"/>
      <c r="DRR45" s="152"/>
      <c r="DRS45" s="152"/>
      <c r="DRT45" s="152"/>
      <c r="DRU45" s="152"/>
      <c r="DRV45" s="152"/>
      <c r="DRW45" s="152"/>
      <c r="DRX45" s="152"/>
      <c r="DRY45" s="152"/>
      <c r="DRZ45" s="152"/>
      <c r="DSA45" s="152"/>
      <c r="DSB45" s="152"/>
      <c r="DSC45" s="152"/>
      <c r="DSD45" s="152"/>
      <c r="DSE45" s="152"/>
      <c r="DSF45" s="152"/>
      <c r="DSG45" s="152"/>
      <c r="DSH45" s="152"/>
      <c r="DSI45" s="152"/>
      <c r="DSJ45" s="152"/>
      <c r="DSK45" s="152"/>
      <c r="DSL45" s="152"/>
      <c r="DSM45" s="152"/>
      <c r="DSN45" s="152"/>
      <c r="DSO45" s="152"/>
      <c r="DSP45" s="152"/>
      <c r="DSQ45" s="152"/>
      <c r="DSR45" s="152"/>
      <c r="DSS45" s="152"/>
      <c r="DST45" s="152"/>
      <c r="DSU45" s="152"/>
      <c r="DSV45" s="152"/>
      <c r="DSW45" s="152"/>
      <c r="DSX45" s="152"/>
      <c r="DSY45" s="152"/>
      <c r="DSZ45" s="152"/>
      <c r="DTA45" s="152"/>
      <c r="DTB45" s="152"/>
      <c r="DTC45" s="152"/>
      <c r="DTD45" s="152"/>
      <c r="DTE45" s="152"/>
      <c r="DTF45" s="152"/>
      <c r="DTG45" s="152"/>
      <c r="DTH45" s="152"/>
      <c r="DTI45" s="152"/>
      <c r="DTJ45" s="152"/>
      <c r="DTK45" s="152"/>
      <c r="DTL45" s="152"/>
      <c r="DTM45" s="152"/>
      <c r="DTN45" s="152"/>
      <c r="DTO45" s="152"/>
      <c r="DTP45" s="152"/>
      <c r="DTQ45" s="152"/>
      <c r="DTR45" s="152"/>
      <c r="DTS45" s="152"/>
      <c r="DTT45" s="152"/>
      <c r="DTU45" s="152"/>
      <c r="DTV45" s="152"/>
      <c r="DTW45" s="152"/>
      <c r="DTX45" s="152"/>
      <c r="DTY45" s="152"/>
      <c r="DTZ45" s="152"/>
      <c r="DUA45" s="152"/>
      <c r="DUB45" s="152"/>
      <c r="DUC45" s="152"/>
      <c r="DUD45" s="152"/>
      <c r="DUE45" s="152"/>
      <c r="DUF45" s="152"/>
      <c r="DUG45" s="152"/>
      <c r="DUH45" s="152"/>
      <c r="DUI45" s="152"/>
      <c r="DUJ45" s="152"/>
      <c r="DUK45" s="152"/>
      <c r="DUL45" s="152"/>
      <c r="DUM45" s="152"/>
      <c r="DUN45" s="152"/>
      <c r="DUO45" s="152"/>
      <c r="DUP45" s="152"/>
      <c r="DUQ45" s="152"/>
      <c r="DUR45" s="152"/>
      <c r="DUS45" s="152"/>
      <c r="DUT45" s="152"/>
      <c r="DUU45" s="152"/>
      <c r="DUV45" s="152"/>
      <c r="DUW45" s="152"/>
      <c r="DUX45" s="152"/>
      <c r="DUY45" s="152"/>
      <c r="DUZ45" s="152"/>
      <c r="DVA45" s="152"/>
      <c r="DVB45" s="152"/>
      <c r="DVC45" s="152"/>
      <c r="DVD45" s="152"/>
      <c r="DVE45" s="152"/>
      <c r="DVF45" s="152"/>
      <c r="DVG45" s="152"/>
      <c r="DVH45" s="152"/>
      <c r="DVI45" s="152"/>
      <c r="DVJ45" s="152"/>
      <c r="DVK45" s="152"/>
      <c r="DVL45" s="152"/>
      <c r="DVM45" s="152"/>
      <c r="DVN45" s="152"/>
      <c r="DVO45" s="152"/>
      <c r="DVP45" s="152"/>
      <c r="DVQ45" s="152"/>
      <c r="DVR45" s="152"/>
      <c r="DVS45" s="152"/>
      <c r="DVT45" s="152"/>
      <c r="DVU45" s="152"/>
      <c r="DVV45" s="152"/>
      <c r="DVW45" s="152"/>
      <c r="DVX45" s="152"/>
      <c r="DVY45" s="152"/>
      <c r="DVZ45" s="152"/>
      <c r="DWA45" s="152"/>
      <c r="DWB45" s="152"/>
      <c r="DWC45" s="152"/>
      <c r="DWD45" s="152"/>
      <c r="DWE45" s="152"/>
      <c r="DWF45" s="152"/>
      <c r="DWG45" s="152"/>
      <c r="DWH45" s="152"/>
      <c r="DWI45" s="152"/>
      <c r="DWJ45" s="152"/>
      <c r="DWK45" s="152"/>
      <c r="DWL45" s="152"/>
      <c r="DWM45" s="152"/>
      <c r="DWN45" s="152"/>
      <c r="DWO45" s="152"/>
      <c r="DWP45" s="152"/>
      <c r="DWQ45" s="152"/>
      <c r="DWR45" s="152"/>
      <c r="DWS45" s="152"/>
      <c r="DWT45" s="152"/>
      <c r="DWU45" s="152"/>
      <c r="DWV45" s="152"/>
      <c r="DWW45" s="152"/>
      <c r="DWX45" s="152"/>
      <c r="DWY45" s="152"/>
      <c r="DWZ45" s="152"/>
      <c r="DXA45" s="152"/>
      <c r="DXB45" s="152"/>
      <c r="DXC45" s="152"/>
      <c r="DXD45" s="152"/>
      <c r="DXE45" s="152"/>
      <c r="DXF45" s="152"/>
      <c r="DXG45" s="152"/>
      <c r="DXH45" s="152"/>
      <c r="DXI45" s="152"/>
      <c r="DXJ45" s="152"/>
      <c r="DXK45" s="152"/>
      <c r="DXL45" s="152"/>
      <c r="DXM45" s="152"/>
      <c r="DXN45" s="152"/>
      <c r="DXO45" s="152"/>
      <c r="DXP45" s="152"/>
      <c r="DXQ45" s="152"/>
      <c r="DXR45" s="152"/>
      <c r="DXS45" s="152"/>
      <c r="DXT45" s="152"/>
      <c r="DXU45" s="152"/>
      <c r="DXV45" s="152"/>
      <c r="DXW45" s="152"/>
      <c r="DXX45" s="152"/>
      <c r="DXY45" s="152"/>
      <c r="DXZ45" s="152"/>
      <c r="DYA45" s="152"/>
      <c r="DYB45" s="152"/>
      <c r="DYC45" s="152"/>
      <c r="DYD45" s="152"/>
      <c r="DYE45" s="152"/>
      <c r="DYF45" s="152"/>
      <c r="DYG45" s="152"/>
      <c r="DYH45" s="152"/>
      <c r="DYI45" s="152"/>
      <c r="DYJ45" s="152"/>
      <c r="DYK45" s="152"/>
      <c r="DYL45" s="152"/>
      <c r="DYM45" s="152"/>
      <c r="DYN45" s="152"/>
      <c r="DYO45" s="152"/>
      <c r="DYP45" s="152"/>
      <c r="DYQ45" s="152"/>
      <c r="DYR45" s="152"/>
      <c r="DYS45" s="152"/>
      <c r="DYT45" s="152"/>
      <c r="DYU45" s="152"/>
      <c r="DYV45" s="152"/>
      <c r="DYW45" s="152"/>
      <c r="DYX45" s="152"/>
      <c r="DYY45" s="152"/>
      <c r="DYZ45" s="152"/>
      <c r="DZA45" s="152"/>
      <c r="DZB45" s="152"/>
      <c r="DZC45" s="152"/>
      <c r="DZD45" s="152"/>
      <c r="DZE45" s="152"/>
      <c r="DZF45" s="152"/>
      <c r="DZG45" s="152"/>
      <c r="DZH45" s="152"/>
      <c r="DZI45" s="152"/>
      <c r="DZJ45" s="152"/>
      <c r="DZK45" s="152"/>
      <c r="DZL45" s="152"/>
      <c r="DZM45" s="152"/>
      <c r="DZN45" s="152"/>
      <c r="DZO45" s="152"/>
      <c r="DZP45" s="152"/>
      <c r="DZQ45" s="152"/>
      <c r="DZR45" s="152"/>
      <c r="DZS45" s="152"/>
      <c r="DZT45" s="152"/>
      <c r="DZU45" s="152"/>
      <c r="DZV45" s="152"/>
      <c r="DZW45" s="152"/>
      <c r="DZX45" s="152"/>
      <c r="DZY45" s="152"/>
      <c r="DZZ45" s="152"/>
      <c r="EAA45" s="152"/>
      <c r="EAB45" s="152"/>
      <c r="EAC45" s="152"/>
      <c r="EAD45" s="152"/>
      <c r="EAE45" s="152"/>
      <c r="EAF45" s="152"/>
      <c r="EAG45" s="152"/>
      <c r="EAH45" s="152"/>
      <c r="EAI45" s="152"/>
      <c r="EAJ45" s="152"/>
      <c r="EAK45" s="152"/>
      <c r="EAL45" s="152"/>
      <c r="EAM45" s="152"/>
      <c r="EAN45" s="152"/>
      <c r="EAO45" s="152"/>
      <c r="EAP45" s="152"/>
      <c r="EAQ45" s="152"/>
      <c r="EAR45" s="152"/>
      <c r="EAS45" s="152"/>
      <c r="EAT45" s="152"/>
      <c r="EAU45" s="152"/>
      <c r="EAV45" s="152"/>
      <c r="EAW45" s="152"/>
      <c r="EAX45" s="152"/>
      <c r="EAY45" s="152"/>
      <c r="EAZ45" s="152"/>
      <c r="EBA45" s="152"/>
      <c r="EBB45" s="152"/>
      <c r="EBC45" s="152"/>
      <c r="EBD45" s="152"/>
      <c r="EBE45" s="152"/>
      <c r="EBF45" s="152"/>
      <c r="EBG45" s="152"/>
      <c r="EBH45" s="152"/>
      <c r="EBI45" s="152"/>
      <c r="EBJ45" s="152"/>
      <c r="EBK45" s="152"/>
      <c r="EBL45" s="152"/>
      <c r="EBM45" s="152"/>
      <c r="EBN45" s="152"/>
      <c r="EBO45" s="152"/>
      <c r="EBP45" s="152"/>
      <c r="EBQ45" s="152"/>
      <c r="EBR45" s="152"/>
      <c r="EBS45" s="152"/>
      <c r="EBT45" s="152"/>
      <c r="EBU45" s="152"/>
      <c r="EBV45" s="152"/>
      <c r="EBW45" s="152"/>
      <c r="EBX45" s="152"/>
      <c r="EBY45" s="152"/>
      <c r="EBZ45" s="152"/>
      <c r="ECA45" s="152"/>
      <c r="ECB45" s="152"/>
      <c r="ECC45" s="152"/>
      <c r="ECD45" s="152"/>
      <c r="ECE45" s="152"/>
      <c r="ECF45" s="152"/>
      <c r="ECG45" s="152"/>
      <c r="ECH45" s="152"/>
      <c r="ECI45" s="152"/>
      <c r="ECJ45" s="152"/>
      <c r="ECK45" s="152"/>
      <c r="ECL45" s="152"/>
      <c r="ECM45" s="152"/>
      <c r="ECN45" s="152"/>
      <c r="ECO45" s="152"/>
      <c r="ECP45" s="152"/>
      <c r="ECQ45" s="152"/>
      <c r="ECR45" s="152"/>
      <c r="ECS45" s="152"/>
      <c r="ECT45" s="152"/>
      <c r="ECU45" s="152"/>
      <c r="ECV45" s="152"/>
      <c r="ECW45" s="152"/>
      <c r="ECX45" s="152"/>
      <c r="ECY45" s="152"/>
      <c r="ECZ45" s="152"/>
      <c r="EDA45" s="152"/>
      <c r="EDB45" s="152"/>
      <c r="EDC45" s="152"/>
      <c r="EDD45" s="152"/>
      <c r="EDE45" s="152"/>
      <c r="EDF45" s="152"/>
      <c r="EDG45" s="152"/>
      <c r="EDH45" s="152"/>
      <c r="EDI45" s="152"/>
      <c r="EDJ45" s="152"/>
      <c r="EDK45" s="152"/>
      <c r="EDL45" s="152"/>
      <c r="EDM45" s="152"/>
      <c r="EDN45" s="152"/>
      <c r="EDO45" s="152"/>
      <c r="EDP45" s="152"/>
      <c r="EDQ45" s="152"/>
      <c r="EDR45" s="152"/>
      <c r="EDS45" s="152"/>
      <c r="EDT45" s="152"/>
      <c r="EDU45" s="152"/>
      <c r="EDV45" s="152"/>
      <c r="EDW45" s="152"/>
      <c r="EDX45" s="152"/>
      <c r="EDY45" s="152"/>
      <c r="EDZ45" s="152"/>
      <c r="EEA45" s="152"/>
      <c r="EEB45" s="152"/>
      <c r="EEC45" s="152"/>
      <c r="EED45" s="152"/>
      <c r="EEE45" s="152"/>
      <c r="EEF45" s="152"/>
      <c r="EEG45" s="152"/>
      <c r="EEH45" s="152"/>
      <c r="EEI45" s="152"/>
      <c r="EEJ45" s="152"/>
      <c r="EEK45" s="152"/>
      <c r="EEL45" s="152"/>
      <c r="EEM45" s="152"/>
      <c r="EEN45" s="152"/>
      <c r="EEO45" s="152"/>
      <c r="EEP45" s="152"/>
      <c r="EEQ45" s="152"/>
      <c r="EER45" s="152"/>
      <c r="EES45" s="152"/>
      <c r="EET45" s="152"/>
      <c r="EEU45" s="152"/>
      <c r="EEV45" s="152"/>
      <c r="EEW45" s="152"/>
      <c r="EEX45" s="152"/>
      <c r="EEY45" s="152"/>
      <c r="EEZ45" s="152"/>
      <c r="EFA45" s="152"/>
      <c r="EFB45" s="152"/>
      <c r="EFC45" s="152"/>
      <c r="EFD45" s="152"/>
      <c r="EFE45" s="152"/>
      <c r="EFF45" s="152"/>
      <c r="EFG45" s="152"/>
      <c r="EFH45" s="152"/>
      <c r="EFI45" s="152"/>
      <c r="EFJ45" s="152"/>
      <c r="EFK45" s="152"/>
      <c r="EFL45" s="152"/>
      <c r="EFM45" s="152"/>
      <c r="EFN45" s="152"/>
      <c r="EFO45" s="152"/>
      <c r="EFP45" s="152"/>
      <c r="EFQ45" s="152"/>
      <c r="EFR45" s="152"/>
      <c r="EFS45" s="152"/>
      <c r="EFT45" s="152"/>
      <c r="EFU45" s="152"/>
      <c r="EFV45" s="152"/>
      <c r="EFW45" s="152"/>
      <c r="EFX45" s="152"/>
      <c r="EFY45" s="152"/>
      <c r="EFZ45" s="152"/>
      <c r="EGA45" s="152"/>
      <c r="EGB45" s="152"/>
      <c r="EGC45" s="152"/>
      <c r="EGD45" s="152"/>
      <c r="EGE45" s="152"/>
      <c r="EGF45" s="152"/>
      <c r="EGG45" s="152"/>
      <c r="EGH45" s="152"/>
      <c r="EGI45" s="152"/>
      <c r="EGJ45" s="152"/>
      <c r="EGK45" s="152"/>
      <c r="EGL45" s="152"/>
      <c r="EGM45" s="152"/>
      <c r="EGN45" s="152"/>
      <c r="EGO45" s="152"/>
      <c r="EGP45" s="152"/>
      <c r="EGQ45" s="152"/>
      <c r="EGR45" s="152"/>
      <c r="EGS45" s="152"/>
      <c r="EGT45" s="152"/>
      <c r="EGU45" s="152"/>
      <c r="EGV45" s="152"/>
      <c r="EGW45" s="152"/>
      <c r="EGX45" s="152"/>
      <c r="EGY45" s="152"/>
      <c r="EGZ45" s="152"/>
      <c r="EHA45" s="152"/>
      <c r="EHB45" s="152"/>
      <c r="EHC45" s="152"/>
      <c r="EHD45" s="152"/>
      <c r="EHE45" s="152"/>
      <c r="EHF45" s="152"/>
      <c r="EHG45" s="152"/>
      <c r="EHH45" s="152"/>
      <c r="EHI45" s="152"/>
      <c r="EHJ45" s="152"/>
      <c r="EHK45" s="152"/>
      <c r="EHL45" s="152"/>
      <c r="EHM45" s="152"/>
      <c r="EHN45" s="152"/>
      <c r="EHO45" s="152"/>
      <c r="EHP45" s="152"/>
      <c r="EHQ45" s="152"/>
      <c r="EHR45" s="152"/>
      <c r="EHS45" s="152"/>
      <c r="EHT45" s="152"/>
      <c r="EHU45" s="152"/>
      <c r="EHV45" s="152"/>
      <c r="EHW45" s="152"/>
      <c r="EHX45" s="152"/>
      <c r="EHY45" s="152"/>
      <c r="EHZ45" s="152"/>
      <c r="EIA45" s="152"/>
      <c r="EIB45" s="152"/>
      <c r="EIC45" s="152"/>
      <c r="EID45" s="152"/>
      <c r="EIE45" s="152"/>
      <c r="EIF45" s="152"/>
      <c r="EIG45" s="152"/>
      <c r="EIH45" s="152"/>
      <c r="EII45" s="152"/>
      <c r="EIJ45" s="152"/>
      <c r="EIK45" s="152"/>
      <c r="EIL45" s="152"/>
      <c r="EIM45" s="152"/>
      <c r="EIN45" s="152"/>
      <c r="EIO45" s="152"/>
      <c r="EIP45" s="152"/>
      <c r="EIQ45" s="152"/>
      <c r="EIR45" s="152"/>
      <c r="EIS45" s="152"/>
      <c r="EIT45" s="152"/>
      <c r="EIU45" s="152"/>
      <c r="EIV45" s="152"/>
      <c r="EIW45" s="152"/>
      <c r="EIX45" s="152"/>
      <c r="EIY45" s="152"/>
      <c r="EIZ45" s="152"/>
      <c r="EJA45" s="152"/>
      <c r="EJB45" s="152"/>
      <c r="EJC45" s="152"/>
      <c r="EJD45" s="152"/>
      <c r="EJE45" s="152"/>
      <c r="EJF45" s="152"/>
      <c r="EJG45" s="152"/>
      <c r="EJH45" s="152"/>
      <c r="EJI45" s="152"/>
      <c r="EJJ45" s="152"/>
      <c r="EJK45" s="152"/>
      <c r="EJL45" s="152"/>
      <c r="EJM45" s="152"/>
      <c r="EJN45" s="152"/>
      <c r="EJO45" s="152"/>
      <c r="EJP45" s="152"/>
      <c r="EJQ45" s="152"/>
      <c r="EJR45" s="152"/>
      <c r="EJS45" s="152"/>
      <c r="EJT45" s="152"/>
      <c r="EJU45" s="152"/>
      <c r="EJV45" s="152"/>
      <c r="EJW45" s="152"/>
      <c r="EJX45" s="152"/>
      <c r="EJY45" s="152"/>
      <c r="EJZ45" s="152"/>
      <c r="EKA45" s="152"/>
      <c r="EKB45" s="152"/>
      <c r="EKC45" s="152"/>
      <c r="EKD45" s="152"/>
      <c r="EKE45" s="152"/>
      <c r="EKF45" s="152"/>
      <c r="EKG45" s="152"/>
      <c r="EKH45" s="152"/>
      <c r="EKI45" s="152"/>
      <c r="EKJ45" s="152"/>
      <c r="EKK45" s="152"/>
      <c r="EKL45" s="152"/>
      <c r="EKM45" s="152"/>
      <c r="EKN45" s="152"/>
      <c r="EKO45" s="152"/>
      <c r="EKP45" s="152"/>
      <c r="EKQ45" s="152"/>
      <c r="EKR45" s="152"/>
      <c r="EKS45" s="152"/>
      <c r="EKT45" s="152"/>
      <c r="EKU45" s="152"/>
      <c r="EKV45" s="152"/>
      <c r="EKW45" s="152"/>
      <c r="EKX45" s="152"/>
      <c r="EKY45" s="152"/>
      <c r="EKZ45" s="152"/>
      <c r="ELA45" s="152"/>
      <c r="ELB45" s="152"/>
      <c r="ELC45" s="152"/>
      <c r="ELD45" s="152"/>
      <c r="ELE45" s="152"/>
      <c r="ELF45" s="152"/>
      <c r="ELG45" s="152"/>
      <c r="ELH45" s="152"/>
      <c r="ELI45" s="152"/>
      <c r="ELJ45" s="152"/>
      <c r="ELK45" s="152"/>
      <c r="ELL45" s="152"/>
      <c r="ELM45" s="152"/>
      <c r="ELN45" s="152"/>
      <c r="ELO45" s="152"/>
      <c r="ELP45" s="152"/>
      <c r="ELQ45" s="152"/>
      <c r="ELR45" s="152"/>
      <c r="ELS45" s="152"/>
      <c r="ELT45" s="152"/>
      <c r="ELU45" s="152"/>
      <c r="ELV45" s="152"/>
      <c r="ELW45" s="152"/>
      <c r="ELX45" s="152"/>
      <c r="ELY45" s="152"/>
      <c r="ELZ45" s="152"/>
      <c r="EMA45" s="152"/>
      <c r="EMB45" s="152"/>
      <c r="EMC45" s="152"/>
      <c r="EMD45" s="152"/>
      <c r="EME45" s="152"/>
      <c r="EMF45" s="152"/>
      <c r="EMG45" s="152"/>
      <c r="EMH45" s="152"/>
      <c r="EMI45" s="152"/>
      <c r="EMJ45" s="152"/>
      <c r="EMK45" s="152"/>
      <c r="EML45" s="152"/>
      <c r="EMM45" s="152"/>
      <c r="EMN45" s="152"/>
      <c r="EMO45" s="152"/>
      <c r="EMP45" s="152"/>
      <c r="EMQ45" s="152"/>
      <c r="EMR45" s="152"/>
      <c r="EMS45" s="152"/>
      <c r="EMT45" s="152"/>
      <c r="EMU45" s="152"/>
      <c r="EMV45" s="152"/>
      <c r="EMW45" s="152"/>
      <c r="EMX45" s="152"/>
      <c r="EMY45" s="152"/>
      <c r="EMZ45" s="152"/>
      <c r="ENA45" s="152"/>
      <c r="ENB45" s="152"/>
      <c r="ENC45" s="152"/>
      <c r="END45" s="152"/>
      <c r="ENE45" s="152"/>
      <c r="ENF45" s="152"/>
      <c r="ENG45" s="152"/>
      <c r="ENH45" s="152"/>
      <c r="ENI45" s="152"/>
      <c r="ENJ45" s="152"/>
      <c r="ENK45" s="152"/>
      <c r="ENL45" s="152"/>
      <c r="ENM45" s="152"/>
      <c r="ENN45" s="152"/>
      <c r="ENO45" s="152"/>
      <c r="ENP45" s="152"/>
      <c r="ENQ45" s="152"/>
      <c r="ENR45" s="152"/>
      <c r="ENS45" s="152"/>
      <c r="ENT45" s="152"/>
      <c r="ENU45" s="152"/>
      <c r="ENV45" s="152"/>
      <c r="ENW45" s="152"/>
      <c r="ENX45" s="152"/>
      <c r="ENY45" s="152"/>
      <c r="ENZ45" s="152"/>
      <c r="EOA45" s="152"/>
      <c r="EOB45" s="152"/>
      <c r="EOC45" s="152"/>
      <c r="EOD45" s="152"/>
      <c r="EOE45" s="152"/>
      <c r="EOF45" s="152"/>
      <c r="EOG45" s="152"/>
      <c r="EOH45" s="152"/>
      <c r="EOI45" s="152"/>
      <c r="EOJ45" s="152"/>
      <c r="EOK45" s="152"/>
      <c r="EOL45" s="152"/>
      <c r="EOM45" s="152"/>
      <c r="EON45" s="152"/>
      <c r="EOO45" s="152"/>
      <c r="EOP45" s="152"/>
      <c r="EOQ45" s="152"/>
      <c r="EOR45" s="152"/>
      <c r="EOS45" s="152"/>
      <c r="EOT45" s="152"/>
      <c r="EOU45" s="152"/>
      <c r="EOV45" s="152"/>
      <c r="EOW45" s="152"/>
      <c r="EOX45" s="152"/>
      <c r="EOY45" s="152"/>
      <c r="EOZ45" s="152"/>
      <c r="EPA45" s="152"/>
      <c r="EPB45" s="152"/>
      <c r="EPC45" s="152"/>
      <c r="EPD45" s="152"/>
      <c r="EPE45" s="152"/>
      <c r="EPF45" s="152"/>
      <c r="EPG45" s="152"/>
      <c r="EPH45" s="152"/>
      <c r="EPI45" s="152"/>
      <c r="EPJ45" s="152"/>
      <c r="EPK45" s="152"/>
      <c r="EPL45" s="152"/>
      <c r="EPM45" s="152"/>
      <c r="EPN45" s="152"/>
      <c r="EPO45" s="152"/>
      <c r="EPP45" s="152"/>
      <c r="EPQ45" s="152"/>
      <c r="EPR45" s="152"/>
      <c r="EPS45" s="152"/>
      <c r="EPT45" s="152"/>
      <c r="EPU45" s="152"/>
      <c r="EPV45" s="152"/>
      <c r="EPW45" s="152"/>
      <c r="EPX45" s="152"/>
      <c r="EPY45" s="152"/>
      <c r="EPZ45" s="152"/>
      <c r="EQA45" s="152"/>
      <c r="EQB45" s="152"/>
      <c r="EQC45" s="152"/>
      <c r="EQD45" s="152"/>
      <c r="EQE45" s="152"/>
      <c r="EQF45" s="152"/>
      <c r="EQG45" s="152"/>
      <c r="EQH45" s="152"/>
      <c r="EQI45" s="152"/>
      <c r="EQJ45" s="152"/>
      <c r="EQK45" s="152"/>
      <c r="EQL45" s="152"/>
      <c r="EQM45" s="152"/>
      <c r="EQN45" s="152"/>
      <c r="EQO45" s="152"/>
      <c r="EQP45" s="152"/>
      <c r="EQQ45" s="152"/>
      <c r="EQR45" s="152"/>
      <c r="EQS45" s="152"/>
      <c r="EQT45" s="152"/>
      <c r="EQU45" s="152"/>
      <c r="EQV45" s="152"/>
      <c r="EQW45" s="152"/>
      <c r="EQX45" s="152"/>
      <c r="EQY45" s="152"/>
      <c r="EQZ45" s="152"/>
      <c r="ERA45" s="152"/>
      <c r="ERB45" s="152"/>
      <c r="ERC45" s="152"/>
      <c r="ERD45" s="152"/>
      <c r="ERE45" s="152"/>
      <c r="ERF45" s="152"/>
      <c r="ERG45" s="152"/>
      <c r="ERH45" s="152"/>
      <c r="ERI45" s="152"/>
      <c r="ERJ45" s="152"/>
      <c r="ERK45" s="152"/>
      <c r="ERL45" s="152"/>
      <c r="ERM45" s="152"/>
      <c r="ERN45" s="152"/>
      <c r="ERO45" s="152"/>
      <c r="ERP45" s="152"/>
      <c r="ERQ45" s="152"/>
      <c r="ERR45" s="152"/>
      <c r="ERS45" s="152"/>
      <c r="ERT45" s="152"/>
      <c r="ERU45" s="152"/>
      <c r="ERV45" s="152"/>
      <c r="ERW45" s="152"/>
      <c r="ERX45" s="152"/>
      <c r="ERY45" s="152"/>
      <c r="ERZ45" s="152"/>
      <c r="ESA45" s="152"/>
      <c r="ESB45" s="152"/>
      <c r="ESC45" s="152"/>
      <c r="ESD45" s="152"/>
      <c r="ESE45" s="152"/>
      <c r="ESF45" s="152"/>
      <c r="ESG45" s="152"/>
      <c r="ESH45" s="152"/>
      <c r="ESI45" s="152"/>
      <c r="ESJ45" s="152"/>
      <c r="ESK45" s="152"/>
      <c r="ESL45" s="152"/>
      <c r="ESM45" s="152"/>
      <c r="ESN45" s="152"/>
      <c r="ESO45" s="152"/>
      <c r="ESP45" s="152"/>
      <c r="ESQ45" s="152"/>
      <c r="ESR45" s="152"/>
      <c r="ESS45" s="152"/>
      <c r="EST45" s="152"/>
      <c r="ESU45" s="152"/>
      <c r="ESV45" s="152"/>
      <c r="ESW45" s="152"/>
      <c r="ESX45" s="152"/>
      <c r="ESY45" s="152"/>
      <c r="ESZ45" s="152"/>
      <c r="ETA45" s="152"/>
      <c r="ETB45" s="152"/>
      <c r="ETC45" s="152"/>
      <c r="ETD45" s="152"/>
      <c r="ETE45" s="152"/>
      <c r="ETF45" s="152"/>
      <c r="ETG45" s="152"/>
      <c r="ETH45" s="152"/>
      <c r="ETI45" s="152"/>
      <c r="ETJ45" s="152"/>
      <c r="ETK45" s="152"/>
      <c r="ETL45" s="152"/>
      <c r="ETM45" s="152"/>
      <c r="ETN45" s="152"/>
      <c r="ETO45" s="152"/>
      <c r="ETP45" s="152"/>
      <c r="ETQ45" s="152"/>
      <c r="ETR45" s="152"/>
      <c r="ETS45" s="152"/>
      <c r="ETT45" s="152"/>
      <c r="ETU45" s="152"/>
      <c r="ETV45" s="152"/>
      <c r="ETW45" s="152"/>
      <c r="ETX45" s="152"/>
      <c r="ETY45" s="152"/>
      <c r="ETZ45" s="152"/>
      <c r="EUA45" s="152"/>
      <c r="EUB45" s="152"/>
      <c r="EUC45" s="152"/>
      <c r="EUD45" s="152"/>
      <c r="EUE45" s="152"/>
      <c r="EUF45" s="152"/>
      <c r="EUG45" s="152"/>
      <c r="EUH45" s="152"/>
      <c r="EUI45" s="152"/>
      <c r="EUJ45" s="152"/>
      <c r="EUK45" s="152"/>
      <c r="EUL45" s="152"/>
      <c r="EUM45" s="152"/>
      <c r="EUN45" s="152"/>
      <c r="EUO45" s="152"/>
      <c r="EUP45" s="152"/>
      <c r="EUQ45" s="152"/>
      <c r="EUR45" s="152"/>
      <c r="EUS45" s="152"/>
      <c r="EUT45" s="152"/>
      <c r="EUU45" s="152"/>
      <c r="EUV45" s="152"/>
      <c r="EUW45" s="152"/>
      <c r="EUX45" s="152"/>
      <c r="EUY45" s="152"/>
      <c r="EUZ45" s="152"/>
      <c r="EVA45" s="152"/>
      <c r="EVB45" s="152"/>
      <c r="EVC45" s="152"/>
      <c r="EVD45" s="152"/>
      <c r="EVE45" s="152"/>
      <c r="EVF45" s="152"/>
      <c r="EVG45" s="152"/>
      <c r="EVH45" s="152"/>
      <c r="EVI45" s="152"/>
      <c r="EVJ45" s="152"/>
      <c r="EVK45" s="152"/>
      <c r="EVL45" s="152"/>
      <c r="EVM45" s="152"/>
      <c r="EVN45" s="152"/>
      <c r="EVO45" s="152"/>
      <c r="EVP45" s="152"/>
      <c r="EVQ45" s="152"/>
      <c r="EVR45" s="152"/>
      <c r="EVS45" s="152"/>
      <c r="EVT45" s="152"/>
      <c r="EVU45" s="152"/>
      <c r="EVV45" s="152"/>
      <c r="EVW45" s="152"/>
      <c r="EVX45" s="152"/>
      <c r="EVY45" s="152"/>
      <c r="EVZ45" s="152"/>
      <c r="EWA45" s="152"/>
      <c r="EWB45" s="152"/>
      <c r="EWC45" s="152"/>
      <c r="EWD45" s="152"/>
      <c r="EWE45" s="152"/>
      <c r="EWF45" s="152"/>
      <c r="EWG45" s="152"/>
      <c r="EWH45" s="152"/>
      <c r="EWI45" s="152"/>
      <c r="EWJ45" s="152"/>
      <c r="EWK45" s="152"/>
      <c r="EWL45" s="152"/>
      <c r="EWM45" s="152"/>
      <c r="EWN45" s="152"/>
      <c r="EWO45" s="152"/>
      <c r="EWP45" s="152"/>
      <c r="EWQ45" s="152"/>
      <c r="EWR45" s="152"/>
      <c r="EWS45" s="152"/>
      <c r="EWT45" s="152"/>
      <c r="EWU45" s="152"/>
      <c r="EWV45" s="152"/>
      <c r="EWW45" s="152"/>
      <c r="EWX45" s="152"/>
      <c r="EWY45" s="152"/>
      <c r="EWZ45" s="152"/>
      <c r="EXA45" s="152"/>
      <c r="EXB45" s="152"/>
      <c r="EXC45" s="152"/>
      <c r="EXD45" s="152"/>
      <c r="EXE45" s="152"/>
      <c r="EXF45" s="152"/>
      <c r="EXG45" s="152"/>
      <c r="EXH45" s="152"/>
      <c r="EXI45" s="152"/>
      <c r="EXJ45" s="152"/>
      <c r="EXK45" s="152"/>
      <c r="EXL45" s="152"/>
      <c r="EXM45" s="152"/>
      <c r="EXN45" s="152"/>
      <c r="EXO45" s="152"/>
      <c r="EXP45" s="152"/>
      <c r="EXQ45" s="152"/>
      <c r="EXR45" s="152"/>
      <c r="EXS45" s="152"/>
      <c r="EXT45" s="152"/>
      <c r="EXU45" s="152"/>
      <c r="EXV45" s="152"/>
      <c r="EXW45" s="152"/>
      <c r="EXX45" s="152"/>
      <c r="EXY45" s="152"/>
      <c r="EXZ45" s="152"/>
      <c r="EYA45" s="152"/>
      <c r="EYB45" s="152"/>
      <c r="EYC45" s="152"/>
      <c r="EYD45" s="152"/>
      <c r="EYE45" s="152"/>
      <c r="EYF45" s="152"/>
      <c r="EYG45" s="152"/>
      <c r="EYH45" s="152"/>
      <c r="EYI45" s="152"/>
      <c r="EYJ45" s="152"/>
      <c r="EYK45" s="152"/>
      <c r="EYL45" s="152"/>
      <c r="EYM45" s="152"/>
      <c r="EYN45" s="152"/>
      <c r="EYO45" s="152"/>
      <c r="EYP45" s="152"/>
      <c r="EYQ45" s="152"/>
      <c r="EYR45" s="152"/>
      <c r="EYS45" s="152"/>
      <c r="EYT45" s="152"/>
      <c r="EYU45" s="152"/>
      <c r="EYV45" s="152"/>
      <c r="EYW45" s="152"/>
      <c r="EYX45" s="152"/>
      <c r="EYY45" s="152"/>
      <c r="EYZ45" s="152"/>
      <c r="EZA45" s="152"/>
      <c r="EZB45" s="152"/>
      <c r="EZC45" s="152"/>
      <c r="EZD45" s="152"/>
      <c r="EZE45" s="152"/>
      <c r="EZF45" s="152"/>
      <c r="EZG45" s="152"/>
      <c r="EZH45" s="152"/>
      <c r="EZI45" s="152"/>
      <c r="EZJ45" s="152"/>
      <c r="EZK45" s="152"/>
      <c r="EZL45" s="152"/>
      <c r="EZM45" s="152"/>
      <c r="EZN45" s="152"/>
      <c r="EZO45" s="152"/>
      <c r="EZP45" s="152"/>
      <c r="EZQ45" s="152"/>
      <c r="EZR45" s="152"/>
      <c r="EZS45" s="152"/>
      <c r="EZT45" s="152"/>
      <c r="EZU45" s="152"/>
      <c r="EZV45" s="152"/>
      <c r="EZW45" s="152"/>
      <c r="EZX45" s="152"/>
      <c r="EZY45" s="152"/>
      <c r="EZZ45" s="152"/>
      <c r="FAA45" s="152"/>
      <c r="FAB45" s="152"/>
      <c r="FAC45" s="152"/>
      <c r="FAD45" s="152"/>
      <c r="FAE45" s="152"/>
      <c r="FAF45" s="152"/>
      <c r="FAG45" s="152"/>
      <c r="FAH45" s="152"/>
      <c r="FAI45" s="152"/>
      <c r="FAJ45" s="152"/>
      <c r="FAK45" s="152"/>
      <c r="FAL45" s="152"/>
      <c r="FAM45" s="152"/>
      <c r="FAN45" s="152"/>
      <c r="FAO45" s="152"/>
      <c r="FAP45" s="152"/>
      <c r="FAQ45" s="152"/>
      <c r="FAR45" s="152"/>
      <c r="FAS45" s="152"/>
      <c r="FAT45" s="152"/>
      <c r="FAU45" s="152"/>
      <c r="FAV45" s="152"/>
      <c r="FAW45" s="152"/>
      <c r="FAX45" s="152"/>
      <c r="FAY45" s="152"/>
      <c r="FAZ45" s="152"/>
      <c r="FBA45" s="152"/>
      <c r="FBB45" s="152"/>
      <c r="FBC45" s="152"/>
      <c r="FBD45" s="152"/>
      <c r="FBE45" s="152"/>
      <c r="FBF45" s="152"/>
      <c r="FBG45" s="152"/>
      <c r="FBH45" s="152"/>
      <c r="FBI45" s="152"/>
      <c r="FBJ45" s="152"/>
      <c r="FBK45" s="152"/>
      <c r="FBL45" s="152"/>
      <c r="FBM45" s="152"/>
      <c r="FBN45" s="152"/>
      <c r="FBO45" s="152"/>
      <c r="FBP45" s="152"/>
      <c r="FBQ45" s="152"/>
      <c r="FBR45" s="152"/>
      <c r="FBS45" s="152"/>
      <c r="FBT45" s="152"/>
      <c r="FBU45" s="152"/>
      <c r="FBV45" s="152"/>
      <c r="FBW45" s="152"/>
      <c r="FBX45" s="152"/>
      <c r="FBY45" s="152"/>
      <c r="FBZ45" s="152"/>
      <c r="FCA45" s="152"/>
      <c r="FCB45" s="152"/>
      <c r="FCC45" s="152"/>
      <c r="FCD45" s="152"/>
      <c r="FCE45" s="152"/>
      <c r="FCF45" s="152"/>
      <c r="FCG45" s="152"/>
      <c r="FCH45" s="152"/>
      <c r="FCI45" s="152"/>
      <c r="FCJ45" s="152"/>
      <c r="FCK45" s="152"/>
      <c r="FCL45" s="152"/>
      <c r="FCM45" s="152"/>
      <c r="FCN45" s="152"/>
      <c r="FCO45" s="152"/>
      <c r="FCP45" s="152"/>
      <c r="FCQ45" s="152"/>
      <c r="FCR45" s="152"/>
      <c r="FCS45" s="152"/>
      <c r="FCT45" s="152"/>
      <c r="FCU45" s="152"/>
      <c r="FCV45" s="152"/>
      <c r="FCW45" s="152"/>
      <c r="FCX45" s="152"/>
      <c r="FCY45" s="152"/>
      <c r="FCZ45" s="152"/>
      <c r="FDA45" s="152"/>
      <c r="FDB45" s="152"/>
      <c r="FDC45" s="152"/>
      <c r="FDD45" s="152"/>
      <c r="FDE45" s="152"/>
      <c r="FDF45" s="152"/>
      <c r="FDG45" s="152"/>
      <c r="FDH45" s="152"/>
      <c r="FDI45" s="152"/>
      <c r="FDJ45" s="152"/>
      <c r="FDK45" s="152"/>
      <c r="FDL45" s="152"/>
      <c r="FDM45" s="152"/>
      <c r="FDN45" s="152"/>
      <c r="FDO45" s="152"/>
      <c r="FDP45" s="152"/>
      <c r="FDQ45" s="152"/>
      <c r="FDR45" s="152"/>
      <c r="FDS45" s="152"/>
      <c r="FDT45" s="152"/>
      <c r="FDU45" s="152"/>
      <c r="FDV45" s="152"/>
      <c r="FDW45" s="152"/>
      <c r="FDX45" s="152"/>
      <c r="FDY45" s="152"/>
      <c r="FDZ45" s="152"/>
      <c r="FEA45" s="152"/>
      <c r="FEB45" s="152"/>
      <c r="FEC45" s="152"/>
      <c r="FED45" s="152"/>
      <c r="FEE45" s="152"/>
      <c r="FEF45" s="152"/>
      <c r="FEG45" s="152"/>
      <c r="FEH45" s="152"/>
      <c r="FEI45" s="152"/>
      <c r="FEJ45" s="152"/>
      <c r="FEK45" s="152"/>
      <c r="FEL45" s="152"/>
      <c r="FEM45" s="152"/>
      <c r="FEN45" s="152"/>
      <c r="FEO45" s="152"/>
      <c r="FEP45" s="152"/>
      <c r="FEQ45" s="152"/>
      <c r="FER45" s="152"/>
      <c r="FES45" s="152"/>
      <c r="FET45" s="152"/>
      <c r="FEU45" s="152"/>
      <c r="FEV45" s="152"/>
      <c r="FEW45" s="152"/>
      <c r="FEX45" s="152"/>
      <c r="FEY45" s="152"/>
      <c r="FEZ45" s="152"/>
      <c r="FFA45" s="152"/>
      <c r="FFB45" s="152"/>
      <c r="FFC45" s="152"/>
      <c r="FFD45" s="152"/>
      <c r="FFE45" s="152"/>
      <c r="FFF45" s="152"/>
      <c r="FFG45" s="152"/>
      <c r="FFH45" s="152"/>
      <c r="FFI45" s="152"/>
      <c r="FFJ45" s="152"/>
      <c r="FFK45" s="152"/>
      <c r="FFL45" s="152"/>
      <c r="FFM45" s="152"/>
      <c r="FFN45" s="152"/>
      <c r="FFO45" s="152"/>
      <c r="FFP45" s="152"/>
      <c r="FFQ45" s="152"/>
      <c r="FFR45" s="152"/>
      <c r="FFS45" s="152"/>
      <c r="FFT45" s="152"/>
      <c r="FFU45" s="152"/>
      <c r="FFV45" s="152"/>
      <c r="FFW45" s="152"/>
      <c r="FFX45" s="152"/>
      <c r="FFY45" s="152"/>
      <c r="FFZ45" s="152"/>
      <c r="FGA45" s="152"/>
      <c r="FGB45" s="152"/>
      <c r="FGC45" s="152"/>
      <c r="FGD45" s="152"/>
      <c r="FGE45" s="152"/>
      <c r="FGF45" s="152"/>
      <c r="FGG45" s="152"/>
      <c r="FGH45" s="152"/>
      <c r="FGI45" s="152"/>
      <c r="FGJ45" s="152"/>
      <c r="FGK45" s="152"/>
      <c r="FGL45" s="152"/>
      <c r="FGM45" s="152"/>
      <c r="FGN45" s="152"/>
      <c r="FGO45" s="152"/>
      <c r="FGP45" s="152"/>
      <c r="FGQ45" s="152"/>
      <c r="FGR45" s="152"/>
      <c r="FGS45" s="152"/>
      <c r="FGT45" s="152"/>
      <c r="FGU45" s="152"/>
      <c r="FGV45" s="152"/>
      <c r="FGW45" s="152"/>
      <c r="FGX45" s="152"/>
      <c r="FGY45" s="152"/>
      <c r="FGZ45" s="152"/>
      <c r="FHA45" s="152"/>
      <c r="FHB45" s="152"/>
      <c r="FHC45" s="152"/>
      <c r="FHD45" s="152"/>
      <c r="FHE45" s="152"/>
      <c r="FHF45" s="152"/>
      <c r="FHG45" s="152"/>
      <c r="FHH45" s="152"/>
      <c r="FHI45" s="152"/>
      <c r="FHJ45" s="152"/>
      <c r="FHK45" s="152"/>
      <c r="FHL45" s="152"/>
      <c r="FHM45" s="152"/>
      <c r="FHN45" s="152"/>
      <c r="FHO45" s="152"/>
      <c r="FHP45" s="152"/>
      <c r="FHQ45" s="152"/>
      <c r="FHR45" s="152"/>
      <c r="FHS45" s="152"/>
      <c r="FHT45" s="152"/>
      <c r="FHU45" s="152"/>
      <c r="FHV45" s="152"/>
      <c r="FHW45" s="152"/>
      <c r="FHX45" s="152"/>
      <c r="FHY45" s="152"/>
      <c r="FHZ45" s="152"/>
      <c r="FIA45" s="152"/>
      <c r="FIB45" s="152"/>
      <c r="FIC45" s="152"/>
      <c r="FID45" s="152"/>
      <c r="FIE45" s="152"/>
      <c r="FIF45" s="152"/>
      <c r="FIG45" s="152"/>
      <c r="FIH45" s="152"/>
      <c r="FII45" s="152"/>
      <c r="FIJ45" s="152"/>
      <c r="FIK45" s="152"/>
      <c r="FIL45" s="152"/>
      <c r="FIM45" s="152"/>
      <c r="FIN45" s="152"/>
      <c r="FIO45" s="152"/>
      <c r="FIP45" s="152"/>
      <c r="FIQ45" s="152"/>
      <c r="FIR45" s="152"/>
      <c r="FIS45" s="152"/>
      <c r="FIT45" s="152"/>
      <c r="FIU45" s="152"/>
      <c r="FIV45" s="152"/>
      <c r="FIW45" s="152"/>
      <c r="FIX45" s="152"/>
      <c r="FIY45" s="152"/>
      <c r="FIZ45" s="152"/>
      <c r="FJA45" s="152"/>
      <c r="FJB45" s="152"/>
      <c r="FJC45" s="152"/>
      <c r="FJD45" s="152"/>
      <c r="FJE45" s="152"/>
      <c r="FJF45" s="152"/>
      <c r="FJG45" s="152"/>
      <c r="FJH45" s="152"/>
      <c r="FJI45" s="152"/>
      <c r="FJJ45" s="152"/>
      <c r="FJK45" s="152"/>
      <c r="FJL45" s="152"/>
      <c r="FJM45" s="152"/>
      <c r="FJN45" s="152"/>
      <c r="FJO45" s="152"/>
      <c r="FJP45" s="152"/>
      <c r="FJQ45" s="152"/>
      <c r="FJR45" s="152"/>
      <c r="FJS45" s="152"/>
      <c r="FJT45" s="152"/>
      <c r="FJU45" s="152"/>
      <c r="FJV45" s="152"/>
      <c r="FJW45" s="152"/>
      <c r="FJX45" s="152"/>
      <c r="FJY45" s="152"/>
      <c r="FJZ45" s="152"/>
      <c r="FKA45" s="152"/>
      <c r="FKB45" s="152"/>
      <c r="FKC45" s="152"/>
      <c r="FKD45" s="152"/>
      <c r="FKE45" s="152"/>
      <c r="FKF45" s="152"/>
      <c r="FKG45" s="152"/>
      <c r="FKH45" s="152"/>
      <c r="FKI45" s="152"/>
      <c r="FKJ45" s="152"/>
      <c r="FKK45" s="152"/>
      <c r="FKL45" s="152"/>
      <c r="FKM45" s="152"/>
      <c r="FKN45" s="152"/>
      <c r="FKO45" s="152"/>
      <c r="FKP45" s="152"/>
      <c r="FKQ45" s="152"/>
      <c r="FKR45" s="152"/>
      <c r="FKS45" s="152"/>
      <c r="FKT45" s="152"/>
      <c r="FKU45" s="152"/>
      <c r="FKV45" s="152"/>
      <c r="FKW45" s="152"/>
      <c r="FKX45" s="152"/>
      <c r="FKY45" s="152"/>
      <c r="FKZ45" s="152"/>
      <c r="FLA45" s="152"/>
      <c r="FLB45" s="152"/>
      <c r="FLC45" s="152"/>
      <c r="FLD45" s="152"/>
      <c r="FLE45" s="152"/>
      <c r="FLF45" s="152"/>
      <c r="FLG45" s="152"/>
      <c r="FLH45" s="152"/>
      <c r="FLI45" s="152"/>
      <c r="FLJ45" s="152"/>
      <c r="FLK45" s="152"/>
      <c r="FLL45" s="152"/>
      <c r="FLM45" s="152"/>
      <c r="FLN45" s="152"/>
      <c r="FLO45" s="152"/>
      <c r="FLP45" s="152"/>
      <c r="FLQ45" s="152"/>
      <c r="FLR45" s="152"/>
      <c r="FLS45" s="152"/>
      <c r="FLT45" s="152"/>
      <c r="FLU45" s="152"/>
      <c r="FLV45" s="152"/>
      <c r="FLW45" s="152"/>
      <c r="FLX45" s="152"/>
      <c r="FLY45" s="152"/>
      <c r="FLZ45" s="152"/>
      <c r="FMA45" s="152"/>
      <c r="FMB45" s="152"/>
      <c r="FMC45" s="152"/>
      <c r="FMD45" s="152"/>
      <c r="FME45" s="152"/>
      <c r="FMF45" s="152"/>
      <c r="FMG45" s="152"/>
      <c r="FMH45" s="152"/>
      <c r="FMI45" s="152"/>
      <c r="FMJ45" s="152"/>
      <c r="FMK45" s="152"/>
      <c r="FML45" s="152"/>
      <c r="FMM45" s="152"/>
      <c r="FMN45" s="152"/>
      <c r="FMO45" s="152"/>
      <c r="FMP45" s="152"/>
      <c r="FMQ45" s="152"/>
      <c r="FMR45" s="152"/>
      <c r="FMS45" s="152"/>
      <c r="FMT45" s="152"/>
      <c r="FMU45" s="152"/>
      <c r="FMV45" s="152"/>
      <c r="FMW45" s="152"/>
      <c r="FMX45" s="152"/>
      <c r="FMY45" s="152"/>
      <c r="FMZ45" s="152"/>
      <c r="FNA45" s="152"/>
      <c r="FNB45" s="152"/>
      <c r="FNC45" s="152"/>
      <c r="FND45" s="152"/>
      <c r="FNE45" s="152"/>
      <c r="FNF45" s="152"/>
      <c r="FNG45" s="152"/>
      <c r="FNH45" s="152"/>
      <c r="FNI45" s="152"/>
      <c r="FNJ45" s="152"/>
      <c r="FNK45" s="152"/>
      <c r="FNL45" s="152"/>
      <c r="FNM45" s="152"/>
      <c r="FNN45" s="152"/>
      <c r="FNO45" s="152"/>
      <c r="FNP45" s="152"/>
      <c r="FNQ45" s="152"/>
      <c r="FNR45" s="152"/>
      <c r="FNS45" s="152"/>
      <c r="FNT45" s="152"/>
      <c r="FNU45" s="152"/>
      <c r="FNV45" s="152"/>
      <c r="FNW45" s="152"/>
      <c r="FNX45" s="152"/>
      <c r="FNY45" s="152"/>
      <c r="FNZ45" s="152"/>
      <c r="FOA45" s="152"/>
      <c r="FOB45" s="152"/>
      <c r="FOC45" s="152"/>
      <c r="FOD45" s="152"/>
      <c r="FOE45" s="152"/>
      <c r="FOF45" s="152"/>
      <c r="FOG45" s="152"/>
      <c r="FOH45" s="152"/>
      <c r="FOI45" s="152"/>
      <c r="FOJ45" s="152"/>
      <c r="FOK45" s="152"/>
      <c r="FOL45" s="152"/>
      <c r="FOM45" s="152"/>
      <c r="FON45" s="152"/>
      <c r="FOO45" s="152"/>
      <c r="FOP45" s="152"/>
      <c r="FOQ45" s="152"/>
      <c r="FOR45" s="152"/>
      <c r="FOS45" s="152"/>
      <c r="FOT45" s="152"/>
      <c r="FOU45" s="152"/>
      <c r="FOV45" s="152"/>
      <c r="FOW45" s="152"/>
      <c r="FOX45" s="152"/>
      <c r="FOY45" s="152"/>
      <c r="FOZ45" s="152"/>
      <c r="FPA45" s="152"/>
      <c r="FPB45" s="152"/>
      <c r="FPC45" s="152"/>
      <c r="FPD45" s="152"/>
      <c r="FPE45" s="152"/>
      <c r="FPF45" s="152"/>
      <c r="FPG45" s="152"/>
      <c r="FPH45" s="152"/>
      <c r="FPI45" s="152"/>
      <c r="FPJ45" s="152"/>
      <c r="FPK45" s="152"/>
      <c r="FPL45" s="152"/>
      <c r="FPM45" s="152"/>
      <c r="FPN45" s="152"/>
      <c r="FPO45" s="152"/>
      <c r="FPP45" s="152"/>
      <c r="FPQ45" s="152"/>
      <c r="FPR45" s="152"/>
      <c r="FPS45" s="152"/>
      <c r="FPT45" s="152"/>
      <c r="FPU45" s="152"/>
      <c r="FPV45" s="152"/>
      <c r="FPW45" s="152"/>
      <c r="FPX45" s="152"/>
      <c r="FPY45" s="152"/>
      <c r="FPZ45" s="152"/>
      <c r="FQA45" s="152"/>
      <c r="FQB45" s="152"/>
      <c r="FQC45" s="152"/>
      <c r="FQD45" s="152"/>
      <c r="FQE45" s="152"/>
      <c r="FQF45" s="152"/>
      <c r="FQG45" s="152"/>
      <c r="FQH45" s="152"/>
      <c r="FQI45" s="152"/>
      <c r="FQJ45" s="152"/>
      <c r="FQK45" s="152"/>
      <c r="FQL45" s="152"/>
      <c r="FQM45" s="152"/>
      <c r="FQN45" s="152"/>
      <c r="FQO45" s="152"/>
      <c r="FQP45" s="152"/>
      <c r="FQQ45" s="152"/>
      <c r="FQR45" s="152"/>
      <c r="FQS45" s="152"/>
      <c r="FQT45" s="152"/>
      <c r="FQU45" s="152"/>
      <c r="FQV45" s="152"/>
      <c r="FQW45" s="152"/>
      <c r="FQX45" s="152"/>
      <c r="FQY45" s="152"/>
      <c r="FQZ45" s="152"/>
      <c r="FRA45" s="152"/>
      <c r="FRB45" s="152"/>
      <c r="FRC45" s="152"/>
      <c r="FRD45" s="152"/>
      <c r="FRE45" s="152"/>
      <c r="FRF45" s="152"/>
      <c r="FRG45" s="152"/>
      <c r="FRH45" s="152"/>
      <c r="FRI45" s="152"/>
      <c r="FRJ45" s="152"/>
      <c r="FRK45" s="152"/>
      <c r="FRL45" s="152"/>
      <c r="FRM45" s="152"/>
      <c r="FRN45" s="152"/>
      <c r="FRO45" s="152"/>
      <c r="FRP45" s="152"/>
      <c r="FRQ45" s="152"/>
      <c r="FRR45" s="152"/>
      <c r="FRS45" s="152"/>
      <c r="FRT45" s="152"/>
      <c r="FRU45" s="152"/>
      <c r="FRV45" s="152"/>
      <c r="FRW45" s="152"/>
      <c r="FRX45" s="152"/>
      <c r="FRY45" s="152"/>
      <c r="FRZ45" s="152"/>
      <c r="FSA45" s="152"/>
      <c r="FSB45" s="152"/>
      <c r="FSC45" s="152"/>
      <c r="FSD45" s="152"/>
      <c r="FSE45" s="152"/>
      <c r="FSF45" s="152"/>
      <c r="FSG45" s="152"/>
      <c r="FSH45" s="152"/>
      <c r="FSI45" s="152"/>
      <c r="FSJ45" s="152"/>
      <c r="FSK45" s="152"/>
      <c r="FSL45" s="152"/>
      <c r="FSM45" s="152"/>
      <c r="FSN45" s="152"/>
      <c r="FSO45" s="152"/>
      <c r="FSP45" s="152"/>
      <c r="FSQ45" s="152"/>
      <c r="FSR45" s="152"/>
      <c r="FSS45" s="152"/>
      <c r="FST45" s="152"/>
      <c r="FSU45" s="152"/>
      <c r="FSV45" s="152"/>
      <c r="FSW45" s="152"/>
      <c r="FSX45" s="152"/>
      <c r="FSY45" s="152"/>
      <c r="FSZ45" s="152"/>
      <c r="FTA45" s="152"/>
      <c r="FTB45" s="152"/>
      <c r="FTC45" s="152"/>
      <c r="FTD45" s="152"/>
      <c r="FTE45" s="152"/>
      <c r="FTF45" s="152"/>
      <c r="FTG45" s="152"/>
      <c r="FTH45" s="152"/>
      <c r="FTI45" s="152"/>
      <c r="FTJ45" s="152"/>
      <c r="FTK45" s="152"/>
      <c r="FTL45" s="152"/>
      <c r="FTM45" s="152"/>
      <c r="FTN45" s="152"/>
      <c r="FTO45" s="152"/>
      <c r="FTP45" s="152"/>
      <c r="FTQ45" s="152"/>
      <c r="FTR45" s="152"/>
      <c r="FTS45" s="152"/>
      <c r="FTT45" s="152"/>
      <c r="FTU45" s="152"/>
      <c r="FTV45" s="152"/>
      <c r="FTW45" s="152"/>
      <c r="FTX45" s="152"/>
      <c r="FTY45" s="152"/>
      <c r="FTZ45" s="152"/>
      <c r="FUA45" s="152"/>
      <c r="FUB45" s="152"/>
      <c r="FUC45" s="152"/>
      <c r="FUD45" s="152"/>
      <c r="FUE45" s="152"/>
      <c r="FUF45" s="152"/>
      <c r="FUG45" s="152"/>
      <c r="FUH45" s="152"/>
      <c r="FUI45" s="152"/>
      <c r="FUJ45" s="152"/>
      <c r="FUK45" s="152"/>
      <c r="FUL45" s="152"/>
      <c r="FUM45" s="152"/>
      <c r="FUN45" s="152"/>
      <c r="FUO45" s="152"/>
      <c r="FUP45" s="152"/>
      <c r="FUQ45" s="152"/>
      <c r="FUR45" s="152"/>
      <c r="FUS45" s="152"/>
      <c r="FUT45" s="152"/>
      <c r="FUU45" s="152"/>
      <c r="FUV45" s="152"/>
      <c r="FUW45" s="152"/>
      <c r="FUX45" s="152"/>
      <c r="FUY45" s="152"/>
      <c r="FUZ45" s="152"/>
      <c r="FVA45" s="152"/>
      <c r="FVB45" s="152"/>
      <c r="FVC45" s="152"/>
      <c r="FVD45" s="152"/>
      <c r="FVE45" s="152"/>
      <c r="FVF45" s="152"/>
      <c r="FVG45" s="152"/>
      <c r="FVH45" s="152"/>
      <c r="FVI45" s="152"/>
      <c r="FVJ45" s="152"/>
      <c r="FVK45" s="152"/>
      <c r="FVL45" s="152"/>
      <c r="FVM45" s="152"/>
      <c r="FVN45" s="152"/>
      <c r="FVO45" s="152"/>
      <c r="FVP45" s="152"/>
      <c r="FVQ45" s="152"/>
      <c r="FVR45" s="152"/>
      <c r="FVS45" s="152"/>
      <c r="FVT45" s="152"/>
      <c r="FVU45" s="152"/>
      <c r="FVV45" s="152"/>
      <c r="FVW45" s="152"/>
      <c r="FVX45" s="152"/>
      <c r="FVY45" s="152"/>
      <c r="FVZ45" s="152"/>
      <c r="FWA45" s="152"/>
      <c r="FWB45" s="152"/>
      <c r="FWC45" s="152"/>
      <c r="FWD45" s="152"/>
      <c r="FWE45" s="152"/>
      <c r="FWF45" s="152"/>
      <c r="FWG45" s="152"/>
      <c r="FWH45" s="152"/>
      <c r="FWI45" s="152"/>
      <c r="FWJ45" s="152"/>
      <c r="FWK45" s="152"/>
      <c r="FWL45" s="152"/>
      <c r="FWM45" s="152"/>
      <c r="FWN45" s="152"/>
      <c r="FWO45" s="152"/>
      <c r="FWP45" s="152"/>
      <c r="FWQ45" s="152"/>
      <c r="FWR45" s="152"/>
      <c r="FWS45" s="152"/>
      <c r="FWT45" s="152"/>
      <c r="FWU45" s="152"/>
      <c r="FWV45" s="152"/>
      <c r="FWW45" s="152"/>
      <c r="FWX45" s="152"/>
      <c r="FWY45" s="152"/>
      <c r="FWZ45" s="152"/>
      <c r="FXA45" s="152"/>
      <c r="FXB45" s="152"/>
      <c r="FXC45" s="152"/>
      <c r="FXD45" s="152"/>
      <c r="FXE45" s="152"/>
      <c r="FXF45" s="152"/>
      <c r="FXG45" s="152"/>
      <c r="FXH45" s="152"/>
      <c r="FXI45" s="152"/>
      <c r="FXJ45" s="152"/>
      <c r="FXK45" s="152"/>
      <c r="FXL45" s="152"/>
      <c r="FXM45" s="152"/>
      <c r="FXN45" s="152"/>
      <c r="FXO45" s="152"/>
      <c r="FXP45" s="152"/>
      <c r="FXQ45" s="152"/>
      <c r="FXR45" s="152"/>
      <c r="FXS45" s="152"/>
      <c r="FXT45" s="152"/>
      <c r="FXU45" s="152"/>
      <c r="FXV45" s="152"/>
      <c r="FXW45" s="152"/>
      <c r="FXX45" s="152"/>
      <c r="FXY45" s="152"/>
      <c r="FXZ45" s="152"/>
      <c r="FYA45" s="152"/>
      <c r="FYB45" s="152"/>
      <c r="FYC45" s="152"/>
      <c r="FYD45" s="152"/>
      <c r="FYE45" s="152"/>
      <c r="FYF45" s="152"/>
      <c r="FYG45" s="152"/>
      <c r="FYH45" s="152"/>
      <c r="FYI45" s="152"/>
      <c r="FYJ45" s="152"/>
      <c r="FYK45" s="152"/>
      <c r="FYL45" s="152"/>
      <c r="FYM45" s="152"/>
      <c r="FYN45" s="152"/>
      <c r="FYO45" s="152"/>
      <c r="FYP45" s="152"/>
      <c r="FYQ45" s="152"/>
      <c r="FYR45" s="152"/>
      <c r="FYS45" s="152"/>
      <c r="FYT45" s="152"/>
      <c r="FYU45" s="152"/>
      <c r="FYV45" s="152"/>
      <c r="FYW45" s="152"/>
      <c r="FYX45" s="152"/>
      <c r="FYY45" s="152"/>
      <c r="FYZ45" s="152"/>
      <c r="FZA45" s="152"/>
      <c r="FZB45" s="152"/>
      <c r="FZC45" s="152"/>
      <c r="FZD45" s="152"/>
      <c r="FZE45" s="152"/>
      <c r="FZF45" s="152"/>
      <c r="FZG45" s="152"/>
      <c r="FZH45" s="152"/>
      <c r="FZI45" s="152"/>
      <c r="FZJ45" s="152"/>
      <c r="FZK45" s="152"/>
      <c r="FZL45" s="152"/>
      <c r="FZM45" s="152"/>
      <c r="FZN45" s="152"/>
      <c r="FZO45" s="152"/>
      <c r="FZP45" s="152"/>
      <c r="FZQ45" s="152"/>
      <c r="FZR45" s="152"/>
      <c r="FZS45" s="152"/>
      <c r="FZT45" s="152"/>
      <c r="FZU45" s="152"/>
      <c r="FZV45" s="152"/>
      <c r="FZW45" s="152"/>
      <c r="FZX45" s="152"/>
      <c r="FZY45" s="152"/>
      <c r="FZZ45" s="152"/>
      <c r="GAA45" s="152"/>
      <c r="GAB45" s="152"/>
      <c r="GAC45" s="152"/>
      <c r="GAD45" s="152"/>
      <c r="GAE45" s="152"/>
      <c r="GAF45" s="152"/>
      <c r="GAG45" s="152"/>
      <c r="GAH45" s="152"/>
      <c r="GAI45" s="152"/>
      <c r="GAJ45" s="152"/>
      <c r="GAK45" s="152"/>
      <c r="GAL45" s="152"/>
      <c r="GAM45" s="152"/>
      <c r="GAN45" s="152"/>
      <c r="GAO45" s="152"/>
      <c r="GAP45" s="152"/>
      <c r="GAQ45" s="152"/>
      <c r="GAR45" s="152"/>
      <c r="GAS45" s="152"/>
      <c r="GAT45" s="152"/>
      <c r="GAU45" s="152"/>
      <c r="GAV45" s="152"/>
      <c r="GAW45" s="152"/>
      <c r="GAX45" s="152"/>
      <c r="GAY45" s="152"/>
      <c r="GAZ45" s="152"/>
      <c r="GBA45" s="152"/>
      <c r="GBB45" s="152"/>
      <c r="GBC45" s="152"/>
      <c r="GBD45" s="152"/>
      <c r="GBE45" s="152"/>
      <c r="GBF45" s="152"/>
      <c r="GBG45" s="152"/>
      <c r="GBH45" s="152"/>
      <c r="GBI45" s="152"/>
      <c r="GBJ45" s="152"/>
      <c r="GBK45" s="152"/>
      <c r="GBL45" s="152"/>
      <c r="GBM45" s="152"/>
      <c r="GBN45" s="152"/>
      <c r="GBO45" s="152"/>
      <c r="GBP45" s="152"/>
      <c r="GBQ45" s="152"/>
      <c r="GBR45" s="152"/>
      <c r="GBS45" s="152"/>
      <c r="GBT45" s="152"/>
      <c r="GBU45" s="152"/>
      <c r="GBV45" s="152"/>
      <c r="GBW45" s="152"/>
      <c r="GBX45" s="152"/>
      <c r="GBY45" s="152"/>
      <c r="GBZ45" s="152"/>
      <c r="GCA45" s="152"/>
      <c r="GCB45" s="152"/>
      <c r="GCC45" s="152"/>
      <c r="GCD45" s="152"/>
      <c r="GCE45" s="152"/>
      <c r="GCF45" s="152"/>
      <c r="GCG45" s="152"/>
      <c r="GCH45" s="152"/>
      <c r="GCI45" s="152"/>
      <c r="GCJ45" s="152"/>
      <c r="GCK45" s="152"/>
      <c r="GCL45" s="152"/>
      <c r="GCM45" s="152"/>
      <c r="GCN45" s="152"/>
      <c r="GCO45" s="152"/>
      <c r="GCP45" s="152"/>
      <c r="GCQ45" s="152"/>
      <c r="GCR45" s="152"/>
      <c r="GCS45" s="152"/>
      <c r="GCT45" s="152"/>
      <c r="GCU45" s="152"/>
      <c r="GCV45" s="152"/>
      <c r="GCW45" s="152"/>
      <c r="GCX45" s="152"/>
      <c r="GCY45" s="152"/>
      <c r="GCZ45" s="152"/>
      <c r="GDA45" s="152"/>
      <c r="GDB45" s="152"/>
      <c r="GDC45" s="152"/>
      <c r="GDD45" s="152"/>
      <c r="GDE45" s="152"/>
      <c r="GDF45" s="152"/>
      <c r="GDG45" s="152"/>
      <c r="GDH45" s="152"/>
      <c r="GDI45" s="152"/>
      <c r="GDJ45" s="152"/>
      <c r="GDK45" s="152"/>
      <c r="GDL45" s="152"/>
      <c r="GDM45" s="152"/>
      <c r="GDN45" s="152"/>
      <c r="GDO45" s="152"/>
      <c r="GDP45" s="152"/>
      <c r="GDQ45" s="152"/>
      <c r="GDR45" s="152"/>
      <c r="GDS45" s="152"/>
      <c r="GDT45" s="152"/>
      <c r="GDU45" s="152"/>
      <c r="GDV45" s="152"/>
      <c r="GDW45" s="152"/>
      <c r="GDX45" s="152"/>
      <c r="GDY45" s="152"/>
      <c r="GDZ45" s="152"/>
      <c r="GEA45" s="152"/>
      <c r="GEB45" s="152"/>
      <c r="GEC45" s="152"/>
      <c r="GED45" s="152"/>
      <c r="GEE45" s="152"/>
      <c r="GEF45" s="152"/>
      <c r="GEG45" s="152"/>
      <c r="GEH45" s="152"/>
      <c r="GEI45" s="152"/>
      <c r="GEJ45" s="152"/>
      <c r="GEK45" s="152"/>
      <c r="GEL45" s="152"/>
      <c r="GEM45" s="152"/>
      <c r="GEN45" s="152"/>
      <c r="GEO45" s="152"/>
      <c r="GEP45" s="152"/>
      <c r="GEQ45" s="152"/>
      <c r="GER45" s="152"/>
      <c r="GES45" s="152"/>
      <c r="GET45" s="152"/>
      <c r="GEU45" s="152"/>
      <c r="GEV45" s="152"/>
      <c r="GEW45" s="152"/>
      <c r="GEX45" s="152"/>
      <c r="GEY45" s="152"/>
      <c r="GEZ45" s="152"/>
      <c r="GFA45" s="152"/>
      <c r="GFB45" s="152"/>
      <c r="GFC45" s="152"/>
      <c r="GFD45" s="152"/>
      <c r="GFE45" s="152"/>
      <c r="GFF45" s="152"/>
      <c r="GFG45" s="152"/>
      <c r="GFH45" s="152"/>
      <c r="GFI45" s="152"/>
      <c r="GFJ45" s="152"/>
      <c r="GFK45" s="152"/>
      <c r="GFL45" s="152"/>
      <c r="GFM45" s="152"/>
      <c r="GFN45" s="152"/>
      <c r="GFO45" s="152"/>
      <c r="GFP45" s="152"/>
      <c r="GFQ45" s="152"/>
      <c r="GFR45" s="152"/>
      <c r="GFS45" s="152"/>
      <c r="GFT45" s="152"/>
      <c r="GFU45" s="152"/>
      <c r="GFV45" s="152"/>
      <c r="GFW45" s="152"/>
      <c r="GFX45" s="152"/>
      <c r="GFY45" s="152"/>
      <c r="GFZ45" s="152"/>
      <c r="GGA45" s="152"/>
      <c r="GGB45" s="152"/>
      <c r="GGC45" s="152"/>
      <c r="GGD45" s="152"/>
      <c r="GGE45" s="152"/>
      <c r="GGF45" s="152"/>
      <c r="GGG45" s="152"/>
      <c r="GGH45" s="152"/>
      <c r="GGI45" s="152"/>
      <c r="GGJ45" s="152"/>
      <c r="GGK45" s="152"/>
      <c r="GGL45" s="152"/>
      <c r="GGM45" s="152"/>
      <c r="GGN45" s="152"/>
      <c r="GGO45" s="152"/>
      <c r="GGP45" s="152"/>
      <c r="GGQ45" s="152"/>
      <c r="GGR45" s="152"/>
      <c r="GGS45" s="152"/>
      <c r="GGT45" s="152"/>
      <c r="GGU45" s="152"/>
      <c r="GGV45" s="152"/>
      <c r="GGW45" s="152"/>
      <c r="GGX45" s="152"/>
      <c r="GGY45" s="152"/>
      <c r="GGZ45" s="152"/>
      <c r="GHA45" s="152"/>
      <c r="GHB45" s="152"/>
      <c r="GHC45" s="152"/>
      <c r="GHD45" s="152"/>
      <c r="GHE45" s="152"/>
      <c r="GHF45" s="152"/>
      <c r="GHG45" s="152"/>
      <c r="GHH45" s="152"/>
      <c r="GHI45" s="152"/>
      <c r="GHJ45" s="152"/>
      <c r="GHK45" s="152"/>
      <c r="GHL45" s="152"/>
      <c r="GHM45" s="152"/>
      <c r="GHN45" s="152"/>
      <c r="GHO45" s="152"/>
      <c r="GHP45" s="152"/>
      <c r="GHQ45" s="152"/>
      <c r="GHR45" s="152"/>
      <c r="GHS45" s="152"/>
      <c r="GHT45" s="152"/>
      <c r="GHU45" s="152"/>
      <c r="GHV45" s="152"/>
      <c r="GHW45" s="152"/>
      <c r="GHX45" s="152"/>
      <c r="GHY45" s="152"/>
      <c r="GHZ45" s="152"/>
      <c r="GIA45" s="152"/>
      <c r="GIB45" s="152"/>
      <c r="GIC45" s="152"/>
      <c r="GID45" s="152"/>
      <c r="GIE45" s="152"/>
      <c r="GIF45" s="152"/>
      <c r="GIG45" s="152"/>
      <c r="GIH45" s="152"/>
      <c r="GII45" s="152"/>
      <c r="GIJ45" s="152"/>
      <c r="GIK45" s="152"/>
      <c r="GIL45" s="152"/>
      <c r="GIM45" s="152"/>
      <c r="GIN45" s="152"/>
      <c r="GIO45" s="152"/>
      <c r="GIP45" s="152"/>
      <c r="GIQ45" s="152"/>
      <c r="GIR45" s="152"/>
      <c r="GIS45" s="152"/>
      <c r="GIT45" s="152"/>
      <c r="GIU45" s="152"/>
      <c r="GIV45" s="152"/>
      <c r="GIW45" s="152"/>
      <c r="GIX45" s="152"/>
      <c r="GIY45" s="152"/>
      <c r="GIZ45" s="152"/>
      <c r="GJA45" s="152"/>
      <c r="GJB45" s="152"/>
      <c r="GJC45" s="152"/>
      <c r="GJD45" s="152"/>
      <c r="GJE45" s="152"/>
      <c r="GJF45" s="152"/>
      <c r="GJG45" s="152"/>
      <c r="GJH45" s="152"/>
      <c r="GJI45" s="152"/>
      <c r="GJJ45" s="152"/>
      <c r="GJK45" s="152"/>
      <c r="GJL45" s="152"/>
      <c r="GJM45" s="152"/>
      <c r="GJN45" s="152"/>
      <c r="GJO45" s="152"/>
      <c r="GJP45" s="152"/>
      <c r="GJQ45" s="152"/>
      <c r="GJR45" s="152"/>
      <c r="GJS45" s="152"/>
      <c r="GJT45" s="152"/>
      <c r="GJU45" s="152"/>
      <c r="GJV45" s="152"/>
      <c r="GJW45" s="152"/>
      <c r="GJX45" s="152"/>
      <c r="GJY45" s="152"/>
      <c r="GJZ45" s="152"/>
      <c r="GKA45" s="152"/>
      <c r="GKB45" s="152"/>
      <c r="GKC45" s="152"/>
      <c r="GKD45" s="152"/>
      <c r="GKE45" s="152"/>
      <c r="GKF45" s="152"/>
      <c r="GKG45" s="152"/>
      <c r="GKH45" s="152"/>
      <c r="GKI45" s="152"/>
      <c r="GKJ45" s="152"/>
      <c r="GKK45" s="152"/>
      <c r="GKL45" s="152"/>
      <c r="GKM45" s="152"/>
      <c r="GKN45" s="152"/>
      <c r="GKO45" s="152"/>
      <c r="GKP45" s="152"/>
      <c r="GKQ45" s="152"/>
      <c r="GKR45" s="152"/>
      <c r="GKS45" s="152"/>
      <c r="GKT45" s="152"/>
      <c r="GKU45" s="152"/>
      <c r="GKV45" s="152"/>
      <c r="GKW45" s="152"/>
      <c r="GKX45" s="152"/>
      <c r="GKY45" s="152"/>
      <c r="GKZ45" s="152"/>
      <c r="GLA45" s="152"/>
      <c r="GLB45" s="152"/>
      <c r="GLC45" s="152"/>
      <c r="GLD45" s="152"/>
      <c r="GLE45" s="152"/>
      <c r="GLF45" s="152"/>
      <c r="GLG45" s="152"/>
      <c r="GLH45" s="152"/>
      <c r="GLI45" s="152"/>
      <c r="GLJ45" s="152"/>
      <c r="GLK45" s="152"/>
      <c r="GLL45" s="152"/>
      <c r="GLM45" s="152"/>
      <c r="GLN45" s="152"/>
      <c r="GLO45" s="152"/>
      <c r="GLP45" s="152"/>
      <c r="GLQ45" s="152"/>
      <c r="GLR45" s="152"/>
      <c r="GLS45" s="152"/>
      <c r="GLT45" s="152"/>
      <c r="GLU45" s="152"/>
      <c r="GLV45" s="152"/>
      <c r="GLW45" s="152"/>
      <c r="GLX45" s="152"/>
      <c r="GLY45" s="152"/>
      <c r="GLZ45" s="152"/>
      <c r="GMA45" s="152"/>
      <c r="GMB45" s="152"/>
      <c r="GMC45" s="152"/>
      <c r="GMD45" s="152"/>
      <c r="GME45" s="152"/>
      <c r="GMF45" s="152"/>
      <c r="GMG45" s="152"/>
      <c r="GMH45" s="152"/>
      <c r="GMI45" s="152"/>
      <c r="GMJ45" s="152"/>
      <c r="GMK45" s="152"/>
      <c r="GML45" s="152"/>
      <c r="GMM45" s="152"/>
      <c r="GMN45" s="152"/>
      <c r="GMO45" s="152"/>
      <c r="GMP45" s="152"/>
      <c r="GMQ45" s="152"/>
      <c r="GMR45" s="152"/>
      <c r="GMS45" s="152"/>
      <c r="GMT45" s="152"/>
      <c r="GMU45" s="152"/>
      <c r="GMV45" s="152"/>
      <c r="GMW45" s="152"/>
      <c r="GMX45" s="152"/>
      <c r="GMY45" s="152"/>
      <c r="GMZ45" s="152"/>
      <c r="GNA45" s="152"/>
      <c r="GNB45" s="152"/>
      <c r="GNC45" s="152"/>
      <c r="GND45" s="152"/>
      <c r="GNE45" s="152"/>
      <c r="GNF45" s="152"/>
      <c r="GNG45" s="152"/>
      <c r="GNH45" s="152"/>
      <c r="GNI45" s="152"/>
      <c r="GNJ45" s="152"/>
      <c r="GNK45" s="152"/>
      <c r="GNL45" s="152"/>
      <c r="GNM45" s="152"/>
      <c r="GNN45" s="152"/>
      <c r="GNO45" s="152"/>
      <c r="GNP45" s="152"/>
      <c r="GNQ45" s="152"/>
      <c r="GNR45" s="152"/>
      <c r="GNS45" s="152"/>
      <c r="GNT45" s="152"/>
      <c r="GNU45" s="152"/>
      <c r="GNV45" s="152"/>
      <c r="GNW45" s="152"/>
      <c r="GNX45" s="152"/>
      <c r="GNY45" s="152"/>
      <c r="GNZ45" s="152"/>
      <c r="GOA45" s="152"/>
      <c r="GOB45" s="152"/>
      <c r="GOC45" s="152"/>
      <c r="GOD45" s="152"/>
      <c r="GOE45" s="152"/>
      <c r="GOF45" s="152"/>
      <c r="GOG45" s="152"/>
      <c r="GOH45" s="152"/>
      <c r="GOI45" s="152"/>
      <c r="GOJ45" s="152"/>
      <c r="GOK45" s="152"/>
      <c r="GOL45" s="152"/>
      <c r="GOM45" s="152"/>
      <c r="GON45" s="152"/>
      <c r="GOO45" s="152"/>
      <c r="GOP45" s="152"/>
      <c r="GOQ45" s="152"/>
      <c r="GOR45" s="152"/>
      <c r="GOS45" s="152"/>
      <c r="GOT45" s="152"/>
      <c r="GOU45" s="152"/>
      <c r="GOV45" s="152"/>
      <c r="GOW45" s="152"/>
      <c r="GOX45" s="152"/>
      <c r="GOY45" s="152"/>
      <c r="GOZ45" s="152"/>
      <c r="GPA45" s="152"/>
      <c r="GPB45" s="152"/>
      <c r="GPC45" s="152"/>
      <c r="GPD45" s="152"/>
      <c r="GPE45" s="152"/>
      <c r="GPF45" s="152"/>
      <c r="GPG45" s="152"/>
      <c r="GPH45" s="152"/>
      <c r="GPI45" s="152"/>
      <c r="GPJ45" s="152"/>
      <c r="GPK45" s="152"/>
      <c r="GPL45" s="152"/>
      <c r="GPM45" s="152"/>
      <c r="GPN45" s="152"/>
      <c r="GPO45" s="152"/>
      <c r="GPP45" s="152"/>
      <c r="GPQ45" s="152"/>
      <c r="GPR45" s="152"/>
      <c r="GPS45" s="152"/>
      <c r="GPT45" s="152"/>
      <c r="GPU45" s="152"/>
      <c r="GPV45" s="152"/>
      <c r="GPW45" s="152"/>
      <c r="GPX45" s="152"/>
      <c r="GPY45" s="152"/>
      <c r="GPZ45" s="152"/>
      <c r="GQA45" s="152"/>
      <c r="GQB45" s="152"/>
      <c r="GQC45" s="152"/>
      <c r="GQD45" s="152"/>
      <c r="GQE45" s="152"/>
      <c r="GQF45" s="152"/>
      <c r="GQG45" s="152"/>
      <c r="GQH45" s="152"/>
      <c r="GQI45" s="152"/>
      <c r="GQJ45" s="152"/>
      <c r="GQK45" s="152"/>
      <c r="GQL45" s="152"/>
      <c r="GQM45" s="152"/>
      <c r="GQN45" s="152"/>
      <c r="GQO45" s="152"/>
      <c r="GQP45" s="152"/>
      <c r="GQQ45" s="152"/>
      <c r="GQR45" s="152"/>
      <c r="GQS45" s="152"/>
      <c r="GQT45" s="152"/>
      <c r="GQU45" s="152"/>
      <c r="GQV45" s="152"/>
      <c r="GQW45" s="152"/>
      <c r="GQX45" s="152"/>
      <c r="GQY45" s="152"/>
      <c r="GQZ45" s="152"/>
      <c r="GRA45" s="152"/>
      <c r="GRB45" s="152"/>
      <c r="GRC45" s="152"/>
      <c r="GRD45" s="152"/>
      <c r="GRE45" s="152"/>
      <c r="GRF45" s="152"/>
      <c r="GRG45" s="152"/>
      <c r="GRH45" s="152"/>
      <c r="GRI45" s="152"/>
      <c r="GRJ45" s="152"/>
      <c r="GRK45" s="152"/>
      <c r="GRL45" s="152"/>
      <c r="GRM45" s="152"/>
      <c r="GRN45" s="152"/>
      <c r="GRO45" s="152"/>
      <c r="GRP45" s="152"/>
      <c r="GRQ45" s="152"/>
      <c r="GRR45" s="152"/>
      <c r="GRS45" s="152"/>
      <c r="GRT45" s="152"/>
      <c r="GRU45" s="152"/>
      <c r="GRV45" s="152"/>
      <c r="GRW45" s="152"/>
      <c r="GRX45" s="152"/>
      <c r="GRY45" s="152"/>
      <c r="GRZ45" s="152"/>
      <c r="GSA45" s="152"/>
      <c r="GSB45" s="152"/>
      <c r="GSC45" s="152"/>
      <c r="GSD45" s="152"/>
      <c r="GSE45" s="152"/>
      <c r="GSF45" s="152"/>
      <c r="GSG45" s="152"/>
      <c r="GSH45" s="152"/>
      <c r="GSI45" s="152"/>
      <c r="GSJ45" s="152"/>
      <c r="GSK45" s="152"/>
      <c r="GSL45" s="152"/>
      <c r="GSM45" s="152"/>
      <c r="GSN45" s="152"/>
      <c r="GSO45" s="152"/>
      <c r="GSP45" s="152"/>
      <c r="GSQ45" s="152"/>
      <c r="GSR45" s="152"/>
      <c r="GSS45" s="152"/>
      <c r="GST45" s="152"/>
      <c r="GSU45" s="152"/>
      <c r="GSV45" s="152"/>
      <c r="GSW45" s="152"/>
      <c r="GSX45" s="152"/>
      <c r="GSY45" s="152"/>
      <c r="GSZ45" s="152"/>
      <c r="GTA45" s="152"/>
      <c r="GTB45" s="152"/>
      <c r="GTC45" s="152"/>
      <c r="GTD45" s="152"/>
      <c r="GTE45" s="152"/>
      <c r="GTF45" s="152"/>
      <c r="GTG45" s="152"/>
      <c r="GTH45" s="152"/>
      <c r="GTI45" s="152"/>
      <c r="GTJ45" s="152"/>
      <c r="GTK45" s="152"/>
      <c r="GTL45" s="152"/>
      <c r="GTM45" s="152"/>
      <c r="GTN45" s="152"/>
      <c r="GTO45" s="152"/>
      <c r="GTP45" s="152"/>
      <c r="GTQ45" s="152"/>
      <c r="GTR45" s="152"/>
      <c r="GTS45" s="152"/>
      <c r="GTT45" s="152"/>
      <c r="GTU45" s="152"/>
      <c r="GTV45" s="152"/>
      <c r="GTW45" s="152"/>
      <c r="GTX45" s="152"/>
      <c r="GTY45" s="152"/>
      <c r="GTZ45" s="152"/>
      <c r="GUA45" s="152"/>
      <c r="GUB45" s="152"/>
      <c r="GUC45" s="152"/>
      <c r="GUD45" s="152"/>
      <c r="GUE45" s="152"/>
      <c r="GUF45" s="152"/>
      <c r="GUG45" s="152"/>
      <c r="GUH45" s="152"/>
      <c r="GUI45" s="152"/>
      <c r="GUJ45" s="152"/>
      <c r="GUK45" s="152"/>
      <c r="GUL45" s="152"/>
      <c r="GUM45" s="152"/>
      <c r="GUN45" s="152"/>
      <c r="GUO45" s="152"/>
      <c r="GUP45" s="152"/>
      <c r="GUQ45" s="152"/>
      <c r="GUR45" s="152"/>
      <c r="GUS45" s="152"/>
      <c r="GUT45" s="152"/>
      <c r="GUU45" s="152"/>
      <c r="GUV45" s="152"/>
      <c r="GUW45" s="152"/>
      <c r="GUX45" s="152"/>
      <c r="GUY45" s="152"/>
      <c r="GUZ45" s="152"/>
      <c r="GVA45" s="152"/>
      <c r="GVB45" s="152"/>
      <c r="GVC45" s="152"/>
      <c r="GVD45" s="152"/>
      <c r="GVE45" s="152"/>
      <c r="GVF45" s="152"/>
      <c r="GVG45" s="152"/>
      <c r="GVH45" s="152"/>
      <c r="GVI45" s="152"/>
      <c r="GVJ45" s="152"/>
      <c r="GVK45" s="152"/>
      <c r="GVL45" s="152"/>
      <c r="GVM45" s="152"/>
      <c r="GVN45" s="152"/>
      <c r="GVO45" s="152"/>
      <c r="GVP45" s="152"/>
      <c r="GVQ45" s="152"/>
      <c r="GVR45" s="152"/>
      <c r="GVS45" s="152"/>
      <c r="GVT45" s="152"/>
      <c r="GVU45" s="152"/>
      <c r="GVV45" s="152"/>
      <c r="GVW45" s="152"/>
      <c r="GVX45" s="152"/>
      <c r="GVY45" s="152"/>
      <c r="GVZ45" s="152"/>
      <c r="GWA45" s="152"/>
      <c r="GWB45" s="152"/>
      <c r="GWC45" s="152"/>
      <c r="GWD45" s="152"/>
      <c r="GWE45" s="152"/>
      <c r="GWF45" s="152"/>
      <c r="GWG45" s="152"/>
      <c r="GWH45" s="152"/>
      <c r="GWI45" s="152"/>
      <c r="GWJ45" s="152"/>
      <c r="GWK45" s="152"/>
      <c r="GWL45" s="152"/>
      <c r="GWM45" s="152"/>
      <c r="GWN45" s="152"/>
      <c r="GWO45" s="152"/>
      <c r="GWP45" s="152"/>
      <c r="GWQ45" s="152"/>
      <c r="GWR45" s="152"/>
      <c r="GWS45" s="152"/>
      <c r="GWT45" s="152"/>
      <c r="GWU45" s="152"/>
      <c r="GWV45" s="152"/>
      <c r="GWW45" s="152"/>
      <c r="GWX45" s="152"/>
      <c r="GWY45" s="152"/>
      <c r="GWZ45" s="152"/>
      <c r="GXA45" s="152"/>
      <c r="GXB45" s="152"/>
      <c r="GXC45" s="152"/>
      <c r="GXD45" s="152"/>
      <c r="GXE45" s="152"/>
      <c r="GXF45" s="152"/>
      <c r="GXG45" s="152"/>
      <c r="GXH45" s="152"/>
      <c r="GXI45" s="152"/>
      <c r="GXJ45" s="152"/>
      <c r="GXK45" s="152"/>
      <c r="GXL45" s="152"/>
      <c r="GXM45" s="152"/>
      <c r="GXN45" s="152"/>
      <c r="GXO45" s="152"/>
      <c r="GXP45" s="152"/>
      <c r="GXQ45" s="152"/>
      <c r="GXR45" s="152"/>
      <c r="GXS45" s="152"/>
      <c r="GXT45" s="152"/>
      <c r="GXU45" s="152"/>
      <c r="GXV45" s="152"/>
      <c r="GXW45" s="152"/>
      <c r="GXX45" s="152"/>
      <c r="GXY45" s="152"/>
      <c r="GXZ45" s="152"/>
      <c r="GYA45" s="152"/>
      <c r="GYB45" s="152"/>
      <c r="GYC45" s="152"/>
      <c r="GYD45" s="152"/>
      <c r="GYE45" s="152"/>
      <c r="GYF45" s="152"/>
      <c r="GYG45" s="152"/>
      <c r="GYH45" s="152"/>
      <c r="GYI45" s="152"/>
      <c r="GYJ45" s="152"/>
      <c r="GYK45" s="152"/>
      <c r="GYL45" s="152"/>
      <c r="GYM45" s="152"/>
      <c r="GYN45" s="152"/>
      <c r="GYO45" s="152"/>
      <c r="GYP45" s="152"/>
      <c r="GYQ45" s="152"/>
      <c r="GYR45" s="152"/>
      <c r="GYS45" s="152"/>
      <c r="GYT45" s="152"/>
      <c r="GYU45" s="152"/>
      <c r="GYV45" s="152"/>
      <c r="GYW45" s="152"/>
      <c r="GYX45" s="152"/>
      <c r="GYY45" s="152"/>
      <c r="GYZ45" s="152"/>
      <c r="GZA45" s="152"/>
      <c r="GZB45" s="152"/>
      <c r="GZC45" s="152"/>
      <c r="GZD45" s="152"/>
      <c r="GZE45" s="152"/>
      <c r="GZF45" s="152"/>
      <c r="GZG45" s="152"/>
      <c r="GZH45" s="152"/>
      <c r="GZI45" s="152"/>
      <c r="GZJ45" s="152"/>
      <c r="GZK45" s="152"/>
      <c r="GZL45" s="152"/>
      <c r="GZM45" s="152"/>
      <c r="GZN45" s="152"/>
      <c r="GZO45" s="152"/>
      <c r="GZP45" s="152"/>
      <c r="GZQ45" s="152"/>
      <c r="GZR45" s="152"/>
      <c r="GZS45" s="152"/>
      <c r="GZT45" s="152"/>
      <c r="GZU45" s="152"/>
      <c r="GZV45" s="152"/>
      <c r="GZW45" s="152"/>
      <c r="GZX45" s="152"/>
      <c r="GZY45" s="152"/>
      <c r="GZZ45" s="152"/>
      <c r="HAA45" s="152"/>
      <c r="HAB45" s="152"/>
      <c r="HAC45" s="152"/>
      <c r="HAD45" s="152"/>
      <c r="HAE45" s="152"/>
      <c r="HAF45" s="152"/>
      <c r="HAG45" s="152"/>
      <c r="HAH45" s="152"/>
      <c r="HAI45" s="152"/>
      <c r="HAJ45" s="152"/>
      <c r="HAK45" s="152"/>
      <c r="HAL45" s="152"/>
      <c r="HAM45" s="152"/>
      <c r="HAN45" s="152"/>
      <c r="HAO45" s="152"/>
      <c r="HAP45" s="152"/>
      <c r="HAQ45" s="152"/>
      <c r="HAR45" s="152"/>
      <c r="HAS45" s="152"/>
      <c r="HAT45" s="152"/>
      <c r="HAU45" s="152"/>
      <c r="HAV45" s="152"/>
      <c r="HAW45" s="152"/>
      <c r="HAX45" s="152"/>
      <c r="HAY45" s="152"/>
      <c r="HAZ45" s="152"/>
      <c r="HBA45" s="152"/>
      <c r="HBB45" s="152"/>
      <c r="HBC45" s="152"/>
      <c r="HBD45" s="152"/>
      <c r="HBE45" s="152"/>
      <c r="HBF45" s="152"/>
      <c r="HBG45" s="152"/>
      <c r="HBH45" s="152"/>
      <c r="HBI45" s="152"/>
      <c r="HBJ45" s="152"/>
      <c r="HBK45" s="152"/>
      <c r="HBL45" s="152"/>
      <c r="HBM45" s="152"/>
      <c r="HBN45" s="152"/>
      <c r="HBO45" s="152"/>
      <c r="HBP45" s="152"/>
      <c r="HBQ45" s="152"/>
      <c r="HBR45" s="152"/>
      <c r="HBS45" s="152"/>
      <c r="HBT45" s="152"/>
      <c r="HBU45" s="152"/>
      <c r="HBV45" s="152"/>
      <c r="HBW45" s="152"/>
      <c r="HBX45" s="152"/>
      <c r="HBY45" s="152"/>
      <c r="HBZ45" s="152"/>
      <c r="HCA45" s="152"/>
      <c r="HCB45" s="152"/>
      <c r="HCC45" s="152"/>
      <c r="HCD45" s="152"/>
      <c r="HCE45" s="152"/>
      <c r="HCF45" s="152"/>
      <c r="HCG45" s="152"/>
      <c r="HCH45" s="152"/>
      <c r="HCI45" s="152"/>
      <c r="HCJ45" s="152"/>
      <c r="HCK45" s="152"/>
      <c r="HCL45" s="152"/>
      <c r="HCM45" s="152"/>
      <c r="HCN45" s="152"/>
      <c r="HCO45" s="152"/>
      <c r="HCP45" s="152"/>
      <c r="HCQ45" s="152"/>
      <c r="HCR45" s="152"/>
      <c r="HCS45" s="152"/>
      <c r="HCT45" s="152"/>
      <c r="HCU45" s="152"/>
      <c r="HCV45" s="152"/>
      <c r="HCW45" s="152"/>
      <c r="HCX45" s="152"/>
      <c r="HCY45" s="152"/>
      <c r="HCZ45" s="152"/>
      <c r="HDA45" s="152"/>
      <c r="HDB45" s="152"/>
      <c r="HDC45" s="152"/>
      <c r="HDD45" s="152"/>
      <c r="HDE45" s="152"/>
      <c r="HDF45" s="152"/>
      <c r="HDG45" s="152"/>
      <c r="HDH45" s="152"/>
      <c r="HDI45" s="152"/>
      <c r="HDJ45" s="152"/>
      <c r="HDK45" s="152"/>
      <c r="HDL45" s="152"/>
      <c r="HDM45" s="152"/>
      <c r="HDN45" s="152"/>
      <c r="HDO45" s="152"/>
      <c r="HDP45" s="152"/>
      <c r="HDQ45" s="152"/>
      <c r="HDR45" s="152"/>
      <c r="HDS45" s="152"/>
      <c r="HDT45" s="152"/>
      <c r="HDU45" s="152"/>
      <c r="HDV45" s="152"/>
      <c r="HDW45" s="152"/>
      <c r="HDX45" s="152"/>
      <c r="HDY45" s="152"/>
      <c r="HDZ45" s="152"/>
      <c r="HEA45" s="152"/>
      <c r="HEB45" s="152"/>
      <c r="HEC45" s="152"/>
      <c r="HED45" s="152"/>
      <c r="HEE45" s="152"/>
      <c r="HEF45" s="152"/>
      <c r="HEG45" s="152"/>
      <c r="HEH45" s="152"/>
      <c r="HEI45" s="152"/>
      <c r="HEJ45" s="152"/>
      <c r="HEK45" s="152"/>
      <c r="HEL45" s="152"/>
      <c r="HEM45" s="152"/>
      <c r="HEN45" s="152"/>
      <c r="HEO45" s="152"/>
      <c r="HEP45" s="152"/>
      <c r="HEQ45" s="152"/>
      <c r="HER45" s="152"/>
      <c r="HES45" s="152"/>
      <c r="HET45" s="152"/>
      <c r="HEU45" s="152"/>
      <c r="HEV45" s="152"/>
      <c r="HEW45" s="152"/>
      <c r="HEX45" s="152"/>
      <c r="HEY45" s="152"/>
      <c r="HEZ45" s="152"/>
      <c r="HFA45" s="152"/>
      <c r="HFB45" s="152"/>
      <c r="HFC45" s="152"/>
      <c r="HFD45" s="152"/>
      <c r="HFE45" s="152"/>
      <c r="HFF45" s="152"/>
      <c r="HFG45" s="152"/>
      <c r="HFH45" s="152"/>
      <c r="HFI45" s="152"/>
      <c r="HFJ45" s="152"/>
      <c r="HFK45" s="152"/>
      <c r="HFL45" s="152"/>
      <c r="HFM45" s="152"/>
      <c r="HFN45" s="152"/>
      <c r="HFO45" s="152"/>
      <c r="HFP45" s="152"/>
      <c r="HFQ45" s="152"/>
      <c r="HFR45" s="152"/>
      <c r="HFS45" s="152"/>
      <c r="HFT45" s="152"/>
      <c r="HFU45" s="152"/>
      <c r="HFV45" s="152"/>
      <c r="HFW45" s="152"/>
      <c r="HFX45" s="152"/>
      <c r="HFY45" s="152"/>
      <c r="HFZ45" s="152"/>
      <c r="HGA45" s="152"/>
      <c r="HGB45" s="152"/>
      <c r="HGC45" s="152"/>
      <c r="HGD45" s="152"/>
      <c r="HGE45" s="152"/>
      <c r="HGF45" s="152"/>
      <c r="HGG45" s="152"/>
      <c r="HGH45" s="152"/>
      <c r="HGI45" s="152"/>
      <c r="HGJ45" s="152"/>
      <c r="HGK45" s="152"/>
      <c r="HGL45" s="152"/>
      <c r="HGM45" s="152"/>
      <c r="HGN45" s="152"/>
      <c r="HGO45" s="152"/>
      <c r="HGP45" s="152"/>
      <c r="HGQ45" s="152"/>
      <c r="HGR45" s="152"/>
      <c r="HGS45" s="152"/>
      <c r="HGT45" s="152"/>
      <c r="HGU45" s="152"/>
      <c r="HGV45" s="152"/>
      <c r="HGW45" s="152"/>
      <c r="HGX45" s="152"/>
      <c r="HGY45" s="152"/>
      <c r="HGZ45" s="152"/>
      <c r="HHA45" s="152"/>
      <c r="HHB45" s="152"/>
      <c r="HHC45" s="152"/>
      <c r="HHD45" s="152"/>
      <c r="HHE45" s="152"/>
      <c r="HHF45" s="152"/>
      <c r="HHG45" s="152"/>
      <c r="HHH45" s="152"/>
      <c r="HHI45" s="152"/>
      <c r="HHJ45" s="152"/>
      <c r="HHK45" s="152"/>
      <c r="HHL45" s="152"/>
      <c r="HHM45" s="152"/>
      <c r="HHN45" s="152"/>
      <c r="HHO45" s="152"/>
      <c r="HHP45" s="152"/>
      <c r="HHQ45" s="152"/>
      <c r="HHR45" s="152"/>
      <c r="HHS45" s="152"/>
      <c r="HHT45" s="152"/>
      <c r="HHU45" s="152"/>
      <c r="HHV45" s="152"/>
      <c r="HHW45" s="152"/>
      <c r="HHX45" s="152"/>
      <c r="HHY45" s="152"/>
      <c r="HHZ45" s="152"/>
      <c r="HIA45" s="152"/>
      <c r="HIB45" s="152"/>
      <c r="HIC45" s="152"/>
      <c r="HID45" s="152"/>
      <c r="HIE45" s="152"/>
      <c r="HIF45" s="152"/>
      <c r="HIG45" s="152"/>
      <c r="HIH45" s="152"/>
      <c r="HII45" s="152"/>
      <c r="HIJ45" s="152"/>
      <c r="HIK45" s="152"/>
      <c r="HIL45" s="152"/>
      <c r="HIM45" s="152"/>
      <c r="HIN45" s="152"/>
      <c r="HIO45" s="152"/>
      <c r="HIP45" s="152"/>
      <c r="HIQ45" s="152"/>
      <c r="HIR45" s="152"/>
      <c r="HIS45" s="152"/>
      <c r="HIT45" s="152"/>
      <c r="HIU45" s="152"/>
      <c r="HIV45" s="152"/>
      <c r="HIW45" s="152"/>
      <c r="HIX45" s="152"/>
      <c r="HIY45" s="152"/>
      <c r="HIZ45" s="152"/>
      <c r="HJA45" s="152"/>
      <c r="HJB45" s="152"/>
      <c r="HJC45" s="152"/>
      <c r="HJD45" s="152"/>
      <c r="HJE45" s="152"/>
      <c r="HJF45" s="152"/>
      <c r="HJG45" s="152"/>
      <c r="HJH45" s="152"/>
      <c r="HJI45" s="152"/>
      <c r="HJJ45" s="152"/>
      <c r="HJK45" s="152"/>
      <c r="HJL45" s="152"/>
      <c r="HJM45" s="152"/>
      <c r="HJN45" s="152"/>
      <c r="HJO45" s="152"/>
      <c r="HJP45" s="152"/>
      <c r="HJQ45" s="152"/>
      <c r="HJR45" s="152"/>
      <c r="HJS45" s="152"/>
      <c r="HJT45" s="152"/>
      <c r="HJU45" s="152"/>
      <c r="HJV45" s="152"/>
      <c r="HJW45" s="152"/>
      <c r="HJX45" s="152"/>
      <c r="HJY45" s="152"/>
      <c r="HJZ45" s="152"/>
      <c r="HKA45" s="152"/>
      <c r="HKB45" s="152"/>
      <c r="HKC45" s="152"/>
      <c r="HKD45" s="152"/>
      <c r="HKE45" s="152"/>
      <c r="HKF45" s="152"/>
      <c r="HKG45" s="152"/>
      <c r="HKH45" s="152"/>
      <c r="HKI45" s="152"/>
      <c r="HKJ45" s="152"/>
      <c r="HKK45" s="152"/>
      <c r="HKL45" s="152"/>
      <c r="HKM45" s="152"/>
      <c r="HKN45" s="152"/>
      <c r="HKO45" s="152"/>
      <c r="HKP45" s="152"/>
      <c r="HKQ45" s="152"/>
      <c r="HKR45" s="152"/>
      <c r="HKS45" s="152"/>
      <c r="HKT45" s="152"/>
      <c r="HKU45" s="152"/>
      <c r="HKV45" s="152"/>
      <c r="HKW45" s="152"/>
      <c r="HKX45" s="152"/>
      <c r="HKY45" s="152"/>
      <c r="HKZ45" s="152"/>
      <c r="HLA45" s="152"/>
      <c r="HLB45" s="152"/>
      <c r="HLC45" s="152"/>
      <c r="HLD45" s="152"/>
      <c r="HLE45" s="152"/>
      <c r="HLF45" s="152"/>
      <c r="HLG45" s="152"/>
      <c r="HLH45" s="152"/>
      <c r="HLI45" s="152"/>
      <c r="HLJ45" s="152"/>
      <c r="HLK45" s="152"/>
      <c r="HLL45" s="152"/>
      <c r="HLM45" s="152"/>
      <c r="HLN45" s="152"/>
      <c r="HLO45" s="152"/>
      <c r="HLP45" s="152"/>
      <c r="HLQ45" s="152"/>
      <c r="HLR45" s="152"/>
      <c r="HLS45" s="152"/>
      <c r="HLT45" s="152"/>
      <c r="HLU45" s="152"/>
      <c r="HLV45" s="152"/>
      <c r="HLW45" s="152"/>
      <c r="HLX45" s="152"/>
      <c r="HLY45" s="152"/>
      <c r="HLZ45" s="152"/>
      <c r="HMA45" s="152"/>
      <c r="HMB45" s="152"/>
      <c r="HMC45" s="152"/>
      <c r="HMD45" s="152"/>
      <c r="HME45" s="152"/>
      <c r="HMF45" s="152"/>
      <c r="HMG45" s="152"/>
      <c r="HMH45" s="152"/>
      <c r="HMI45" s="152"/>
      <c r="HMJ45" s="152"/>
      <c r="HMK45" s="152"/>
      <c r="HML45" s="152"/>
      <c r="HMM45" s="152"/>
      <c r="HMN45" s="152"/>
      <c r="HMO45" s="152"/>
      <c r="HMP45" s="152"/>
      <c r="HMQ45" s="152"/>
      <c r="HMR45" s="152"/>
      <c r="HMS45" s="152"/>
      <c r="HMT45" s="152"/>
      <c r="HMU45" s="152"/>
      <c r="HMV45" s="152"/>
      <c r="HMW45" s="152"/>
      <c r="HMX45" s="152"/>
      <c r="HMY45" s="152"/>
      <c r="HMZ45" s="152"/>
      <c r="HNA45" s="152"/>
      <c r="HNB45" s="152"/>
      <c r="HNC45" s="152"/>
      <c r="HND45" s="152"/>
      <c r="HNE45" s="152"/>
      <c r="HNF45" s="152"/>
      <c r="HNG45" s="152"/>
      <c r="HNH45" s="152"/>
      <c r="HNI45" s="152"/>
      <c r="HNJ45" s="152"/>
      <c r="HNK45" s="152"/>
      <c r="HNL45" s="152"/>
      <c r="HNM45" s="152"/>
      <c r="HNN45" s="152"/>
      <c r="HNO45" s="152"/>
      <c r="HNP45" s="152"/>
      <c r="HNQ45" s="152"/>
      <c r="HNR45" s="152"/>
      <c r="HNS45" s="152"/>
      <c r="HNT45" s="152"/>
      <c r="HNU45" s="152"/>
      <c r="HNV45" s="152"/>
      <c r="HNW45" s="152"/>
      <c r="HNX45" s="152"/>
      <c r="HNY45" s="152"/>
      <c r="HNZ45" s="152"/>
      <c r="HOA45" s="152"/>
      <c r="HOB45" s="152"/>
      <c r="HOC45" s="152"/>
      <c r="HOD45" s="152"/>
      <c r="HOE45" s="152"/>
      <c r="HOF45" s="152"/>
      <c r="HOG45" s="152"/>
      <c r="HOH45" s="152"/>
      <c r="HOI45" s="152"/>
      <c r="HOJ45" s="152"/>
      <c r="HOK45" s="152"/>
      <c r="HOL45" s="152"/>
      <c r="HOM45" s="152"/>
      <c r="HON45" s="152"/>
      <c r="HOO45" s="152"/>
      <c r="HOP45" s="152"/>
      <c r="HOQ45" s="152"/>
      <c r="HOR45" s="152"/>
      <c r="HOS45" s="152"/>
      <c r="HOT45" s="152"/>
      <c r="HOU45" s="152"/>
      <c r="HOV45" s="152"/>
      <c r="HOW45" s="152"/>
      <c r="HOX45" s="152"/>
      <c r="HOY45" s="152"/>
      <c r="HOZ45" s="152"/>
      <c r="HPA45" s="152"/>
      <c r="HPB45" s="152"/>
      <c r="HPC45" s="152"/>
      <c r="HPD45" s="152"/>
      <c r="HPE45" s="152"/>
      <c r="HPF45" s="152"/>
      <c r="HPG45" s="152"/>
      <c r="HPH45" s="152"/>
      <c r="HPI45" s="152"/>
      <c r="HPJ45" s="152"/>
      <c r="HPK45" s="152"/>
      <c r="HPL45" s="152"/>
      <c r="HPM45" s="152"/>
      <c r="HPN45" s="152"/>
      <c r="HPO45" s="152"/>
      <c r="HPP45" s="152"/>
      <c r="HPQ45" s="152"/>
      <c r="HPR45" s="152"/>
      <c r="HPS45" s="152"/>
      <c r="HPT45" s="152"/>
      <c r="HPU45" s="152"/>
      <c r="HPV45" s="152"/>
      <c r="HPW45" s="152"/>
      <c r="HPX45" s="152"/>
      <c r="HPY45" s="152"/>
      <c r="HPZ45" s="152"/>
      <c r="HQA45" s="152"/>
      <c r="HQB45" s="152"/>
      <c r="HQC45" s="152"/>
      <c r="HQD45" s="152"/>
      <c r="HQE45" s="152"/>
      <c r="HQF45" s="152"/>
      <c r="HQG45" s="152"/>
      <c r="HQH45" s="152"/>
      <c r="HQI45" s="152"/>
      <c r="HQJ45" s="152"/>
      <c r="HQK45" s="152"/>
      <c r="HQL45" s="152"/>
      <c r="HQM45" s="152"/>
      <c r="HQN45" s="152"/>
      <c r="HQO45" s="152"/>
      <c r="HQP45" s="152"/>
      <c r="HQQ45" s="152"/>
      <c r="HQR45" s="152"/>
      <c r="HQS45" s="152"/>
      <c r="HQT45" s="152"/>
      <c r="HQU45" s="152"/>
      <c r="HQV45" s="152"/>
      <c r="HQW45" s="152"/>
      <c r="HQX45" s="152"/>
      <c r="HQY45" s="152"/>
      <c r="HQZ45" s="152"/>
      <c r="HRA45" s="152"/>
      <c r="HRB45" s="152"/>
      <c r="HRC45" s="152"/>
      <c r="HRD45" s="152"/>
      <c r="HRE45" s="152"/>
      <c r="HRF45" s="152"/>
      <c r="HRG45" s="152"/>
      <c r="HRH45" s="152"/>
      <c r="HRI45" s="152"/>
      <c r="HRJ45" s="152"/>
      <c r="HRK45" s="152"/>
      <c r="HRL45" s="152"/>
      <c r="HRM45" s="152"/>
      <c r="HRN45" s="152"/>
      <c r="HRO45" s="152"/>
      <c r="HRP45" s="152"/>
      <c r="HRQ45" s="152"/>
      <c r="HRR45" s="152"/>
      <c r="HRS45" s="152"/>
      <c r="HRT45" s="152"/>
      <c r="HRU45" s="152"/>
      <c r="HRV45" s="152"/>
      <c r="HRW45" s="152"/>
      <c r="HRX45" s="152"/>
      <c r="HRY45" s="152"/>
      <c r="HRZ45" s="152"/>
      <c r="HSA45" s="152"/>
      <c r="HSB45" s="152"/>
      <c r="HSC45" s="152"/>
      <c r="HSD45" s="152"/>
      <c r="HSE45" s="152"/>
      <c r="HSF45" s="152"/>
      <c r="HSG45" s="152"/>
      <c r="HSH45" s="152"/>
      <c r="HSI45" s="152"/>
      <c r="HSJ45" s="152"/>
      <c r="HSK45" s="152"/>
      <c r="HSL45" s="152"/>
      <c r="HSM45" s="152"/>
      <c r="HSN45" s="152"/>
      <c r="HSO45" s="152"/>
      <c r="HSP45" s="152"/>
      <c r="HSQ45" s="152"/>
      <c r="HSR45" s="152"/>
      <c r="HSS45" s="152"/>
      <c r="HST45" s="152"/>
      <c r="HSU45" s="152"/>
      <c r="HSV45" s="152"/>
      <c r="HSW45" s="152"/>
      <c r="HSX45" s="152"/>
      <c r="HSY45" s="152"/>
      <c r="HSZ45" s="152"/>
      <c r="HTA45" s="152"/>
      <c r="HTB45" s="152"/>
      <c r="HTC45" s="152"/>
      <c r="HTD45" s="152"/>
      <c r="HTE45" s="152"/>
      <c r="HTF45" s="152"/>
      <c r="HTG45" s="152"/>
      <c r="HTH45" s="152"/>
      <c r="HTI45" s="152"/>
      <c r="HTJ45" s="152"/>
      <c r="HTK45" s="152"/>
      <c r="HTL45" s="152"/>
      <c r="HTM45" s="152"/>
      <c r="HTN45" s="152"/>
      <c r="HTO45" s="152"/>
      <c r="HTP45" s="152"/>
      <c r="HTQ45" s="152"/>
      <c r="HTR45" s="152"/>
      <c r="HTS45" s="152"/>
      <c r="HTT45" s="152"/>
      <c r="HTU45" s="152"/>
      <c r="HTV45" s="152"/>
      <c r="HTW45" s="152"/>
      <c r="HTX45" s="152"/>
      <c r="HTY45" s="152"/>
      <c r="HTZ45" s="152"/>
      <c r="HUA45" s="152"/>
      <c r="HUB45" s="152"/>
      <c r="HUC45" s="152"/>
      <c r="HUD45" s="152"/>
      <c r="HUE45" s="152"/>
      <c r="HUF45" s="152"/>
      <c r="HUG45" s="152"/>
      <c r="HUH45" s="152"/>
      <c r="HUI45" s="152"/>
      <c r="HUJ45" s="152"/>
      <c r="HUK45" s="152"/>
      <c r="HUL45" s="152"/>
      <c r="HUM45" s="152"/>
      <c r="HUN45" s="152"/>
      <c r="HUO45" s="152"/>
      <c r="HUP45" s="152"/>
      <c r="HUQ45" s="152"/>
      <c r="HUR45" s="152"/>
      <c r="HUS45" s="152"/>
      <c r="HUT45" s="152"/>
      <c r="HUU45" s="152"/>
      <c r="HUV45" s="152"/>
      <c r="HUW45" s="152"/>
      <c r="HUX45" s="152"/>
      <c r="HUY45" s="152"/>
      <c r="HUZ45" s="152"/>
      <c r="HVA45" s="152"/>
      <c r="HVB45" s="152"/>
      <c r="HVC45" s="152"/>
      <c r="HVD45" s="152"/>
      <c r="HVE45" s="152"/>
      <c r="HVF45" s="152"/>
      <c r="HVG45" s="152"/>
      <c r="HVH45" s="152"/>
      <c r="HVI45" s="152"/>
      <c r="HVJ45" s="152"/>
      <c r="HVK45" s="152"/>
      <c r="HVL45" s="152"/>
      <c r="HVM45" s="152"/>
      <c r="HVN45" s="152"/>
      <c r="HVO45" s="152"/>
      <c r="HVP45" s="152"/>
      <c r="HVQ45" s="152"/>
      <c r="HVR45" s="152"/>
      <c r="HVS45" s="152"/>
      <c r="HVT45" s="152"/>
      <c r="HVU45" s="152"/>
      <c r="HVV45" s="152"/>
      <c r="HVW45" s="152"/>
      <c r="HVX45" s="152"/>
      <c r="HVY45" s="152"/>
      <c r="HVZ45" s="152"/>
      <c r="HWA45" s="152"/>
      <c r="HWB45" s="152"/>
      <c r="HWC45" s="152"/>
      <c r="HWD45" s="152"/>
      <c r="HWE45" s="152"/>
      <c r="HWF45" s="152"/>
      <c r="HWG45" s="152"/>
      <c r="HWH45" s="152"/>
      <c r="HWI45" s="152"/>
      <c r="HWJ45" s="152"/>
      <c r="HWK45" s="152"/>
      <c r="HWL45" s="152"/>
      <c r="HWM45" s="152"/>
      <c r="HWN45" s="152"/>
      <c r="HWO45" s="152"/>
      <c r="HWP45" s="152"/>
      <c r="HWQ45" s="152"/>
      <c r="HWR45" s="152"/>
      <c r="HWS45" s="152"/>
      <c r="HWT45" s="152"/>
      <c r="HWU45" s="152"/>
      <c r="HWV45" s="152"/>
      <c r="HWW45" s="152"/>
      <c r="HWX45" s="152"/>
      <c r="HWY45" s="152"/>
      <c r="HWZ45" s="152"/>
      <c r="HXA45" s="152"/>
      <c r="HXB45" s="152"/>
      <c r="HXC45" s="152"/>
      <c r="HXD45" s="152"/>
      <c r="HXE45" s="152"/>
      <c r="HXF45" s="152"/>
      <c r="HXG45" s="152"/>
      <c r="HXH45" s="152"/>
      <c r="HXI45" s="152"/>
      <c r="HXJ45" s="152"/>
      <c r="HXK45" s="152"/>
      <c r="HXL45" s="152"/>
      <c r="HXM45" s="152"/>
      <c r="HXN45" s="152"/>
      <c r="HXO45" s="152"/>
      <c r="HXP45" s="152"/>
      <c r="HXQ45" s="152"/>
      <c r="HXR45" s="152"/>
      <c r="HXS45" s="152"/>
      <c r="HXT45" s="152"/>
      <c r="HXU45" s="152"/>
      <c r="HXV45" s="152"/>
      <c r="HXW45" s="152"/>
      <c r="HXX45" s="152"/>
      <c r="HXY45" s="152"/>
      <c r="HXZ45" s="152"/>
      <c r="HYA45" s="152"/>
      <c r="HYB45" s="152"/>
      <c r="HYC45" s="152"/>
      <c r="HYD45" s="152"/>
      <c r="HYE45" s="152"/>
      <c r="HYF45" s="152"/>
      <c r="HYG45" s="152"/>
      <c r="HYH45" s="152"/>
      <c r="HYI45" s="152"/>
      <c r="HYJ45" s="152"/>
      <c r="HYK45" s="152"/>
      <c r="HYL45" s="152"/>
      <c r="HYM45" s="152"/>
      <c r="HYN45" s="152"/>
      <c r="HYO45" s="152"/>
      <c r="HYP45" s="152"/>
      <c r="HYQ45" s="152"/>
      <c r="HYR45" s="152"/>
      <c r="HYS45" s="152"/>
      <c r="HYT45" s="152"/>
      <c r="HYU45" s="152"/>
      <c r="HYV45" s="152"/>
      <c r="HYW45" s="152"/>
      <c r="HYX45" s="152"/>
      <c r="HYY45" s="152"/>
      <c r="HYZ45" s="152"/>
      <c r="HZA45" s="152"/>
      <c r="HZB45" s="152"/>
      <c r="HZC45" s="152"/>
      <c r="HZD45" s="152"/>
      <c r="HZE45" s="152"/>
      <c r="HZF45" s="152"/>
      <c r="HZG45" s="152"/>
      <c r="HZH45" s="152"/>
      <c r="HZI45" s="152"/>
      <c r="HZJ45" s="152"/>
      <c r="HZK45" s="152"/>
      <c r="HZL45" s="152"/>
      <c r="HZM45" s="152"/>
      <c r="HZN45" s="152"/>
      <c r="HZO45" s="152"/>
      <c r="HZP45" s="152"/>
      <c r="HZQ45" s="152"/>
      <c r="HZR45" s="152"/>
      <c r="HZS45" s="152"/>
      <c r="HZT45" s="152"/>
      <c r="HZU45" s="152"/>
      <c r="HZV45" s="152"/>
      <c r="HZW45" s="152"/>
      <c r="HZX45" s="152"/>
      <c r="HZY45" s="152"/>
      <c r="HZZ45" s="152"/>
      <c r="IAA45" s="152"/>
      <c r="IAB45" s="152"/>
      <c r="IAC45" s="152"/>
      <c r="IAD45" s="152"/>
      <c r="IAE45" s="152"/>
      <c r="IAF45" s="152"/>
      <c r="IAG45" s="152"/>
      <c r="IAH45" s="152"/>
      <c r="IAI45" s="152"/>
      <c r="IAJ45" s="152"/>
      <c r="IAK45" s="152"/>
      <c r="IAL45" s="152"/>
      <c r="IAM45" s="152"/>
      <c r="IAN45" s="152"/>
      <c r="IAO45" s="152"/>
      <c r="IAP45" s="152"/>
      <c r="IAQ45" s="152"/>
      <c r="IAR45" s="152"/>
      <c r="IAS45" s="152"/>
      <c r="IAT45" s="152"/>
      <c r="IAU45" s="152"/>
      <c r="IAV45" s="152"/>
      <c r="IAW45" s="152"/>
      <c r="IAX45" s="152"/>
      <c r="IAY45" s="152"/>
      <c r="IAZ45" s="152"/>
      <c r="IBA45" s="152"/>
      <c r="IBB45" s="152"/>
      <c r="IBC45" s="152"/>
      <c r="IBD45" s="152"/>
      <c r="IBE45" s="152"/>
      <c r="IBF45" s="152"/>
      <c r="IBG45" s="152"/>
      <c r="IBH45" s="152"/>
      <c r="IBI45" s="152"/>
      <c r="IBJ45" s="152"/>
      <c r="IBK45" s="152"/>
      <c r="IBL45" s="152"/>
      <c r="IBM45" s="152"/>
      <c r="IBN45" s="152"/>
      <c r="IBO45" s="152"/>
      <c r="IBP45" s="152"/>
      <c r="IBQ45" s="152"/>
      <c r="IBR45" s="152"/>
      <c r="IBS45" s="152"/>
      <c r="IBT45" s="152"/>
      <c r="IBU45" s="152"/>
      <c r="IBV45" s="152"/>
      <c r="IBW45" s="152"/>
      <c r="IBX45" s="152"/>
      <c r="IBY45" s="152"/>
      <c r="IBZ45" s="152"/>
      <c r="ICA45" s="152"/>
      <c r="ICB45" s="152"/>
      <c r="ICC45" s="152"/>
      <c r="ICD45" s="152"/>
      <c r="ICE45" s="152"/>
      <c r="ICF45" s="152"/>
      <c r="ICG45" s="152"/>
      <c r="ICH45" s="152"/>
      <c r="ICI45" s="152"/>
      <c r="ICJ45" s="152"/>
      <c r="ICK45" s="152"/>
      <c r="ICL45" s="152"/>
      <c r="ICM45" s="152"/>
      <c r="ICN45" s="152"/>
      <c r="ICO45" s="152"/>
      <c r="ICP45" s="152"/>
      <c r="ICQ45" s="152"/>
      <c r="ICR45" s="152"/>
      <c r="ICS45" s="152"/>
      <c r="ICT45" s="152"/>
      <c r="ICU45" s="152"/>
      <c r="ICV45" s="152"/>
      <c r="ICW45" s="152"/>
      <c r="ICX45" s="152"/>
      <c r="ICY45" s="152"/>
      <c r="ICZ45" s="152"/>
      <c r="IDA45" s="152"/>
      <c r="IDB45" s="152"/>
      <c r="IDC45" s="152"/>
      <c r="IDD45" s="152"/>
      <c r="IDE45" s="152"/>
      <c r="IDF45" s="152"/>
      <c r="IDG45" s="152"/>
      <c r="IDH45" s="152"/>
      <c r="IDI45" s="152"/>
      <c r="IDJ45" s="152"/>
      <c r="IDK45" s="152"/>
      <c r="IDL45" s="152"/>
      <c r="IDM45" s="152"/>
      <c r="IDN45" s="152"/>
      <c r="IDO45" s="152"/>
      <c r="IDP45" s="152"/>
      <c r="IDQ45" s="152"/>
      <c r="IDR45" s="152"/>
      <c r="IDS45" s="152"/>
      <c r="IDT45" s="152"/>
      <c r="IDU45" s="152"/>
      <c r="IDV45" s="152"/>
      <c r="IDW45" s="152"/>
      <c r="IDX45" s="152"/>
      <c r="IDY45" s="152"/>
      <c r="IDZ45" s="152"/>
      <c r="IEA45" s="152"/>
      <c r="IEB45" s="152"/>
      <c r="IEC45" s="152"/>
      <c r="IED45" s="152"/>
      <c r="IEE45" s="152"/>
      <c r="IEF45" s="152"/>
      <c r="IEG45" s="152"/>
      <c r="IEH45" s="152"/>
      <c r="IEI45" s="152"/>
      <c r="IEJ45" s="152"/>
      <c r="IEK45" s="152"/>
      <c r="IEL45" s="152"/>
      <c r="IEM45" s="152"/>
      <c r="IEN45" s="152"/>
      <c r="IEO45" s="152"/>
      <c r="IEP45" s="152"/>
      <c r="IEQ45" s="152"/>
      <c r="IER45" s="152"/>
      <c r="IES45" s="152"/>
      <c r="IET45" s="152"/>
      <c r="IEU45" s="152"/>
      <c r="IEV45" s="152"/>
      <c r="IEW45" s="152"/>
      <c r="IEX45" s="152"/>
      <c r="IEY45" s="152"/>
      <c r="IEZ45" s="152"/>
      <c r="IFA45" s="152"/>
      <c r="IFB45" s="152"/>
      <c r="IFC45" s="152"/>
      <c r="IFD45" s="152"/>
      <c r="IFE45" s="152"/>
      <c r="IFF45" s="152"/>
      <c r="IFG45" s="152"/>
      <c r="IFH45" s="152"/>
      <c r="IFI45" s="152"/>
      <c r="IFJ45" s="152"/>
      <c r="IFK45" s="152"/>
      <c r="IFL45" s="152"/>
      <c r="IFM45" s="152"/>
      <c r="IFN45" s="152"/>
      <c r="IFO45" s="152"/>
      <c r="IFP45" s="152"/>
      <c r="IFQ45" s="152"/>
      <c r="IFR45" s="152"/>
      <c r="IFS45" s="152"/>
      <c r="IFT45" s="152"/>
      <c r="IFU45" s="152"/>
      <c r="IFV45" s="152"/>
      <c r="IFW45" s="152"/>
      <c r="IFX45" s="152"/>
      <c r="IFY45" s="152"/>
      <c r="IFZ45" s="152"/>
      <c r="IGA45" s="152"/>
      <c r="IGB45" s="152"/>
      <c r="IGC45" s="152"/>
      <c r="IGD45" s="152"/>
      <c r="IGE45" s="152"/>
      <c r="IGF45" s="152"/>
      <c r="IGG45" s="152"/>
      <c r="IGH45" s="152"/>
      <c r="IGI45" s="152"/>
      <c r="IGJ45" s="152"/>
      <c r="IGK45" s="152"/>
      <c r="IGL45" s="152"/>
      <c r="IGM45" s="152"/>
      <c r="IGN45" s="152"/>
      <c r="IGO45" s="152"/>
      <c r="IGP45" s="152"/>
      <c r="IGQ45" s="152"/>
      <c r="IGR45" s="152"/>
      <c r="IGS45" s="152"/>
      <c r="IGT45" s="152"/>
      <c r="IGU45" s="152"/>
      <c r="IGV45" s="152"/>
      <c r="IGW45" s="152"/>
      <c r="IGX45" s="152"/>
      <c r="IGY45" s="152"/>
      <c r="IGZ45" s="152"/>
      <c r="IHA45" s="152"/>
      <c r="IHB45" s="152"/>
      <c r="IHC45" s="152"/>
      <c r="IHD45" s="152"/>
      <c r="IHE45" s="152"/>
      <c r="IHF45" s="152"/>
      <c r="IHG45" s="152"/>
      <c r="IHH45" s="152"/>
      <c r="IHI45" s="152"/>
      <c r="IHJ45" s="152"/>
      <c r="IHK45" s="152"/>
      <c r="IHL45" s="152"/>
      <c r="IHM45" s="152"/>
      <c r="IHN45" s="152"/>
      <c r="IHO45" s="152"/>
      <c r="IHP45" s="152"/>
      <c r="IHQ45" s="152"/>
      <c r="IHR45" s="152"/>
      <c r="IHS45" s="152"/>
      <c r="IHT45" s="152"/>
      <c r="IHU45" s="152"/>
      <c r="IHV45" s="152"/>
      <c r="IHW45" s="152"/>
      <c r="IHX45" s="152"/>
      <c r="IHY45" s="152"/>
      <c r="IHZ45" s="152"/>
      <c r="IIA45" s="152"/>
      <c r="IIB45" s="152"/>
      <c r="IIC45" s="152"/>
      <c r="IID45" s="152"/>
      <c r="IIE45" s="152"/>
      <c r="IIF45" s="152"/>
      <c r="IIG45" s="152"/>
      <c r="IIH45" s="152"/>
      <c r="III45" s="152"/>
      <c r="IIJ45" s="152"/>
      <c r="IIK45" s="152"/>
      <c r="IIL45" s="152"/>
      <c r="IIM45" s="152"/>
      <c r="IIN45" s="152"/>
      <c r="IIO45" s="152"/>
      <c r="IIP45" s="152"/>
      <c r="IIQ45" s="152"/>
      <c r="IIR45" s="152"/>
      <c r="IIS45" s="152"/>
      <c r="IIT45" s="152"/>
      <c r="IIU45" s="152"/>
      <c r="IIV45" s="152"/>
      <c r="IIW45" s="152"/>
      <c r="IIX45" s="152"/>
      <c r="IIY45" s="152"/>
      <c r="IIZ45" s="152"/>
      <c r="IJA45" s="152"/>
      <c r="IJB45" s="152"/>
      <c r="IJC45" s="152"/>
      <c r="IJD45" s="152"/>
      <c r="IJE45" s="152"/>
      <c r="IJF45" s="152"/>
      <c r="IJG45" s="152"/>
      <c r="IJH45" s="152"/>
      <c r="IJI45" s="152"/>
      <c r="IJJ45" s="152"/>
      <c r="IJK45" s="152"/>
      <c r="IJL45" s="152"/>
      <c r="IJM45" s="152"/>
      <c r="IJN45" s="152"/>
      <c r="IJO45" s="152"/>
      <c r="IJP45" s="152"/>
      <c r="IJQ45" s="152"/>
      <c r="IJR45" s="152"/>
      <c r="IJS45" s="152"/>
      <c r="IJT45" s="152"/>
      <c r="IJU45" s="152"/>
      <c r="IJV45" s="152"/>
      <c r="IJW45" s="152"/>
      <c r="IJX45" s="152"/>
      <c r="IJY45" s="152"/>
      <c r="IJZ45" s="152"/>
      <c r="IKA45" s="152"/>
      <c r="IKB45" s="152"/>
      <c r="IKC45" s="152"/>
      <c r="IKD45" s="152"/>
      <c r="IKE45" s="152"/>
      <c r="IKF45" s="152"/>
      <c r="IKG45" s="152"/>
      <c r="IKH45" s="152"/>
      <c r="IKI45" s="152"/>
      <c r="IKJ45" s="152"/>
      <c r="IKK45" s="152"/>
      <c r="IKL45" s="152"/>
      <c r="IKM45" s="152"/>
      <c r="IKN45" s="152"/>
      <c r="IKO45" s="152"/>
      <c r="IKP45" s="152"/>
      <c r="IKQ45" s="152"/>
      <c r="IKR45" s="152"/>
      <c r="IKS45" s="152"/>
      <c r="IKT45" s="152"/>
      <c r="IKU45" s="152"/>
      <c r="IKV45" s="152"/>
      <c r="IKW45" s="152"/>
      <c r="IKX45" s="152"/>
      <c r="IKY45" s="152"/>
      <c r="IKZ45" s="152"/>
      <c r="ILA45" s="152"/>
      <c r="ILB45" s="152"/>
      <c r="ILC45" s="152"/>
      <c r="ILD45" s="152"/>
      <c r="ILE45" s="152"/>
      <c r="ILF45" s="152"/>
      <c r="ILG45" s="152"/>
      <c r="ILH45" s="152"/>
      <c r="ILI45" s="152"/>
      <c r="ILJ45" s="152"/>
      <c r="ILK45" s="152"/>
      <c r="ILL45" s="152"/>
      <c r="ILM45" s="152"/>
      <c r="ILN45" s="152"/>
      <c r="ILO45" s="152"/>
      <c r="ILP45" s="152"/>
      <c r="ILQ45" s="152"/>
      <c r="ILR45" s="152"/>
      <c r="ILS45" s="152"/>
      <c r="ILT45" s="152"/>
      <c r="ILU45" s="152"/>
      <c r="ILV45" s="152"/>
      <c r="ILW45" s="152"/>
      <c r="ILX45" s="152"/>
      <c r="ILY45" s="152"/>
      <c r="ILZ45" s="152"/>
      <c r="IMA45" s="152"/>
      <c r="IMB45" s="152"/>
      <c r="IMC45" s="152"/>
      <c r="IMD45" s="152"/>
      <c r="IME45" s="152"/>
      <c r="IMF45" s="152"/>
      <c r="IMG45" s="152"/>
      <c r="IMH45" s="152"/>
      <c r="IMI45" s="152"/>
      <c r="IMJ45" s="152"/>
      <c r="IMK45" s="152"/>
      <c r="IML45" s="152"/>
      <c r="IMM45" s="152"/>
      <c r="IMN45" s="152"/>
      <c r="IMO45" s="152"/>
      <c r="IMP45" s="152"/>
      <c r="IMQ45" s="152"/>
      <c r="IMR45" s="152"/>
      <c r="IMS45" s="152"/>
      <c r="IMT45" s="152"/>
      <c r="IMU45" s="152"/>
      <c r="IMV45" s="152"/>
      <c r="IMW45" s="152"/>
      <c r="IMX45" s="152"/>
      <c r="IMY45" s="152"/>
      <c r="IMZ45" s="152"/>
      <c r="INA45" s="152"/>
      <c r="INB45" s="152"/>
      <c r="INC45" s="152"/>
      <c r="IND45" s="152"/>
      <c r="INE45" s="152"/>
      <c r="INF45" s="152"/>
      <c r="ING45" s="152"/>
      <c r="INH45" s="152"/>
      <c r="INI45" s="152"/>
      <c r="INJ45" s="152"/>
      <c r="INK45" s="152"/>
      <c r="INL45" s="152"/>
      <c r="INM45" s="152"/>
      <c r="INN45" s="152"/>
      <c r="INO45" s="152"/>
      <c r="INP45" s="152"/>
      <c r="INQ45" s="152"/>
      <c r="INR45" s="152"/>
      <c r="INS45" s="152"/>
      <c r="INT45" s="152"/>
      <c r="INU45" s="152"/>
      <c r="INV45" s="152"/>
      <c r="INW45" s="152"/>
      <c r="INX45" s="152"/>
      <c r="INY45" s="152"/>
      <c r="INZ45" s="152"/>
      <c r="IOA45" s="152"/>
      <c r="IOB45" s="152"/>
      <c r="IOC45" s="152"/>
      <c r="IOD45" s="152"/>
      <c r="IOE45" s="152"/>
      <c r="IOF45" s="152"/>
      <c r="IOG45" s="152"/>
      <c r="IOH45" s="152"/>
      <c r="IOI45" s="152"/>
      <c r="IOJ45" s="152"/>
      <c r="IOK45" s="152"/>
      <c r="IOL45" s="152"/>
      <c r="IOM45" s="152"/>
      <c r="ION45" s="152"/>
      <c r="IOO45" s="152"/>
      <c r="IOP45" s="152"/>
      <c r="IOQ45" s="152"/>
      <c r="IOR45" s="152"/>
      <c r="IOS45" s="152"/>
      <c r="IOT45" s="152"/>
      <c r="IOU45" s="152"/>
      <c r="IOV45" s="152"/>
      <c r="IOW45" s="152"/>
      <c r="IOX45" s="152"/>
      <c r="IOY45" s="152"/>
      <c r="IOZ45" s="152"/>
      <c r="IPA45" s="152"/>
      <c r="IPB45" s="152"/>
      <c r="IPC45" s="152"/>
      <c r="IPD45" s="152"/>
      <c r="IPE45" s="152"/>
      <c r="IPF45" s="152"/>
      <c r="IPG45" s="152"/>
      <c r="IPH45" s="152"/>
      <c r="IPI45" s="152"/>
      <c r="IPJ45" s="152"/>
      <c r="IPK45" s="152"/>
      <c r="IPL45" s="152"/>
      <c r="IPM45" s="152"/>
      <c r="IPN45" s="152"/>
      <c r="IPO45" s="152"/>
      <c r="IPP45" s="152"/>
      <c r="IPQ45" s="152"/>
      <c r="IPR45" s="152"/>
      <c r="IPS45" s="152"/>
      <c r="IPT45" s="152"/>
      <c r="IPU45" s="152"/>
      <c r="IPV45" s="152"/>
      <c r="IPW45" s="152"/>
      <c r="IPX45" s="152"/>
      <c r="IPY45" s="152"/>
      <c r="IPZ45" s="152"/>
      <c r="IQA45" s="152"/>
      <c r="IQB45" s="152"/>
      <c r="IQC45" s="152"/>
      <c r="IQD45" s="152"/>
      <c r="IQE45" s="152"/>
      <c r="IQF45" s="152"/>
      <c r="IQG45" s="152"/>
      <c r="IQH45" s="152"/>
      <c r="IQI45" s="152"/>
      <c r="IQJ45" s="152"/>
      <c r="IQK45" s="152"/>
      <c r="IQL45" s="152"/>
      <c r="IQM45" s="152"/>
      <c r="IQN45" s="152"/>
      <c r="IQO45" s="152"/>
      <c r="IQP45" s="152"/>
      <c r="IQQ45" s="152"/>
      <c r="IQR45" s="152"/>
      <c r="IQS45" s="152"/>
      <c r="IQT45" s="152"/>
      <c r="IQU45" s="152"/>
      <c r="IQV45" s="152"/>
      <c r="IQW45" s="152"/>
      <c r="IQX45" s="152"/>
      <c r="IQY45" s="152"/>
      <c r="IQZ45" s="152"/>
      <c r="IRA45" s="152"/>
      <c r="IRB45" s="152"/>
      <c r="IRC45" s="152"/>
      <c r="IRD45" s="152"/>
      <c r="IRE45" s="152"/>
      <c r="IRF45" s="152"/>
      <c r="IRG45" s="152"/>
      <c r="IRH45" s="152"/>
      <c r="IRI45" s="152"/>
      <c r="IRJ45" s="152"/>
      <c r="IRK45" s="152"/>
      <c r="IRL45" s="152"/>
      <c r="IRM45" s="152"/>
      <c r="IRN45" s="152"/>
      <c r="IRO45" s="152"/>
      <c r="IRP45" s="152"/>
      <c r="IRQ45" s="152"/>
      <c r="IRR45" s="152"/>
      <c r="IRS45" s="152"/>
      <c r="IRT45" s="152"/>
      <c r="IRU45" s="152"/>
      <c r="IRV45" s="152"/>
      <c r="IRW45" s="152"/>
      <c r="IRX45" s="152"/>
      <c r="IRY45" s="152"/>
      <c r="IRZ45" s="152"/>
      <c r="ISA45" s="152"/>
      <c r="ISB45" s="152"/>
      <c r="ISC45" s="152"/>
      <c r="ISD45" s="152"/>
      <c r="ISE45" s="152"/>
      <c r="ISF45" s="152"/>
      <c r="ISG45" s="152"/>
      <c r="ISH45" s="152"/>
      <c r="ISI45" s="152"/>
      <c r="ISJ45" s="152"/>
      <c r="ISK45" s="152"/>
      <c r="ISL45" s="152"/>
      <c r="ISM45" s="152"/>
      <c r="ISN45" s="152"/>
      <c r="ISO45" s="152"/>
      <c r="ISP45" s="152"/>
      <c r="ISQ45" s="152"/>
      <c r="ISR45" s="152"/>
      <c r="ISS45" s="152"/>
      <c r="IST45" s="152"/>
      <c r="ISU45" s="152"/>
      <c r="ISV45" s="152"/>
      <c r="ISW45" s="152"/>
      <c r="ISX45" s="152"/>
      <c r="ISY45" s="152"/>
      <c r="ISZ45" s="152"/>
      <c r="ITA45" s="152"/>
      <c r="ITB45" s="152"/>
      <c r="ITC45" s="152"/>
      <c r="ITD45" s="152"/>
      <c r="ITE45" s="152"/>
      <c r="ITF45" s="152"/>
      <c r="ITG45" s="152"/>
      <c r="ITH45" s="152"/>
      <c r="ITI45" s="152"/>
      <c r="ITJ45" s="152"/>
      <c r="ITK45" s="152"/>
      <c r="ITL45" s="152"/>
      <c r="ITM45" s="152"/>
      <c r="ITN45" s="152"/>
      <c r="ITO45" s="152"/>
      <c r="ITP45" s="152"/>
      <c r="ITQ45" s="152"/>
      <c r="ITR45" s="152"/>
      <c r="ITS45" s="152"/>
      <c r="ITT45" s="152"/>
      <c r="ITU45" s="152"/>
      <c r="ITV45" s="152"/>
      <c r="ITW45" s="152"/>
      <c r="ITX45" s="152"/>
      <c r="ITY45" s="152"/>
      <c r="ITZ45" s="152"/>
      <c r="IUA45" s="152"/>
      <c r="IUB45" s="152"/>
      <c r="IUC45" s="152"/>
      <c r="IUD45" s="152"/>
      <c r="IUE45" s="152"/>
      <c r="IUF45" s="152"/>
      <c r="IUG45" s="152"/>
      <c r="IUH45" s="152"/>
      <c r="IUI45" s="152"/>
      <c r="IUJ45" s="152"/>
      <c r="IUK45" s="152"/>
      <c r="IUL45" s="152"/>
      <c r="IUM45" s="152"/>
      <c r="IUN45" s="152"/>
      <c r="IUO45" s="152"/>
      <c r="IUP45" s="152"/>
      <c r="IUQ45" s="152"/>
      <c r="IUR45" s="152"/>
      <c r="IUS45" s="152"/>
      <c r="IUT45" s="152"/>
      <c r="IUU45" s="152"/>
      <c r="IUV45" s="152"/>
      <c r="IUW45" s="152"/>
      <c r="IUX45" s="152"/>
      <c r="IUY45" s="152"/>
      <c r="IUZ45" s="152"/>
      <c r="IVA45" s="152"/>
      <c r="IVB45" s="152"/>
      <c r="IVC45" s="152"/>
      <c r="IVD45" s="152"/>
      <c r="IVE45" s="152"/>
      <c r="IVF45" s="152"/>
      <c r="IVG45" s="152"/>
      <c r="IVH45" s="152"/>
      <c r="IVI45" s="152"/>
      <c r="IVJ45" s="152"/>
      <c r="IVK45" s="152"/>
      <c r="IVL45" s="152"/>
      <c r="IVM45" s="152"/>
      <c r="IVN45" s="152"/>
      <c r="IVO45" s="152"/>
      <c r="IVP45" s="152"/>
      <c r="IVQ45" s="152"/>
      <c r="IVR45" s="152"/>
      <c r="IVS45" s="152"/>
      <c r="IVT45" s="152"/>
      <c r="IVU45" s="152"/>
      <c r="IVV45" s="152"/>
      <c r="IVW45" s="152"/>
      <c r="IVX45" s="152"/>
      <c r="IVY45" s="152"/>
      <c r="IVZ45" s="152"/>
      <c r="IWA45" s="152"/>
      <c r="IWB45" s="152"/>
      <c r="IWC45" s="152"/>
      <c r="IWD45" s="152"/>
      <c r="IWE45" s="152"/>
      <c r="IWF45" s="152"/>
      <c r="IWG45" s="152"/>
      <c r="IWH45" s="152"/>
      <c r="IWI45" s="152"/>
      <c r="IWJ45" s="152"/>
      <c r="IWK45" s="152"/>
      <c r="IWL45" s="152"/>
      <c r="IWM45" s="152"/>
      <c r="IWN45" s="152"/>
      <c r="IWO45" s="152"/>
      <c r="IWP45" s="152"/>
      <c r="IWQ45" s="152"/>
      <c r="IWR45" s="152"/>
      <c r="IWS45" s="152"/>
      <c r="IWT45" s="152"/>
      <c r="IWU45" s="152"/>
      <c r="IWV45" s="152"/>
      <c r="IWW45" s="152"/>
      <c r="IWX45" s="152"/>
      <c r="IWY45" s="152"/>
      <c r="IWZ45" s="152"/>
      <c r="IXA45" s="152"/>
      <c r="IXB45" s="152"/>
      <c r="IXC45" s="152"/>
      <c r="IXD45" s="152"/>
      <c r="IXE45" s="152"/>
      <c r="IXF45" s="152"/>
      <c r="IXG45" s="152"/>
      <c r="IXH45" s="152"/>
      <c r="IXI45" s="152"/>
      <c r="IXJ45" s="152"/>
      <c r="IXK45" s="152"/>
      <c r="IXL45" s="152"/>
      <c r="IXM45" s="152"/>
      <c r="IXN45" s="152"/>
      <c r="IXO45" s="152"/>
      <c r="IXP45" s="152"/>
      <c r="IXQ45" s="152"/>
      <c r="IXR45" s="152"/>
      <c r="IXS45" s="152"/>
      <c r="IXT45" s="152"/>
      <c r="IXU45" s="152"/>
      <c r="IXV45" s="152"/>
      <c r="IXW45" s="152"/>
      <c r="IXX45" s="152"/>
      <c r="IXY45" s="152"/>
      <c r="IXZ45" s="152"/>
      <c r="IYA45" s="152"/>
      <c r="IYB45" s="152"/>
      <c r="IYC45" s="152"/>
      <c r="IYD45" s="152"/>
      <c r="IYE45" s="152"/>
      <c r="IYF45" s="152"/>
      <c r="IYG45" s="152"/>
      <c r="IYH45" s="152"/>
      <c r="IYI45" s="152"/>
      <c r="IYJ45" s="152"/>
      <c r="IYK45" s="152"/>
      <c r="IYL45" s="152"/>
      <c r="IYM45" s="152"/>
      <c r="IYN45" s="152"/>
      <c r="IYO45" s="152"/>
      <c r="IYP45" s="152"/>
      <c r="IYQ45" s="152"/>
      <c r="IYR45" s="152"/>
      <c r="IYS45" s="152"/>
      <c r="IYT45" s="152"/>
      <c r="IYU45" s="152"/>
      <c r="IYV45" s="152"/>
      <c r="IYW45" s="152"/>
      <c r="IYX45" s="152"/>
      <c r="IYY45" s="152"/>
      <c r="IYZ45" s="152"/>
      <c r="IZA45" s="152"/>
      <c r="IZB45" s="152"/>
      <c r="IZC45" s="152"/>
      <c r="IZD45" s="152"/>
      <c r="IZE45" s="152"/>
      <c r="IZF45" s="152"/>
      <c r="IZG45" s="152"/>
      <c r="IZH45" s="152"/>
      <c r="IZI45" s="152"/>
      <c r="IZJ45" s="152"/>
      <c r="IZK45" s="152"/>
      <c r="IZL45" s="152"/>
      <c r="IZM45" s="152"/>
      <c r="IZN45" s="152"/>
      <c r="IZO45" s="152"/>
      <c r="IZP45" s="152"/>
      <c r="IZQ45" s="152"/>
      <c r="IZR45" s="152"/>
      <c r="IZS45" s="152"/>
      <c r="IZT45" s="152"/>
      <c r="IZU45" s="152"/>
      <c r="IZV45" s="152"/>
      <c r="IZW45" s="152"/>
      <c r="IZX45" s="152"/>
      <c r="IZY45" s="152"/>
      <c r="IZZ45" s="152"/>
      <c r="JAA45" s="152"/>
      <c r="JAB45" s="152"/>
      <c r="JAC45" s="152"/>
      <c r="JAD45" s="152"/>
      <c r="JAE45" s="152"/>
      <c r="JAF45" s="152"/>
      <c r="JAG45" s="152"/>
      <c r="JAH45" s="152"/>
      <c r="JAI45" s="152"/>
      <c r="JAJ45" s="152"/>
      <c r="JAK45" s="152"/>
      <c r="JAL45" s="152"/>
      <c r="JAM45" s="152"/>
      <c r="JAN45" s="152"/>
      <c r="JAO45" s="152"/>
      <c r="JAP45" s="152"/>
      <c r="JAQ45" s="152"/>
      <c r="JAR45" s="152"/>
      <c r="JAS45" s="152"/>
      <c r="JAT45" s="152"/>
      <c r="JAU45" s="152"/>
      <c r="JAV45" s="152"/>
      <c r="JAW45" s="152"/>
      <c r="JAX45" s="152"/>
      <c r="JAY45" s="152"/>
      <c r="JAZ45" s="152"/>
      <c r="JBA45" s="152"/>
      <c r="JBB45" s="152"/>
      <c r="JBC45" s="152"/>
      <c r="JBD45" s="152"/>
      <c r="JBE45" s="152"/>
      <c r="JBF45" s="152"/>
      <c r="JBG45" s="152"/>
      <c r="JBH45" s="152"/>
      <c r="JBI45" s="152"/>
      <c r="JBJ45" s="152"/>
      <c r="JBK45" s="152"/>
      <c r="JBL45" s="152"/>
      <c r="JBM45" s="152"/>
      <c r="JBN45" s="152"/>
      <c r="JBO45" s="152"/>
      <c r="JBP45" s="152"/>
      <c r="JBQ45" s="152"/>
      <c r="JBR45" s="152"/>
      <c r="JBS45" s="152"/>
      <c r="JBT45" s="152"/>
      <c r="JBU45" s="152"/>
      <c r="JBV45" s="152"/>
      <c r="JBW45" s="152"/>
      <c r="JBX45" s="152"/>
      <c r="JBY45" s="152"/>
      <c r="JBZ45" s="152"/>
      <c r="JCA45" s="152"/>
      <c r="JCB45" s="152"/>
      <c r="JCC45" s="152"/>
      <c r="JCD45" s="152"/>
      <c r="JCE45" s="152"/>
      <c r="JCF45" s="152"/>
      <c r="JCG45" s="152"/>
      <c r="JCH45" s="152"/>
      <c r="JCI45" s="152"/>
      <c r="JCJ45" s="152"/>
      <c r="JCK45" s="152"/>
      <c r="JCL45" s="152"/>
      <c r="JCM45" s="152"/>
      <c r="JCN45" s="152"/>
      <c r="JCO45" s="152"/>
      <c r="JCP45" s="152"/>
      <c r="JCQ45" s="152"/>
      <c r="JCR45" s="152"/>
      <c r="JCS45" s="152"/>
      <c r="JCT45" s="152"/>
      <c r="JCU45" s="152"/>
      <c r="JCV45" s="152"/>
      <c r="JCW45" s="152"/>
      <c r="JCX45" s="152"/>
      <c r="JCY45" s="152"/>
      <c r="JCZ45" s="152"/>
      <c r="JDA45" s="152"/>
      <c r="JDB45" s="152"/>
      <c r="JDC45" s="152"/>
      <c r="JDD45" s="152"/>
      <c r="JDE45" s="152"/>
      <c r="JDF45" s="152"/>
      <c r="JDG45" s="152"/>
      <c r="JDH45" s="152"/>
      <c r="JDI45" s="152"/>
      <c r="JDJ45" s="152"/>
      <c r="JDK45" s="152"/>
      <c r="JDL45" s="152"/>
      <c r="JDM45" s="152"/>
      <c r="JDN45" s="152"/>
      <c r="JDO45" s="152"/>
      <c r="JDP45" s="152"/>
      <c r="JDQ45" s="152"/>
      <c r="JDR45" s="152"/>
      <c r="JDS45" s="152"/>
      <c r="JDT45" s="152"/>
      <c r="JDU45" s="152"/>
      <c r="JDV45" s="152"/>
      <c r="JDW45" s="152"/>
      <c r="JDX45" s="152"/>
      <c r="JDY45" s="152"/>
      <c r="JDZ45" s="152"/>
      <c r="JEA45" s="152"/>
      <c r="JEB45" s="152"/>
      <c r="JEC45" s="152"/>
      <c r="JED45" s="152"/>
      <c r="JEE45" s="152"/>
      <c r="JEF45" s="152"/>
      <c r="JEG45" s="152"/>
      <c r="JEH45" s="152"/>
      <c r="JEI45" s="152"/>
      <c r="JEJ45" s="152"/>
      <c r="JEK45" s="152"/>
      <c r="JEL45" s="152"/>
      <c r="JEM45" s="152"/>
      <c r="JEN45" s="152"/>
      <c r="JEO45" s="152"/>
      <c r="JEP45" s="152"/>
      <c r="JEQ45" s="152"/>
      <c r="JER45" s="152"/>
      <c r="JES45" s="152"/>
      <c r="JET45" s="152"/>
      <c r="JEU45" s="152"/>
      <c r="JEV45" s="152"/>
      <c r="JEW45" s="152"/>
      <c r="JEX45" s="152"/>
      <c r="JEY45" s="152"/>
      <c r="JEZ45" s="152"/>
      <c r="JFA45" s="152"/>
      <c r="JFB45" s="152"/>
      <c r="JFC45" s="152"/>
      <c r="JFD45" s="152"/>
      <c r="JFE45" s="152"/>
      <c r="JFF45" s="152"/>
      <c r="JFG45" s="152"/>
      <c r="JFH45" s="152"/>
      <c r="JFI45" s="152"/>
      <c r="JFJ45" s="152"/>
      <c r="JFK45" s="152"/>
      <c r="JFL45" s="152"/>
      <c r="JFM45" s="152"/>
      <c r="JFN45" s="152"/>
      <c r="JFO45" s="152"/>
      <c r="JFP45" s="152"/>
      <c r="JFQ45" s="152"/>
      <c r="JFR45" s="152"/>
      <c r="JFS45" s="152"/>
      <c r="JFT45" s="152"/>
      <c r="JFU45" s="152"/>
      <c r="JFV45" s="152"/>
      <c r="JFW45" s="152"/>
      <c r="JFX45" s="152"/>
      <c r="JFY45" s="152"/>
      <c r="JFZ45" s="152"/>
      <c r="JGA45" s="152"/>
      <c r="JGB45" s="152"/>
      <c r="JGC45" s="152"/>
      <c r="JGD45" s="152"/>
      <c r="JGE45" s="152"/>
      <c r="JGF45" s="152"/>
      <c r="JGG45" s="152"/>
      <c r="JGH45" s="152"/>
      <c r="JGI45" s="152"/>
      <c r="JGJ45" s="152"/>
      <c r="JGK45" s="152"/>
      <c r="JGL45" s="152"/>
      <c r="JGM45" s="152"/>
      <c r="JGN45" s="152"/>
      <c r="JGO45" s="152"/>
      <c r="JGP45" s="152"/>
      <c r="JGQ45" s="152"/>
      <c r="JGR45" s="152"/>
      <c r="JGS45" s="152"/>
      <c r="JGT45" s="152"/>
      <c r="JGU45" s="152"/>
      <c r="JGV45" s="152"/>
      <c r="JGW45" s="152"/>
      <c r="JGX45" s="152"/>
      <c r="JGY45" s="152"/>
      <c r="JGZ45" s="152"/>
      <c r="JHA45" s="152"/>
      <c r="JHB45" s="152"/>
      <c r="JHC45" s="152"/>
      <c r="JHD45" s="152"/>
      <c r="JHE45" s="152"/>
      <c r="JHF45" s="152"/>
      <c r="JHG45" s="152"/>
      <c r="JHH45" s="152"/>
      <c r="JHI45" s="152"/>
      <c r="JHJ45" s="152"/>
      <c r="JHK45" s="152"/>
      <c r="JHL45" s="152"/>
      <c r="JHM45" s="152"/>
      <c r="JHN45" s="152"/>
      <c r="JHO45" s="152"/>
      <c r="JHP45" s="152"/>
      <c r="JHQ45" s="152"/>
      <c r="JHR45" s="152"/>
      <c r="JHS45" s="152"/>
      <c r="JHT45" s="152"/>
      <c r="JHU45" s="152"/>
      <c r="JHV45" s="152"/>
      <c r="JHW45" s="152"/>
      <c r="JHX45" s="152"/>
      <c r="JHY45" s="152"/>
      <c r="JHZ45" s="152"/>
      <c r="JIA45" s="152"/>
      <c r="JIB45" s="152"/>
      <c r="JIC45" s="152"/>
      <c r="JID45" s="152"/>
      <c r="JIE45" s="152"/>
      <c r="JIF45" s="152"/>
      <c r="JIG45" s="152"/>
      <c r="JIH45" s="152"/>
      <c r="JII45" s="152"/>
      <c r="JIJ45" s="152"/>
      <c r="JIK45" s="152"/>
      <c r="JIL45" s="152"/>
      <c r="JIM45" s="152"/>
      <c r="JIN45" s="152"/>
      <c r="JIO45" s="152"/>
      <c r="JIP45" s="152"/>
      <c r="JIQ45" s="152"/>
      <c r="JIR45" s="152"/>
      <c r="JIS45" s="152"/>
      <c r="JIT45" s="152"/>
      <c r="JIU45" s="152"/>
      <c r="JIV45" s="152"/>
      <c r="JIW45" s="152"/>
      <c r="JIX45" s="152"/>
      <c r="JIY45" s="152"/>
      <c r="JIZ45" s="152"/>
      <c r="JJA45" s="152"/>
      <c r="JJB45" s="152"/>
      <c r="JJC45" s="152"/>
      <c r="JJD45" s="152"/>
      <c r="JJE45" s="152"/>
      <c r="JJF45" s="152"/>
      <c r="JJG45" s="152"/>
      <c r="JJH45" s="152"/>
      <c r="JJI45" s="152"/>
      <c r="JJJ45" s="152"/>
      <c r="JJK45" s="152"/>
      <c r="JJL45" s="152"/>
      <c r="JJM45" s="152"/>
      <c r="JJN45" s="152"/>
      <c r="JJO45" s="152"/>
      <c r="JJP45" s="152"/>
      <c r="JJQ45" s="152"/>
      <c r="JJR45" s="152"/>
      <c r="JJS45" s="152"/>
      <c r="JJT45" s="152"/>
      <c r="JJU45" s="152"/>
      <c r="JJV45" s="152"/>
      <c r="JJW45" s="152"/>
      <c r="JJX45" s="152"/>
      <c r="JJY45" s="152"/>
      <c r="JJZ45" s="152"/>
      <c r="JKA45" s="152"/>
      <c r="JKB45" s="152"/>
      <c r="JKC45" s="152"/>
      <c r="JKD45" s="152"/>
      <c r="JKE45" s="152"/>
      <c r="JKF45" s="152"/>
      <c r="JKG45" s="152"/>
      <c r="JKH45" s="152"/>
      <c r="JKI45" s="152"/>
      <c r="JKJ45" s="152"/>
      <c r="JKK45" s="152"/>
      <c r="JKL45" s="152"/>
      <c r="JKM45" s="152"/>
      <c r="JKN45" s="152"/>
      <c r="JKO45" s="152"/>
      <c r="JKP45" s="152"/>
      <c r="JKQ45" s="152"/>
      <c r="JKR45" s="152"/>
      <c r="JKS45" s="152"/>
      <c r="JKT45" s="152"/>
      <c r="JKU45" s="152"/>
      <c r="JKV45" s="152"/>
      <c r="JKW45" s="152"/>
      <c r="JKX45" s="152"/>
      <c r="JKY45" s="152"/>
      <c r="JKZ45" s="152"/>
      <c r="JLA45" s="152"/>
      <c r="JLB45" s="152"/>
      <c r="JLC45" s="152"/>
      <c r="JLD45" s="152"/>
      <c r="JLE45" s="152"/>
      <c r="JLF45" s="152"/>
      <c r="JLG45" s="152"/>
      <c r="JLH45" s="152"/>
      <c r="JLI45" s="152"/>
      <c r="JLJ45" s="152"/>
      <c r="JLK45" s="152"/>
      <c r="JLL45" s="152"/>
      <c r="JLM45" s="152"/>
      <c r="JLN45" s="152"/>
      <c r="JLO45" s="152"/>
      <c r="JLP45" s="152"/>
      <c r="JLQ45" s="152"/>
      <c r="JLR45" s="152"/>
      <c r="JLS45" s="152"/>
      <c r="JLT45" s="152"/>
      <c r="JLU45" s="152"/>
      <c r="JLV45" s="152"/>
      <c r="JLW45" s="152"/>
      <c r="JLX45" s="152"/>
      <c r="JLY45" s="152"/>
      <c r="JLZ45" s="152"/>
      <c r="JMA45" s="152"/>
      <c r="JMB45" s="152"/>
      <c r="JMC45" s="152"/>
      <c r="JMD45" s="152"/>
      <c r="JME45" s="152"/>
      <c r="JMF45" s="152"/>
      <c r="JMG45" s="152"/>
      <c r="JMH45" s="152"/>
      <c r="JMI45" s="152"/>
      <c r="JMJ45" s="152"/>
      <c r="JMK45" s="152"/>
      <c r="JML45" s="152"/>
      <c r="JMM45" s="152"/>
      <c r="JMN45" s="152"/>
      <c r="JMO45" s="152"/>
      <c r="JMP45" s="152"/>
      <c r="JMQ45" s="152"/>
      <c r="JMR45" s="152"/>
      <c r="JMS45" s="152"/>
      <c r="JMT45" s="152"/>
      <c r="JMU45" s="152"/>
      <c r="JMV45" s="152"/>
      <c r="JMW45" s="152"/>
      <c r="JMX45" s="152"/>
      <c r="JMY45" s="152"/>
      <c r="JMZ45" s="152"/>
      <c r="JNA45" s="152"/>
      <c r="JNB45" s="152"/>
      <c r="JNC45" s="152"/>
      <c r="JND45" s="152"/>
      <c r="JNE45" s="152"/>
      <c r="JNF45" s="152"/>
      <c r="JNG45" s="152"/>
      <c r="JNH45" s="152"/>
      <c r="JNI45" s="152"/>
      <c r="JNJ45" s="152"/>
      <c r="JNK45" s="152"/>
      <c r="JNL45" s="152"/>
      <c r="JNM45" s="152"/>
      <c r="JNN45" s="152"/>
      <c r="JNO45" s="152"/>
      <c r="JNP45" s="152"/>
      <c r="JNQ45" s="152"/>
      <c r="JNR45" s="152"/>
      <c r="JNS45" s="152"/>
      <c r="JNT45" s="152"/>
      <c r="JNU45" s="152"/>
      <c r="JNV45" s="152"/>
      <c r="JNW45" s="152"/>
      <c r="JNX45" s="152"/>
      <c r="JNY45" s="152"/>
      <c r="JNZ45" s="152"/>
      <c r="JOA45" s="152"/>
      <c r="JOB45" s="152"/>
      <c r="JOC45" s="152"/>
      <c r="JOD45" s="152"/>
      <c r="JOE45" s="152"/>
      <c r="JOF45" s="152"/>
      <c r="JOG45" s="152"/>
      <c r="JOH45" s="152"/>
      <c r="JOI45" s="152"/>
      <c r="JOJ45" s="152"/>
      <c r="JOK45" s="152"/>
      <c r="JOL45" s="152"/>
      <c r="JOM45" s="152"/>
      <c r="JON45" s="152"/>
      <c r="JOO45" s="152"/>
      <c r="JOP45" s="152"/>
      <c r="JOQ45" s="152"/>
      <c r="JOR45" s="152"/>
      <c r="JOS45" s="152"/>
      <c r="JOT45" s="152"/>
      <c r="JOU45" s="152"/>
      <c r="JOV45" s="152"/>
      <c r="JOW45" s="152"/>
      <c r="JOX45" s="152"/>
      <c r="JOY45" s="152"/>
      <c r="JOZ45" s="152"/>
      <c r="JPA45" s="152"/>
      <c r="JPB45" s="152"/>
      <c r="JPC45" s="152"/>
      <c r="JPD45" s="152"/>
      <c r="JPE45" s="152"/>
      <c r="JPF45" s="152"/>
      <c r="JPG45" s="152"/>
      <c r="JPH45" s="152"/>
      <c r="JPI45" s="152"/>
      <c r="JPJ45" s="152"/>
      <c r="JPK45" s="152"/>
      <c r="JPL45" s="152"/>
      <c r="JPM45" s="152"/>
      <c r="JPN45" s="152"/>
      <c r="JPO45" s="152"/>
      <c r="JPP45" s="152"/>
      <c r="JPQ45" s="152"/>
      <c r="JPR45" s="152"/>
      <c r="JPS45" s="152"/>
      <c r="JPT45" s="152"/>
      <c r="JPU45" s="152"/>
      <c r="JPV45" s="152"/>
      <c r="JPW45" s="152"/>
      <c r="JPX45" s="152"/>
      <c r="JPY45" s="152"/>
      <c r="JPZ45" s="152"/>
      <c r="JQA45" s="152"/>
      <c r="JQB45" s="152"/>
      <c r="JQC45" s="152"/>
      <c r="JQD45" s="152"/>
      <c r="JQE45" s="152"/>
      <c r="JQF45" s="152"/>
      <c r="JQG45" s="152"/>
      <c r="JQH45" s="152"/>
      <c r="JQI45" s="152"/>
      <c r="JQJ45" s="152"/>
      <c r="JQK45" s="152"/>
      <c r="JQL45" s="152"/>
      <c r="JQM45" s="152"/>
      <c r="JQN45" s="152"/>
      <c r="JQO45" s="152"/>
      <c r="JQP45" s="152"/>
      <c r="JQQ45" s="152"/>
      <c r="JQR45" s="152"/>
      <c r="JQS45" s="152"/>
      <c r="JQT45" s="152"/>
      <c r="JQU45" s="152"/>
      <c r="JQV45" s="152"/>
      <c r="JQW45" s="152"/>
      <c r="JQX45" s="152"/>
      <c r="JQY45" s="152"/>
      <c r="JQZ45" s="152"/>
      <c r="JRA45" s="152"/>
      <c r="JRB45" s="152"/>
      <c r="JRC45" s="152"/>
      <c r="JRD45" s="152"/>
      <c r="JRE45" s="152"/>
      <c r="JRF45" s="152"/>
      <c r="JRG45" s="152"/>
      <c r="JRH45" s="152"/>
      <c r="JRI45" s="152"/>
      <c r="JRJ45" s="152"/>
      <c r="JRK45" s="152"/>
      <c r="JRL45" s="152"/>
      <c r="JRM45" s="152"/>
      <c r="JRN45" s="152"/>
      <c r="JRO45" s="152"/>
      <c r="JRP45" s="152"/>
      <c r="JRQ45" s="152"/>
      <c r="JRR45" s="152"/>
      <c r="JRS45" s="152"/>
      <c r="JRT45" s="152"/>
      <c r="JRU45" s="152"/>
      <c r="JRV45" s="152"/>
      <c r="JRW45" s="152"/>
      <c r="JRX45" s="152"/>
      <c r="JRY45" s="152"/>
      <c r="JRZ45" s="152"/>
      <c r="JSA45" s="152"/>
      <c r="JSB45" s="152"/>
      <c r="JSC45" s="152"/>
      <c r="JSD45" s="152"/>
      <c r="JSE45" s="152"/>
      <c r="JSF45" s="152"/>
      <c r="JSG45" s="152"/>
      <c r="JSH45" s="152"/>
      <c r="JSI45" s="152"/>
      <c r="JSJ45" s="152"/>
      <c r="JSK45" s="152"/>
      <c r="JSL45" s="152"/>
      <c r="JSM45" s="152"/>
      <c r="JSN45" s="152"/>
      <c r="JSO45" s="152"/>
      <c r="JSP45" s="152"/>
      <c r="JSQ45" s="152"/>
      <c r="JSR45" s="152"/>
      <c r="JSS45" s="152"/>
      <c r="JST45" s="152"/>
      <c r="JSU45" s="152"/>
      <c r="JSV45" s="152"/>
      <c r="JSW45" s="152"/>
      <c r="JSX45" s="152"/>
      <c r="JSY45" s="152"/>
      <c r="JSZ45" s="152"/>
      <c r="JTA45" s="152"/>
      <c r="JTB45" s="152"/>
      <c r="JTC45" s="152"/>
      <c r="JTD45" s="152"/>
      <c r="JTE45" s="152"/>
      <c r="JTF45" s="152"/>
      <c r="JTG45" s="152"/>
      <c r="JTH45" s="152"/>
      <c r="JTI45" s="152"/>
      <c r="JTJ45" s="152"/>
      <c r="JTK45" s="152"/>
      <c r="JTL45" s="152"/>
      <c r="JTM45" s="152"/>
      <c r="JTN45" s="152"/>
      <c r="JTO45" s="152"/>
      <c r="JTP45" s="152"/>
      <c r="JTQ45" s="152"/>
      <c r="JTR45" s="152"/>
      <c r="JTS45" s="152"/>
      <c r="JTT45" s="152"/>
      <c r="JTU45" s="152"/>
      <c r="JTV45" s="152"/>
      <c r="JTW45" s="152"/>
      <c r="JTX45" s="152"/>
      <c r="JTY45" s="152"/>
      <c r="JTZ45" s="152"/>
      <c r="JUA45" s="152"/>
      <c r="JUB45" s="152"/>
      <c r="JUC45" s="152"/>
      <c r="JUD45" s="152"/>
      <c r="JUE45" s="152"/>
      <c r="JUF45" s="152"/>
      <c r="JUG45" s="152"/>
      <c r="JUH45" s="152"/>
      <c r="JUI45" s="152"/>
      <c r="JUJ45" s="152"/>
      <c r="JUK45" s="152"/>
      <c r="JUL45" s="152"/>
      <c r="JUM45" s="152"/>
      <c r="JUN45" s="152"/>
      <c r="JUO45" s="152"/>
      <c r="JUP45" s="152"/>
      <c r="JUQ45" s="152"/>
      <c r="JUR45" s="152"/>
      <c r="JUS45" s="152"/>
      <c r="JUT45" s="152"/>
      <c r="JUU45" s="152"/>
      <c r="JUV45" s="152"/>
      <c r="JUW45" s="152"/>
      <c r="JUX45" s="152"/>
      <c r="JUY45" s="152"/>
      <c r="JUZ45" s="152"/>
      <c r="JVA45" s="152"/>
      <c r="JVB45" s="152"/>
      <c r="JVC45" s="152"/>
      <c r="JVD45" s="152"/>
      <c r="JVE45" s="152"/>
      <c r="JVF45" s="152"/>
      <c r="JVG45" s="152"/>
      <c r="JVH45" s="152"/>
      <c r="JVI45" s="152"/>
      <c r="JVJ45" s="152"/>
      <c r="JVK45" s="152"/>
      <c r="JVL45" s="152"/>
      <c r="JVM45" s="152"/>
      <c r="JVN45" s="152"/>
      <c r="JVO45" s="152"/>
      <c r="JVP45" s="152"/>
      <c r="JVQ45" s="152"/>
      <c r="JVR45" s="152"/>
      <c r="JVS45" s="152"/>
      <c r="JVT45" s="152"/>
      <c r="JVU45" s="152"/>
      <c r="JVV45" s="152"/>
      <c r="JVW45" s="152"/>
      <c r="JVX45" s="152"/>
      <c r="JVY45" s="152"/>
      <c r="JVZ45" s="152"/>
      <c r="JWA45" s="152"/>
      <c r="JWB45" s="152"/>
      <c r="JWC45" s="152"/>
      <c r="JWD45" s="152"/>
      <c r="JWE45" s="152"/>
      <c r="JWF45" s="152"/>
      <c r="JWG45" s="152"/>
      <c r="JWH45" s="152"/>
      <c r="JWI45" s="152"/>
      <c r="JWJ45" s="152"/>
      <c r="JWK45" s="152"/>
      <c r="JWL45" s="152"/>
      <c r="JWM45" s="152"/>
      <c r="JWN45" s="152"/>
      <c r="JWO45" s="152"/>
      <c r="JWP45" s="152"/>
      <c r="JWQ45" s="152"/>
      <c r="JWR45" s="152"/>
      <c r="JWS45" s="152"/>
      <c r="JWT45" s="152"/>
      <c r="JWU45" s="152"/>
      <c r="JWV45" s="152"/>
      <c r="JWW45" s="152"/>
      <c r="JWX45" s="152"/>
      <c r="JWY45" s="152"/>
      <c r="JWZ45" s="152"/>
      <c r="JXA45" s="152"/>
      <c r="JXB45" s="152"/>
      <c r="JXC45" s="152"/>
      <c r="JXD45" s="152"/>
      <c r="JXE45" s="152"/>
      <c r="JXF45" s="152"/>
      <c r="JXG45" s="152"/>
      <c r="JXH45" s="152"/>
      <c r="JXI45" s="152"/>
      <c r="JXJ45" s="152"/>
      <c r="JXK45" s="152"/>
      <c r="JXL45" s="152"/>
      <c r="JXM45" s="152"/>
      <c r="JXN45" s="152"/>
      <c r="JXO45" s="152"/>
      <c r="JXP45" s="152"/>
      <c r="JXQ45" s="152"/>
      <c r="JXR45" s="152"/>
      <c r="JXS45" s="152"/>
      <c r="JXT45" s="152"/>
      <c r="JXU45" s="152"/>
      <c r="JXV45" s="152"/>
      <c r="JXW45" s="152"/>
      <c r="JXX45" s="152"/>
      <c r="JXY45" s="152"/>
      <c r="JXZ45" s="152"/>
      <c r="JYA45" s="152"/>
      <c r="JYB45" s="152"/>
      <c r="JYC45" s="152"/>
      <c r="JYD45" s="152"/>
      <c r="JYE45" s="152"/>
      <c r="JYF45" s="152"/>
      <c r="JYG45" s="152"/>
      <c r="JYH45" s="152"/>
      <c r="JYI45" s="152"/>
      <c r="JYJ45" s="152"/>
      <c r="JYK45" s="152"/>
      <c r="JYL45" s="152"/>
      <c r="JYM45" s="152"/>
      <c r="JYN45" s="152"/>
      <c r="JYO45" s="152"/>
      <c r="JYP45" s="152"/>
      <c r="JYQ45" s="152"/>
      <c r="JYR45" s="152"/>
      <c r="JYS45" s="152"/>
      <c r="JYT45" s="152"/>
      <c r="JYU45" s="152"/>
      <c r="JYV45" s="152"/>
      <c r="JYW45" s="152"/>
      <c r="JYX45" s="152"/>
      <c r="JYY45" s="152"/>
      <c r="JYZ45" s="152"/>
      <c r="JZA45" s="152"/>
      <c r="JZB45" s="152"/>
      <c r="JZC45" s="152"/>
      <c r="JZD45" s="152"/>
      <c r="JZE45" s="152"/>
      <c r="JZF45" s="152"/>
      <c r="JZG45" s="152"/>
      <c r="JZH45" s="152"/>
      <c r="JZI45" s="152"/>
      <c r="JZJ45" s="152"/>
      <c r="JZK45" s="152"/>
      <c r="JZL45" s="152"/>
      <c r="JZM45" s="152"/>
      <c r="JZN45" s="152"/>
      <c r="JZO45" s="152"/>
      <c r="JZP45" s="152"/>
      <c r="JZQ45" s="152"/>
      <c r="JZR45" s="152"/>
      <c r="JZS45" s="152"/>
      <c r="JZT45" s="152"/>
      <c r="JZU45" s="152"/>
      <c r="JZV45" s="152"/>
      <c r="JZW45" s="152"/>
      <c r="JZX45" s="152"/>
      <c r="JZY45" s="152"/>
      <c r="JZZ45" s="152"/>
      <c r="KAA45" s="152"/>
      <c r="KAB45" s="152"/>
      <c r="KAC45" s="152"/>
      <c r="KAD45" s="152"/>
      <c r="KAE45" s="152"/>
      <c r="KAF45" s="152"/>
      <c r="KAG45" s="152"/>
      <c r="KAH45" s="152"/>
      <c r="KAI45" s="152"/>
      <c r="KAJ45" s="152"/>
      <c r="KAK45" s="152"/>
      <c r="KAL45" s="152"/>
      <c r="KAM45" s="152"/>
      <c r="KAN45" s="152"/>
      <c r="KAO45" s="152"/>
      <c r="KAP45" s="152"/>
      <c r="KAQ45" s="152"/>
      <c r="KAR45" s="152"/>
      <c r="KAS45" s="152"/>
      <c r="KAT45" s="152"/>
      <c r="KAU45" s="152"/>
      <c r="KAV45" s="152"/>
      <c r="KAW45" s="152"/>
      <c r="KAX45" s="152"/>
      <c r="KAY45" s="152"/>
      <c r="KAZ45" s="152"/>
      <c r="KBA45" s="152"/>
      <c r="KBB45" s="152"/>
      <c r="KBC45" s="152"/>
      <c r="KBD45" s="152"/>
      <c r="KBE45" s="152"/>
      <c r="KBF45" s="152"/>
      <c r="KBG45" s="152"/>
      <c r="KBH45" s="152"/>
      <c r="KBI45" s="152"/>
      <c r="KBJ45" s="152"/>
      <c r="KBK45" s="152"/>
      <c r="KBL45" s="152"/>
      <c r="KBM45" s="152"/>
      <c r="KBN45" s="152"/>
      <c r="KBO45" s="152"/>
      <c r="KBP45" s="152"/>
      <c r="KBQ45" s="152"/>
      <c r="KBR45" s="152"/>
      <c r="KBS45" s="152"/>
      <c r="KBT45" s="152"/>
      <c r="KBU45" s="152"/>
      <c r="KBV45" s="152"/>
      <c r="KBW45" s="152"/>
      <c r="KBX45" s="152"/>
      <c r="KBY45" s="152"/>
      <c r="KBZ45" s="152"/>
      <c r="KCA45" s="152"/>
      <c r="KCB45" s="152"/>
      <c r="KCC45" s="152"/>
      <c r="KCD45" s="152"/>
      <c r="KCE45" s="152"/>
      <c r="KCF45" s="152"/>
      <c r="KCG45" s="152"/>
      <c r="KCH45" s="152"/>
      <c r="KCI45" s="152"/>
      <c r="KCJ45" s="152"/>
      <c r="KCK45" s="152"/>
      <c r="KCL45" s="152"/>
      <c r="KCM45" s="152"/>
      <c r="KCN45" s="152"/>
      <c r="KCO45" s="152"/>
      <c r="KCP45" s="152"/>
      <c r="KCQ45" s="152"/>
      <c r="KCR45" s="152"/>
      <c r="KCS45" s="152"/>
      <c r="KCT45" s="152"/>
      <c r="KCU45" s="152"/>
      <c r="KCV45" s="152"/>
      <c r="KCW45" s="152"/>
      <c r="KCX45" s="152"/>
      <c r="KCY45" s="152"/>
      <c r="KCZ45" s="152"/>
      <c r="KDA45" s="152"/>
      <c r="KDB45" s="152"/>
      <c r="KDC45" s="152"/>
      <c r="KDD45" s="152"/>
      <c r="KDE45" s="152"/>
      <c r="KDF45" s="152"/>
      <c r="KDG45" s="152"/>
      <c r="KDH45" s="152"/>
      <c r="KDI45" s="152"/>
      <c r="KDJ45" s="152"/>
      <c r="KDK45" s="152"/>
      <c r="KDL45" s="152"/>
      <c r="KDM45" s="152"/>
      <c r="KDN45" s="152"/>
      <c r="KDO45" s="152"/>
      <c r="KDP45" s="152"/>
      <c r="KDQ45" s="152"/>
      <c r="KDR45" s="152"/>
      <c r="KDS45" s="152"/>
      <c r="KDT45" s="152"/>
      <c r="KDU45" s="152"/>
      <c r="KDV45" s="152"/>
      <c r="KDW45" s="152"/>
      <c r="KDX45" s="152"/>
      <c r="KDY45" s="152"/>
      <c r="KDZ45" s="152"/>
      <c r="KEA45" s="152"/>
      <c r="KEB45" s="152"/>
      <c r="KEC45" s="152"/>
      <c r="KED45" s="152"/>
      <c r="KEE45" s="152"/>
      <c r="KEF45" s="152"/>
      <c r="KEG45" s="152"/>
      <c r="KEH45" s="152"/>
      <c r="KEI45" s="152"/>
      <c r="KEJ45" s="152"/>
      <c r="KEK45" s="152"/>
      <c r="KEL45" s="152"/>
      <c r="KEM45" s="152"/>
      <c r="KEN45" s="152"/>
      <c r="KEO45" s="152"/>
      <c r="KEP45" s="152"/>
      <c r="KEQ45" s="152"/>
      <c r="KER45" s="152"/>
      <c r="KES45" s="152"/>
      <c r="KET45" s="152"/>
      <c r="KEU45" s="152"/>
      <c r="KEV45" s="152"/>
      <c r="KEW45" s="152"/>
      <c r="KEX45" s="152"/>
      <c r="KEY45" s="152"/>
      <c r="KEZ45" s="152"/>
      <c r="KFA45" s="152"/>
      <c r="KFB45" s="152"/>
      <c r="KFC45" s="152"/>
      <c r="KFD45" s="152"/>
      <c r="KFE45" s="152"/>
      <c r="KFF45" s="152"/>
      <c r="KFG45" s="152"/>
      <c r="KFH45" s="152"/>
      <c r="KFI45" s="152"/>
      <c r="KFJ45" s="152"/>
      <c r="KFK45" s="152"/>
      <c r="KFL45" s="152"/>
      <c r="KFM45" s="152"/>
      <c r="KFN45" s="152"/>
      <c r="KFO45" s="152"/>
      <c r="KFP45" s="152"/>
      <c r="KFQ45" s="152"/>
      <c r="KFR45" s="152"/>
      <c r="KFS45" s="152"/>
      <c r="KFT45" s="152"/>
      <c r="KFU45" s="152"/>
      <c r="KFV45" s="152"/>
      <c r="KFW45" s="152"/>
      <c r="KFX45" s="152"/>
      <c r="KFY45" s="152"/>
      <c r="KFZ45" s="152"/>
      <c r="KGA45" s="152"/>
      <c r="KGB45" s="152"/>
      <c r="KGC45" s="152"/>
      <c r="KGD45" s="152"/>
      <c r="KGE45" s="152"/>
      <c r="KGF45" s="152"/>
      <c r="KGG45" s="152"/>
      <c r="KGH45" s="152"/>
      <c r="KGI45" s="152"/>
      <c r="KGJ45" s="152"/>
      <c r="KGK45" s="152"/>
      <c r="KGL45" s="152"/>
      <c r="KGM45" s="152"/>
      <c r="KGN45" s="152"/>
      <c r="KGO45" s="152"/>
      <c r="KGP45" s="152"/>
      <c r="KGQ45" s="152"/>
      <c r="KGR45" s="152"/>
      <c r="KGS45" s="152"/>
      <c r="KGT45" s="152"/>
      <c r="KGU45" s="152"/>
      <c r="KGV45" s="152"/>
      <c r="KGW45" s="152"/>
      <c r="KGX45" s="152"/>
      <c r="KGY45" s="152"/>
      <c r="KGZ45" s="152"/>
      <c r="KHA45" s="152"/>
      <c r="KHB45" s="152"/>
      <c r="KHC45" s="152"/>
      <c r="KHD45" s="152"/>
      <c r="KHE45" s="152"/>
      <c r="KHF45" s="152"/>
      <c r="KHG45" s="152"/>
      <c r="KHH45" s="152"/>
      <c r="KHI45" s="152"/>
      <c r="KHJ45" s="152"/>
      <c r="KHK45" s="152"/>
      <c r="KHL45" s="152"/>
      <c r="KHM45" s="152"/>
      <c r="KHN45" s="152"/>
      <c r="KHO45" s="152"/>
      <c r="KHP45" s="152"/>
      <c r="KHQ45" s="152"/>
      <c r="KHR45" s="152"/>
      <c r="KHS45" s="152"/>
      <c r="KHT45" s="152"/>
      <c r="KHU45" s="152"/>
      <c r="KHV45" s="152"/>
      <c r="KHW45" s="152"/>
      <c r="KHX45" s="152"/>
      <c r="KHY45" s="152"/>
      <c r="KHZ45" s="152"/>
      <c r="KIA45" s="152"/>
      <c r="KIB45" s="152"/>
      <c r="KIC45" s="152"/>
      <c r="KID45" s="152"/>
      <c r="KIE45" s="152"/>
      <c r="KIF45" s="152"/>
      <c r="KIG45" s="152"/>
      <c r="KIH45" s="152"/>
      <c r="KII45" s="152"/>
      <c r="KIJ45" s="152"/>
      <c r="KIK45" s="152"/>
      <c r="KIL45" s="152"/>
      <c r="KIM45" s="152"/>
      <c r="KIN45" s="152"/>
      <c r="KIO45" s="152"/>
      <c r="KIP45" s="152"/>
      <c r="KIQ45" s="152"/>
      <c r="KIR45" s="152"/>
      <c r="KIS45" s="152"/>
      <c r="KIT45" s="152"/>
      <c r="KIU45" s="152"/>
      <c r="KIV45" s="152"/>
      <c r="KIW45" s="152"/>
      <c r="KIX45" s="152"/>
      <c r="KIY45" s="152"/>
      <c r="KIZ45" s="152"/>
      <c r="KJA45" s="152"/>
      <c r="KJB45" s="152"/>
      <c r="KJC45" s="152"/>
      <c r="KJD45" s="152"/>
      <c r="KJE45" s="152"/>
      <c r="KJF45" s="152"/>
      <c r="KJG45" s="152"/>
      <c r="KJH45" s="152"/>
      <c r="KJI45" s="152"/>
      <c r="KJJ45" s="152"/>
      <c r="KJK45" s="152"/>
      <c r="KJL45" s="152"/>
      <c r="KJM45" s="152"/>
      <c r="KJN45" s="152"/>
      <c r="KJO45" s="152"/>
      <c r="KJP45" s="152"/>
      <c r="KJQ45" s="152"/>
      <c r="KJR45" s="152"/>
      <c r="KJS45" s="152"/>
      <c r="KJT45" s="152"/>
      <c r="KJU45" s="152"/>
      <c r="KJV45" s="152"/>
      <c r="KJW45" s="152"/>
      <c r="KJX45" s="152"/>
      <c r="KJY45" s="152"/>
      <c r="KJZ45" s="152"/>
      <c r="KKA45" s="152"/>
      <c r="KKB45" s="152"/>
      <c r="KKC45" s="152"/>
      <c r="KKD45" s="152"/>
      <c r="KKE45" s="152"/>
      <c r="KKF45" s="152"/>
      <c r="KKG45" s="152"/>
      <c r="KKH45" s="152"/>
      <c r="KKI45" s="152"/>
      <c r="KKJ45" s="152"/>
      <c r="KKK45" s="152"/>
      <c r="KKL45" s="152"/>
      <c r="KKM45" s="152"/>
      <c r="KKN45" s="152"/>
      <c r="KKO45" s="152"/>
      <c r="KKP45" s="152"/>
      <c r="KKQ45" s="152"/>
      <c r="KKR45" s="152"/>
      <c r="KKS45" s="152"/>
      <c r="KKT45" s="152"/>
      <c r="KKU45" s="152"/>
      <c r="KKV45" s="152"/>
      <c r="KKW45" s="152"/>
      <c r="KKX45" s="152"/>
      <c r="KKY45" s="152"/>
      <c r="KKZ45" s="152"/>
      <c r="KLA45" s="152"/>
      <c r="KLB45" s="152"/>
      <c r="KLC45" s="152"/>
      <c r="KLD45" s="152"/>
      <c r="KLE45" s="152"/>
      <c r="KLF45" s="152"/>
      <c r="KLG45" s="152"/>
      <c r="KLH45" s="152"/>
      <c r="KLI45" s="152"/>
      <c r="KLJ45" s="152"/>
      <c r="KLK45" s="152"/>
      <c r="KLL45" s="152"/>
      <c r="KLM45" s="152"/>
      <c r="KLN45" s="152"/>
      <c r="KLO45" s="152"/>
      <c r="KLP45" s="152"/>
      <c r="KLQ45" s="152"/>
      <c r="KLR45" s="152"/>
      <c r="KLS45" s="152"/>
      <c r="KLT45" s="152"/>
      <c r="KLU45" s="152"/>
      <c r="KLV45" s="152"/>
      <c r="KLW45" s="152"/>
      <c r="KLX45" s="152"/>
      <c r="KLY45" s="152"/>
      <c r="KLZ45" s="152"/>
      <c r="KMA45" s="152"/>
      <c r="KMB45" s="152"/>
      <c r="KMC45" s="152"/>
      <c r="KMD45" s="152"/>
      <c r="KME45" s="152"/>
      <c r="KMF45" s="152"/>
      <c r="KMG45" s="152"/>
      <c r="KMH45" s="152"/>
      <c r="KMI45" s="152"/>
      <c r="KMJ45" s="152"/>
      <c r="KMK45" s="152"/>
      <c r="KML45" s="152"/>
      <c r="KMM45" s="152"/>
      <c r="KMN45" s="152"/>
      <c r="KMO45" s="152"/>
      <c r="KMP45" s="152"/>
      <c r="KMQ45" s="152"/>
      <c r="KMR45" s="152"/>
      <c r="KMS45" s="152"/>
      <c r="KMT45" s="152"/>
      <c r="KMU45" s="152"/>
      <c r="KMV45" s="152"/>
      <c r="KMW45" s="152"/>
      <c r="KMX45" s="152"/>
      <c r="KMY45" s="152"/>
      <c r="KMZ45" s="152"/>
      <c r="KNA45" s="152"/>
      <c r="KNB45" s="152"/>
      <c r="KNC45" s="152"/>
      <c r="KND45" s="152"/>
      <c r="KNE45" s="152"/>
      <c r="KNF45" s="152"/>
      <c r="KNG45" s="152"/>
      <c r="KNH45" s="152"/>
      <c r="KNI45" s="152"/>
      <c r="KNJ45" s="152"/>
      <c r="KNK45" s="152"/>
      <c r="KNL45" s="152"/>
      <c r="KNM45" s="152"/>
      <c r="KNN45" s="152"/>
      <c r="KNO45" s="152"/>
      <c r="KNP45" s="152"/>
      <c r="KNQ45" s="152"/>
      <c r="KNR45" s="152"/>
      <c r="KNS45" s="152"/>
      <c r="KNT45" s="152"/>
      <c r="KNU45" s="152"/>
      <c r="KNV45" s="152"/>
      <c r="KNW45" s="152"/>
      <c r="KNX45" s="152"/>
      <c r="KNY45" s="152"/>
      <c r="KNZ45" s="152"/>
      <c r="KOA45" s="152"/>
      <c r="KOB45" s="152"/>
      <c r="KOC45" s="152"/>
      <c r="KOD45" s="152"/>
      <c r="KOE45" s="152"/>
      <c r="KOF45" s="152"/>
      <c r="KOG45" s="152"/>
      <c r="KOH45" s="152"/>
      <c r="KOI45" s="152"/>
      <c r="KOJ45" s="152"/>
      <c r="KOK45" s="152"/>
      <c r="KOL45" s="152"/>
      <c r="KOM45" s="152"/>
      <c r="KON45" s="152"/>
      <c r="KOO45" s="152"/>
      <c r="KOP45" s="152"/>
      <c r="KOQ45" s="152"/>
      <c r="KOR45" s="152"/>
      <c r="KOS45" s="152"/>
      <c r="KOT45" s="152"/>
      <c r="KOU45" s="152"/>
      <c r="KOV45" s="152"/>
      <c r="KOW45" s="152"/>
      <c r="KOX45" s="152"/>
      <c r="KOY45" s="152"/>
      <c r="KOZ45" s="152"/>
      <c r="KPA45" s="152"/>
      <c r="KPB45" s="152"/>
      <c r="KPC45" s="152"/>
      <c r="KPD45" s="152"/>
      <c r="KPE45" s="152"/>
      <c r="KPF45" s="152"/>
      <c r="KPG45" s="152"/>
      <c r="KPH45" s="152"/>
      <c r="KPI45" s="152"/>
      <c r="KPJ45" s="152"/>
      <c r="KPK45" s="152"/>
      <c r="KPL45" s="152"/>
      <c r="KPM45" s="152"/>
      <c r="KPN45" s="152"/>
      <c r="KPO45" s="152"/>
      <c r="KPP45" s="152"/>
      <c r="KPQ45" s="152"/>
      <c r="KPR45" s="152"/>
      <c r="KPS45" s="152"/>
      <c r="KPT45" s="152"/>
      <c r="KPU45" s="152"/>
      <c r="KPV45" s="152"/>
      <c r="KPW45" s="152"/>
      <c r="KPX45" s="152"/>
      <c r="KPY45" s="152"/>
      <c r="KPZ45" s="152"/>
      <c r="KQA45" s="152"/>
      <c r="KQB45" s="152"/>
      <c r="KQC45" s="152"/>
      <c r="KQD45" s="152"/>
      <c r="KQE45" s="152"/>
      <c r="KQF45" s="152"/>
      <c r="KQG45" s="152"/>
      <c r="KQH45" s="152"/>
      <c r="KQI45" s="152"/>
      <c r="KQJ45" s="152"/>
      <c r="KQK45" s="152"/>
      <c r="KQL45" s="152"/>
      <c r="KQM45" s="152"/>
      <c r="KQN45" s="152"/>
      <c r="KQO45" s="152"/>
      <c r="KQP45" s="152"/>
      <c r="KQQ45" s="152"/>
      <c r="KQR45" s="152"/>
      <c r="KQS45" s="152"/>
      <c r="KQT45" s="152"/>
      <c r="KQU45" s="152"/>
      <c r="KQV45" s="152"/>
      <c r="KQW45" s="152"/>
      <c r="KQX45" s="152"/>
      <c r="KQY45" s="152"/>
      <c r="KQZ45" s="152"/>
      <c r="KRA45" s="152"/>
      <c r="KRB45" s="152"/>
      <c r="KRC45" s="152"/>
      <c r="KRD45" s="152"/>
      <c r="KRE45" s="152"/>
      <c r="KRF45" s="152"/>
      <c r="KRG45" s="152"/>
      <c r="KRH45" s="152"/>
      <c r="KRI45" s="152"/>
      <c r="KRJ45" s="152"/>
      <c r="KRK45" s="152"/>
      <c r="KRL45" s="152"/>
      <c r="KRM45" s="152"/>
      <c r="KRN45" s="152"/>
      <c r="KRO45" s="152"/>
      <c r="KRP45" s="152"/>
      <c r="KRQ45" s="152"/>
      <c r="KRR45" s="152"/>
      <c r="KRS45" s="152"/>
      <c r="KRT45" s="152"/>
      <c r="KRU45" s="152"/>
      <c r="KRV45" s="152"/>
      <c r="KRW45" s="152"/>
      <c r="KRX45" s="152"/>
      <c r="KRY45" s="152"/>
      <c r="KRZ45" s="152"/>
      <c r="KSA45" s="152"/>
      <c r="KSB45" s="152"/>
      <c r="KSC45" s="152"/>
      <c r="KSD45" s="152"/>
      <c r="KSE45" s="152"/>
      <c r="KSF45" s="152"/>
      <c r="KSG45" s="152"/>
      <c r="KSH45" s="152"/>
      <c r="KSI45" s="152"/>
      <c r="KSJ45" s="152"/>
      <c r="KSK45" s="152"/>
      <c r="KSL45" s="152"/>
      <c r="KSM45" s="152"/>
      <c r="KSN45" s="152"/>
      <c r="KSO45" s="152"/>
      <c r="KSP45" s="152"/>
      <c r="KSQ45" s="152"/>
      <c r="KSR45" s="152"/>
      <c r="KSS45" s="152"/>
      <c r="KST45" s="152"/>
      <c r="KSU45" s="152"/>
      <c r="KSV45" s="152"/>
      <c r="KSW45" s="152"/>
      <c r="KSX45" s="152"/>
      <c r="KSY45" s="152"/>
      <c r="KSZ45" s="152"/>
      <c r="KTA45" s="152"/>
      <c r="KTB45" s="152"/>
      <c r="KTC45" s="152"/>
      <c r="KTD45" s="152"/>
      <c r="KTE45" s="152"/>
      <c r="KTF45" s="152"/>
      <c r="KTG45" s="152"/>
      <c r="KTH45" s="152"/>
      <c r="KTI45" s="152"/>
      <c r="KTJ45" s="152"/>
      <c r="KTK45" s="152"/>
      <c r="KTL45" s="152"/>
      <c r="KTM45" s="152"/>
      <c r="KTN45" s="152"/>
      <c r="KTO45" s="152"/>
      <c r="KTP45" s="152"/>
      <c r="KTQ45" s="152"/>
      <c r="KTR45" s="152"/>
      <c r="KTS45" s="152"/>
      <c r="KTT45" s="152"/>
      <c r="KTU45" s="152"/>
      <c r="KTV45" s="152"/>
      <c r="KTW45" s="152"/>
      <c r="KTX45" s="152"/>
      <c r="KTY45" s="152"/>
      <c r="KTZ45" s="152"/>
      <c r="KUA45" s="152"/>
      <c r="KUB45" s="152"/>
      <c r="KUC45" s="152"/>
      <c r="KUD45" s="152"/>
      <c r="KUE45" s="152"/>
      <c r="KUF45" s="152"/>
      <c r="KUG45" s="152"/>
      <c r="KUH45" s="152"/>
      <c r="KUI45" s="152"/>
      <c r="KUJ45" s="152"/>
      <c r="KUK45" s="152"/>
      <c r="KUL45" s="152"/>
      <c r="KUM45" s="152"/>
      <c r="KUN45" s="152"/>
      <c r="KUO45" s="152"/>
      <c r="KUP45" s="152"/>
      <c r="KUQ45" s="152"/>
      <c r="KUR45" s="152"/>
      <c r="KUS45" s="152"/>
      <c r="KUT45" s="152"/>
      <c r="KUU45" s="152"/>
      <c r="KUV45" s="152"/>
      <c r="KUW45" s="152"/>
      <c r="KUX45" s="152"/>
      <c r="KUY45" s="152"/>
      <c r="KUZ45" s="152"/>
      <c r="KVA45" s="152"/>
      <c r="KVB45" s="152"/>
      <c r="KVC45" s="152"/>
      <c r="KVD45" s="152"/>
      <c r="KVE45" s="152"/>
      <c r="KVF45" s="152"/>
      <c r="KVG45" s="152"/>
      <c r="KVH45" s="152"/>
      <c r="KVI45" s="152"/>
      <c r="KVJ45" s="152"/>
      <c r="KVK45" s="152"/>
      <c r="KVL45" s="152"/>
      <c r="KVM45" s="152"/>
      <c r="KVN45" s="152"/>
      <c r="KVO45" s="152"/>
      <c r="KVP45" s="152"/>
      <c r="KVQ45" s="152"/>
      <c r="KVR45" s="152"/>
      <c r="KVS45" s="152"/>
      <c r="KVT45" s="152"/>
      <c r="KVU45" s="152"/>
      <c r="KVV45" s="152"/>
      <c r="KVW45" s="152"/>
      <c r="KVX45" s="152"/>
      <c r="KVY45" s="152"/>
      <c r="KVZ45" s="152"/>
      <c r="KWA45" s="152"/>
      <c r="KWB45" s="152"/>
      <c r="KWC45" s="152"/>
      <c r="KWD45" s="152"/>
      <c r="KWE45" s="152"/>
      <c r="KWF45" s="152"/>
      <c r="KWG45" s="152"/>
      <c r="KWH45" s="152"/>
      <c r="KWI45" s="152"/>
      <c r="KWJ45" s="152"/>
      <c r="KWK45" s="152"/>
      <c r="KWL45" s="152"/>
      <c r="KWM45" s="152"/>
      <c r="KWN45" s="152"/>
      <c r="KWO45" s="152"/>
      <c r="KWP45" s="152"/>
      <c r="KWQ45" s="152"/>
      <c r="KWR45" s="152"/>
      <c r="KWS45" s="152"/>
      <c r="KWT45" s="152"/>
      <c r="KWU45" s="152"/>
      <c r="KWV45" s="152"/>
      <c r="KWW45" s="152"/>
      <c r="KWX45" s="152"/>
      <c r="KWY45" s="152"/>
      <c r="KWZ45" s="152"/>
      <c r="KXA45" s="152"/>
      <c r="KXB45" s="152"/>
      <c r="KXC45" s="152"/>
      <c r="KXD45" s="152"/>
      <c r="KXE45" s="152"/>
      <c r="KXF45" s="152"/>
      <c r="KXG45" s="152"/>
      <c r="KXH45" s="152"/>
      <c r="KXI45" s="152"/>
      <c r="KXJ45" s="152"/>
      <c r="KXK45" s="152"/>
      <c r="KXL45" s="152"/>
      <c r="KXM45" s="152"/>
      <c r="KXN45" s="152"/>
      <c r="KXO45" s="152"/>
      <c r="KXP45" s="152"/>
      <c r="KXQ45" s="152"/>
      <c r="KXR45" s="152"/>
      <c r="KXS45" s="152"/>
      <c r="KXT45" s="152"/>
      <c r="KXU45" s="152"/>
      <c r="KXV45" s="152"/>
      <c r="KXW45" s="152"/>
      <c r="KXX45" s="152"/>
      <c r="KXY45" s="152"/>
      <c r="KXZ45" s="152"/>
      <c r="KYA45" s="152"/>
      <c r="KYB45" s="152"/>
      <c r="KYC45" s="152"/>
      <c r="KYD45" s="152"/>
      <c r="KYE45" s="152"/>
      <c r="KYF45" s="152"/>
      <c r="KYG45" s="152"/>
      <c r="KYH45" s="152"/>
      <c r="KYI45" s="152"/>
      <c r="KYJ45" s="152"/>
      <c r="KYK45" s="152"/>
      <c r="KYL45" s="152"/>
      <c r="KYM45" s="152"/>
      <c r="KYN45" s="152"/>
      <c r="KYO45" s="152"/>
      <c r="KYP45" s="152"/>
      <c r="KYQ45" s="152"/>
      <c r="KYR45" s="152"/>
      <c r="KYS45" s="152"/>
      <c r="KYT45" s="152"/>
      <c r="KYU45" s="152"/>
      <c r="KYV45" s="152"/>
      <c r="KYW45" s="152"/>
      <c r="KYX45" s="152"/>
      <c r="KYY45" s="152"/>
      <c r="KYZ45" s="152"/>
      <c r="KZA45" s="152"/>
      <c r="KZB45" s="152"/>
      <c r="KZC45" s="152"/>
      <c r="KZD45" s="152"/>
      <c r="KZE45" s="152"/>
      <c r="KZF45" s="152"/>
      <c r="KZG45" s="152"/>
      <c r="KZH45" s="152"/>
      <c r="KZI45" s="152"/>
      <c r="KZJ45" s="152"/>
      <c r="KZK45" s="152"/>
      <c r="KZL45" s="152"/>
      <c r="KZM45" s="152"/>
      <c r="KZN45" s="152"/>
      <c r="KZO45" s="152"/>
      <c r="KZP45" s="152"/>
      <c r="KZQ45" s="152"/>
      <c r="KZR45" s="152"/>
      <c r="KZS45" s="152"/>
      <c r="KZT45" s="152"/>
      <c r="KZU45" s="152"/>
      <c r="KZV45" s="152"/>
      <c r="KZW45" s="152"/>
      <c r="KZX45" s="152"/>
      <c r="KZY45" s="152"/>
      <c r="KZZ45" s="152"/>
      <c r="LAA45" s="152"/>
      <c r="LAB45" s="152"/>
      <c r="LAC45" s="152"/>
      <c r="LAD45" s="152"/>
      <c r="LAE45" s="152"/>
      <c r="LAF45" s="152"/>
      <c r="LAG45" s="152"/>
      <c r="LAH45" s="152"/>
      <c r="LAI45" s="152"/>
      <c r="LAJ45" s="152"/>
      <c r="LAK45" s="152"/>
      <c r="LAL45" s="152"/>
      <c r="LAM45" s="152"/>
      <c r="LAN45" s="152"/>
      <c r="LAO45" s="152"/>
      <c r="LAP45" s="152"/>
      <c r="LAQ45" s="152"/>
      <c r="LAR45" s="152"/>
      <c r="LAS45" s="152"/>
      <c r="LAT45" s="152"/>
      <c r="LAU45" s="152"/>
      <c r="LAV45" s="152"/>
      <c r="LAW45" s="152"/>
      <c r="LAX45" s="152"/>
      <c r="LAY45" s="152"/>
      <c r="LAZ45" s="152"/>
      <c r="LBA45" s="152"/>
      <c r="LBB45" s="152"/>
      <c r="LBC45" s="152"/>
      <c r="LBD45" s="152"/>
      <c r="LBE45" s="152"/>
      <c r="LBF45" s="152"/>
      <c r="LBG45" s="152"/>
      <c r="LBH45" s="152"/>
      <c r="LBI45" s="152"/>
      <c r="LBJ45" s="152"/>
      <c r="LBK45" s="152"/>
      <c r="LBL45" s="152"/>
      <c r="LBM45" s="152"/>
      <c r="LBN45" s="152"/>
      <c r="LBO45" s="152"/>
      <c r="LBP45" s="152"/>
      <c r="LBQ45" s="152"/>
      <c r="LBR45" s="152"/>
      <c r="LBS45" s="152"/>
      <c r="LBT45" s="152"/>
      <c r="LBU45" s="152"/>
      <c r="LBV45" s="152"/>
      <c r="LBW45" s="152"/>
      <c r="LBX45" s="152"/>
      <c r="LBY45" s="152"/>
      <c r="LBZ45" s="152"/>
      <c r="LCA45" s="152"/>
      <c r="LCB45" s="152"/>
      <c r="LCC45" s="152"/>
      <c r="LCD45" s="152"/>
      <c r="LCE45" s="152"/>
      <c r="LCF45" s="152"/>
      <c r="LCG45" s="152"/>
      <c r="LCH45" s="152"/>
      <c r="LCI45" s="152"/>
      <c r="LCJ45" s="152"/>
      <c r="LCK45" s="152"/>
      <c r="LCL45" s="152"/>
      <c r="LCM45" s="152"/>
      <c r="LCN45" s="152"/>
      <c r="LCO45" s="152"/>
      <c r="LCP45" s="152"/>
      <c r="LCQ45" s="152"/>
      <c r="LCR45" s="152"/>
      <c r="LCS45" s="152"/>
      <c r="LCT45" s="152"/>
      <c r="LCU45" s="152"/>
      <c r="LCV45" s="152"/>
      <c r="LCW45" s="152"/>
      <c r="LCX45" s="152"/>
      <c r="LCY45" s="152"/>
      <c r="LCZ45" s="152"/>
      <c r="LDA45" s="152"/>
      <c r="LDB45" s="152"/>
      <c r="LDC45" s="152"/>
      <c r="LDD45" s="152"/>
      <c r="LDE45" s="152"/>
      <c r="LDF45" s="152"/>
      <c r="LDG45" s="152"/>
      <c r="LDH45" s="152"/>
      <c r="LDI45" s="152"/>
      <c r="LDJ45" s="152"/>
      <c r="LDK45" s="152"/>
      <c r="LDL45" s="152"/>
      <c r="LDM45" s="152"/>
      <c r="LDN45" s="152"/>
      <c r="LDO45" s="152"/>
      <c r="LDP45" s="152"/>
      <c r="LDQ45" s="152"/>
      <c r="LDR45" s="152"/>
      <c r="LDS45" s="152"/>
      <c r="LDT45" s="152"/>
      <c r="LDU45" s="152"/>
      <c r="LDV45" s="152"/>
      <c r="LDW45" s="152"/>
      <c r="LDX45" s="152"/>
      <c r="LDY45" s="152"/>
      <c r="LDZ45" s="152"/>
      <c r="LEA45" s="152"/>
      <c r="LEB45" s="152"/>
      <c r="LEC45" s="152"/>
      <c r="LED45" s="152"/>
      <c r="LEE45" s="152"/>
      <c r="LEF45" s="152"/>
      <c r="LEG45" s="152"/>
      <c r="LEH45" s="152"/>
      <c r="LEI45" s="152"/>
      <c r="LEJ45" s="152"/>
      <c r="LEK45" s="152"/>
      <c r="LEL45" s="152"/>
      <c r="LEM45" s="152"/>
      <c r="LEN45" s="152"/>
      <c r="LEO45" s="152"/>
      <c r="LEP45" s="152"/>
      <c r="LEQ45" s="152"/>
      <c r="LER45" s="152"/>
      <c r="LES45" s="152"/>
      <c r="LET45" s="152"/>
      <c r="LEU45" s="152"/>
      <c r="LEV45" s="152"/>
      <c r="LEW45" s="152"/>
      <c r="LEX45" s="152"/>
      <c r="LEY45" s="152"/>
      <c r="LEZ45" s="152"/>
      <c r="LFA45" s="152"/>
      <c r="LFB45" s="152"/>
      <c r="LFC45" s="152"/>
      <c r="LFD45" s="152"/>
      <c r="LFE45" s="152"/>
      <c r="LFF45" s="152"/>
      <c r="LFG45" s="152"/>
      <c r="LFH45" s="152"/>
      <c r="LFI45" s="152"/>
      <c r="LFJ45" s="152"/>
      <c r="LFK45" s="152"/>
      <c r="LFL45" s="152"/>
      <c r="LFM45" s="152"/>
      <c r="LFN45" s="152"/>
      <c r="LFO45" s="152"/>
      <c r="LFP45" s="152"/>
      <c r="LFQ45" s="152"/>
      <c r="LFR45" s="152"/>
      <c r="LFS45" s="152"/>
      <c r="LFT45" s="152"/>
      <c r="LFU45" s="152"/>
      <c r="LFV45" s="152"/>
      <c r="LFW45" s="152"/>
      <c r="LFX45" s="152"/>
      <c r="LFY45" s="152"/>
      <c r="LFZ45" s="152"/>
      <c r="LGA45" s="152"/>
      <c r="LGB45" s="152"/>
      <c r="LGC45" s="152"/>
      <c r="LGD45" s="152"/>
      <c r="LGE45" s="152"/>
      <c r="LGF45" s="152"/>
      <c r="LGG45" s="152"/>
      <c r="LGH45" s="152"/>
      <c r="LGI45" s="152"/>
      <c r="LGJ45" s="152"/>
      <c r="LGK45" s="152"/>
      <c r="LGL45" s="152"/>
      <c r="LGM45" s="152"/>
      <c r="LGN45" s="152"/>
      <c r="LGO45" s="152"/>
      <c r="LGP45" s="152"/>
      <c r="LGQ45" s="152"/>
      <c r="LGR45" s="152"/>
      <c r="LGS45" s="152"/>
      <c r="LGT45" s="152"/>
      <c r="LGU45" s="152"/>
      <c r="LGV45" s="152"/>
      <c r="LGW45" s="152"/>
      <c r="LGX45" s="152"/>
      <c r="LGY45" s="152"/>
      <c r="LGZ45" s="152"/>
      <c r="LHA45" s="152"/>
      <c r="LHB45" s="152"/>
      <c r="LHC45" s="152"/>
      <c r="LHD45" s="152"/>
      <c r="LHE45" s="152"/>
      <c r="LHF45" s="152"/>
      <c r="LHG45" s="152"/>
      <c r="LHH45" s="152"/>
      <c r="LHI45" s="152"/>
      <c r="LHJ45" s="152"/>
      <c r="LHK45" s="152"/>
      <c r="LHL45" s="152"/>
      <c r="LHM45" s="152"/>
      <c r="LHN45" s="152"/>
      <c r="LHO45" s="152"/>
      <c r="LHP45" s="152"/>
      <c r="LHQ45" s="152"/>
      <c r="LHR45" s="152"/>
      <c r="LHS45" s="152"/>
      <c r="LHT45" s="152"/>
      <c r="LHU45" s="152"/>
      <c r="LHV45" s="152"/>
      <c r="LHW45" s="152"/>
      <c r="LHX45" s="152"/>
      <c r="LHY45" s="152"/>
      <c r="LHZ45" s="152"/>
      <c r="LIA45" s="152"/>
      <c r="LIB45" s="152"/>
      <c r="LIC45" s="152"/>
      <c r="LID45" s="152"/>
      <c r="LIE45" s="152"/>
      <c r="LIF45" s="152"/>
      <c r="LIG45" s="152"/>
      <c r="LIH45" s="152"/>
      <c r="LII45" s="152"/>
      <c r="LIJ45" s="152"/>
      <c r="LIK45" s="152"/>
      <c r="LIL45" s="152"/>
      <c r="LIM45" s="152"/>
      <c r="LIN45" s="152"/>
      <c r="LIO45" s="152"/>
      <c r="LIP45" s="152"/>
      <c r="LIQ45" s="152"/>
      <c r="LIR45" s="152"/>
      <c r="LIS45" s="152"/>
      <c r="LIT45" s="152"/>
      <c r="LIU45" s="152"/>
      <c r="LIV45" s="152"/>
      <c r="LIW45" s="152"/>
      <c r="LIX45" s="152"/>
      <c r="LIY45" s="152"/>
      <c r="LIZ45" s="152"/>
      <c r="LJA45" s="152"/>
      <c r="LJB45" s="152"/>
      <c r="LJC45" s="152"/>
      <c r="LJD45" s="152"/>
      <c r="LJE45" s="152"/>
      <c r="LJF45" s="152"/>
      <c r="LJG45" s="152"/>
      <c r="LJH45" s="152"/>
      <c r="LJI45" s="152"/>
      <c r="LJJ45" s="152"/>
      <c r="LJK45" s="152"/>
      <c r="LJL45" s="152"/>
      <c r="LJM45" s="152"/>
      <c r="LJN45" s="152"/>
      <c r="LJO45" s="152"/>
      <c r="LJP45" s="152"/>
      <c r="LJQ45" s="152"/>
      <c r="LJR45" s="152"/>
      <c r="LJS45" s="152"/>
      <c r="LJT45" s="152"/>
      <c r="LJU45" s="152"/>
      <c r="LJV45" s="152"/>
      <c r="LJW45" s="152"/>
      <c r="LJX45" s="152"/>
      <c r="LJY45" s="152"/>
      <c r="LJZ45" s="152"/>
      <c r="LKA45" s="152"/>
      <c r="LKB45" s="152"/>
      <c r="LKC45" s="152"/>
      <c r="LKD45" s="152"/>
      <c r="LKE45" s="152"/>
      <c r="LKF45" s="152"/>
      <c r="LKG45" s="152"/>
      <c r="LKH45" s="152"/>
      <c r="LKI45" s="152"/>
      <c r="LKJ45" s="152"/>
      <c r="LKK45" s="152"/>
      <c r="LKL45" s="152"/>
      <c r="LKM45" s="152"/>
      <c r="LKN45" s="152"/>
      <c r="LKO45" s="152"/>
      <c r="LKP45" s="152"/>
      <c r="LKQ45" s="152"/>
      <c r="LKR45" s="152"/>
      <c r="LKS45" s="152"/>
      <c r="LKT45" s="152"/>
      <c r="LKU45" s="152"/>
      <c r="LKV45" s="152"/>
      <c r="LKW45" s="152"/>
      <c r="LKX45" s="152"/>
      <c r="LKY45" s="152"/>
      <c r="LKZ45" s="152"/>
      <c r="LLA45" s="152"/>
      <c r="LLB45" s="152"/>
      <c r="LLC45" s="152"/>
      <c r="LLD45" s="152"/>
      <c r="LLE45" s="152"/>
      <c r="LLF45" s="152"/>
      <c r="LLG45" s="152"/>
      <c r="LLH45" s="152"/>
      <c r="LLI45" s="152"/>
      <c r="LLJ45" s="152"/>
      <c r="LLK45" s="152"/>
      <c r="LLL45" s="152"/>
      <c r="LLM45" s="152"/>
      <c r="LLN45" s="152"/>
      <c r="LLO45" s="152"/>
      <c r="LLP45" s="152"/>
      <c r="LLQ45" s="152"/>
      <c r="LLR45" s="152"/>
      <c r="LLS45" s="152"/>
      <c r="LLT45" s="152"/>
      <c r="LLU45" s="152"/>
      <c r="LLV45" s="152"/>
      <c r="LLW45" s="152"/>
      <c r="LLX45" s="152"/>
      <c r="LLY45" s="152"/>
      <c r="LLZ45" s="152"/>
      <c r="LMA45" s="152"/>
      <c r="LMB45" s="152"/>
      <c r="LMC45" s="152"/>
      <c r="LMD45" s="152"/>
      <c r="LME45" s="152"/>
      <c r="LMF45" s="152"/>
      <c r="LMG45" s="152"/>
      <c r="LMH45" s="152"/>
      <c r="LMI45" s="152"/>
      <c r="LMJ45" s="152"/>
      <c r="LMK45" s="152"/>
      <c r="LML45" s="152"/>
      <c r="LMM45" s="152"/>
      <c r="LMN45" s="152"/>
      <c r="LMO45" s="152"/>
      <c r="LMP45" s="152"/>
      <c r="LMQ45" s="152"/>
      <c r="LMR45" s="152"/>
      <c r="LMS45" s="152"/>
      <c r="LMT45" s="152"/>
      <c r="LMU45" s="152"/>
      <c r="LMV45" s="152"/>
      <c r="LMW45" s="152"/>
      <c r="LMX45" s="152"/>
      <c r="LMY45" s="152"/>
      <c r="LMZ45" s="152"/>
      <c r="LNA45" s="152"/>
      <c r="LNB45" s="152"/>
      <c r="LNC45" s="152"/>
      <c r="LND45" s="152"/>
      <c r="LNE45" s="152"/>
      <c r="LNF45" s="152"/>
      <c r="LNG45" s="152"/>
      <c r="LNH45" s="152"/>
      <c r="LNI45" s="152"/>
      <c r="LNJ45" s="152"/>
      <c r="LNK45" s="152"/>
      <c r="LNL45" s="152"/>
      <c r="LNM45" s="152"/>
      <c r="LNN45" s="152"/>
      <c r="LNO45" s="152"/>
      <c r="LNP45" s="152"/>
      <c r="LNQ45" s="152"/>
      <c r="LNR45" s="152"/>
      <c r="LNS45" s="152"/>
      <c r="LNT45" s="152"/>
      <c r="LNU45" s="152"/>
      <c r="LNV45" s="152"/>
      <c r="LNW45" s="152"/>
      <c r="LNX45" s="152"/>
      <c r="LNY45" s="152"/>
      <c r="LNZ45" s="152"/>
      <c r="LOA45" s="152"/>
      <c r="LOB45" s="152"/>
      <c r="LOC45" s="152"/>
      <c r="LOD45" s="152"/>
      <c r="LOE45" s="152"/>
      <c r="LOF45" s="152"/>
      <c r="LOG45" s="152"/>
      <c r="LOH45" s="152"/>
      <c r="LOI45" s="152"/>
      <c r="LOJ45" s="152"/>
      <c r="LOK45" s="152"/>
      <c r="LOL45" s="152"/>
      <c r="LOM45" s="152"/>
      <c r="LON45" s="152"/>
      <c r="LOO45" s="152"/>
      <c r="LOP45" s="152"/>
      <c r="LOQ45" s="152"/>
      <c r="LOR45" s="152"/>
      <c r="LOS45" s="152"/>
      <c r="LOT45" s="152"/>
      <c r="LOU45" s="152"/>
      <c r="LOV45" s="152"/>
      <c r="LOW45" s="152"/>
      <c r="LOX45" s="152"/>
      <c r="LOY45" s="152"/>
      <c r="LOZ45" s="152"/>
      <c r="LPA45" s="152"/>
      <c r="LPB45" s="152"/>
      <c r="LPC45" s="152"/>
      <c r="LPD45" s="152"/>
      <c r="LPE45" s="152"/>
      <c r="LPF45" s="152"/>
      <c r="LPG45" s="152"/>
      <c r="LPH45" s="152"/>
      <c r="LPI45" s="152"/>
      <c r="LPJ45" s="152"/>
      <c r="LPK45" s="152"/>
      <c r="LPL45" s="152"/>
      <c r="LPM45" s="152"/>
      <c r="LPN45" s="152"/>
      <c r="LPO45" s="152"/>
      <c r="LPP45" s="152"/>
      <c r="LPQ45" s="152"/>
      <c r="LPR45" s="152"/>
      <c r="LPS45" s="152"/>
      <c r="LPT45" s="152"/>
      <c r="LPU45" s="152"/>
      <c r="LPV45" s="152"/>
      <c r="LPW45" s="152"/>
      <c r="LPX45" s="152"/>
      <c r="LPY45" s="152"/>
      <c r="LPZ45" s="152"/>
      <c r="LQA45" s="152"/>
      <c r="LQB45" s="152"/>
      <c r="LQC45" s="152"/>
      <c r="LQD45" s="152"/>
      <c r="LQE45" s="152"/>
      <c r="LQF45" s="152"/>
      <c r="LQG45" s="152"/>
      <c r="LQH45" s="152"/>
      <c r="LQI45" s="152"/>
      <c r="LQJ45" s="152"/>
      <c r="LQK45" s="152"/>
      <c r="LQL45" s="152"/>
      <c r="LQM45" s="152"/>
      <c r="LQN45" s="152"/>
      <c r="LQO45" s="152"/>
      <c r="LQP45" s="152"/>
      <c r="LQQ45" s="152"/>
      <c r="LQR45" s="152"/>
      <c r="LQS45" s="152"/>
      <c r="LQT45" s="152"/>
      <c r="LQU45" s="152"/>
      <c r="LQV45" s="152"/>
      <c r="LQW45" s="152"/>
      <c r="LQX45" s="152"/>
      <c r="LQY45" s="152"/>
      <c r="LQZ45" s="152"/>
      <c r="LRA45" s="152"/>
      <c r="LRB45" s="152"/>
      <c r="LRC45" s="152"/>
      <c r="LRD45" s="152"/>
      <c r="LRE45" s="152"/>
      <c r="LRF45" s="152"/>
      <c r="LRG45" s="152"/>
      <c r="LRH45" s="152"/>
      <c r="LRI45" s="152"/>
      <c r="LRJ45" s="152"/>
      <c r="LRK45" s="152"/>
      <c r="LRL45" s="152"/>
      <c r="LRM45" s="152"/>
      <c r="LRN45" s="152"/>
      <c r="LRO45" s="152"/>
      <c r="LRP45" s="152"/>
      <c r="LRQ45" s="152"/>
      <c r="LRR45" s="152"/>
      <c r="LRS45" s="152"/>
      <c r="LRT45" s="152"/>
      <c r="LRU45" s="152"/>
      <c r="LRV45" s="152"/>
      <c r="LRW45" s="152"/>
      <c r="LRX45" s="152"/>
      <c r="LRY45" s="152"/>
      <c r="LRZ45" s="152"/>
      <c r="LSA45" s="152"/>
      <c r="LSB45" s="152"/>
      <c r="LSC45" s="152"/>
      <c r="LSD45" s="152"/>
      <c r="LSE45" s="152"/>
      <c r="LSF45" s="152"/>
      <c r="LSG45" s="152"/>
      <c r="LSH45" s="152"/>
      <c r="LSI45" s="152"/>
      <c r="LSJ45" s="152"/>
      <c r="LSK45" s="152"/>
      <c r="LSL45" s="152"/>
      <c r="LSM45" s="152"/>
      <c r="LSN45" s="152"/>
      <c r="LSO45" s="152"/>
      <c r="LSP45" s="152"/>
      <c r="LSQ45" s="152"/>
      <c r="LSR45" s="152"/>
      <c r="LSS45" s="152"/>
      <c r="LST45" s="152"/>
      <c r="LSU45" s="152"/>
      <c r="LSV45" s="152"/>
      <c r="LSW45" s="152"/>
      <c r="LSX45" s="152"/>
      <c r="LSY45" s="152"/>
      <c r="LSZ45" s="152"/>
      <c r="LTA45" s="152"/>
      <c r="LTB45" s="152"/>
      <c r="LTC45" s="152"/>
      <c r="LTD45" s="152"/>
      <c r="LTE45" s="152"/>
      <c r="LTF45" s="152"/>
      <c r="LTG45" s="152"/>
      <c r="LTH45" s="152"/>
      <c r="LTI45" s="152"/>
      <c r="LTJ45" s="152"/>
      <c r="LTK45" s="152"/>
      <c r="LTL45" s="152"/>
      <c r="LTM45" s="152"/>
      <c r="LTN45" s="152"/>
      <c r="LTO45" s="152"/>
      <c r="LTP45" s="152"/>
      <c r="LTQ45" s="152"/>
      <c r="LTR45" s="152"/>
      <c r="LTS45" s="152"/>
      <c r="LTT45" s="152"/>
      <c r="LTU45" s="152"/>
      <c r="LTV45" s="152"/>
      <c r="LTW45" s="152"/>
      <c r="LTX45" s="152"/>
      <c r="LTY45" s="152"/>
      <c r="LTZ45" s="152"/>
      <c r="LUA45" s="152"/>
      <c r="LUB45" s="152"/>
      <c r="LUC45" s="152"/>
      <c r="LUD45" s="152"/>
      <c r="LUE45" s="152"/>
      <c r="LUF45" s="152"/>
      <c r="LUG45" s="152"/>
      <c r="LUH45" s="152"/>
      <c r="LUI45" s="152"/>
      <c r="LUJ45" s="152"/>
      <c r="LUK45" s="152"/>
      <c r="LUL45" s="152"/>
      <c r="LUM45" s="152"/>
      <c r="LUN45" s="152"/>
      <c r="LUO45" s="152"/>
      <c r="LUP45" s="152"/>
      <c r="LUQ45" s="152"/>
      <c r="LUR45" s="152"/>
      <c r="LUS45" s="152"/>
      <c r="LUT45" s="152"/>
      <c r="LUU45" s="152"/>
      <c r="LUV45" s="152"/>
      <c r="LUW45" s="152"/>
      <c r="LUX45" s="152"/>
      <c r="LUY45" s="152"/>
      <c r="LUZ45" s="152"/>
      <c r="LVA45" s="152"/>
      <c r="LVB45" s="152"/>
      <c r="LVC45" s="152"/>
      <c r="LVD45" s="152"/>
      <c r="LVE45" s="152"/>
      <c r="LVF45" s="152"/>
      <c r="LVG45" s="152"/>
      <c r="LVH45" s="152"/>
      <c r="LVI45" s="152"/>
      <c r="LVJ45" s="152"/>
      <c r="LVK45" s="152"/>
      <c r="LVL45" s="152"/>
      <c r="LVM45" s="152"/>
      <c r="LVN45" s="152"/>
      <c r="LVO45" s="152"/>
      <c r="LVP45" s="152"/>
      <c r="LVQ45" s="152"/>
      <c r="LVR45" s="152"/>
      <c r="LVS45" s="152"/>
      <c r="LVT45" s="152"/>
      <c r="LVU45" s="152"/>
      <c r="LVV45" s="152"/>
      <c r="LVW45" s="152"/>
      <c r="LVX45" s="152"/>
      <c r="LVY45" s="152"/>
      <c r="LVZ45" s="152"/>
      <c r="LWA45" s="152"/>
      <c r="LWB45" s="152"/>
      <c r="LWC45" s="152"/>
      <c r="LWD45" s="152"/>
      <c r="LWE45" s="152"/>
      <c r="LWF45" s="152"/>
      <c r="LWG45" s="152"/>
      <c r="LWH45" s="152"/>
      <c r="LWI45" s="152"/>
      <c r="LWJ45" s="152"/>
      <c r="LWK45" s="152"/>
      <c r="LWL45" s="152"/>
      <c r="LWM45" s="152"/>
      <c r="LWN45" s="152"/>
      <c r="LWO45" s="152"/>
      <c r="LWP45" s="152"/>
      <c r="LWQ45" s="152"/>
      <c r="LWR45" s="152"/>
      <c r="LWS45" s="152"/>
      <c r="LWT45" s="152"/>
      <c r="LWU45" s="152"/>
      <c r="LWV45" s="152"/>
      <c r="LWW45" s="152"/>
      <c r="LWX45" s="152"/>
      <c r="LWY45" s="152"/>
      <c r="LWZ45" s="152"/>
      <c r="LXA45" s="152"/>
      <c r="LXB45" s="152"/>
      <c r="LXC45" s="152"/>
      <c r="LXD45" s="152"/>
      <c r="LXE45" s="152"/>
      <c r="LXF45" s="152"/>
      <c r="LXG45" s="152"/>
      <c r="LXH45" s="152"/>
      <c r="LXI45" s="152"/>
      <c r="LXJ45" s="152"/>
      <c r="LXK45" s="152"/>
      <c r="LXL45" s="152"/>
      <c r="LXM45" s="152"/>
      <c r="LXN45" s="152"/>
      <c r="LXO45" s="152"/>
      <c r="LXP45" s="152"/>
      <c r="LXQ45" s="152"/>
      <c r="LXR45" s="152"/>
      <c r="LXS45" s="152"/>
      <c r="LXT45" s="152"/>
      <c r="LXU45" s="152"/>
      <c r="LXV45" s="152"/>
      <c r="LXW45" s="152"/>
      <c r="LXX45" s="152"/>
      <c r="LXY45" s="152"/>
      <c r="LXZ45" s="152"/>
      <c r="LYA45" s="152"/>
      <c r="LYB45" s="152"/>
      <c r="LYC45" s="152"/>
      <c r="LYD45" s="152"/>
      <c r="LYE45" s="152"/>
      <c r="LYF45" s="152"/>
      <c r="LYG45" s="152"/>
      <c r="LYH45" s="152"/>
      <c r="LYI45" s="152"/>
      <c r="LYJ45" s="152"/>
      <c r="LYK45" s="152"/>
      <c r="LYL45" s="152"/>
      <c r="LYM45" s="152"/>
      <c r="LYN45" s="152"/>
      <c r="LYO45" s="152"/>
      <c r="LYP45" s="152"/>
      <c r="LYQ45" s="152"/>
      <c r="LYR45" s="152"/>
      <c r="LYS45" s="152"/>
      <c r="LYT45" s="152"/>
      <c r="LYU45" s="152"/>
      <c r="LYV45" s="152"/>
      <c r="LYW45" s="152"/>
      <c r="LYX45" s="152"/>
      <c r="LYY45" s="152"/>
      <c r="LYZ45" s="152"/>
      <c r="LZA45" s="152"/>
      <c r="LZB45" s="152"/>
      <c r="LZC45" s="152"/>
      <c r="LZD45" s="152"/>
      <c r="LZE45" s="152"/>
      <c r="LZF45" s="152"/>
      <c r="LZG45" s="152"/>
      <c r="LZH45" s="152"/>
      <c r="LZI45" s="152"/>
      <c r="LZJ45" s="152"/>
      <c r="LZK45" s="152"/>
      <c r="LZL45" s="152"/>
      <c r="LZM45" s="152"/>
      <c r="LZN45" s="152"/>
      <c r="LZO45" s="152"/>
      <c r="LZP45" s="152"/>
      <c r="LZQ45" s="152"/>
      <c r="LZR45" s="152"/>
      <c r="LZS45" s="152"/>
      <c r="LZT45" s="152"/>
      <c r="LZU45" s="152"/>
      <c r="LZV45" s="152"/>
      <c r="LZW45" s="152"/>
      <c r="LZX45" s="152"/>
      <c r="LZY45" s="152"/>
      <c r="LZZ45" s="152"/>
      <c r="MAA45" s="152"/>
      <c r="MAB45" s="152"/>
      <c r="MAC45" s="152"/>
      <c r="MAD45" s="152"/>
      <c r="MAE45" s="152"/>
      <c r="MAF45" s="152"/>
      <c r="MAG45" s="152"/>
      <c r="MAH45" s="152"/>
      <c r="MAI45" s="152"/>
      <c r="MAJ45" s="152"/>
      <c r="MAK45" s="152"/>
      <c r="MAL45" s="152"/>
      <c r="MAM45" s="152"/>
      <c r="MAN45" s="152"/>
      <c r="MAO45" s="152"/>
      <c r="MAP45" s="152"/>
      <c r="MAQ45" s="152"/>
      <c r="MAR45" s="152"/>
      <c r="MAS45" s="152"/>
      <c r="MAT45" s="152"/>
      <c r="MAU45" s="152"/>
      <c r="MAV45" s="152"/>
      <c r="MAW45" s="152"/>
      <c r="MAX45" s="152"/>
      <c r="MAY45" s="152"/>
      <c r="MAZ45" s="152"/>
      <c r="MBA45" s="152"/>
      <c r="MBB45" s="152"/>
      <c r="MBC45" s="152"/>
      <c r="MBD45" s="152"/>
      <c r="MBE45" s="152"/>
      <c r="MBF45" s="152"/>
      <c r="MBG45" s="152"/>
      <c r="MBH45" s="152"/>
      <c r="MBI45" s="152"/>
      <c r="MBJ45" s="152"/>
      <c r="MBK45" s="152"/>
      <c r="MBL45" s="152"/>
      <c r="MBM45" s="152"/>
      <c r="MBN45" s="152"/>
      <c r="MBO45" s="152"/>
      <c r="MBP45" s="152"/>
      <c r="MBQ45" s="152"/>
      <c r="MBR45" s="152"/>
      <c r="MBS45" s="152"/>
      <c r="MBT45" s="152"/>
      <c r="MBU45" s="152"/>
      <c r="MBV45" s="152"/>
      <c r="MBW45" s="152"/>
      <c r="MBX45" s="152"/>
      <c r="MBY45" s="152"/>
      <c r="MBZ45" s="152"/>
      <c r="MCA45" s="152"/>
      <c r="MCB45" s="152"/>
      <c r="MCC45" s="152"/>
      <c r="MCD45" s="152"/>
      <c r="MCE45" s="152"/>
      <c r="MCF45" s="152"/>
      <c r="MCG45" s="152"/>
      <c r="MCH45" s="152"/>
      <c r="MCI45" s="152"/>
      <c r="MCJ45" s="152"/>
      <c r="MCK45" s="152"/>
      <c r="MCL45" s="152"/>
      <c r="MCM45" s="152"/>
      <c r="MCN45" s="152"/>
      <c r="MCO45" s="152"/>
      <c r="MCP45" s="152"/>
      <c r="MCQ45" s="152"/>
      <c r="MCR45" s="152"/>
      <c r="MCS45" s="152"/>
      <c r="MCT45" s="152"/>
      <c r="MCU45" s="152"/>
      <c r="MCV45" s="152"/>
      <c r="MCW45" s="152"/>
      <c r="MCX45" s="152"/>
      <c r="MCY45" s="152"/>
      <c r="MCZ45" s="152"/>
      <c r="MDA45" s="152"/>
      <c r="MDB45" s="152"/>
      <c r="MDC45" s="152"/>
      <c r="MDD45" s="152"/>
      <c r="MDE45" s="152"/>
      <c r="MDF45" s="152"/>
      <c r="MDG45" s="152"/>
      <c r="MDH45" s="152"/>
      <c r="MDI45" s="152"/>
      <c r="MDJ45" s="152"/>
      <c r="MDK45" s="152"/>
      <c r="MDL45" s="152"/>
      <c r="MDM45" s="152"/>
      <c r="MDN45" s="152"/>
      <c r="MDO45" s="152"/>
      <c r="MDP45" s="152"/>
      <c r="MDQ45" s="152"/>
      <c r="MDR45" s="152"/>
      <c r="MDS45" s="152"/>
      <c r="MDT45" s="152"/>
      <c r="MDU45" s="152"/>
      <c r="MDV45" s="152"/>
      <c r="MDW45" s="152"/>
      <c r="MDX45" s="152"/>
      <c r="MDY45" s="152"/>
      <c r="MDZ45" s="152"/>
      <c r="MEA45" s="152"/>
      <c r="MEB45" s="152"/>
      <c r="MEC45" s="152"/>
      <c r="MED45" s="152"/>
      <c r="MEE45" s="152"/>
      <c r="MEF45" s="152"/>
      <c r="MEG45" s="152"/>
      <c r="MEH45" s="152"/>
      <c r="MEI45" s="152"/>
      <c r="MEJ45" s="152"/>
      <c r="MEK45" s="152"/>
      <c r="MEL45" s="152"/>
      <c r="MEM45" s="152"/>
      <c r="MEN45" s="152"/>
      <c r="MEO45" s="152"/>
      <c r="MEP45" s="152"/>
      <c r="MEQ45" s="152"/>
      <c r="MER45" s="152"/>
      <c r="MES45" s="152"/>
      <c r="MET45" s="152"/>
      <c r="MEU45" s="152"/>
      <c r="MEV45" s="152"/>
      <c r="MEW45" s="152"/>
      <c r="MEX45" s="152"/>
      <c r="MEY45" s="152"/>
      <c r="MEZ45" s="152"/>
      <c r="MFA45" s="152"/>
      <c r="MFB45" s="152"/>
      <c r="MFC45" s="152"/>
      <c r="MFD45" s="152"/>
      <c r="MFE45" s="152"/>
      <c r="MFF45" s="152"/>
      <c r="MFG45" s="152"/>
      <c r="MFH45" s="152"/>
      <c r="MFI45" s="152"/>
      <c r="MFJ45" s="152"/>
      <c r="MFK45" s="152"/>
      <c r="MFL45" s="152"/>
      <c r="MFM45" s="152"/>
      <c r="MFN45" s="152"/>
      <c r="MFO45" s="152"/>
      <c r="MFP45" s="152"/>
      <c r="MFQ45" s="152"/>
      <c r="MFR45" s="152"/>
      <c r="MFS45" s="152"/>
      <c r="MFT45" s="152"/>
      <c r="MFU45" s="152"/>
      <c r="MFV45" s="152"/>
      <c r="MFW45" s="152"/>
      <c r="MFX45" s="152"/>
      <c r="MFY45" s="152"/>
      <c r="MFZ45" s="152"/>
      <c r="MGA45" s="152"/>
      <c r="MGB45" s="152"/>
      <c r="MGC45" s="152"/>
      <c r="MGD45" s="152"/>
      <c r="MGE45" s="152"/>
      <c r="MGF45" s="152"/>
      <c r="MGG45" s="152"/>
      <c r="MGH45" s="152"/>
      <c r="MGI45" s="152"/>
      <c r="MGJ45" s="152"/>
      <c r="MGK45" s="152"/>
      <c r="MGL45" s="152"/>
      <c r="MGM45" s="152"/>
      <c r="MGN45" s="152"/>
      <c r="MGO45" s="152"/>
      <c r="MGP45" s="152"/>
      <c r="MGQ45" s="152"/>
      <c r="MGR45" s="152"/>
      <c r="MGS45" s="152"/>
      <c r="MGT45" s="152"/>
      <c r="MGU45" s="152"/>
      <c r="MGV45" s="152"/>
      <c r="MGW45" s="152"/>
      <c r="MGX45" s="152"/>
      <c r="MGY45" s="152"/>
      <c r="MGZ45" s="152"/>
      <c r="MHA45" s="152"/>
      <c r="MHB45" s="152"/>
      <c r="MHC45" s="152"/>
      <c r="MHD45" s="152"/>
      <c r="MHE45" s="152"/>
      <c r="MHF45" s="152"/>
      <c r="MHG45" s="152"/>
      <c r="MHH45" s="152"/>
      <c r="MHI45" s="152"/>
      <c r="MHJ45" s="152"/>
      <c r="MHK45" s="152"/>
      <c r="MHL45" s="152"/>
      <c r="MHM45" s="152"/>
      <c r="MHN45" s="152"/>
      <c r="MHO45" s="152"/>
      <c r="MHP45" s="152"/>
      <c r="MHQ45" s="152"/>
      <c r="MHR45" s="152"/>
      <c r="MHS45" s="152"/>
      <c r="MHT45" s="152"/>
      <c r="MHU45" s="152"/>
      <c r="MHV45" s="152"/>
      <c r="MHW45" s="152"/>
      <c r="MHX45" s="152"/>
      <c r="MHY45" s="152"/>
      <c r="MHZ45" s="152"/>
      <c r="MIA45" s="152"/>
      <c r="MIB45" s="152"/>
      <c r="MIC45" s="152"/>
      <c r="MID45" s="152"/>
      <c r="MIE45" s="152"/>
      <c r="MIF45" s="152"/>
      <c r="MIG45" s="152"/>
      <c r="MIH45" s="152"/>
      <c r="MII45" s="152"/>
      <c r="MIJ45" s="152"/>
      <c r="MIK45" s="152"/>
      <c r="MIL45" s="152"/>
      <c r="MIM45" s="152"/>
      <c r="MIN45" s="152"/>
      <c r="MIO45" s="152"/>
      <c r="MIP45" s="152"/>
      <c r="MIQ45" s="152"/>
      <c r="MIR45" s="152"/>
      <c r="MIS45" s="152"/>
      <c r="MIT45" s="152"/>
      <c r="MIU45" s="152"/>
      <c r="MIV45" s="152"/>
      <c r="MIW45" s="152"/>
      <c r="MIX45" s="152"/>
      <c r="MIY45" s="152"/>
      <c r="MIZ45" s="152"/>
      <c r="MJA45" s="152"/>
      <c r="MJB45" s="152"/>
      <c r="MJC45" s="152"/>
      <c r="MJD45" s="152"/>
      <c r="MJE45" s="152"/>
      <c r="MJF45" s="152"/>
      <c r="MJG45" s="152"/>
      <c r="MJH45" s="152"/>
      <c r="MJI45" s="152"/>
      <c r="MJJ45" s="152"/>
      <c r="MJK45" s="152"/>
      <c r="MJL45" s="152"/>
      <c r="MJM45" s="152"/>
      <c r="MJN45" s="152"/>
      <c r="MJO45" s="152"/>
      <c r="MJP45" s="152"/>
      <c r="MJQ45" s="152"/>
      <c r="MJR45" s="152"/>
      <c r="MJS45" s="152"/>
      <c r="MJT45" s="152"/>
      <c r="MJU45" s="152"/>
      <c r="MJV45" s="152"/>
      <c r="MJW45" s="152"/>
      <c r="MJX45" s="152"/>
      <c r="MJY45" s="152"/>
      <c r="MJZ45" s="152"/>
      <c r="MKA45" s="152"/>
      <c r="MKB45" s="152"/>
      <c r="MKC45" s="152"/>
      <c r="MKD45" s="152"/>
      <c r="MKE45" s="152"/>
      <c r="MKF45" s="152"/>
      <c r="MKG45" s="152"/>
      <c r="MKH45" s="152"/>
      <c r="MKI45" s="152"/>
      <c r="MKJ45" s="152"/>
      <c r="MKK45" s="152"/>
      <c r="MKL45" s="152"/>
      <c r="MKM45" s="152"/>
      <c r="MKN45" s="152"/>
      <c r="MKO45" s="152"/>
      <c r="MKP45" s="152"/>
      <c r="MKQ45" s="152"/>
      <c r="MKR45" s="152"/>
      <c r="MKS45" s="152"/>
      <c r="MKT45" s="152"/>
      <c r="MKU45" s="152"/>
      <c r="MKV45" s="152"/>
      <c r="MKW45" s="152"/>
      <c r="MKX45" s="152"/>
      <c r="MKY45" s="152"/>
      <c r="MKZ45" s="152"/>
      <c r="MLA45" s="152"/>
      <c r="MLB45" s="152"/>
      <c r="MLC45" s="152"/>
      <c r="MLD45" s="152"/>
      <c r="MLE45" s="152"/>
      <c r="MLF45" s="152"/>
      <c r="MLG45" s="152"/>
      <c r="MLH45" s="152"/>
      <c r="MLI45" s="152"/>
      <c r="MLJ45" s="152"/>
      <c r="MLK45" s="152"/>
      <c r="MLL45" s="152"/>
      <c r="MLM45" s="152"/>
      <c r="MLN45" s="152"/>
      <c r="MLO45" s="152"/>
      <c r="MLP45" s="152"/>
      <c r="MLQ45" s="152"/>
      <c r="MLR45" s="152"/>
      <c r="MLS45" s="152"/>
      <c r="MLT45" s="152"/>
      <c r="MLU45" s="152"/>
      <c r="MLV45" s="152"/>
      <c r="MLW45" s="152"/>
      <c r="MLX45" s="152"/>
      <c r="MLY45" s="152"/>
      <c r="MLZ45" s="152"/>
      <c r="MMA45" s="152"/>
      <c r="MMB45" s="152"/>
      <c r="MMC45" s="152"/>
      <c r="MMD45" s="152"/>
      <c r="MME45" s="152"/>
      <c r="MMF45" s="152"/>
      <c r="MMG45" s="152"/>
      <c r="MMH45" s="152"/>
      <c r="MMI45" s="152"/>
      <c r="MMJ45" s="152"/>
      <c r="MMK45" s="152"/>
      <c r="MML45" s="152"/>
      <c r="MMM45" s="152"/>
      <c r="MMN45" s="152"/>
      <c r="MMO45" s="152"/>
      <c r="MMP45" s="152"/>
      <c r="MMQ45" s="152"/>
      <c r="MMR45" s="152"/>
      <c r="MMS45" s="152"/>
      <c r="MMT45" s="152"/>
      <c r="MMU45" s="152"/>
      <c r="MMV45" s="152"/>
      <c r="MMW45" s="152"/>
      <c r="MMX45" s="152"/>
      <c r="MMY45" s="152"/>
      <c r="MMZ45" s="152"/>
      <c r="MNA45" s="152"/>
      <c r="MNB45" s="152"/>
      <c r="MNC45" s="152"/>
      <c r="MND45" s="152"/>
      <c r="MNE45" s="152"/>
      <c r="MNF45" s="152"/>
      <c r="MNG45" s="152"/>
      <c r="MNH45" s="152"/>
      <c r="MNI45" s="152"/>
      <c r="MNJ45" s="152"/>
      <c r="MNK45" s="152"/>
      <c r="MNL45" s="152"/>
      <c r="MNM45" s="152"/>
      <c r="MNN45" s="152"/>
      <c r="MNO45" s="152"/>
      <c r="MNP45" s="152"/>
      <c r="MNQ45" s="152"/>
      <c r="MNR45" s="152"/>
      <c r="MNS45" s="152"/>
      <c r="MNT45" s="152"/>
      <c r="MNU45" s="152"/>
      <c r="MNV45" s="152"/>
      <c r="MNW45" s="152"/>
      <c r="MNX45" s="152"/>
      <c r="MNY45" s="152"/>
      <c r="MNZ45" s="152"/>
      <c r="MOA45" s="152"/>
      <c r="MOB45" s="152"/>
      <c r="MOC45" s="152"/>
      <c r="MOD45" s="152"/>
      <c r="MOE45" s="152"/>
      <c r="MOF45" s="152"/>
      <c r="MOG45" s="152"/>
      <c r="MOH45" s="152"/>
      <c r="MOI45" s="152"/>
      <c r="MOJ45" s="152"/>
      <c r="MOK45" s="152"/>
      <c r="MOL45" s="152"/>
      <c r="MOM45" s="152"/>
      <c r="MON45" s="152"/>
      <c r="MOO45" s="152"/>
      <c r="MOP45" s="152"/>
      <c r="MOQ45" s="152"/>
      <c r="MOR45" s="152"/>
      <c r="MOS45" s="152"/>
      <c r="MOT45" s="152"/>
      <c r="MOU45" s="152"/>
      <c r="MOV45" s="152"/>
      <c r="MOW45" s="152"/>
      <c r="MOX45" s="152"/>
      <c r="MOY45" s="152"/>
      <c r="MOZ45" s="152"/>
      <c r="MPA45" s="152"/>
      <c r="MPB45" s="152"/>
      <c r="MPC45" s="152"/>
      <c r="MPD45" s="152"/>
      <c r="MPE45" s="152"/>
      <c r="MPF45" s="152"/>
      <c r="MPG45" s="152"/>
      <c r="MPH45" s="152"/>
      <c r="MPI45" s="152"/>
      <c r="MPJ45" s="152"/>
      <c r="MPK45" s="152"/>
      <c r="MPL45" s="152"/>
      <c r="MPM45" s="152"/>
      <c r="MPN45" s="152"/>
      <c r="MPO45" s="152"/>
      <c r="MPP45" s="152"/>
      <c r="MPQ45" s="152"/>
      <c r="MPR45" s="152"/>
      <c r="MPS45" s="152"/>
      <c r="MPT45" s="152"/>
      <c r="MPU45" s="152"/>
      <c r="MPV45" s="152"/>
      <c r="MPW45" s="152"/>
      <c r="MPX45" s="152"/>
      <c r="MPY45" s="152"/>
      <c r="MPZ45" s="152"/>
      <c r="MQA45" s="152"/>
      <c r="MQB45" s="152"/>
      <c r="MQC45" s="152"/>
      <c r="MQD45" s="152"/>
      <c r="MQE45" s="152"/>
      <c r="MQF45" s="152"/>
      <c r="MQG45" s="152"/>
      <c r="MQH45" s="152"/>
      <c r="MQI45" s="152"/>
      <c r="MQJ45" s="152"/>
      <c r="MQK45" s="152"/>
      <c r="MQL45" s="152"/>
      <c r="MQM45" s="152"/>
      <c r="MQN45" s="152"/>
      <c r="MQO45" s="152"/>
      <c r="MQP45" s="152"/>
      <c r="MQQ45" s="152"/>
      <c r="MQR45" s="152"/>
      <c r="MQS45" s="152"/>
      <c r="MQT45" s="152"/>
      <c r="MQU45" s="152"/>
      <c r="MQV45" s="152"/>
      <c r="MQW45" s="152"/>
      <c r="MQX45" s="152"/>
      <c r="MQY45" s="152"/>
      <c r="MQZ45" s="152"/>
      <c r="MRA45" s="152"/>
      <c r="MRB45" s="152"/>
      <c r="MRC45" s="152"/>
      <c r="MRD45" s="152"/>
      <c r="MRE45" s="152"/>
      <c r="MRF45" s="152"/>
      <c r="MRG45" s="152"/>
      <c r="MRH45" s="152"/>
      <c r="MRI45" s="152"/>
      <c r="MRJ45" s="152"/>
      <c r="MRK45" s="152"/>
      <c r="MRL45" s="152"/>
      <c r="MRM45" s="152"/>
      <c r="MRN45" s="152"/>
      <c r="MRO45" s="152"/>
      <c r="MRP45" s="152"/>
      <c r="MRQ45" s="152"/>
      <c r="MRR45" s="152"/>
      <c r="MRS45" s="152"/>
      <c r="MRT45" s="152"/>
      <c r="MRU45" s="152"/>
      <c r="MRV45" s="152"/>
      <c r="MRW45" s="152"/>
      <c r="MRX45" s="152"/>
      <c r="MRY45" s="152"/>
      <c r="MRZ45" s="152"/>
      <c r="MSA45" s="152"/>
      <c r="MSB45" s="152"/>
      <c r="MSC45" s="152"/>
      <c r="MSD45" s="152"/>
      <c r="MSE45" s="152"/>
      <c r="MSF45" s="152"/>
      <c r="MSG45" s="152"/>
      <c r="MSH45" s="152"/>
      <c r="MSI45" s="152"/>
      <c r="MSJ45" s="152"/>
      <c r="MSK45" s="152"/>
      <c r="MSL45" s="152"/>
      <c r="MSM45" s="152"/>
      <c r="MSN45" s="152"/>
      <c r="MSO45" s="152"/>
      <c r="MSP45" s="152"/>
      <c r="MSQ45" s="152"/>
      <c r="MSR45" s="152"/>
      <c r="MSS45" s="152"/>
      <c r="MST45" s="152"/>
      <c r="MSU45" s="152"/>
      <c r="MSV45" s="152"/>
      <c r="MSW45" s="152"/>
      <c r="MSX45" s="152"/>
      <c r="MSY45" s="152"/>
      <c r="MSZ45" s="152"/>
      <c r="MTA45" s="152"/>
      <c r="MTB45" s="152"/>
      <c r="MTC45" s="152"/>
      <c r="MTD45" s="152"/>
      <c r="MTE45" s="152"/>
      <c r="MTF45" s="152"/>
      <c r="MTG45" s="152"/>
      <c r="MTH45" s="152"/>
      <c r="MTI45" s="152"/>
      <c r="MTJ45" s="152"/>
      <c r="MTK45" s="152"/>
      <c r="MTL45" s="152"/>
      <c r="MTM45" s="152"/>
      <c r="MTN45" s="152"/>
      <c r="MTO45" s="152"/>
      <c r="MTP45" s="152"/>
      <c r="MTQ45" s="152"/>
      <c r="MTR45" s="152"/>
      <c r="MTS45" s="152"/>
      <c r="MTT45" s="152"/>
      <c r="MTU45" s="152"/>
      <c r="MTV45" s="152"/>
      <c r="MTW45" s="152"/>
      <c r="MTX45" s="152"/>
      <c r="MTY45" s="152"/>
      <c r="MTZ45" s="152"/>
      <c r="MUA45" s="152"/>
      <c r="MUB45" s="152"/>
      <c r="MUC45" s="152"/>
      <c r="MUD45" s="152"/>
      <c r="MUE45" s="152"/>
      <c r="MUF45" s="152"/>
      <c r="MUG45" s="152"/>
      <c r="MUH45" s="152"/>
      <c r="MUI45" s="152"/>
      <c r="MUJ45" s="152"/>
      <c r="MUK45" s="152"/>
      <c r="MUL45" s="152"/>
      <c r="MUM45" s="152"/>
      <c r="MUN45" s="152"/>
      <c r="MUO45" s="152"/>
      <c r="MUP45" s="152"/>
      <c r="MUQ45" s="152"/>
      <c r="MUR45" s="152"/>
      <c r="MUS45" s="152"/>
      <c r="MUT45" s="152"/>
      <c r="MUU45" s="152"/>
      <c r="MUV45" s="152"/>
      <c r="MUW45" s="152"/>
      <c r="MUX45" s="152"/>
      <c r="MUY45" s="152"/>
      <c r="MUZ45" s="152"/>
      <c r="MVA45" s="152"/>
      <c r="MVB45" s="152"/>
      <c r="MVC45" s="152"/>
      <c r="MVD45" s="152"/>
      <c r="MVE45" s="152"/>
      <c r="MVF45" s="152"/>
      <c r="MVG45" s="152"/>
      <c r="MVH45" s="152"/>
      <c r="MVI45" s="152"/>
      <c r="MVJ45" s="152"/>
      <c r="MVK45" s="152"/>
      <c r="MVL45" s="152"/>
      <c r="MVM45" s="152"/>
      <c r="MVN45" s="152"/>
      <c r="MVO45" s="152"/>
      <c r="MVP45" s="152"/>
      <c r="MVQ45" s="152"/>
      <c r="MVR45" s="152"/>
      <c r="MVS45" s="152"/>
      <c r="MVT45" s="152"/>
      <c r="MVU45" s="152"/>
      <c r="MVV45" s="152"/>
      <c r="MVW45" s="152"/>
      <c r="MVX45" s="152"/>
      <c r="MVY45" s="152"/>
      <c r="MVZ45" s="152"/>
      <c r="MWA45" s="152"/>
      <c r="MWB45" s="152"/>
      <c r="MWC45" s="152"/>
      <c r="MWD45" s="152"/>
      <c r="MWE45" s="152"/>
      <c r="MWF45" s="152"/>
      <c r="MWG45" s="152"/>
      <c r="MWH45" s="152"/>
      <c r="MWI45" s="152"/>
      <c r="MWJ45" s="152"/>
      <c r="MWK45" s="152"/>
      <c r="MWL45" s="152"/>
      <c r="MWM45" s="152"/>
      <c r="MWN45" s="152"/>
      <c r="MWO45" s="152"/>
      <c r="MWP45" s="152"/>
      <c r="MWQ45" s="152"/>
      <c r="MWR45" s="152"/>
      <c r="MWS45" s="152"/>
      <c r="MWT45" s="152"/>
      <c r="MWU45" s="152"/>
      <c r="MWV45" s="152"/>
      <c r="MWW45" s="152"/>
      <c r="MWX45" s="152"/>
      <c r="MWY45" s="152"/>
      <c r="MWZ45" s="152"/>
      <c r="MXA45" s="152"/>
      <c r="MXB45" s="152"/>
      <c r="MXC45" s="152"/>
      <c r="MXD45" s="152"/>
      <c r="MXE45" s="152"/>
      <c r="MXF45" s="152"/>
      <c r="MXG45" s="152"/>
      <c r="MXH45" s="152"/>
      <c r="MXI45" s="152"/>
      <c r="MXJ45" s="152"/>
      <c r="MXK45" s="152"/>
      <c r="MXL45" s="152"/>
      <c r="MXM45" s="152"/>
      <c r="MXN45" s="152"/>
      <c r="MXO45" s="152"/>
      <c r="MXP45" s="152"/>
      <c r="MXQ45" s="152"/>
      <c r="MXR45" s="152"/>
      <c r="MXS45" s="152"/>
      <c r="MXT45" s="152"/>
      <c r="MXU45" s="152"/>
      <c r="MXV45" s="152"/>
      <c r="MXW45" s="152"/>
      <c r="MXX45" s="152"/>
      <c r="MXY45" s="152"/>
      <c r="MXZ45" s="152"/>
      <c r="MYA45" s="152"/>
      <c r="MYB45" s="152"/>
      <c r="MYC45" s="152"/>
      <c r="MYD45" s="152"/>
      <c r="MYE45" s="152"/>
      <c r="MYF45" s="152"/>
      <c r="MYG45" s="152"/>
      <c r="MYH45" s="152"/>
      <c r="MYI45" s="152"/>
      <c r="MYJ45" s="152"/>
      <c r="MYK45" s="152"/>
      <c r="MYL45" s="152"/>
      <c r="MYM45" s="152"/>
      <c r="MYN45" s="152"/>
      <c r="MYO45" s="152"/>
      <c r="MYP45" s="152"/>
      <c r="MYQ45" s="152"/>
      <c r="MYR45" s="152"/>
      <c r="MYS45" s="152"/>
      <c r="MYT45" s="152"/>
      <c r="MYU45" s="152"/>
      <c r="MYV45" s="152"/>
      <c r="MYW45" s="152"/>
      <c r="MYX45" s="152"/>
      <c r="MYY45" s="152"/>
      <c r="MYZ45" s="152"/>
      <c r="MZA45" s="152"/>
      <c r="MZB45" s="152"/>
      <c r="MZC45" s="152"/>
      <c r="MZD45" s="152"/>
      <c r="MZE45" s="152"/>
      <c r="MZF45" s="152"/>
      <c r="MZG45" s="152"/>
      <c r="MZH45" s="152"/>
      <c r="MZI45" s="152"/>
      <c r="MZJ45" s="152"/>
      <c r="MZK45" s="152"/>
      <c r="MZL45" s="152"/>
      <c r="MZM45" s="152"/>
      <c r="MZN45" s="152"/>
      <c r="MZO45" s="152"/>
      <c r="MZP45" s="152"/>
      <c r="MZQ45" s="152"/>
      <c r="MZR45" s="152"/>
      <c r="MZS45" s="152"/>
      <c r="MZT45" s="152"/>
      <c r="MZU45" s="152"/>
      <c r="MZV45" s="152"/>
      <c r="MZW45" s="152"/>
      <c r="MZX45" s="152"/>
      <c r="MZY45" s="152"/>
      <c r="MZZ45" s="152"/>
      <c r="NAA45" s="152"/>
      <c r="NAB45" s="152"/>
      <c r="NAC45" s="152"/>
      <c r="NAD45" s="152"/>
      <c r="NAE45" s="152"/>
      <c r="NAF45" s="152"/>
      <c r="NAG45" s="152"/>
      <c r="NAH45" s="152"/>
      <c r="NAI45" s="152"/>
      <c r="NAJ45" s="152"/>
      <c r="NAK45" s="152"/>
      <c r="NAL45" s="152"/>
      <c r="NAM45" s="152"/>
      <c r="NAN45" s="152"/>
      <c r="NAO45" s="152"/>
      <c r="NAP45" s="152"/>
      <c r="NAQ45" s="152"/>
      <c r="NAR45" s="152"/>
      <c r="NAS45" s="152"/>
      <c r="NAT45" s="152"/>
      <c r="NAU45" s="152"/>
      <c r="NAV45" s="152"/>
      <c r="NAW45" s="152"/>
      <c r="NAX45" s="152"/>
      <c r="NAY45" s="152"/>
      <c r="NAZ45" s="152"/>
      <c r="NBA45" s="152"/>
      <c r="NBB45" s="152"/>
      <c r="NBC45" s="152"/>
      <c r="NBD45" s="152"/>
      <c r="NBE45" s="152"/>
      <c r="NBF45" s="152"/>
      <c r="NBG45" s="152"/>
      <c r="NBH45" s="152"/>
      <c r="NBI45" s="152"/>
      <c r="NBJ45" s="152"/>
      <c r="NBK45" s="152"/>
      <c r="NBL45" s="152"/>
      <c r="NBM45" s="152"/>
      <c r="NBN45" s="152"/>
      <c r="NBO45" s="152"/>
      <c r="NBP45" s="152"/>
      <c r="NBQ45" s="152"/>
      <c r="NBR45" s="152"/>
      <c r="NBS45" s="152"/>
      <c r="NBT45" s="152"/>
      <c r="NBU45" s="152"/>
      <c r="NBV45" s="152"/>
      <c r="NBW45" s="152"/>
      <c r="NBX45" s="152"/>
      <c r="NBY45" s="152"/>
      <c r="NBZ45" s="152"/>
      <c r="NCA45" s="152"/>
      <c r="NCB45" s="152"/>
      <c r="NCC45" s="152"/>
      <c r="NCD45" s="152"/>
      <c r="NCE45" s="152"/>
      <c r="NCF45" s="152"/>
      <c r="NCG45" s="152"/>
      <c r="NCH45" s="152"/>
      <c r="NCI45" s="152"/>
      <c r="NCJ45" s="152"/>
      <c r="NCK45" s="152"/>
      <c r="NCL45" s="152"/>
      <c r="NCM45" s="152"/>
      <c r="NCN45" s="152"/>
      <c r="NCO45" s="152"/>
      <c r="NCP45" s="152"/>
      <c r="NCQ45" s="152"/>
      <c r="NCR45" s="152"/>
      <c r="NCS45" s="152"/>
      <c r="NCT45" s="152"/>
      <c r="NCU45" s="152"/>
      <c r="NCV45" s="152"/>
      <c r="NCW45" s="152"/>
      <c r="NCX45" s="152"/>
      <c r="NCY45" s="152"/>
      <c r="NCZ45" s="152"/>
      <c r="NDA45" s="152"/>
      <c r="NDB45" s="152"/>
      <c r="NDC45" s="152"/>
      <c r="NDD45" s="152"/>
      <c r="NDE45" s="152"/>
      <c r="NDF45" s="152"/>
      <c r="NDG45" s="152"/>
      <c r="NDH45" s="152"/>
      <c r="NDI45" s="152"/>
      <c r="NDJ45" s="152"/>
      <c r="NDK45" s="152"/>
      <c r="NDL45" s="152"/>
      <c r="NDM45" s="152"/>
      <c r="NDN45" s="152"/>
      <c r="NDO45" s="152"/>
      <c r="NDP45" s="152"/>
      <c r="NDQ45" s="152"/>
      <c r="NDR45" s="152"/>
      <c r="NDS45" s="152"/>
      <c r="NDT45" s="152"/>
      <c r="NDU45" s="152"/>
      <c r="NDV45" s="152"/>
      <c r="NDW45" s="152"/>
      <c r="NDX45" s="152"/>
      <c r="NDY45" s="152"/>
      <c r="NDZ45" s="152"/>
      <c r="NEA45" s="152"/>
      <c r="NEB45" s="152"/>
      <c r="NEC45" s="152"/>
      <c r="NED45" s="152"/>
      <c r="NEE45" s="152"/>
      <c r="NEF45" s="152"/>
      <c r="NEG45" s="152"/>
      <c r="NEH45" s="152"/>
      <c r="NEI45" s="152"/>
      <c r="NEJ45" s="152"/>
      <c r="NEK45" s="152"/>
      <c r="NEL45" s="152"/>
      <c r="NEM45" s="152"/>
      <c r="NEN45" s="152"/>
      <c r="NEO45" s="152"/>
      <c r="NEP45" s="152"/>
      <c r="NEQ45" s="152"/>
      <c r="NER45" s="152"/>
      <c r="NES45" s="152"/>
      <c r="NET45" s="152"/>
      <c r="NEU45" s="152"/>
      <c r="NEV45" s="152"/>
      <c r="NEW45" s="152"/>
      <c r="NEX45" s="152"/>
      <c r="NEY45" s="152"/>
      <c r="NEZ45" s="152"/>
      <c r="NFA45" s="152"/>
      <c r="NFB45" s="152"/>
      <c r="NFC45" s="152"/>
      <c r="NFD45" s="152"/>
      <c r="NFE45" s="152"/>
      <c r="NFF45" s="152"/>
      <c r="NFG45" s="152"/>
      <c r="NFH45" s="152"/>
      <c r="NFI45" s="152"/>
      <c r="NFJ45" s="152"/>
      <c r="NFK45" s="152"/>
      <c r="NFL45" s="152"/>
      <c r="NFM45" s="152"/>
      <c r="NFN45" s="152"/>
      <c r="NFO45" s="152"/>
      <c r="NFP45" s="152"/>
      <c r="NFQ45" s="152"/>
      <c r="NFR45" s="152"/>
      <c r="NFS45" s="152"/>
      <c r="NFT45" s="152"/>
      <c r="NFU45" s="152"/>
      <c r="NFV45" s="152"/>
      <c r="NFW45" s="152"/>
      <c r="NFX45" s="152"/>
      <c r="NFY45" s="152"/>
      <c r="NFZ45" s="152"/>
      <c r="NGA45" s="152"/>
      <c r="NGB45" s="152"/>
      <c r="NGC45" s="152"/>
      <c r="NGD45" s="152"/>
      <c r="NGE45" s="152"/>
      <c r="NGF45" s="152"/>
      <c r="NGG45" s="152"/>
      <c r="NGH45" s="152"/>
      <c r="NGI45" s="152"/>
      <c r="NGJ45" s="152"/>
      <c r="NGK45" s="152"/>
      <c r="NGL45" s="152"/>
      <c r="NGM45" s="152"/>
      <c r="NGN45" s="152"/>
      <c r="NGO45" s="152"/>
      <c r="NGP45" s="152"/>
      <c r="NGQ45" s="152"/>
      <c r="NGR45" s="152"/>
      <c r="NGS45" s="152"/>
      <c r="NGT45" s="152"/>
      <c r="NGU45" s="152"/>
      <c r="NGV45" s="152"/>
      <c r="NGW45" s="152"/>
      <c r="NGX45" s="152"/>
      <c r="NGY45" s="152"/>
      <c r="NGZ45" s="152"/>
      <c r="NHA45" s="152"/>
      <c r="NHB45" s="152"/>
      <c r="NHC45" s="152"/>
      <c r="NHD45" s="152"/>
      <c r="NHE45" s="152"/>
      <c r="NHF45" s="152"/>
      <c r="NHG45" s="152"/>
      <c r="NHH45" s="152"/>
      <c r="NHI45" s="152"/>
      <c r="NHJ45" s="152"/>
      <c r="NHK45" s="152"/>
      <c r="NHL45" s="152"/>
      <c r="NHM45" s="152"/>
      <c r="NHN45" s="152"/>
      <c r="NHO45" s="152"/>
      <c r="NHP45" s="152"/>
      <c r="NHQ45" s="152"/>
      <c r="NHR45" s="152"/>
      <c r="NHS45" s="152"/>
      <c r="NHT45" s="152"/>
      <c r="NHU45" s="152"/>
      <c r="NHV45" s="152"/>
      <c r="NHW45" s="152"/>
      <c r="NHX45" s="152"/>
      <c r="NHY45" s="152"/>
      <c r="NHZ45" s="152"/>
      <c r="NIA45" s="152"/>
      <c r="NIB45" s="152"/>
      <c r="NIC45" s="152"/>
      <c r="NID45" s="152"/>
      <c r="NIE45" s="152"/>
      <c r="NIF45" s="152"/>
      <c r="NIG45" s="152"/>
      <c r="NIH45" s="152"/>
      <c r="NII45" s="152"/>
      <c r="NIJ45" s="152"/>
      <c r="NIK45" s="152"/>
      <c r="NIL45" s="152"/>
      <c r="NIM45" s="152"/>
      <c r="NIN45" s="152"/>
      <c r="NIO45" s="152"/>
      <c r="NIP45" s="152"/>
      <c r="NIQ45" s="152"/>
      <c r="NIR45" s="152"/>
      <c r="NIS45" s="152"/>
      <c r="NIT45" s="152"/>
      <c r="NIU45" s="152"/>
      <c r="NIV45" s="152"/>
      <c r="NIW45" s="152"/>
      <c r="NIX45" s="152"/>
      <c r="NIY45" s="152"/>
      <c r="NIZ45" s="152"/>
      <c r="NJA45" s="152"/>
      <c r="NJB45" s="152"/>
      <c r="NJC45" s="152"/>
      <c r="NJD45" s="152"/>
      <c r="NJE45" s="152"/>
      <c r="NJF45" s="152"/>
      <c r="NJG45" s="152"/>
      <c r="NJH45" s="152"/>
      <c r="NJI45" s="152"/>
      <c r="NJJ45" s="152"/>
      <c r="NJK45" s="152"/>
      <c r="NJL45" s="152"/>
      <c r="NJM45" s="152"/>
      <c r="NJN45" s="152"/>
      <c r="NJO45" s="152"/>
      <c r="NJP45" s="152"/>
      <c r="NJQ45" s="152"/>
      <c r="NJR45" s="152"/>
      <c r="NJS45" s="152"/>
      <c r="NJT45" s="152"/>
      <c r="NJU45" s="152"/>
      <c r="NJV45" s="152"/>
      <c r="NJW45" s="152"/>
      <c r="NJX45" s="152"/>
      <c r="NJY45" s="152"/>
      <c r="NJZ45" s="152"/>
      <c r="NKA45" s="152"/>
      <c r="NKB45" s="152"/>
      <c r="NKC45" s="152"/>
      <c r="NKD45" s="152"/>
      <c r="NKE45" s="152"/>
      <c r="NKF45" s="152"/>
      <c r="NKG45" s="152"/>
      <c r="NKH45" s="152"/>
      <c r="NKI45" s="152"/>
      <c r="NKJ45" s="152"/>
      <c r="NKK45" s="152"/>
      <c r="NKL45" s="152"/>
      <c r="NKM45" s="152"/>
      <c r="NKN45" s="152"/>
      <c r="NKO45" s="152"/>
      <c r="NKP45" s="152"/>
      <c r="NKQ45" s="152"/>
      <c r="NKR45" s="152"/>
      <c r="NKS45" s="152"/>
      <c r="NKT45" s="152"/>
      <c r="NKU45" s="152"/>
      <c r="NKV45" s="152"/>
      <c r="NKW45" s="152"/>
      <c r="NKX45" s="152"/>
      <c r="NKY45" s="152"/>
      <c r="NKZ45" s="152"/>
      <c r="NLA45" s="152"/>
      <c r="NLB45" s="152"/>
      <c r="NLC45" s="152"/>
      <c r="NLD45" s="152"/>
      <c r="NLE45" s="152"/>
      <c r="NLF45" s="152"/>
      <c r="NLG45" s="152"/>
      <c r="NLH45" s="152"/>
      <c r="NLI45" s="152"/>
      <c r="NLJ45" s="152"/>
      <c r="NLK45" s="152"/>
      <c r="NLL45" s="152"/>
      <c r="NLM45" s="152"/>
      <c r="NLN45" s="152"/>
      <c r="NLO45" s="152"/>
      <c r="NLP45" s="152"/>
      <c r="NLQ45" s="152"/>
      <c r="NLR45" s="152"/>
      <c r="NLS45" s="152"/>
      <c r="NLT45" s="152"/>
      <c r="NLU45" s="152"/>
      <c r="NLV45" s="152"/>
      <c r="NLW45" s="152"/>
      <c r="NLX45" s="152"/>
      <c r="NLY45" s="152"/>
      <c r="NLZ45" s="152"/>
      <c r="NMA45" s="152"/>
      <c r="NMB45" s="152"/>
      <c r="NMC45" s="152"/>
      <c r="NMD45" s="152"/>
      <c r="NME45" s="152"/>
      <c r="NMF45" s="152"/>
      <c r="NMG45" s="152"/>
      <c r="NMH45" s="152"/>
      <c r="NMI45" s="152"/>
      <c r="NMJ45" s="152"/>
      <c r="NMK45" s="152"/>
      <c r="NML45" s="152"/>
      <c r="NMM45" s="152"/>
      <c r="NMN45" s="152"/>
      <c r="NMO45" s="152"/>
      <c r="NMP45" s="152"/>
      <c r="NMQ45" s="152"/>
      <c r="NMR45" s="152"/>
      <c r="NMS45" s="152"/>
      <c r="NMT45" s="152"/>
      <c r="NMU45" s="152"/>
      <c r="NMV45" s="152"/>
      <c r="NMW45" s="152"/>
      <c r="NMX45" s="152"/>
      <c r="NMY45" s="152"/>
      <c r="NMZ45" s="152"/>
      <c r="NNA45" s="152"/>
      <c r="NNB45" s="152"/>
      <c r="NNC45" s="152"/>
      <c r="NND45" s="152"/>
      <c r="NNE45" s="152"/>
      <c r="NNF45" s="152"/>
      <c r="NNG45" s="152"/>
      <c r="NNH45" s="152"/>
      <c r="NNI45" s="152"/>
      <c r="NNJ45" s="152"/>
      <c r="NNK45" s="152"/>
      <c r="NNL45" s="152"/>
      <c r="NNM45" s="152"/>
      <c r="NNN45" s="152"/>
      <c r="NNO45" s="152"/>
      <c r="NNP45" s="152"/>
      <c r="NNQ45" s="152"/>
      <c r="NNR45" s="152"/>
      <c r="NNS45" s="152"/>
      <c r="NNT45" s="152"/>
      <c r="NNU45" s="152"/>
      <c r="NNV45" s="152"/>
      <c r="NNW45" s="152"/>
      <c r="NNX45" s="152"/>
      <c r="NNY45" s="152"/>
      <c r="NNZ45" s="152"/>
      <c r="NOA45" s="152"/>
      <c r="NOB45" s="152"/>
      <c r="NOC45" s="152"/>
      <c r="NOD45" s="152"/>
      <c r="NOE45" s="152"/>
      <c r="NOF45" s="152"/>
      <c r="NOG45" s="152"/>
      <c r="NOH45" s="152"/>
      <c r="NOI45" s="152"/>
      <c r="NOJ45" s="152"/>
      <c r="NOK45" s="152"/>
      <c r="NOL45" s="152"/>
      <c r="NOM45" s="152"/>
      <c r="NON45" s="152"/>
      <c r="NOO45" s="152"/>
      <c r="NOP45" s="152"/>
      <c r="NOQ45" s="152"/>
      <c r="NOR45" s="152"/>
      <c r="NOS45" s="152"/>
      <c r="NOT45" s="152"/>
      <c r="NOU45" s="152"/>
      <c r="NOV45" s="152"/>
      <c r="NOW45" s="152"/>
      <c r="NOX45" s="152"/>
      <c r="NOY45" s="152"/>
      <c r="NOZ45" s="152"/>
      <c r="NPA45" s="152"/>
      <c r="NPB45" s="152"/>
      <c r="NPC45" s="152"/>
      <c r="NPD45" s="152"/>
      <c r="NPE45" s="152"/>
      <c r="NPF45" s="152"/>
      <c r="NPG45" s="152"/>
      <c r="NPH45" s="152"/>
      <c r="NPI45" s="152"/>
      <c r="NPJ45" s="152"/>
      <c r="NPK45" s="152"/>
      <c r="NPL45" s="152"/>
      <c r="NPM45" s="152"/>
      <c r="NPN45" s="152"/>
      <c r="NPO45" s="152"/>
      <c r="NPP45" s="152"/>
      <c r="NPQ45" s="152"/>
      <c r="NPR45" s="152"/>
      <c r="NPS45" s="152"/>
      <c r="NPT45" s="152"/>
      <c r="NPU45" s="152"/>
      <c r="NPV45" s="152"/>
      <c r="NPW45" s="152"/>
      <c r="NPX45" s="152"/>
      <c r="NPY45" s="152"/>
      <c r="NPZ45" s="152"/>
      <c r="NQA45" s="152"/>
      <c r="NQB45" s="152"/>
      <c r="NQC45" s="152"/>
      <c r="NQD45" s="152"/>
      <c r="NQE45" s="152"/>
      <c r="NQF45" s="152"/>
      <c r="NQG45" s="152"/>
      <c r="NQH45" s="152"/>
      <c r="NQI45" s="152"/>
      <c r="NQJ45" s="152"/>
      <c r="NQK45" s="152"/>
      <c r="NQL45" s="152"/>
      <c r="NQM45" s="152"/>
      <c r="NQN45" s="152"/>
      <c r="NQO45" s="152"/>
      <c r="NQP45" s="152"/>
      <c r="NQQ45" s="152"/>
      <c r="NQR45" s="152"/>
      <c r="NQS45" s="152"/>
      <c r="NQT45" s="152"/>
      <c r="NQU45" s="152"/>
      <c r="NQV45" s="152"/>
      <c r="NQW45" s="152"/>
      <c r="NQX45" s="152"/>
      <c r="NQY45" s="152"/>
      <c r="NQZ45" s="152"/>
      <c r="NRA45" s="152"/>
      <c r="NRB45" s="152"/>
      <c r="NRC45" s="152"/>
      <c r="NRD45" s="152"/>
      <c r="NRE45" s="152"/>
      <c r="NRF45" s="152"/>
      <c r="NRG45" s="152"/>
      <c r="NRH45" s="152"/>
      <c r="NRI45" s="152"/>
      <c r="NRJ45" s="152"/>
      <c r="NRK45" s="152"/>
      <c r="NRL45" s="152"/>
      <c r="NRM45" s="152"/>
      <c r="NRN45" s="152"/>
      <c r="NRO45" s="152"/>
      <c r="NRP45" s="152"/>
      <c r="NRQ45" s="152"/>
      <c r="NRR45" s="152"/>
      <c r="NRS45" s="152"/>
      <c r="NRT45" s="152"/>
      <c r="NRU45" s="152"/>
      <c r="NRV45" s="152"/>
      <c r="NRW45" s="152"/>
      <c r="NRX45" s="152"/>
      <c r="NRY45" s="152"/>
      <c r="NRZ45" s="152"/>
      <c r="NSA45" s="152"/>
      <c r="NSB45" s="152"/>
      <c r="NSC45" s="152"/>
      <c r="NSD45" s="152"/>
      <c r="NSE45" s="152"/>
      <c r="NSF45" s="152"/>
      <c r="NSG45" s="152"/>
      <c r="NSH45" s="152"/>
      <c r="NSI45" s="152"/>
      <c r="NSJ45" s="152"/>
      <c r="NSK45" s="152"/>
      <c r="NSL45" s="152"/>
      <c r="NSM45" s="152"/>
      <c r="NSN45" s="152"/>
      <c r="NSO45" s="152"/>
      <c r="NSP45" s="152"/>
      <c r="NSQ45" s="152"/>
      <c r="NSR45" s="152"/>
      <c r="NSS45" s="152"/>
      <c r="NST45" s="152"/>
      <c r="NSU45" s="152"/>
      <c r="NSV45" s="152"/>
      <c r="NSW45" s="152"/>
      <c r="NSX45" s="152"/>
      <c r="NSY45" s="152"/>
      <c r="NSZ45" s="152"/>
      <c r="NTA45" s="152"/>
      <c r="NTB45" s="152"/>
      <c r="NTC45" s="152"/>
      <c r="NTD45" s="152"/>
      <c r="NTE45" s="152"/>
      <c r="NTF45" s="152"/>
      <c r="NTG45" s="152"/>
      <c r="NTH45" s="152"/>
      <c r="NTI45" s="152"/>
      <c r="NTJ45" s="152"/>
      <c r="NTK45" s="152"/>
      <c r="NTL45" s="152"/>
      <c r="NTM45" s="152"/>
      <c r="NTN45" s="152"/>
      <c r="NTO45" s="152"/>
      <c r="NTP45" s="152"/>
      <c r="NTQ45" s="152"/>
      <c r="NTR45" s="152"/>
      <c r="NTS45" s="152"/>
      <c r="NTT45" s="152"/>
      <c r="NTU45" s="152"/>
      <c r="NTV45" s="152"/>
      <c r="NTW45" s="152"/>
      <c r="NTX45" s="152"/>
      <c r="NTY45" s="152"/>
      <c r="NTZ45" s="152"/>
      <c r="NUA45" s="152"/>
      <c r="NUB45" s="152"/>
      <c r="NUC45" s="152"/>
      <c r="NUD45" s="152"/>
      <c r="NUE45" s="152"/>
      <c r="NUF45" s="152"/>
      <c r="NUG45" s="152"/>
      <c r="NUH45" s="152"/>
      <c r="NUI45" s="152"/>
      <c r="NUJ45" s="152"/>
      <c r="NUK45" s="152"/>
      <c r="NUL45" s="152"/>
      <c r="NUM45" s="152"/>
      <c r="NUN45" s="152"/>
      <c r="NUO45" s="152"/>
      <c r="NUP45" s="152"/>
      <c r="NUQ45" s="152"/>
      <c r="NUR45" s="152"/>
      <c r="NUS45" s="152"/>
      <c r="NUT45" s="152"/>
      <c r="NUU45" s="152"/>
      <c r="NUV45" s="152"/>
      <c r="NUW45" s="152"/>
      <c r="NUX45" s="152"/>
      <c r="NUY45" s="152"/>
      <c r="NUZ45" s="152"/>
      <c r="NVA45" s="152"/>
      <c r="NVB45" s="152"/>
      <c r="NVC45" s="152"/>
      <c r="NVD45" s="152"/>
      <c r="NVE45" s="152"/>
      <c r="NVF45" s="152"/>
      <c r="NVG45" s="152"/>
      <c r="NVH45" s="152"/>
      <c r="NVI45" s="152"/>
      <c r="NVJ45" s="152"/>
      <c r="NVK45" s="152"/>
      <c r="NVL45" s="152"/>
      <c r="NVM45" s="152"/>
      <c r="NVN45" s="152"/>
      <c r="NVO45" s="152"/>
      <c r="NVP45" s="152"/>
      <c r="NVQ45" s="152"/>
      <c r="NVR45" s="152"/>
      <c r="NVS45" s="152"/>
      <c r="NVT45" s="152"/>
      <c r="NVU45" s="152"/>
      <c r="NVV45" s="152"/>
      <c r="NVW45" s="152"/>
      <c r="NVX45" s="152"/>
      <c r="NVY45" s="152"/>
      <c r="NVZ45" s="152"/>
      <c r="NWA45" s="152"/>
      <c r="NWB45" s="152"/>
      <c r="NWC45" s="152"/>
      <c r="NWD45" s="152"/>
      <c r="NWE45" s="152"/>
      <c r="NWF45" s="152"/>
      <c r="NWG45" s="152"/>
      <c r="NWH45" s="152"/>
      <c r="NWI45" s="152"/>
      <c r="NWJ45" s="152"/>
      <c r="NWK45" s="152"/>
      <c r="NWL45" s="152"/>
      <c r="NWM45" s="152"/>
      <c r="NWN45" s="152"/>
      <c r="NWO45" s="152"/>
      <c r="NWP45" s="152"/>
      <c r="NWQ45" s="152"/>
      <c r="NWR45" s="152"/>
      <c r="NWS45" s="152"/>
      <c r="NWT45" s="152"/>
      <c r="NWU45" s="152"/>
      <c r="NWV45" s="152"/>
      <c r="NWW45" s="152"/>
      <c r="NWX45" s="152"/>
      <c r="NWY45" s="152"/>
      <c r="NWZ45" s="152"/>
      <c r="NXA45" s="152"/>
      <c r="NXB45" s="152"/>
      <c r="NXC45" s="152"/>
      <c r="NXD45" s="152"/>
      <c r="NXE45" s="152"/>
      <c r="NXF45" s="152"/>
      <c r="NXG45" s="152"/>
      <c r="NXH45" s="152"/>
      <c r="NXI45" s="152"/>
      <c r="NXJ45" s="152"/>
      <c r="NXK45" s="152"/>
      <c r="NXL45" s="152"/>
      <c r="NXM45" s="152"/>
      <c r="NXN45" s="152"/>
      <c r="NXO45" s="152"/>
      <c r="NXP45" s="152"/>
      <c r="NXQ45" s="152"/>
      <c r="NXR45" s="152"/>
      <c r="NXS45" s="152"/>
      <c r="NXT45" s="152"/>
      <c r="NXU45" s="152"/>
      <c r="NXV45" s="152"/>
      <c r="NXW45" s="152"/>
      <c r="NXX45" s="152"/>
      <c r="NXY45" s="152"/>
      <c r="NXZ45" s="152"/>
      <c r="NYA45" s="152"/>
      <c r="NYB45" s="152"/>
      <c r="NYC45" s="152"/>
      <c r="NYD45" s="152"/>
      <c r="NYE45" s="152"/>
      <c r="NYF45" s="152"/>
      <c r="NYG45" s="152"/>
      <c r="NYH45" s="152"/>
      <c r="NYI45" s="152"/>
      <c r="NYJ45" s="152"/>
      <c r="NYK45" s="152"/>
      <c r="NYL45" s="152"/>
      <c r="NYM45" s="152"/>
      <c r="NYN45" s="152"/>
      <c r="NYO45" s="152"/>
      <c r="NYP45" s="152"/>
      <c r="NYQ45" s="152"/>
      <c r="NYR45" s="152"/>
      <c r="NYS45" s="152"/>
      <c r="NYT45" s="152"/>
      <c r="NYU45" s="152"/>
      <c r="NYV45" s="152"/>
      <c r="NYW45" s="152"/>
      <c r="NYX45" s="152"/>
      <c r="NYY45" s="152"/>
      <c r="NYZ45" s="152"/>
      <c r="NZA45" s="152"/>
      <c r="NZB45" s="152"/>
      <c r="NZC45" s="152"/>
      <c r="NZD45" s="152"/>
      <c r="NZE45" s="152"/>
      <c r="NZF45" s="152"/>
      <c r="NZG45" s="152"/>
      <c r="NZH45" s="152"/>
      <c r="NZI45" s="152"/>
      <c r="NZJ45" s="152"/>
      <c r="NZK45" s="152"/>
      <c r="NZL45" s="152"/>
      <c r="NZM45" s="152"/>
      <c r="NZN45" s="152"/>
      <c r="NZO45" s="152"/>
      <c r="NZP45" s="152"/>
      <c r="NZQ45" s="152"/>
      <c r="NZR45" s="152"/>
      <c r="NZS45" s="152"/>
      <c r="NZT45" s="152"/>
      <c r="NZU45" s="152"/>
      <c r="NZV45" s="152"/>
      <c r="NZW45" s="152"/>
      <c r="NZX45" s="152"/>
      <c r="NZY45" s="152"/>
      <c r="NZZ45" s="152"/>
      <c r="OAA45" s="152"/>
      <c r="OAB45" s="152"/>
      <c r="OAC45" s="152"/>
      <c r="OAD45" s="152"/>
      <c r="OAE45" s="152"/>
      <c r="OAF45" s="152"/>
      <c r="OAG45" s="152"/>
      <c r="OAH45" s="152"/>
      <c r="OAI45" s="152"/>
      <c r="OAJ45" s="152"/>
      <c r="OAK45" s="152"/>
      <c r="OAL45" s="152"/>
      <c r="OAM45" s="152"/>
      <c r="OAN45" s="152"/>
      <c r="OAO45" s="152"/>
      <c r="OAP45" s="152"/>
      <c r="OAQ45" s="152"/>
      <c r="OAR45" s="152"/>
      <c r="OAS45" s="152"/>
      <c r="OAT45" s="152"/>
      <c r="OAU45" s="152"/>
      <c r="OAV45" s="152"/>
      <c r="OAW45" s="152"/>
      <c r="OAX45" s="152"/>
      <c r="OAY45" s="152"/>
      <c r="OAZ45" s="152"/>
      <c r="OBA45" s="152"/>
      <c r="OBB45" s="152"/>
      <c r="OBC45" s="152"/>
      <c r="OBD45" s="152"/>
      <c r="OBE45" s="152"/>
      <c r="OBF45" s="152"/>
      <c r="OBG45" s="152"/>
      <c r="OBH45" s="152"/>
      <c r="OBI45" s="152"/>
      <c r="OBJ45" s="152"/>
      <c r="OBK45" s="152"/>
      <c r="OBL45" s="152"/>
      <c r="OBM45" s="152"/>
      <c r="OBN45" s="152"/>
      <c r="OBO45" s="152"/>
      <c r="OBP45" s="152"/>
      <c r="OBQ45" s="152"/>
      <c r="OBR45" s="152"/>
      <c r="OBS45" s="152"/>
      <c r="OBT45" s="152"/>
      <c r="OBU45" s="152"/>
      <c r="OBV45" s="152"/>
      <c r="OBW45" s="152"/>
      <c r="OBX45" s="152"/>
      <c r="OBY45" s="152"/>
      <c r="OBZ45" s="152"/>
      <c r="OCA45" s="152"/>
      <c r="OCB45" s="152"/>
      <c r="OCC45" s="152"/>
      <c r="OCD45" s="152"/>
      <c r="OCE45" s="152"/>
      <c r="OCF45" s="152"/>
      <c r="OCG45" s="152"/>
      <c r="OCH45" s="152"/>
      <c r="OCI45" s="152"/>
      <c r="OCJ45" s="152"/>
      <c r="OCK45" s="152"/>
      <c r="OCL45" s="152"/>
      <c r="OCM45" s="152"/>
      <c r="OCN45" s="152"/>
      <c r="OCO45" s="152"/>
      <c r="OCP45" s="152"/>
      <c r="OCQ45" s="152"/>
      <c r="OCR45" s="152"/>
      <c r="OCS45" s="152"/>
      <c r="OCT45" s="152"/>
      <c r="OCU45" s="152"/>
      <c r="OCV45" s="152"/>
      <c r="OCW45" s="152"/>
      <c r="OCX45" s="152"/>
      <c r="OCY45" s="152"/>
      <c r="OCZ45" s="152"/>
      <c r="ODA45" s="152"/>
      <c r="ODB45" s="152"/>
      <c r="ODC45" s="152"/>
      <c r="ODD45" s="152"/>
      <c r="ODE45" s="152"/>
      <c r="ODF45" s="152"/>
      <c r="ODG45" s="152"/>
      <c r="ODH45" s="152"/>
      <c r="ODI45" s="152"/>
      <c r="ODJ45" s="152"/>
      <c r="ODK45" s="152"/>
      <c r="ODL45" s="152"/>
      <c r="ODM45" s="152"/>
      <c r="ODN45" s="152"/>
      <c r="ODO45" s="152"/>
      <c r="ODP45" s="152"/>
      <c r="ODQ45" s="152"/>
      <c r="ODR45" s="152"/>
      <c r="ODS45" s="152"/>
      <c r="ODT45" s="152"/>
      <c r="ODU45" s="152"/>
      <c r="ODV45" s="152"/>
      <c r="ODW45" s="152"/>
      <c r="ODX45" s="152"/>
      <c r="ODY45" s="152"/>
      <c r="ODZ45" s="152"/>
      <c r="OEA45" s="152"/>
      <c r="OEB45" s="152"/>
      <c r="OEC45" s="152"/>
      <c r="OED45" s="152"/>
      <c r="OEE45" s="152"/>
      <c r="OEF45" s="152"/>
      <c r="OEG45" s="152"/>
      <c r="OEH45" s="152"/>
      <c r="OEI45" s="152"/>
      <c r="OEJ45" s="152"/>
      <c r="OEK45" s="152"/>
      <c r="OEL45" s="152"/>
      <c r="OEM45" s="152"/>
      <c r="OEN45" s="152"/>
      <c r="OEO45" s="152"/>
      <c r="OEP45" s="152"/>
      <c r="OEQ45" s="152"/>
      <c r="OER45" s="152"/>
      <c r="OES45" s="152"/>
      <c r="OET45" s="152"/>
      <c r="OEU45" s="152"/>
      <c r="OEV45" s="152"/>
      <c r="OEW45" s="152"/>
      <c r="OEX45" s="152"/>
      <c r="OEY45" s="152"/>
      <c r="OEZ45" s="152"/>
      <c r="OFA45" s="152"/>
      <c r="OFB45" s="152"/>
      <c r="OFC45" s="152"/>
      <c r="OFD45" s="152"/>
      <c r="OFE45" s="152"/>
      <c r="OFF45" s="152"/>
      <c r="OFG45" s="152"/>
      <c r="OFH45" s="152"/>
      <c r="OFI45" s="152"/>
      <c r="OFJ45" s="152"/>
      <c r="OFK45" s="152"/>
      <c r="OFL45" s="152"/>
      <c r="OFM45" s="152"/>
      <c r="OFN45" s="152"/>
      <c r="OFO45" s="152"/>
      <c r="OFP45" s="152"/>
      <c r="OFQ45" s="152"/>
      <c r="OFR45" s="152"/>
      <c r="OFS45" s="152"/>
      <c r="OFT45" s="152"/>
      <c r="OFU45" s="152"/>
      <c r="OFV45" s="152"/>
      <c r="OFW45" s="152"/>
      <c r="OFX45" s="152"/>
      <c r="OFY45" s="152"/>
      <c r="OFZ45" s="152"/>
      <c r="OGA45" s="152"/>
      <c r="OGB45" s="152"/>
      <c r="OGC45" s="152"/>
      <c r="OGD45" s="152"/>
      <c r="OGE45" s="152"/>
      <c r="OGF45" s="152"/>
      <c r="OGG45" s="152"/>
      <c r="OGH45" s="152"/>
      <c r="OGI45" s="152"/>
      <c r="OGJ45" s="152"/>
      <c r="OGK45" s="152"/>
      <c r="OGL45" s="152"/>
      <c r="OGM45" s="152"/>
      <c r="OGN45" s="152"/>
      <c r="OGO45" s="152"/>
      <c r="OGP45" s="152"/>
      <c r="OGQ45" s="152"/>
      <c r="OGR45" s="152"/>
      <c r="OGS45" s="152"/>
      <c r="OGT45" s="152"/>
      <c r="OGU45" s="152"/>
      <c r="OGV45" s="152"/>
      <c r="OGW45" s="152"/>
      <c r="OGX45" s="152"/>
      <c r="OGY45" s="152"/>
      <c r="OGZ45" s="152"/>
      <c r="OHA45" s="152"/>
      <c r="OHB45" s="152"/>
      <c r="OHC45" s="152"/>
      <c r="OHD45" s="152"/>
      <c r="OHE45" s="152"/>
      <c r="OHF45" s="152"/>
      <c r="OHG45" s="152"/>
      <c r="OHH45" s="152"/>
      <c r="OHI45" s="152"/>
      <c r="OHJ45" s="152"/>
      <c r="OHK45" s="152"/>
      <c r="OHL45" s="152"/>
      <c r="OHM45" s="152"/>
      <c r="OHN45" s="152"/>
      <c r="OHO45" s="152"/>
      <c r="OHP45" s="152"/>
      <c r="OHQ45" s="152"/>
      <c r="OHR45" s="152"/>
      <c r="OHS45" s="152"/>
      <c r="OHT45" s="152"/>
      <c r="OHU45" s="152"/>
      <c r="OHV45" s="152"/>
      <c r="OHW45" s="152"/>
      <c r="OHX45" s="152"/>
      <c r="OHY45" s="152"/>
      <c r="OHZ45" s="152"/>
      <c r="OIA45" s="152"/>
      <c r="OIB45" s="152"/>
      <c r="OIC45" s="152"/>
      <c r="OID45" s="152"/>
      <c r="OIE45" s="152"/>
      <c r="OIF45" s="152"/>
      <c r="OIG45" s="152"/>
      <c r="OIH45" s="152"/>
      <c r="OII45" s="152"/>
      <c r="OIJ45" s="152"/>
      <c r="OIK45" s="152"/>
      <c r="OIL45" s="152"/>
      <c r="OIM45" s="152"/>
      <c r="OIN45" s="152"/>
      <c r="OIO45" s="152"/>
      <c r="OIP45" s="152"/>
      <c r="OIQ45" s="152"/>
      <c r="OIR45" s="152"/>
      <c r="OIS45" s="152"/>
      <c r="OIT45" s="152"/>
      <c r="OIU45" s="152"/>
      <c r="OIV45" s="152"/>
      <c r="OIW45" s="152"/>
      <c r="OIX45" s="152"/>
      <c r="OIY45" s="152"/>
      <c r="OIZ45" s="152"/>
      <c r="OJA45" s="152"/>
      <c r="OJB45" s="152"/>
      <c r="OJC45" s="152"/>
      <c r="OJD45" s="152"/>
      <c r="OJE45" s="152"/>
      <c r="OJF45" s="152"/>
      <c r="OJG45" s="152"/>
      <c r="OJH45" s="152"/>
      <c r="OJI45" s="152"/>
      <c r="OJJ45" s="152"/>
      <c r="OJK45" s="152"/>
      <c r="OJL45" s="152"/>
      <c r="OJM45" s="152"/>
      <c r="OJN45" s="152"/>
      <c r="OJO45" s="152"/>
      <c r="OJP45" s="152"/>
      <c r="OJQ45" s="152"/>
      <c r="OJR45" s="152"/>
      <c r="OJS45" s="152"/>
      <c r="OJT45" s="152"/>
      <c r="OJU45" s="152"/>
      <c r="OJV45" s="152"/>
      <c r="OJW45" s="152"/>
      <c r="OJX45" s="152"/>
      <c r="OJY45" s="152"/>
      <c r="OJZ45" s="152"/>
      <c r="OKA45" s="152"/>
      <c r="OKB45" s="152"/>
      <c r="OKC45" s="152"/>
      <c r="OKD45" s="152"/>
      <c r="OKE45" s="152"/>
      <c r="OKF45" s="152"/>
      <c r="OKG45" s="152"/>
      <c r="OKH45" s="152"/>
      <c r="OKI45" s="152"/>
      <c r="OKJ45" s="152"/>
      <c r="OKK45" s="152"/>
      <c r="OKL45" s="152"/>
      <c r="OKM45" s="152"/>
      <c r="OKN45" s="152"/>
      <c r="OKO45" s="152"/>
      <c r="OKP45" s="152"/>
      <c r="OKQ45" s="152"/>
      <c r="OKR45" s="152"/>
      <c r="OKS45" s="152"/>
      <c r="OKT45" s="152"/>
      <c r="OKU45" s="152"/>
      <c r="OKV45" s="152"/>
      <c r="OKW45" s="152"/>
      <c r="OKX45" s="152"/>
      <c r="OKY45" s="152"/>
      <c r="OKZ45" s="152"/>
      <c r="OLA45" s="152"/>
      <c r="OLB45" s="152"/>
      <c r="OLC45" s="152"/>
      <c r="OLD45" s="152"/>
      <c r="OLE45" s="152"/>
      <c r="OLF45" s="152"/>
      <c r="OLG45" s="152"/>
      <c r="OLH45" s="152"/>
      <c r="OLI45" s="152"/>
      <c r="OLJ45" s="152"/>
      <c r="OLK45" s="152"/>
      <c r="OLL45" s="152"/>
      <c r="OLM45" s="152"/>
      <c r="OLN45" s="152"/>
      <c r="OLO45" s="152"/>
      <c r="OLP45" s="152"/>
      <c r="OLQ45" s="152"/>
      <c r="OLR45" s="152"/>
      <c r="OLS45" s="152"/>
      <c r="OLT45" s="152"/>
      <c r="OLU45" s="152"/>
      <c r="OLV45" s="152"/>
      <c r="OLW45" s="152"/>
      <c r="OLX45" s="152"/>
      <c r="OLY45" s="152"/>
      <c r="OLZ45" s="152"/>
      <c r="OMA45" s="152"/>
      <c r="OMB45" s="152"/>
      <c r="OMC45" s="152"/>
      <c r="OMD45" s="152"/>
      <c r="OME45" s="152"/>
      <c r="OMF45" s="152"/>
      <c r="OMG45" s="152"/>
      <c r="OMH45" s="152"/>
      <c r="OMI45" s="152"/>
      <c r="OMJ45" s="152"/>
      <c r="OMK45" s="152"/>
      <c r="OML45" s="152"/>
      <c r="OMM45" s="152"/>
      <c r="OMN45" s="152"/>
      <c r="OMO45" s="152"/>
      <c r="OMP45" s="152"/>
      <c r="OMQ45" s="152"/>
      <c r="OMR45" s="152"/>
      <c r="OMS45" s="152"/>
      <c r="OMT45" s="152"/>
      <c r="OMU45" s="152"/>
      <c r="OMV45" s="152"/>
      <c r="OMW45" s="152"/>
      <c r="OMX45" s="152"/>
      <c r="OMY45" s="152"/>
      <c r="OMZ45" s="152"/>
      <c r="ONA45" s="152"/>
      <c r="ONB45" s="152"/>
      <c r="ONC45" s="152"/>
      <c r="OND45" s="152"/>
      <c r="ONE45" s="152"/>
      <c r="ONF45" s="152"/>
      <c r="ONG45" s="152"/>
      <c r="ONH45" s="152"/>
      <c r="ONI45" s="152"/>
      <c r="ONJ45" s="152"/>
      <c r="ONK45" s="152"/>
      <c r="ONL45" s="152"/>
      <c r="ONM45" s="152"/>
      <c r="ONN45" s="152"/>
      <c r="ONO45" s="152"/>
      <c r="ONP45" s="152"/>
      <c r="ONQ45" s="152"/>
      <c r="ONR45" s="152"/>
      <c r="ONS45" s="152"/>
      <c r="ONT45" s="152"/>
      <c r="ONU45" s="152"/>
      <c r="ONV45" s="152"/>
      <c r="ONW45" s="152"/>
      <c r="ONX45" s="152"/>
      <c r="ONY45" s="152"/>
      <c r="ONZ45" s="152"/>
      <c r="OOA45" s="152"/>
      <c r="OOB45" s="152"/>
      <c r="OOC45" s="152"/>
      <c r="OOD45" s="152"/>
      <c r="OOE45" s="152"/>
      <c r="OOF45" s="152"/>
      <c r="OOG45" s="152"/>
      <c r="OOH45" s="152"/>
      <c r="OOI45" s="152"/>
      <c r="OOJ45" s="152"/>
      <c r="OOK45" s="152"/>
      <c r="OOL45" s="152"/>
      <c r="OOM45" s="152"/>
      <c r="OON45" s="152"/>
      <c r="OOO45" s="152"/>
      <c r="OOP45" s="152"/>
      <c r="OOQ45" s="152"/>
      <c r="OOR45" s="152"/>
      <c r="OOS45" s="152"/>
      <c r="OOT45" s="152"/>
      <c r="OOU45" s="152"/>
      <c r="OOV45" s="152"/>
      <c r="OOW45" s="152"/>
      <c r="OOX45" s="152"/>
      <c r="OOY45" s="152"/>
      <c r="OOZ45" s="152"/>
      <c r="OPA45" s="152"/>
      <c r="OPB45" s="152"/>
      <c r="OPC45" s="152"/>
      <c r="OPD45" s="152"/>
      <c r="OPE45" s="152"/>
      <c r="OPF45" s="152"/>
      <c r="OPG45" s="152"/>
      <c r="OPH45" s="152"/>
      <c r="OPI45" s="152"/>
      <c r="OPJ45" s="152"/>
      <c r="OPK45" s="152"/>
      <c r="OPL45" s="152"/>
      <c r="OPM45" s="152"/>
      <c r="OPN45" s="152"/>
      <c r="OPO45" s="152"/>
      <c r="OPP45" s="152"/>
      <c r="OPQ45" s="152"/>
      <c r="OPR45" s="152"/>
      <c r="OPS45" s="152"/>
      <c r="OPT45" s="152"/>
      <c r="OPU45" s="152"/>
      <c r="OPV45" s="152"/>
      <c r="OPW45" s="152"/>
      <c r="OPX45" s="152"/>
      <c r="OPY45" s="152"/>
      <c r="OPZ45" s="152"/>
      <c r="OQA45" s="152"/>
      <c r="OQB45" s="152"/>
      <c r="OQC45" s="152"/>
      <c r="OQD45" s="152"/>
      <c r="OQE45" s="152"/>
      <c r="OQF45" s="152"/>
      <c r="OQG45" s="152"/>
      <c r="OQH45" s="152"/>
      <c r="OQI45" s="152"/>
      <c r="OQJ45" s="152"/>
      <c r="OQK45" s="152"/>
      <c r="OQL45" s="152"/>
      <c r="OQM45" s="152"/>
      <c r="OQN45" s="152"/>
      <c r="OQO45" s="152"/>
      <c r="OQP45" s="152"/>
      <c r="OQQ45" s="152"/>
      <c r="OQR45" s="152"/>
      <c r="OQS45" s="152"/>
      <c r="OQT45" s="152"/>
      <c r="OQU45" s="152"/>
      <c r="OQV45" s="152"/>
      <c r="OQW45" s="152"/>
      <c r="OQX45" s="152"/>
      <c r="OQY45" s="152"/>
      <c r="OQZ45" s="152"/>
      <c r="ORA45" s="152"/>
      <c r="ORB45" s="152"/>
      <c r="ORC45" s="152"/>
      <c r="ORD45" s="152"/>
      <c r="ORE45" s="152"/>
      <c r="ORF45" s="152"/>
      <c r="ORG45" s="152"/>
      <c r="ORH45" s="152"/>
      <c r="ORI45" s="152"/>
      <c r="ORJ45" s="152"/>
      <c r="ORK45" s="152"/>
      <c r="ORL45" s="152"/>
      <c r="ORM45" s="152"/>
      <c r="ORN45" s="152"/>
      <c r="ORO45" s="152"/>
      <c r="ORP45" s="152"/>
      <c r="ORQ45" s="152"/>
      <c r="ORR45" s="152"/>
      <c r="ORS45" s="152"/>
      <c r="ORT45" s="152"/>
      <c r="ORU45" s="152"/>
      <c r="ORV45" s="152"/>
      <c r="ORW45" s="152"/>
      <c r="ORX45" s="152"/>
      <c r="ORY45" s="152"/>
      <c r="ORZ45" s="152"/>
      <c r="OSA45" s="152"/>
      <c r="OSB45" s="152"/>
      <c r="OSC45" s="152"/>
      <c r="OSD45" s="152"/>
      <c r="OSE45" s="152"/>
      <c r="OSF45" s="152"/>
      <c r="OSG45" s="152"/>
      <c r="OSH45" s="152"/>
      <c r="OSI45" s="152"/>
      <c r="OSJ45" s="152"/>
      <c r="OSK45" s="152"/>
      <c r="OSL45" s="152"/>
      <c r="OSM45" s="152"/>
      <c r="OSN45" s="152"/>
      <c r="OSO45" s="152"/>
      <c r="OSP45" s="152"/>
      <c r="OSQ45" s="152"/>
      <c r="OSR45" s="152"/>
      <c r="OSS45" s="152"/>
      <c r="OST45" s="152"/>
      <c r="OSU45" s="152"/>
      <c r="OSV45" s="152"/>
      <c r="OSW45" s="152"/>
      <c r="OSX45" s="152"/>
      <c r="OSY45" s="152"/>
      <c r="OSZ45" s="152"/>
      <c r="OTA45" s="152"/>
      <c r="OTB45" s="152"/>
      <c r="OTC45" s="152"/>
      <c r="OTD45" s="152"/>
      <c r="OTE45" s="152"/>
      <c r="OTF45" s="152"/>
      <c r="OTG45" s="152"/>
      <c r="OTH45" s="152"/>
      <c r="OTI45" s="152"/>
      <c r="OTJ45" s="152"/>
      <c r="OTK45" s="152"/>
      <c r="OTL45" s="152"/>
      <c r="OTM45" s="152"/>
      <c r="OTN45" s="152"/>
      <c r="OTO45" s="152"/>
      <c r="OTP45" s="152"/>
      <c r="OTQ45" s="152"/>
      <c r="OTR45" s="152"/>
      <c r="OTS45" s="152"/>
      <c r="OTT45" s="152"/>
      <c r="OTU45" s="152"/>
      <c r="OTV45" s="152"/>
      <c r="OTW45" s="152"/>
      <c r="OTX45" s="152"/>
      <c r="OTY45" s="152"/>
      <c r="OTZ45" s="152"/>
      <c r="OUA45" s="152"/>
      <c r="OUB45" s="152"/>
      <c r="OUC45" s="152"/>
      <c r="OUD45" s="152"/>
      <c r="OUE45" s="152"/>
      <c r="OUF45" s="152"/>
      <c r="OUG45" s="152"/>
      <c r="OUH45" s="152"/>
      <c r="OUI45" s="152"/>
      <c r="OUJ45" s="152"/>
      <c r="OUK45" s="152"/>
      <c r="OUL45" s="152"/>
      <c r="OUM45" s="152"/>
      <c r="OUN45" s="152"/>
      <c r="OUO45" s="152"/>
      <c r="OUP45" s="152"/>
      <c r="OUQ45" s="152"/>
      <c r="OUR45" s="152"/>
      <c r="OUS45" s="152"/>
      <c r="OUT45" s="152"/>
      <c r="OUU45" s="152"/>
      <c r="OUV45" s="152"/>
      <c r="OUW45" s="152"/>
      <c r="OUX45" s="152"/>
      <c r="OUY45" s="152"/>
      <c r="OUZ45" s="152"/>
      <c r="OVA45" s="152"/>
      <c r="OVB45" s="152"/>
      <c r="OVC45" s="152"/>
      <c r="OVD45" s="152"/>
      <c r="OVE45" s="152"/>
      <c r="OVF45" s="152"/>
      <c r="OVG45" s="152"/>
      <c r="OVH45" s="152"/>
      <c r="OVI45" s="152"/>
      <c r="OVJ45" s="152"/>
      <c r="OVK45" s="152"/>
      <c r="OVL45" s="152"/>
      <c r="OVM45" s="152"/>
      <c r="OVN45" s="152"/>
      <c r="OVO45" s="152"/>
      <c r="OVP45" s="152"/>
      <c r="OVQ45" s="152"/>
      <c r="OVR45" s="152"/>
      <c r="OVS45" s="152"/>
      <c r="OVT45" s="152"/>
      <c r="OVU45" s="152"/>
      <c r="OVV45" s="152"/>
      <c r="OVW45" s="152"/>
      <c r="OVX45" s="152"/>
      <c r="OVY45" s="152"/>
      <c r="OVZ45" s="152"/>
      <c r="OWA45" s="152"/>
      <c r="OWB45" s="152"/>
      <c r="OWC45" s="152"/>
      <c r="OWD45" s="152"/>
      <c r="OWE45" s="152"/>
      <c r="OWF45" s="152"/>
      <c r="OWG45" s="152"/>
      <c r="OWH45" s="152"/>
      <c r="OWI45" s="152"/>
      <c r="OWJ45" s="152"/>
      <c r="OWK45" s="152"/>
      <c r="OWL45" s="152"/>
      <c r="OWM45" s="152"/>
      <c r="OWN45" s="152"/>
      <c r="OWO45" s="152"/>
      <c r="OWP45" s="152"/>
      <c r="OWQ45" s="152"/>
      <c r="OWR45" s="152"/>
      <c r="OWS45" s="152"/>
      <c r="OWT45" s="152"/>
      <c r="OWU45" s="152"/>
      <c r="OWV45" s="152"/>
      <c r="OWW45" s="152"/>
      <c r="OWX45" s="152"/>
      <c r="OWY45" s="152"/>
      <c r="OWZ45" s="152"/>
      <c r="OXA45" s="152"/>
      <c r="OXB45" s="152"/>
      <c r="OXC45" s="152"/>
      <c r="OXD45" s="152"/>
      <c r="OXE45" s="152"/>
      <c r="OXF45" s="152"/>
      <c r="OXG45" s="152"/>
      <c r="OXH45" s="152"/>
      <c r="OXI45" s="152"/>
      <c r="OXJ45" s="152"/>
      <c r="OXK45" s="152"/>
      <c r="OXL45" s="152"/>
      <c r="OXM45" s="152"/>
      <c r="OXN45" s="152"/>
      <c r="OXO45" s="152"/>
      <c r="OXP45" s="152"/>
      <c r="OXQ45" s="152"/>
      <c r="OXR45" s="152"/>
      <c r="OXS45" s="152"/>
      <c r="OXT45" s="152"/>
      <c r="OXU45" s="152"/>
      <c r="OXV45" s="152"/>
      <c r="OXW45" s="152"/>
      <c r="OXX45" s="152"/>
      <c r="OXY45" s="152"/>
      <c r="OXZ45" s="152"/>
      <c r="OYA45" s="152"/>
      <c r="OYB45" s="152"/>
      <c r="OYC45" s="152"/>
      <c r="OYD45" s="152"/>
      <c r="OYE45" s="152"/>
      <c r="OYF45" s="152"/>
      <c r="OYG45" s="152"/>
      <c r="OYH45" s="152"/>
      <c r="OYI45" s="152"/>
      <c r="OYJ45" s="152"/>
      <c r="OYK45" s="152"/>
      <c r="OYL45" s="152"/>
      <c r="OYM45" s="152"/>
      <c r="OYN45" s="152"/>
      <c r="OYO45" s="152"/>
      <c r="OYP45" s="152"/>
      <c r="OYQ45" s="152"/>
      <c r="OYR45" s="152"/>
      <c r="OYS45" s="152"/>
      <c r="OYT45" s="152"/>
      <c r="OYU45" s="152"/>
      <c r="OYV45" s="152"/>
      <c r="OYW45" s="152"/>
      <c r="OYX45" s="152"/>
      <c r="OYY45" s="152"/>
      <c r="OYZ45" s="152"/>
      <c r="OZA45" s="152"/>
      <c r="OZB45" s="152"/>
      <c r="OZC45" s="152"/>
      <c r="OZD45" s="152"/>
      <c r="OZE45" s="152"/>
      <c r="OZF45" s="152"/>
      <c r="OZG45" s="152"/>
      <c r="OZH45" s="152"/>
      <c r="OZI45" s="152"/>
      <c r="OZJ45" s="152"/>
      <c r="OZK45" s="152"/>
      <c r="OZL45" s="152"/>
      <c r="OZM45" s="152"/>
      <c r="OZN45" s="152"/>
      <c r="OZO45" s="152"/>
      <c r="OZP45" s="152"/>
      <c r="OZQ45" s="152"/>
      <c r="OZR45" s="152"/>
      <c r="OZS45" s="152"/>
      <c r="OZT45" s="152"/>
      <c r="OZU45" s="152"/>
      <c r="OZV45" s="152"/>
      <c r="OZW45" s="152"/>
      <c r="OZX45" s="152"/>
      <c r="OZY45" s="152"/>
      <c r="OZZ45" s="152"/>
      <c r="PAA45" s="152"/>
      <c r="PAB45" s="152"/>
      <c r="PAC45" s="152"/>
      <c r="PAD45" s="152"/>
      <c r="PAE45" s="152"/>
      <c r="PAF45" s="152"/>
      <c r="PAG45" s="152"/>
      <c r="PAH45" s="152"/>
      <c r="PAI45" s="152"/>
      <c r="PAJ45" s="152"/>
      <c r="PAK45" s="152"/>
      <c r="PAL45" s="152"/>
      <c r="PAM45" s="152"/>
      <c r="PAN45" s="152"/>
      <c r="PAO45" s="152"/>
      <c r="PAP45" s="152"/>
      <c r="PAQ45" s="152"/>
      <c r="PAR45" s="152"/>
      <c r="PAS45" s="152"/>
      <c r="PAT45" s="152"/>
      <c r="PAU45" s="152"/>
      <c r="PAV45" s="152"/>
      <c r="PAW45" s="152"/>
      <c r="PAX45" s="152"/>
      <c r="PAY45" s="152"/>
      <c r="PAZ45" s="152"/>
      <c r="PBA45" s="152"/>
      <c r="PBB45" s="152"/>
      <c r="PBC45" s="152"/>
      <c r="PBD45" s="152"/>
      <c r="PBE45" s="152"/>
      <c r="PBF45" s="152"/>
      <c r="PBG45" s="152"/>
      <c r="PBH45" s="152"/>
      <c r="PBI45" s="152"/>
      <c r="PBJ45" s="152"/>
      <c r="PBK45" s="152"/>
      <c r="PBL45" s="152"/>
      <c r="PBM45" s="152"/>
      <c r="PBN45" s="152"/>
      <c r="PBO45" s="152"/>
      <c r="PBP45" s="152"/>
      <c r="PBQ45" s="152"/>
      <c r="PBR45" s="152"/>
      <c r="PBS45" s="152"/>
      <c r="PBT45" s="152"/>
      <c r="PBU45" s="152"/>
      <c r="PBV45" s="152"/>
      <c r="PBW45" s="152"/>
      <c r="PBX45" s="152"/>
      <c r="PBY45" s="152"/>
      <c r="PBZ45" s="152"/>
      <c r="PCA45" s="152"/>
      <c r="PCB45" s="152"/>
      <c r="PCC45" s="152"/>
      <c r="PCD45" s="152"/>
      <c r="PCE45" s="152"/>
      <c r="PCF45" s="152"/>
      <c r="PCG45" s="152"/>
      <c r="PCH45" s="152"/>
      <c r="PCI45" s="152"/>
      <c r="PCJ45" s="152"/>
      <c r="PCK45" s="152"/>
      <c r="PCL45" s="152"/>
      <c r="PCM45" s="152"/>
      <c r="PCN45" s="152"/>
      <c r="PCO45" s="152"/>
      <c r="PCP45" s="152"/>
      <c r="PCQ45" s="152"/>
      <c r="PCR45" s="152"/>
      <c r="PCS45" s="152"/>
      <c r="PCT45" s="152"/>
      <c r="PCU45" s="152"/>
      <c r="PCV45" s="152"/>
      <c r="PCW45" s="152"/>
      <c r="PCX45" s="152"/>
      <c r="PCY45" s="152"/>
      <c r="PCZ45" s="152"/>
      <c r="PDA45" s="152"/>
      <c r="PDB45" s="152"/>
      <c r="PDC45" s="152"/>
      <c r="PDD45" s="152"/>
      <c r="PDE45" s="152"/>
      <c r="PDF45" s="152"/>
      <c r="PDG45" s="152"/>
      <c r="PDH45" s="152"/>
      <c r="PDI45" s="152"/>
      <c r="PDJ45" s="152"/>
      <c r="PDK45" s="152"/>
      <c r="PDL45" s="152"/>
      <c r="PDM45" s="152"/>
      <c r="PDN45" s="152"/>
      <c r="PDO45" s="152"/>
      <c r="PDP45" s="152"/>
      <c r="PDQ45" s="152"/>
      <c r="PDR45" s="152"/>
      <c r="PDS45" s="152"/>
      <c r="PDT45" s="152"/>
      <c r="PDU45" s="152"/>
      <c r="PDV45" s="152"/>
      <c r="PDW45" s="152"/>
      <c r="PDX45" s="152"/>
      <c r="PDY45" s="152"/>
      <c r="PDZ45" s="152"/>
      <c r="PEA45" s="152"/>
      <c r="PEB45" s="152"/>
      <c r="PEC45" s="152"/>
      <c r="PED45" s="152"/>
      <c r="PEE45" s="152"/>
      <c r="PEF45" s="152"/>
      <c r="PEG45" s="152"/>
      <c r="PEH45" s="152"/>
      <c r="PEI45" s="152"/>
      <c r="PEJ45" s="152"/>
      <c r="PEK45" s="152"/>
      <c r="PEL45" s="152"/>
      <c r="PEM45" s="152"/>
      <c r="PEN45" s="152"/>
      <c r="PEO45" s="152"/>
      <c r="PEP45" s="152"/>
      <c r="PEQ45" s="152"/>
      <c r="PER45" s="152"/>
      <c r="PES45" s="152"/>
      <c r="PET45" s="152"/>
      <c r="PEU45" s="152"/>
      <c r="PEV45" s="152"/>
      <c r="PEW45" s="152"/>
      <c r="PEX45" s="152"/>
      <c r="PEY45" s="152"/>
      <c r="PEZ45" s="152"/>
      <c r="PFA45" s="152"/>
      <c r="PFB45" s="152"/>
      <c r="PFC45" s="152"/>
      <c r="PFD45" s="152"/>
      <c r="PFE45" s="152"/>
      <c r="PFF45" s="152"/>
      <c r="PFG45" s="152"/>
      <c r="PFH45" s="152"/>
      <c r="PFI45" s="152"/>
      <c r="PFJ45" s="152"/>
      <c r="PFK45" s="152"/>
      <c r="PFL45" s="152"/>
      <c r="PFM45" s="152"/>
      <c r="PFN45" s="152"/>
      <c r="PFO45" s="152"/>
      <c r="PFP45" s="152"/>
      <c r="PFQ45" s="152"/>
      <c r="PFR45" s="152"/>
      <c r="PFS45" s="152"/>
      <c r="PFT45" s="152"/>
      <c r="PFU45" s="152"/>
      <c r="PFV45" s="152"/>
      <c r="PFW45" s="152"/>
      <c r="PFX45" s="152"/>
      <c r="PFY45" s="152"/>
      <c r="PFZ45" s="152"/>
      <c r="PGA45" s="152"/>
      <c r="PGB45" s="152"/>
      <c r="PGC45" s="152"/>
      <c r="PGD45" s="152"/>
      <c r="PGE45" s="152"/>
      <c r="PGF45" s="152"/>
      <c r="PGG45" s="152"/>
      <c r="PGH45" s="152"/>
      <c r="PGI45" s="152"/>
      <c r="PGJ45" s="152"/>
      <c r="PGK45" s="152"/>
      <c r="PGL45" s="152"/>
      <c r="PGM45" s="152"/>
      <c r="PGN45" s="152"/>
      <c r="PGO45" s="152"/>
      <c r="PGP45" s="152"/>
      <c r="PGQ45" s="152"/>
      <c r="PGR45" s="152"/>
      <c r="PGS45" s="152"/>
      <c r="PGT45" s="152"/>
      <c r="PGU45" s="152"/>
      <c r="PGV45" s="152"/>
      <c r="PGW45" s="152"/>
      <c r="PGX45" s="152"/>
      <c r="PGY45" s="152"/>
      <c r="PGZ45" s="152"/>
      <c r="PHA45" s="152"/>
      <c r="PHB45" s="152"/>
      <c r="PHC45" s="152"/>
      <c r="PHD45" s="152"/>
      <c r="PHE45" s="152"/>
      <c r="PHF45" s="152"/>
      <c r="PHG45" s="152"/>
      <c r="PHH45" s="152"/>
      <c r="PHI45" s="152"/>
      <c r="PHJ45" s="152"/>
      <c r="PHK45" s="152"/>
      <c r="PHL45" s="152"/>
      <c r="PHM45" s="152"/>
      <c r="PHN45" s="152"/>
      <c r="PHO45" s="152"/>
      <c r="PHP45" s="152"/>
      <c r="PHQ45" s="152"/>
      <c r="PHR45" s="152"/>
      <c r="PHS45" s="152"/>
      <c r="PHT45" s="152"/>
      <c r="PHU45" s="152"/>
      <c r="PHV45" s="152"/>
      <c r="PHW45" s="152"/>
      <c r="PHX45" s="152"/>
      <c r="PHY45" s="152"/>
      <c r="PHZ45" s="152"/>
      <c r="PIA45" s="152"/>
      <c r="PIB45" s="152"/>
      <c r="PIC45" s="152"/>
      <c r="PID45" s="152"/>
      <c r="PIE45" s="152"/>
      <c r="PIF45" s="152"/>
      <c r="PIG45" s="152"/>
      <c r="PIH45" s="152"/>
      <c r="PII45" s="152"/>
      <c r="PIJ45" s="152"/>
      <c r="PIK45" s="152"/>
      <c r="PIL45" s="152"/>
      <c r="PIM45" s="152"/>
      <c r="PIN45" s="152"/>
      <c r="PIO45" s="152"/>
      <c r="PIP45" s="152"/>
      <c r="PIQ45" s="152"/>
      <c r="PIR45" s="152"/>
      <c r="PIS45" s="152"/>
      <c r="PIT45" s="152"/>
      <c r="PIU45" s="152"/>
      <c r="PIV45" s="152"/>
      <c r="PIW45" s="152"/>
      <c r="PIX45" s="152"/>
      <c r="PIY45" s="152"/>
      <c r="PIZ45" s="152"/>
      <c r="PJA45" s="152"/>
      <c r="PJB45" s="152"/>
      <c r="PJC45" s="152"/>
      <c r="PJD45" s="152"/>
      <c r="PJE45" s="152"/>
      <c r="PJF45" s="152"/>
      <c r="PJG45" s="152"/>
      <c r="PJH45" s="152"/>
      <c r="PJI45" s="152"/>
      <c r="PJJ45" s="152"/>
      <c r="PJK45" s="152"/>
      <c r="PJL45" s="152"/>
      <c r="PJM45" s="152"/>
      <c r="PJN45" s="152"/>
      <c r="PJO45" s="152"/>
      <c r="PJP45" s="152"/>
      <c r="PJQ45" s="152"/>
      <c r="PJR45" s="152"/>
      <c r="PJS45" s="152"/>
      <c r="PJT45" s="152"/>
      <c r="PJU45" s="152"/>
      <c r="PJV45" s="152"/>
      <c r="PJW45" s="152"/>
      <c r="PJX45" s="152"/>
      <c r="PJY45" s="152"/>
      <c r="PJZ45" s="152"/>
      <c r="PKA45" s="152"/>
      <c r="PKB45" s="152"/>
      <c r="PKC45" s="152"/>
      <c r="PKD45" s="152"/>
      <c r="PKE45" s="152"/>
      <c r="PKF45" s="152"/>
      <c r="PKG45" s="152"/>
      <c r="PKH45" s="152"/>
      <c r="PKI45" s="152"/>
      <c r="PKJ45" s="152"/>
      <c r="PKK45" s="152"/>
      <c r="PKL45" s="152"/>
      <c r="PKM45" s="152"/>
      <c r="PKN45" s="152"/>
      <c r="PKO45" s="152"/>
      <c r="PKP45" s="152"/>
      <c r="PKQ45" s="152"/>
      <c r="PKR45" s="152"/>
      <c r="PKS45" s="152"/>
      <c r="PKT45" s="152"/>
      <c r="PKU45" s="152"/>
      <c r="PKV45" s="152"/>
      <c r="PKW45" s="152"/>
      <c r="PKX45" s="152"/>
      <c r="PKY45" s="152"/>
      <c r="PKZ45" s="152"/>
      <c r="PLA45" s="152"/>
      <c r="PLB45" s="152"/>
      <c r="PLC45" s="152"/>
      <c r="PLD45" s="152"/>
      <c r="PLE45" s="152"/>
      <c r="PLF45" s="152"/>
      <c r="PLG45" s="152"/>
      <c r="PLH45" s="152"/>
      <c r="PLI45" s="152"/>
      <c r="PLJ45" s="152"/>
      <c r="PLK45" s="152"/>
      <c r="PLL45" s="152"/>
      <c r="PLM45" s="152"/>
      <c r="PLN45" s="152"/>
      <c r="PLO45" s="152"/>
      <c r="PLP45" s="152"/>
      <c r="PLQ45" s="152"/>
      <c r="PLR45" s="152"/>
      <c r="PLS45" s="152"/>
      <c r="PLT45" s="152"/>
      <c r="PLU45" s="152"/>
      <c r="PLV45" s="152"/>
      <c r="PLW45" s="152"/>
      <c r="PLX45" s="152"/>
      <c r="PLY45" s="152"/>
      <c r="PLZ45" s="152"/>
      <c r="PMA45" s="152"/>
      <c r="PMB45" s="152"/>
      <c r="PMC45" s="152"/>
      <c r="PMD45" s="152"/>
      <c r="PME45" s="152"/>
      <c r="PMF45" s="152"/>
      <c r="PMG45" s="152"/>
      <c r="PMH45" s="152"/>
      <c r="PMI45" s="152"/>
      <c r="PMJ45" s="152"/>
      <c r="PMK45" s="152"/>
      <c r="PML45" s="152"/>
      <c r="PMM45" s="152"/>
      <c r="PMN45" s="152"/>
      <c r="PMO45" s="152"/>
      <c r="PMP45" s="152"/>
      <c r="PMQ45" s="152"/>
      <c r="PMR45" s="152"/>
      <c r="PMS45" s="152"/>
      <c r="PMT45" s="152"/>
      <c r="PMU45" s="152"/>
      <c r="PMV45" s="152"/>
      <c r="PMW45" s="152"/>
      <c r="PMX45" s="152"/>
      <c r="PMY45" s="152"/>
      <c r="PMZ45" s="152"/>
      <c r="PNA45" s="152"/>
      <c r="PNB45" s="152"/>
      <c r="PNC45" s="152"/>
      <c r="PND45" s="152"/>
      <c r="PNE45" s="152"/>
      <c r="PNF45" s="152"/>
      <c r="PNG45" s="152"/>
      <c r="PNH45" s="152"/>
      <c r="PNI45" s="152"/>
      <c r="PNJ45" s="152"/>
      <c r="PNK45" s="152"/>
      <c r="PNL45" s="152"/>
      <c r="PNM45" s="152"/>
      <c r="PNN45" s="152"/>
      <c r="PNO45" s="152"/>
      <c r="PNP45" s="152"/>
      <c r="PNQ45" s="152"/>
      <c r="PNR45" s="152"/>
      <c r="PNS45" s="152"/>
      <c r="PNT45" s="152"/>
      <c r="PNU45" s="152"/>
      <c r="PNV45" s="152"/>
      <c r="PNW45" s="152"/>
      <c r="PNX45" s="152"/>
      <c r="PNY45" s="152"/>
      <c r="PNZ45" s="152"/>
      <c r="POA45" s="152"/>
      <c r="POB45" s="152"/>
      <c r="POC45" s="152"/>
      <c r="POD45" s="152"/>
      <c r="POE45" s="152"/>
      <c r="POF45" s="152"/>
      <c r="POG45" s="152"/>
      <c r="POH45" s="152"/>
      <c r="POI45" s="152"/>
      <c r="POJ45" s="152"/>
      <c r="POK45" s="152"/>
      <c r="POL45" s="152"/>
      <c r="POM45" s="152"/>
      <c r="PON45" s="152"/>
      <c r="POO45" s="152"/>
      <c r="POP45" s="152"/>
      <c r="POQ45" s="152"/>
      <c r="POR45" s="152"/>
      <c r="POS45" s="152"/>
      <c r="POT45" s="152"/>
      <c r="POU45" s="152"/>
      <c r="POV45" s="152"/>
      <c r="POW45" s="152"/>
      <c r="POX45" s="152"/>
      <c r="POY45" s="152"/>
      <c r="POZ45" s="152"/>
      <c r="PPA45" s="152"/>
      <c r="PPB45" s="152"/>
      <c r="PPC45" s="152"/>
      <c r="PPD45" s="152"/>
      <c r="PPE45" s="152"/>
      <c r="PPF45" s="152"/>
      <c r="PPG45" s="152"/>
      <c r="PPH45" s="152"/>
      <c r="PPI45" s="152"/>
      <c r="PPJ45" s="152"/>
      <c r="PPK45" s="152"/>
      <c r="PPL45" s="152"/>
      <c r="PPM45" s="152"/>
      <c r="PPN45" s="152"/>
      <c r="PPO45" s="152"/>
      <c r="PPP45" s="152"/>
      <c r="PPQ45" s="152"/>
      <c r="PPR45" s="152"/>
      <c r="PPS45" s="152"/>
      <c r="PPT45" s="152"/>
      <c r="PPU45" s="152"/>
      <c r="PPV45" s="152"/>
      <c r="PPW45" s="152"/>
      <c r="PPX45" s="152"/>
      <c r="PPY45" s="152"/>
      <c r="PPZ45" s="152"/>
      <c r="PQA45" s="152"/>
      <c r="PQB45" s="152"/>
      <c r="PQC45" s="152"/>
      <c r="PQD45" s="152"/>
      <c r="PQE45" s="152"/>
      <c r="PQF45" s="152"/>
      <c r="PQG45" s="152"/>
      <c r="PQH45" s="152"/>
      <c r="PQI45" s="152"/>
      <c r="PQJ45" s="152"/>
      <c r="PQK45" s="152"/>
      <c r="PQL45" s="152"/>
      <c r="PQM45" s="152"/>
      <c r="PQN45" s="152"/>
      <c r="PQO45" s="152"/>
      <c r="PQP45" s="152"/>
      <c r="PQQ45" s="152"/>
      <c r="PQR45" s="152"/>
      <c r="PQS45" s="152"/>
      <c r="PQT45" s="152"/>
      <c r="PQU45" s="152"/>
      <c r="PQV45" s="152"/>
      <c r="PQW45" s="152"/>
      <c r="PQX45" s="152"/>
      <c r="PQY45" s="152"/>
      <c r="PQZ45" s="152"/>
      <c r="PRA45" s="152"/>
      <c r="PRB45" s="152"/>
      <c r="PRC45" s="152"/>
      <c r="PRD45" s="152"/>
      <c r="PRE45" s="152"/>
      <c r="PRF45" s="152"/>
      <c r="PRG45" s="152"/>
      <c r="PRH45" s="152"/>
      <c r="PRI45" s="152"/>
      <c r="PRJ45" s="152"/>
      <c r="PRK45" s="152"/>
      <c r="PRL45" s="152"/>
      <c r="PRM45" s="152"/>
      <c r="PRN45" s="152"/>
      <c r="PRO45" s="152"/>
      <c r="PRP45" s="152"/>
      <c r="PRQ45" s="152"/>
      <c r="PRR45" s="152"/>
      <c r="PRS45" s="152"/>
      <c r="PRT45" s="152"/>
      <c r="PRU45" s="152"/>
      <c r="PRV45" s="152"/>
      <c r="PRW45" s="152"/>
      <c r="PRX45" s="152"/>
      <c r="PRY45" s="152"/>
      <c r="PRZ45" s="152"/>
      <c r="PSA45" s="152"/>
      <c r="PSB45" s="152"/>
      <c r="PSC45" s="152"/>
      <c r="PSD45" s="152"/>
      <c r="PSE45" s="152"/>
      <c r="PSF45" s="152"/>
      <c r="PSG45" s="152"/>
      <c r="PSH45" s="152"/>
      <c r="PSI45" s="152"/>
      <c r="PSJ45" s="152"/>
      <c r="PSK45" s="152"/>
      <c r="PSL45" s="152"/>
      <c r="PSM45" s="152"/>
      <c r="PSN45" s="152"/>
      <c r="PSO45" s="152"/>
      <c r="PSP45" s="152"/>
      <c r="PSQ45" s="152"/>
      <c r="PSR45" s="152"/>
      <c r="PSS45" s="152"/>
      <c r="PST45" s="152"/>
      <c r="PSU45" s="152"/>
      <c r="PSV45" s="152"/>
      <c r="PSW45" s="152"/>
      <c r="PSX45" s="152"/>
      <c r="PSY45" s="152"/>
      <c r="PSZ45" s="152"/>
      <c r="PTA45" s="152"/>
      <c r="PTB45" s="152"/>
      <c r="PTC45" s="152"/>
      <c r="PTD45" s="152"/>
      <c r="PTE45" s="152"/>
      <c r="PTF45" s="152"/>
      <c r="PTG45" s="152"/>
      <c r="PTH45" s="152"/>
      <c r="PTI45" s="152"/>
      <c r="PTJ45" s="152"/>
      <c r="PTK45" s="152"/>
      <c r="PTL45" s="152"/>
      <c r="PTM45" s="152"/>
      <c r="PTN45" s="152"/>
      <c r="PTO45" s="152"/>
      <c r="PTP45" s="152"/>
      <c r="PTQ45" s="152"/>
      <c r="PTR45" s="152"/>
      <c r="PTS45" s="152"/>
      <c r="PTT45" s="152"/>
      <c r="PTU45" s="152"/>
      <c r="PTV45" s="152"/>
      <c r="PTW45" s="152"/>
      <c r="PTX45" s="152"/>
      <c r="PTY45" s="152"/>
      <c r="PTZ45" s="152"/>
      <c r="PUA45" s="152"/>
      <c r="PUB45" s="152"/>
      <c r="PUC45" s="152"/>
      <c r="PUD45" s="152"/>
      <c r="PUE45" s="152"/>
      <c r="PUF45" s="152"/>
      <c r="PUG45" s="152"/>
      <c r="PUH45" s="152"/>
      <c r="PUI45" s="152"/>
      <c r="PUJ45" s="152"/>
      <c r="PUK45" s="152"/>
      <c r="PUL45" s="152"/>
      <c r="PUM45" s="152"/>
      <c r="PUN45" s="152"/>
      <c r="PUO45" s="152"/>
      <c r="PUP45" s="152"/>
      <c r="PUQ45" s="152"/>
      <c r="PUR45" s="152"/>
      <c r="PUS45" s="152"/>
      <c r="PUT45" s="152"/>
      <c r="PUU45" s="152"/>
      <c r="PUV45" s="152"/>
      <c r="PUW45" s="152"/>
      <c r="PUX45" s="152"/>
      <c r="PUY45" s="152"/>
      <c r="PUZ45" s="152"/>
      <c r="PVA45" s="152"/>
      <c r="PVB45" s="152"/>
      <c r="PVC45" s="152"/>
      <c r="PVD45" s="152"/>
      <c r="PVE45" s="152"/>
      <c r="PVF45" s="152"/>
      <c r="PVG45" s="152"/>
      <c r="PVH45" s="152"/>
      <c r="PVI45" s="152"/>
      <c r="PVJ45" s="152"/>
      <c r="PVK45" s="152"/>
      <c r="PVL45" s="152"/>
      <c r="PVM45" s="152"/>
      <c r="PVN45" s="152"/>
      <c r="PVO45" s="152"/>
      <c r="PVP45" s="152"/>
      <c r="PVQ45" s="152"/>
      <c r="PVR45" s="152"/>
      <c r="PVS45" s="152"/>
      <c r="PVT45" s="152"/>
      <c r="PVU45" s="152"/>
      <c r="PVV45" s="152"/>
      <c r="PVW45" s="152"/>
      <c r="PVX45" s="152"/>
      <c r="PVY45" s="152"/>
      <c r="PVZ45" s="152"/>
      <c r="PWA45" s="152"/>
      <c r="PWB45" s="152"/>
      <c r="PWC45" s="152"/>
      <c r="PWD45" s="152"/>
      <c r="PWE45" s="152"/>
      <c r="PWF45" s="152"/>
      <c r="PWG45" s="152"/>
      <c r="PWH45" s="152"/>
      <c r="PWI45" s="152"/>
      <c r="PWJ45" s="152"/>
      <c r="PWK45" s="152"/>
      <c r="PWL45" s="152"/>
      <c r="PWM45" s="152"/>
      <c r="PWN45" s="152"/>
      <c r="PWO45" s="152"/>
      <c r="PWP45" s="152"/>
      <c r="PWQ45" s="152"/>
      <c r="PWR45" s="152"/>
      <c r="PWS45" s="152"/>
      <c r="PWT45" s="152"/>
      <c r="PWU45" s="152"/>
      <c r="PWV45" s="152"/>
      <c r="PWW45" s="152"/>
      <c r="PWX45" s="152"/>
      <c r="PWY45" s="152"/>
      <c r="PWZ45" s="152"/>
      <c r="PXA45" s="152"/>
      <c r="PXB45" s="152"/>
      <c r="PXC45" s="152"/>
      <c r="PXD45" s="152"/>
      <c r="PXE45" s="152"/>
      <c r="PXF45" s="152"/>
      <c r="PXG45" s="152"/>
      <c r="PXH45" s="152"/>
      <c r="PXI45" s="152"/>
      <c r="PXJ45" s="152"/>
      <c r="PXK45" s="152"/>
      <c r="PXL45" s="152"/>
      <c r="PXM45" s="152"/>
      <c r="PXN45" s="152"/>
      <c r="PXO45" s="152"/>
      <c r="PXP45" s="152"/>
      <c r="PXQ45" s="152"/>
      <c r="PXR45" s="152"/>
      <c r="PXS45" s="152"/>
      <c r="PXT45" s="152"/>
      <c r="PXU45" s="152"/>
      <c r="PXV45" s="152"/>
      <c r="PXW45" s="152"/>
      <c r="PXX45" s="152"/>
      <c r="PXY45" s="152"/>
      <c r="PXZ45" s="152"/>
      <c r="PYA45" s="152"/>
      <c r="PYB45" s="152"/>
      <c r="PYC45" s="152"/>
      <c r="PYD45" s="152"/>
      <c r="PYE45" s="152"/>
      <c r="PYF45" s="152"/>
      <c r="PYG45" s="152"/>
      <c r="PYH45" s="152"/>
      <c r="PYI45" s="152"/>
      <c r="PYJ45" s="152"/>
      <c r="PYK45" s="152"/>
      <c r="PYL45" s="152"/>
      <c r="PYM45" s="152"/>
      <c r="PYN45" s="152"/>
      <c r="PYO45" s="152"/>
      <c r="PYP45" s="152"/>
      <c r="PYQ45" s="152"/>
      <c r="PYR45" s="152"/>
      <c r="PYS45" s="152"/>
      <c r="PYT45" s="152"/>
      <c r="PYU45" s="152"/>
      <c r="PYV45" s="152"/>
      <c r="PYW45" s="152"/>
      <c r="PYX45" s="152"/>
      <c r="PYY45" s="152"/>
      <c r="PYZ45" s="152"/>
      <c r="PZA45" s="152"/>
      <c r="PZB45" s="152"/>
      <c r="PZC45" s="152"/>
      <c r="PZD45" s="152"/>
      <c r="PZE45" s="152"/>
      <c r="PZF45" s="152"/>
      <c r="PZG45" s="152"/>
      <c r="PZH45" s="152"/>
      <c r="PZI45" s="152"/>
      <c r="PZJ45" s="152"/>
      <c r="PZK45" s="152"/>
      <c r="PZL45" s="152"/>
      <c r="PZM45" s="152"/>
      <c r="PZN45" s="152"/>
      <c r="PZO45" s="152"/>
      <c r="PZP45" s="152"/>
      <c r="PZQ45" s="152"/>
      <c r="PZR45" s="152"/>
      <c r="PZS45" s="152"/>
      <c r="PZT45" s="152"/>
      <c r="PZU45" s="152"/>
      <c r="PZV45" s="152"/>
      <c r="PZW45" s="152"/>
      <c r="PZX45" s="152"/>
      <c r="PZY45" s="152"/>
      <c r="PZZ45" s="152"/>
      <c r="QAA45" s="152"/>
      <c r="QAB45" s="152"/>
      <c r="QAC45" s="152"/>
      <c r="QAD45" s="152"/>
      <c r="QAE45" s="152"/>
      <c r="QAF45" s="152"/>
      <c r="QAG45" s="152"/>
      <c r="QAH45" s="152"/>
      <c r="QAI45" s="152"/>
      <c r="QAJ45" s="152"/>
      <c r="QAK45" s="152"/>
      <c r="QAL45" s="152"/>
      <c r="QAM45" s="152"/>
      <c r="QAN45" s="152"/>
      <c r="QAO45" s="152"/>
      <c r="QAP45" s="152"/>
      <c r="QAQ45" s="152"/>
      <c r="QAR45" s="152"/>
      <c r="QAS45" s="152"/>
      <c r="QAT45" s="152"/>
      <c r="QAU45" s="152"/>
      <c r="QAV45" s="152"/>
      <c r="QAW45" s="152"/>
      <c r="QAX45" s="152"/>
      <c r="QAY45" s="152"/>
      <c r="QAZ45" s="152"/>
      <c r="QBA45" s="152"/>
      <c r="QBB45" s="152"/>
      <c r="QBC45" s="152"/>
      <c r="QBD45" s="152"/>
      <c r="QBE45" s="152"/>
      <c r="QBF45" s="152"/>
      <c r="QBG45" s="152"/>
      <c r="QBH45" s="152"/>
      <c r="QBI45" s="152"/>
      <c r="QBJ45" s="152"/>
      <c r="QBK45" s="152"/>
      <c r="QBL45" s="152"/>
      <c r="QBM45" s="152"/>
      <c r="QBN45" s="152"/>
      <c r="QBO45" s="152"/>
      <c r="QBP45" s="152"/>
      <c r="QBQ45" s="152"/>
      <c r="QBR45" s="152"/>
      <c r="QBS45" s="152"/>
      <c r="QBT45" s="152"/>
      <c r="QBU45" s="152"/>
      <c r="QBV45" s="152"/>
      <c r="QBW45" s="152"/>
      <c r="QBX45" s="152"/>
      <c r="QBY45" s="152"/>
      <c r="QBZ45" s="152"/>
      <c r="QCA45" s="152"/>
      <c r="QCB45" s="152"/>
      <c r="QCC45" s="152"/>
      <c r="QCD45" s="152"/>
      <c r="QCE45" s="152"/>
      <c r="QCF45" s="152"/>
      <c r="QCG45" s="152"/>
      <c r="QCH45" s="152"/>
      <c r="QCI45" s="152"/>
      <c r="QCJ45" s="152"/>
      <c r="QCK45" s="152"/>
      <c r="QCL45" s="152"/>
      <c r="QCM45" s="152"/>
      <c r="QCN45" s="152"/>
      <c r="QCO45" s="152"/>
      <c r="QCP45" s="152"/>
      <c r="QCQ45" s="152"/>
      <c r="QCR45" s="152"/>
      <c r="QCS45" s="152"/>
      <c r="QCT45" s="152"/>
      <c r="QCU45" s="152"/>
      <c r="QCV45" s="152"/>
      <c r="QCW45" s="152"/>
      <c r="QCX45" s="152"/>
      <c r="QCY45" s="152"/>
      <c r="QCZ45" s="152"/>
      <c r="QDA45" s="152"/>
      <c r="QDB45" s="152"/>
      <c r="QDC45" s="152"/>
      <c r="QDD45" s="152"/>
      <c r="QDE45" s="152"/>
      <c r="QDF45" s="152"/>
      <c r="QDG45" s="152"/>
      <c r="QDH45" s="152"/>
      <c r="QDI45" s="152"/>
      <c r="QDJ45" s="152"/>
      <c r="QDK45" s="152"/>
      <c r="QDL45" s="152"/>
      <c r="QDM45" s="152"/>
      <c r="QDN45" s="152"/>
      <c r="QDO45" s="152"/>
      <c r="QDP45" s="152"/>
      <c r="QDQ45" s="152"/>
      <c r="QDR45" s="152"/>
      <c r="QDS45" s="152"/>
      <c r="QDT45" s="152"/>
      <c r="QDU45" s="152"/>
      <c r="QDV45" s="152"/>
      <c r="QDW45" s="152"/>
      <c r="QDX45" s="152"/>
      <c r="QDY45" s="152"/>
      <c r="QDZ45" s="152"/>
      <c r="QEA45" s="152"/>
      <c r="QEB45" s="152"/>
      <c r="QEC45" s="152"/>
      <c r="QED45" s="152"/>
      <c r="QEE45" s="152"/>
      <c r="QEF45" s="152"/>
      <c r="QEG45" s="152"/>
      <c r="QEH45" s="152"/>
      <c r="QEI45" s="152"/>
      <c r="QEJ45" s="152"/>
      <c r="QEK45" s="152"/>
      <c r="QEL45" s="152"/>
      <c r="QEM45" s="152"/>
      <c r="QEN45" s="152"/>
      <c r="QEO45" s="152"/>
      <c r="QEP45" s="152"/>
      <c r="QEQ45" s="152"/>
      <c r="QER45" s="152"/>
      <c r="QES45" s="152"/>
      <c r="QET45" s="152"/>
      <c r="QEU45" s="152"/>
      <c r="QEV45" s="152"/>
      <c r="QEW45" s="152"/>
      <c r="QEX45" s="152"/>
      <c r="QEY45" s="152"/>
      <c r="QEZ45" s="152"/>
      <c r="QFA45" s="152"/>
      <c r="QFB45" s="152"/>
      <c r="QFC45" s="152"/>
      <c r="QFD45" s="152"/>
      <c r="QFE45" s="152"/>
      <c r="QFF45" s="152"/>
      <c r="QFG45" s="152"/>
      <c r="QFH45" s="152"/>
      <c r="QFI45" s="152"/>
      <c r="QFJ45" s="152"/>
      <c r="QFK45" s="152"/>
      <c r="QFL45" s="152"/>
      <c r="QFM45" s="152"/>
      <c r="QFN45" s="152"/>
      <c r="QFO45" s="152"/>
      <c r="QFP45" s="152"/>
      <c r="QFQ45" s="152"/>
      <c r="QFR45" s="152"/>
      <c r="QFS45" s="152"/>
      <c r="QFT45" s="152"/>
      <c r="QFU45" s="152"/>
      <c r="QFV45" s="152"/>
      <c r="QFW45" s="152"/>
      <c r="QFX45" s="152"/>
      <c r="QFY45" s="152"/>
      <c r="QFZ45" s="152"/>
      <c r="QGA45" s="152"/>
      <c r="QGB45" s="152"/>
      <c r="QGC45" s="152"/>
      <c r="QGD45" s="152"/>
      <c r="QGE45" s="152"/>
      <c r="QGF45" s="152"/>
      <c r="QGG45" s="152"/>
      <c r="QGH45" s="152"/>
      <c r="QGI45" s="152"/>
      <c r="QGJ45" s="152"/>
      <c r="QGK45" s="152"/>
      <c r="QGL45" s="152"/>
      <c r="QGM45" s="152"/>
      <c r="QGN45" s="152"/>
      <c r="QGO45" s="152"/>
      <c r="QGP45" s="152"/>
      <c r="QGQ45" s="152"/>
      <c r="QGR45" s="152"/>
      <c r="QGS45" s="152"/>
      <c r="QGT45" s="152"/>
      <c r="QGU45" s="152"/>
      <c r="QGV45" s="152"/>
      <c r="QGW45" s="152"/>
      <c r="QGX45" s="152"/>
      <c r="QGY45" s="152"/>
      <c r="QGZ45" s="152"/>
      <c r="QHA45" s="152"/>
      <c r="QHB45" s="152"/>
      <c r="QHC45" s="152"/>
      <c r="QHD45" s="152"/>
      <c r="QHE45" s="152"/>
      <c r="QHF45" s="152"/>
      <c r="QHG45" s="152"/>
      <c r="QHH45" s="152"/>
      <c r="QHI45" s="152"/>
      <c r="QHJ45" s="152"/>
      <c r="QHK45" s="152"/>
      <c r="QHL45" s="152"/>
      <c r="QHM45" s="152"/>
      <c r="QHN45" s="152"/>
      <c r="QHO45" s="152"/>
      <c r="QHP45" s="152"/>
      <c r="QHQ45" s="152"/>
      <c r="QHR45" s="152"/>
      <c r="QHS45" s="152"/>
      <c r="QHT45" s="152"/>
      <c r="QHU45" s="152"/>
      <c r="QHV45" s="152"/>
      <c r="QHW45" s="152"/>
      <c r="QHX45" s="152"/>
      <c r="QHY45" s="152"/>
      <c r="QHZ45" s="152"/>
      <c r="QIA45" s="152"/>
      <c r="QIB45" s="152"/>
      <c r="QIC45" s="152"/>
      <c r="QID45" s="152"/>
      <c r="QIE45" s="152"/>
      <c r="QIF45" s="152"/>
      <c r="QIG45" s="152"/>
      <c r="QIH45" s="152"/>
      <c r="QII45" s="152"/>
      <c r="QIJ45" s="152"/>
      <c r="QIK45" s="152"/>
      <c r="QIL45" s="152"/>
      <c r="QIM45" s="152"/>
      <c r="QIN45" s="152"/>
      <c r="QIO45" s="152"/>
      <c r="QIP45" s="152"/>
      <c r="QIQ45" s="152"/>
      <c r="QIR45" s="152"/>
      <c r="QIS45" s="152"/>
      <c r="QIT45" s="152"/>
      <c r="QIU45" s="152"/>
      <c r="QIV45" s="152"/>
      <c r="QIW45" s="152"/>
      <c r="QIX45" s="152"/>
      <c r="QIY45" s="152"/>
      <c r="QIZ45" s="152"/>
      <c r="QJA45" s="152"/>
      <c r="QJB45" s="152"/>
      <c r="QJC45" s="152"/>
      <c r="QJD45" s="152"/>
      <c r="QJE45" s="152"/>
      <c r="QJF45" s="152"/>
      <c r="QJG45" s="152"/>
      <c r="QJH45" s="152"/>
      <c r="QJI45" s="152"/>
      <c r="QJJ45" s="152"/>
      <c r="QJK45" s="152"/>
      <c r="QJL45" s="152"/>
      <c r="QJM45" s="152"/>
      <c r="QJN45" s="152"/>
      <c r="QJO45" s="152"/>
      <c r="QJP45" s="152"/>
      <c r="QJQ45" s="152"/>
      <c r="QJR45" s="152"/>
      <c r="QJS45" s="152"/>
      <c r="QJT45" s="152"/>
      <c r="QJU45" s="152"/>
      <c r="QJV45" s="152"/>
      <c r="QJW45" s="152"/>
      <c r="QJX45" s="152"/>
      <c r="QJY45" s="152"/>
      <c r="QJZ45" s="152"/>
      <c r="QKA45" s="152"/>
      <c r="QKB45" s="152"/>
      <c r="QKC45" s="152"/>
      <c r="QKD45" s="152"/>
      <c r="QKE45" s="152"/>
      <c r="QKF45" s="152"/>
      <c r="QKG45" s="152"/>
      <c r="QKH45" s="152"/>
      <c r="QKI45" s="152"/>
      <c r="QKJ45" s="152"/>
      <c r="QKK45" s="152"/>
      <c r="QKL45" s="152"/>
      <c r="QKM45" s="152"/>
      <c r="QKN45" s="152"/>
      <c r="QKO45" s="152"/>
      <c r="QKP45" s="152"/>
      <c r="QKQ45" s="152"/>
      <c r="QKR45" s="152"/>
      <c r="QKS45" s="152"/>
      <c r="QKT45" s="152"/>
      <c r="QKU45" s="152"/>
      <c r="QKV45" s="152"/>
      <c r="QKW45" s="152"/>
      <c r="QKX45" s="152"/>
      <c r="QKY45" s="152"/>
      <c r="QKZ45" s="152"/>
      <c r="QLA45" s="152"/>
      <c r="QLB45" s="152"/>
      <c r="QLC45" s="152"/>
      <c r="QLD45" s="152"/>
      <c r="QLE45" s="152"/>
      <c r="QLF45" s="152"/>
      <c r="QLG45" s="152"/>
      <c r="QLH45" s="152"/>
      <c r="QLI45" s="152"/>
      <c r="QLJ45" s="152"/>
      <c r="QLK45" s="152"/>
      <c r="QLL45" s="152"/>
      <c r="QLM45" s="152"/>
      <c r="QLN45" s="152"/>
      <c r="QLO45" s="152"/>
      <c r="QLP45" s="152"/>
      <c r="QLQ45" s="152"/>
      <c r="QLR45" s="152"/>
      <c r="QLS45" s="152"/>
      <c r="QLT45" s="152"/>
      <c r="QLU45" s="152"/>
      <c r="QLV45" s="152"/>
      <c r="QLW45" s="152"/>
      <c r="QLX45" s="152"/>
      <c r="QLY45" s="152"/>
      <c r="QLZ45" s="152"/>
      <c r="QMA45" s="152"/>
      <c r="QMB45" s="152"/>
      <c r="QMC45" s="152"/>
      <c r="QMD45" s="152"/>
      <c r="QME45" s="152"/>
      <c r="QMF45" s="152"/>
      <c r="QMG45" s="152"/>
      <c r="QMH45" s="152"/>
      <c r="QMI45" s="152"/>
      <c r="QMJ45" s="152"/>
      <c r="QMK45" s="152"/>
      <c r="QML45" s="152"/>
      <c r="QMM45" s="152"/>
      <c r="QMN45" s="152"/>
      <c r="QMO45" s="152"/>
      <c r="QMP45" s="152"/>
      <c r="QMQ45" s="152"/>
      <c r="QMR45" s="152"/>
      <c r="QMS45" s="152"/>
      <c r="QMT45" s="152"/>
      <c r="QMU45" s="152"/>
      <c r="QMV45" s="152"/>
      <c r="QMW45" s="152"/>
      <c r="QMX45" s="152"/>
      <c r="QMY45" s="152"/>
      <c r="QMZ45" s="152"/>
      <c r="QNA45" s="152"/>
      <c r="QNB45" s="152"/>
      <c r="QNC45" s="152"/>
      <c r="QND45" s="152"/>
      <c r="QNE45" s="152"/>
      <c r="QNF45" s="152"/>
      <c r="QNG45" s="152"/>
      <c r="QNH45" s="152"/>
      <c r="QNI45" s="152"/>
      <c r="QNJ45" s="152"/>
      <c r="QNK45" s="152"/>
      <c r="QNL45" s="152"/>
      <c r="QNM45" s="152"/>
      <c r="QNN45" s="152"/>
      <c r="QNO45" s="152"/>
      <c r="QNP45" s="152"/>
      <c r="QNQ45" s="152"/>
      <c r="QNR45" s="152"/>
      <c r="QNS45" s="152"/>
      <c r="QNT45" s="152"/>
      <c r="QNU45" s="152"/>
      <c r="QNV45" s="152"/>
      <c r="QNW45" s="152"/>
      <c r="QNX45" s="152"/>
      <c r="QNY45" s="152"/>
      <c r="QNZ45" s="152"/>
      <c r="QOA45" s="152"/>
      <c r="QOB45" s="152"/>
      <c r="QOC45" s="152"/>
      <c r="QOD45" s="152"/>
      <c r="QOE45" s="152"/>
      <c r="QOF45" s="152"/>
      <c r="QOG45" s="152"/>
      <c r="QOH45" s="152"/>
      <c r="QOI45" s="152"/>
      <c r="QOJ45" s="152"/>
      <c r="QOK45" s="152"/>
      <c r="QOL45" s="152"/>
      <c r="QOM45" s="152"/>
      <c r="QON45" s="152"/>
      <c r="QOO45" s="152"/>
      <c r="QOP45" s="152"/>
      <c r="QOQ45" s="152"/>
      <c r="QOR45" s="152"/>
      <c r="QOS45" s="152"/>
      <c r="QOT45" s="152"/>
      <c r="QOU45" s="152"/>
      <c r="QOV45" s="152"/>
      <c r="QOW45" s="152"/>
      <c r="QOX45" s="152"/>
      <c r="QOY45" s="152"/>
      <c r="QOZ45" s="152"/>
      <c r="QPA45" s="152"/>
      <c r="QPB45" s="152"/>
      <c r="QPC45" s="152"/>
      <c r="QPD45" s="152"/>
      <c r="QPE45" s="152"/>
      <c r="QPF45" s="152"/>
      <c r="QPG45" s="152"/>
      <c r="QPH45" s="152"/>
      <c r="QPI45" s="152"/>
      <c r="QPJ45" s="152"/>
      <c r="QPK45" s="152"/>
      <c r="QPL45" s="152"/>
      <c r="QPM45" s="152"/>
      <c r="QPN45" s="152"/>
      <c r="QPO45" s="152"/>
      <c r="QPP45" s="152"/>
      <c r="QPQ45" s="152"/>
      <c r="QPR45" s="152"/>
      <c r="QPS45" s="152"/>
      <c r="QPT45" s="152"/>
      <c r="QPU45" s="152"/>
      <c r="QPV45" s="152"/>
      <c r="QPW45" s="152"/>
      <c r="QPX45" s="152"/>
      <c r="QPY45" s="152"/>
      <c r="QPZ45" s="152"/>
      <c r="QQA45" s="152"/>
      <c r="QQB45" s="152"/>
      <c r="QQC45" s="152"/>
      <c r="QQD45" s="152"/>
      <c r="QQE45" s="152"/>
      <c r="QQF45" s="152"/>
      <c r="QQG45" s="152"/>
      <c r="QQH45" s="152"/>
      <c r="QQI45" s="152"/>
      <c r="QQJ45" s="152"/>
      <c r="QQK45" s="152"/>
      <c r="QQL45" s="152"/>
      <c r="QQM45" s="152"/>
      <c r="QQN45" s="152"/>
      <c r="QQO45" s="152"/>
      <c r="QQP45" s="152"/>
      <c r="QQQ45" s="152"/>
      <c r="QQR45" s="152"/>
      <c r="QQS45" s="152"/>
      <c r="QQT45" s="152"/>
      <c r="QQU45" s="152"/>
      <c r="QQV45" s="152"/>
      <c r="QQW45" s="152"/>
      <c r="QQX45" s="152"/>
      <c r="QQY45" s="152"/>
      <c r="QQZ45" s="152"/>
      <c r="QRA45" s="152"/>
      <c r="QRB45" s="152"/>
      <c r="QRC45" s="152"/>
      <c r="QRD45" s="152"/>
      <c r="QRE45" s="152"/>
      <c r="QRF45" s="152"/>
      <c r="QRG45" s="152"/>
      <c r="QRH45" s="152"/>
      <c r="QRI45" s="152"/>
      <c r="QRJ45" s="152"/>
      <c r="QRK45" s="152"/>
      <c r="QRL45" s="152"/>
      <c r="QRM45" s="152"/>
      <c r="QRN45" s="152"/>
      <c r="QRO45" s="152"/>
      <c r="QRP45" s="152"/>
      <c r="QRQ45" s="152"/>
      <c r="QRR45" s="152"/>
      <c r="QRS45" s="152"/>
      <c r="QRT45" s="152"/>
      <c r="QRU45" s="152"/>
      <c r="QRV45" s="152"/>
      <c r="QRW45" s="152"/>
      <c r="QRX45" s="152"/>
      <c r="QRY45" s="152"/>
      <c r="QRZ45" s="152"/>
      <c r="QSA45" s="152"/>
      <c r="QSB45" s="152"/>
      <c r="QSC45" s="152"/>
      <c r="QSD45" s="152"/>
      <c r="QSE45" s="152"/>
      <c r="QSF45" s="152"/>
      <c r="QSG45" s="152"/>
      <c r="QSH45" s="152"/>
      <c r="QSI45" s="152"/>
      <c r="QSJ45" s="152"/>
      <c r="QSK45" s="152"/>
      <c r="QSL45" s="152"/>
      <c r="QSM45" s="152"/>
      <c r="QSN45" s="152"/>
      <c r="QSO45" s="152"/>
      <c r="QSP45" s="152"/>
      <c r="QSQ45" s="152"/>
      <c r="QSR45" s="152"/>
      <c r="QSS45" s="152"/>
      <c r="QST45" s="152"/>
      <c r="QSU45" s="152"/>
      <c r="QSV45" s="152"/>
      <c r="QSW45" s="152"/>
      <c r="QSX45" s="152"/>
      <c r="QSY45" s="152"/>
      <c r="QSZ45" s="152"/>
      <c r="QTA45" s="152"/>
      <c r="QTB45" s="152"/>
      <c r="QTC45" s="152"/>
      <c r="QTD45" s="152"/>
      <c r="QTE45" s="152"/>
      <c r="QTF45" s="152"/>
      <c r="QTG45" s="152"/>
      <c r="QTH45" s="152"/>
      <c r="QTI45" s="152"/>
      <c r="QTJ45" s="152"/>
      <c r="QTK45" s="152"/>
      <c r="QTL45" s="152"/>
      <c r="QTM45" s="152"/>
      <c r="QTN45" s="152"/>
      <c r="QTO45" s="152"/>
      <c r="QTP45" s="152"/>
      <c r="QTQ45" s="152"/>
      <c r="QTR45" s="152"/>
      <c r="QTS45" s="152"/>
      <c r="QTT45" s="152"/>
      <c r="QTU45" s="152"/>
      <c r="QTV45" s="152"/>
      <c r="QTW45" s="152"/>
      <c r="QTX45" s="152"/>
      <c r="QTY45" s="152"/>
      <c r="QTZ45" s="152"/>
      <c r="QUA45" s="152"/>
      <c r="QUB45" s="152"/>
      <c r="QUC45" s="152"/>
      <c r="QUD45" s="152"/>
      <c r="QUE45" s="152"/>
      <c r="QUF45" s="152"/>
      <c r="QUG45" s="152"/>
      <c r="QUH45" s="152"/>
      <c r="QUI45" s="152"/>
      <c r="QUJ45" s="152"/>
      <c r="QUK45" s="152"/>
      <c r="QUL45" s="152"/>
      <c r="QUM45" s="152"/>
      <c r="QUN45" s="152"/>
      <c r="QUO45" s="152"/>
      <c r="QUP45" s="152"/>
      <c r="QUQ45" s="152"/>
      <c r="QUR45" s="152"/>
      <c r="QUS45" s="152"/>
      <c r="QUT45" s="152"/>
      <c r="QUU45" s="152"/>
      <c r="QUV45" s="152"/>
      <c r="QUW45" s="152"/>
      <c r="QUX45" s="152"/>
      <c r="QUY45" s="152"/>
      <c r="QUZ45" s="152"/>
      <c r="QVA45" s="152"/>
      <c r="QVB45" s="152"/>
      <c r="QVC45" s="152"/>
      <c r="QVD45" s="152"/>
      <c r="QVE45" s="152"/>
      <c r="QVF45" s="152"/>
      <c r="QVG45" s="152"/>
      <c r="QVH45" s="152"/>
      <c r="QVI45" s="152"/>
      <c r="QVJ45" s="152"/>
      <c r="QVK45" s="152"/>
      <c r="QVL45" s="152"/>
      <c r="QVM45" s="152"/>
      <c r="QVN45" s="152"/>
      <c r="QVO45" s="152"/>
      <c r="QVP45" s="152"/>
      <c r="QVQ45" s="152"/>
      <c r="QVR45" s="152"/>
      <c r="QVS45" s="152"/>
      <c r="QVT45" s="152"/>
      <c r="QVU45" s="152"/>
      <c r="QVV45" s="152"/>
      <c r="QVW45" s="152"/>
      <c r="QVX45" s="152"/>
      <c r="QVY45" s="152"/>
      <c r="QVZ45" s="152"/>
      <c r="QWA45" s="152"/>
      <c r="QWB45" s="152"/>
      <c r="QWC45" s="152"/>
      <c r="QWD45" s="152"/>
      <c r="QWE45" s="152"/>
      <c r="QWF45" s="152"/>
      <c r="QWG45" s="152"/>
      <c r="QWH45" s="152"/>
      <c r="QWI45" s="152"/>
      <c r="QWJ45" s="152"/>
      <c r="QWK45" s="152"/>
      <c r="QWL45" s="152"/>
      <c r="QWM45" s="152"/>
      <c r="QWN45" s="152"/>
      <c r="QWO45" s="152"/>
      <c r="QWP45" s="152"/>
      <c r="QWQ45" s="152"/>
      <c r="QWR45" s="152"/>
      <c r="QWS45" s="152"/>
      <c r="QWT45" s="152"/>
      <c r="QWU45" s="152"/>
      <c r="QWV45" s="152"/>
      <c r="QWW45" s="152"/>
      <c r="QWX45" s="152"/>
      <c r="QWY45" s="152"/>
      <c r="QWZ45" s="152"/>
      <c r="QXA45" s="152"/>
      <c r="QXB45" s="152"/>
      <c r="QXC45" s="152"/>
      <c r="QXD45" s="152"/>
      <c r="QXE45" s="152"/>
      <c r="QXF45" s="152"/>
      <c r="QXG45" s="152"/>
      <c r="QXH45" s="152"/>
      <c r="QXI45" s="152"/>
      <c r="QXJ45" s="152"/>
      <c r="QXK45" s="152"/>
      <c r="QXL45" s="152"/>
      <c r="QXM45" s="152"/>
      <c r="QXN45" s="152"/>
      <c r="QXO45" s="152"/>
      <c r="QXP45" s="152"/>
      <c r="QXQ45" s="152"/>
      <c r="QXR45" s="152"/>
      <c r="QXS45" s="152"/>
      <c r="QXT45" s="152"/>
      <c r="QXU45" s="152"/>
      <c r="QXV45" s="152"/>
      <c r="QXW45" s="152"/>
      <c r="QXX45" s="152"/>
      <c r="QXY45" s="152"/>
      <c r="QXZ45" s="152"/>
      <c r="QYA45" s="152"/>
      <c r="QYB45" s="152"/>
      <c r="QYC45" s="152"/>
      <c r="QYD45" s="152"/>
      <c r="QYE45" s="152"/>
      <c r="QYF45" s="152"/>
      <c r="QYG45" s="152"/>
      <c r="QYH45" s="152"/>
      <c r="QYI45" s="152"/>
      <c r="QYJ45" s="152"/>
      <c r="QYK45" s="152"/>
      <c r="QYL45" s="152"/>
      <c r="QYM45" s="152"/>
      <c r="QYN45" s="152"/>
      <c r="QYO45" s="152"/>
      <c r="QYP45" s="152"/>
      <c r="QYQ45" s="152"/>
      <c r="QYR45" s="152"/>
      <c r="QYS45" s="152"/>
      <c r="QYT45" s="152"/>
      <c r="QYU45" s="152"/>
      <c r="QYV45" s="152"/>
      <c r="QYW45" s="152"/>
      <c r="QYX45" s="152"/>
      <c r="QYY45" s="152"/>
      <c r="QYZ45" s="152"/>
      <c r="QZA45" s="152"/>
      <c r="QZB45" s="152"/>
      <c r="QZC45" s="152"/>
      <c r="QZD45" s="152"/>
      <c r="QZE45" s="152"/>
      <c r="QZF45" s="152"/>
      <c r="QZG45" s="152"/>
      <c r="QZH45" s="152"/>
      <c r="QZI45" s="152"/>
      <c r="QZJ45" s="152"/>
      <c r="QZK45" s="152"/>
      <c r="QZL45" s="152"/>
      <c r="QZM45" s="152"/>
      <c r="QZN45" s="152"/>
      <c r="QZO45" s="152"/>
      <c r="QZP45" s="152"/>
      <c r="QZQ45" s="152"/>
      <c r="QZR45" s="152"/>
      <c r="QZS45" s="152"/>
      <c r="QZT45" s="152"/>
      <c r="QZU45" s="152"/>
      <c r="QZV45" s="152"/>
      <c r="QZW45" s="152"/>
      <c r="QZX45" s="152"/>
      <c r="QZY45" s="152"/>
      <c r="QZZ45" s="152"/>
      <c r="RAA45" s="152"/>
      <c r="RAB45" s="152"/>
      <c r="RAC45" s="152"/>
      <c r="RAD45" s="152"/>
      <c r="RAE45" s="152"/>
      <c r="RAF45" s="152"/>
      <c r="RAG45" s="152"/>
      <c r="RAH45" s="152"/>
      <c r="RAI45" s="152"/>
      <c r="RAJ45" s="152"/>
      <c r="RAK45" s="152"/>
      <c r="RAL45" s="152"/>
      <c r="RAM45" s="152"/>
      <c r="RAN45" s="152"/>
      <c r="RAO45" s="152"/>
      <c r="RAP45" s="152"/>
      <c r="RAQ45" s="152"/>
      <c r="RAR45" s="152"/>
      <c r="RAS45" s="152"/>
      <c r="RAT45" s="152"/>
      <c r="RAU45" s="152"/>
      <c r="RAV45" s="152"/>
      <c r="RAW45" s="152"/>
      <c r="RAX45" s="152"/>
      <c r="RAY45" s="152"/>
      <c r="RAZ45" s="152"/>
      <c r="RBA45" s="152"/>
      <c r="RBB45" s="152"/>
      <c r="RBC45" s="152"/>
      <c r="RBD45" s="152"/>
      <c r="RBE45" s="152"/>
      <c r="RBF45" s="152"/>
      <c r="RBG45" s="152"/>
      <c r="RBH45" s="152"/>
      <c r="RBI45" s="152"/>
      <c r="RBJ45" s="152"/>
      <c r="RBK45" s="152"/>
      <c r="RBL45" s="152"/>
      <c r="RBM45" s="152"/>
      <c r="RBN45" s="152"/>
      <c r="RBO45" s="152"/>
      <c r="RBP45" s="152"/>
      <c r="RBQ45" s="152"/>
      <c r="RBR45" s="152"/>
      <c r="RBS45" s="152"/>
      <c r="RBT45" s="152"/>
      <c r="RBU45" s="152"/>
      <c r="RBV45" s="152"/>
      <c r="RBW45" s="152"/>
      <c r="RBX45" s="152"/>
      <c r="RBY45" s="152"/>
      <c r="RBZ45" s="152"/>
      <c r="RCA45" s="152"/>
      <c r="RCB45" s="152"/>
      <c r="RCC45" s="152"/>
      <c r="RCD45" s="152"/>
      <c r="RCE45" s="152"/>
      <c r="RCF45" s="152"/>
      <c r="RCG45" s="152"/>
      <c r="RCH45" s="152"/>
      <c r="RCI45" s="152"/>
      <c r="RCJ45" s="152"/>
      <c r="RCK45" s="152"/>
      <c r="RCL45" s="152"/>
      <c r="RCM45" s="152"/>
      <c r="RCN45" s="152"/>
      <c r="RCO45" s="152"/>
      <c r="RCP45" s="152"/>
      <c r="RCQ45" s="152"/>
      <c r="RCR45" s="152"/>
      <c r="RCS45" s="152"/>
      <c r="RCT45" s="152"/>
      <c r="RCU45" s="152"/>
      <c r="RCV45" s="152"/>
      <c r="RCW45" s="152"/>
      <c r="RCX45" s="152"/>
      <c r="RCY45" s="152"/>
      <c r="RCZ45" s="152"/>
      <c r="RDA45" s="152"/>
      <c r="RDB45" s="152"/>
      <c r="RDC45" s="152"/>
      <c r="RDD45" s="152"/>
      <c r="RDE45" s="152"/>
      <c r="RDF45" s="152"/>
      <c r="RDG45" s="152"/>
      <c r="RDH45" s="152"/>
      <c r="RDI45" s="152"/>
      <c r="RDJ45" s="152"/>
      <c r="RDK45" s="152"/>
      <c r="RDL45" s="152"/>
      <c r="RDM45" s="152"/>
      <c r="RDN45" s="152"/>
      <c r="RDO45" s="152"/>
      <c r="RDP45" s="152"/>
      <c r="RDQ45" s="152"/>
      <c r="RDR45" s="152"/>
      <c r="RDS45" s="152"/>
      <c r="RDT45" s="152"/>
      <c r="RDU45" s="152"/>
      <c r="RDV45" s="152"/>
      <c r="RDW45" s="152"/>
      <c r="RDX45" s="152"/>
      <c r="RDY45" s="152"/>
      <c r="RDZ45" s="152"/>
      <c r="REA45" s="152"/>
      <c r="REB45" s="152"/>
      <c r="REC45" s="152"/>
      <c r="RED45" s="152"/>
      <c r="REE45" s="152"/>
      <c r="REF45" s="152"/>
      <c r="REG45" s="152"/>
      <c r="REH45" s="152"/>
      <c r="REI45" s="152"/>
      <c r="REJ45" s="152"/>
      <c r="REK45" s="152"/>
      <c r="REL45" s="152"/>
      <c r="REM45" s="152"/>
      <c r="REN45" s="152"/>
      <c r="REO45" s="152"/>
      <c r="REP45" s="152"/>
      <c r="REQ45" s="152"/>
      <c r="RER45" s="152"/>
      <c r="RES45" s="152"/>
      <c r="RET45" s="152"/>
      <c r="REU45" s="152"/>
      <c r="REV45" s="152"/>
      <c r="REW45" s="152"/>
      <c r="REX45" s="152"/>
      <c r="REY45" s="152"/>
      <c r="REZ45" s="152"/>
      <c r="RFA45" s="152"/>
      <c r="RFB45" s="152"/>
      <c r="RFC45" s="152"/>
      <c r="RFD45" s="152"/>
      <c r="RFE45" s="152"/>
      <c r="RFF45" s="152"/>
      <c r="RFG45" s="152"/>
      <c r="RFH45" s="152"/>
      <c r="RFI45" s="152"/>
      <c r="RFJ45" s="152"/>
      <c r="RFK45" s="152"/>
      <c r="RFL45" s="152"/>
      <c r="RFM45" s="152"/>
      <c r="RFN45" s="152"/>
      <c r="RFO45" s="152"/>
      <c r="RFP45" s="152"/>
      <c r="RFQ45" s="152"/>
      <c r="RFR45" s="152"/>
      <c r="RFS45" s="152"/>
      <c r="RFT45" s="152"/>
      <c r="RFU45" s="152"/>
      <c r="RFV45" s="152"/>
      <c r="RFW45" s="152"/>
      <c r="RFX45" s="152"/>
      <c r="RFY45" s="152"/>
      <c r="RFZ45" s="152"/>
      <c r="RGA45" s="152"/>
      <c r="RGB45" s="152"/>
      <c r="RGC45" s="152"/>
      <c r="RGD45" s="152"/>
      <c r="RGE45" s="152"/>
      <c r="RGF45" s="152"/>
      <c r="RGG45" s="152"/>
      <c r="RGH45" s="152"/>
      <c r="RGI45" s="152"/>
      <c r="RGJ45" s="152"/>
      <c r="RGK45" s="152"/>
      <c r="RGL45" s="152"/>
      <c r="RGM45" s="152"/>
      <c r="RGN45" s="152"/>
      <c r="RGO45" s="152"/>
      <c r="RGP45" s="152"/>
      <c r="RGQ45" s="152"/>
      <c r="RGR45" s="152"/>
      <c r="RGS45" s="152"/>
      <c r="RGT45" s="152"/>
      <c r="RGU45" s="152"/>
      <c r="RGV45" s="152"/>
      <c r="RGW45" s="152"/>
      <c r="RGX45" s="152"/>
      <c r="RGY45" s="152"/>
      <c r="RGZ45" s="152"/>
      <c r="RHA45" s="152"/>
      <c r="RHB45" s="152"/>
      <c r="RHC45" s="152"/>
      <c r="RHD45" s="152"/>
      <c r="RHE45" s="152"/>
      <c r="RHF45" s="152"/>
      <c r="RHG45" s="152"/>
      <c r="RHH45" s="152"/>
      <c r="RHI45" s="152"/>
      <c r="RHJ45" s="152"/>
      <c r="RHK45" s="152"/>
      <c r="RHL45" s="152"/>
      <c r="RHM45" s="152"/>
      <c r="RHN45" s="152"/>
      <c r="RHO45" s="152"/>
      <c r="RHP45" s="152"/>
      <c r="RHQ45" s="152"/>
      <c r="RHR45" s="152"/>
      <c r="RHS45" s="152"/>
      <c r="RHT45" s="152"/>
      <c r="RHU45" s="152"/>
      <c r="RHV45" s="152"/>
      <c r="RHW45" s="152"/>
      <c r="RHX45" s="152"/>
      <c r="RHY45" s="152"/>
      <c r="RHZ45" s="152"/>
      <c r="RIA45" s="152"/>
      <c r="RIB45" s="152"/>
      <c r="RIC45" s="152"/>
      <c r="RID45" s="152"/>
      <c r="RIE45" s="152"/>
      <c r="RIF45" s="152"/>
      <c r="RIG45" s="152"/>
      <c r="RIH45" s="152"/>
      <c r="RII45" s="152"/>
      <c r="RIJ45" s="152"/>
      <c r="RIK45" s="152"/>
      <c r="RIL45" s="152"/>
      <c r="RIM45" s="152"/>
      <c r="RIN45" s="152"/>
      <c r="RIO45" s="152"/>
      <c r="RIP45" s="152"/>
      <c r="RIQ45" s="152"/>
      <c r="RIR45" s="152"/>
      <c r="RIS45" s="152"/>
      <c r="RIT45" s="152"/>
      <c r="RIU45" s="152"/>
      <c r="RIV45" s="152"/>
      <c r="RIW45" s="152"/>
      <c r="RIX45" s="152"/>
      <c r="RIY45" s="152"/>
      <c r="RIZ45" s="152"/>
      <c r="RJA45" s="152"/>
      <c r="RJB45" s="152"/>
      <c r="RJC45" s="152"/>
      <c r="RJD45" s="152"/>
      <c r="RJE45" s="152"/>
      <c r="RJF45" s="152"/>
      <c r="RJG45" s="152"/>
      <c r="RJH45" s="152"/>
      <c r="RJI45" s="152"/>
      <c r="RJJ45" s="152"/>
      <c r="RJK45" s="152"/>
      <c r="RJL45" s="152"/>
      <c r="RJM45" s="152"/>
      <c r="RJN45" s="152"/>
      <c r="RJO45" s="152"/>
      <c r="RJP45" s="152"/>
      <c r="RJQ45" s="152"/>
      <c r="RJR45" s="152"/>
      <c r="RJS45" s="152"/>
      <c r="RJT45" s="152"/>
      <c r="RJU45" s="152"/>
      <c r="RJV45" s="152"/>
      <c r="RJW45" s="152"/>
      <c r="RJX45" s="152"/>
      <c r="RJY45" s="152"/>
      <c r="RJZ45" s="152"/>
      <c r="RKA45" s="152"/>
      <c r="RKB45" s="152"/>
      <c r="RKC45" s="152"/>
      <c r="RKD45" s="152"/>
      <c r="RKE45" s="152"/>
      <c r="RKF45" s="152"/>
      <c r="RKG45" s="152"/>
      <c r="RKH45" s="152"/>
      <c r="RKI45" s="152"/>
      <c r="RKJ45" s="152"/>
      <c r="RKK45" s="152"/>
      <c r="RKL45" s="152"/>
      <c r="RKM45" s="152"/>
      <c r="RKN45" s="152"/>
      <c r="RKO45" s="152"/>
      <c r="RKP45" s="152"/>
      <c r="RKQ45" s="152"/>
      <c r="RKR45" s="152"/>
      <c r="RKS45" s="152"/>
      <c r="RKT45" s="152"/>
      <c r="RKU45" s="152"/>
      <c r="RKV45" s="152"/>
      <c r="RKW45" s="152"/>
      <c r="RKX45" s="152"/>
      <c r="RKY45" s="152"/>
      <c r="RKZ45" s="152"/>
      <c r="RLA45" s="152"/>
      <c r="RLB45" s="152"/>
      <c r="RLC45" s="152"/>
      <c r="RLD45" s="152"/>
      <c r="RLE45" s="152"/>
      <c r="RLF45" s="152"/>
      <c r="RLG45" s="152"/>
      <c r="RLH45" s="152"/>
      <c r="RLI45" s="152"/>
      <c r="RLJ45" s="152"/>
      <c r="RLK45" s="152"/>
      <c r="RLL45" s="152"/>
      <c r="RLM45" s="152"/>
      <c r="RLN45" s="152"/>
      <c r="RLO45" s="152"/>
      <c r="RLP45" s="152"/>
      <c r="RLQ45" s="152"/>
      <c r="RLR45" s="152"/>
      <c r="RLS45" s="152"/>
      <c r="RLT45" s="152"/>
      <c r="RLU45" s="152"/>
      <c r="RLV45" s="152"/>
      <c r="RLW45" s="152"/>
      <c r="RLX45" s="152"/>
      <c r="RLY45" s="152"/>
      <c r="RLZ45" s="152"/>
      <c r="RMA45" s="152"/>
      <c r="RMB45" s="152"/>
      <c r="RMC45" s="152"/>
      <c r="RMD45" s="152"/>
      <c r="RME45" s="152"/>
      <c r="RMF45" s="152"/>
      <c r="RMG45" s="152"/>
      <c r="RMH45" s="152"/>
      <c r="RMI45" s="152"/>
      <c r="RMJ45" s="152"/>
      <c r="RMK45" s="152"/>
      <c r="RML45" s="152"/>
      <c r="RMM45" s="152"/>
      <c r="RMN45" s="152"/>
      <c r="RMO45" s="152"/>
      <c r="RMP45" s="152"/>
      <c r="RMQ45" s="152"/>
      <c r="RMR45" s="152"/>
      <c r="RMS45" s="152"/>
      <c r="RMT45" s="152"/>
      <c r="RMU45" s="152"/>
      <c r="RMV45" s="152"/>
      <c r="RMW45" s="152"/>
      <c r="RMX45" s="152"/>
      <c r="RMY45" s="152"/>
      <c r="RMZ45" s="152"/>
      <c r="RNA45" s="152"/>
      <c r="RNB45" s="152"/>
      <c r="RNC45" s="152"/>
      <c r="RND45" s="152"/>
      <c r="RNE45" s="152"/>
      <c r="RNF45" s="152"/>
      <c r="RNG45" s="152"/>
      <c r="RNH45" s="152"/>
      <c r="RNI45" s="152"/>
      <c r="RNJ45" s="152"/>
      <c r="RNK45" s="152"/>
      <c r="RNL45" s="152"/>
      <c r="RNM45" s="152"/>
      <c r="RNN45" s="152"/>
      <c r="RNO45" s="152"/>
      <c r="RNP45" s="152"/>
      <c r="RNQ45" s="152"/>
      <c r="RNR45" s="152"/>
      <c r="RNS45" s="152"/>
      <c r="RNT45" s="152"/>
      <c r="RNU45" s="152"/>
      <c r="RNV45" s="152"/>
      <c r="RNW45" s="152"/>
      <c r="RNX45" s="152"/>
      <c r="RNY45" s="152"/>
      <c r="RNZ45" s="152"/>
      <c r="ROA45" s="152"/>
      <c r="ROB45" s="152"/>
      <c r="ROC45" s="152"/>
      <c r="ROD45" s="152"/>
      <c r="ROE45" s="152"/>
      <c r="ROF45" s="152"/>
      <c r="ROG45" s="152"/>
      <c r="ROH45" s="152"/>
      <c r="ROI45" s="152"/>
      <c r="ROJ45" s="152"/>
      <c r="ROK45" s="152"/>
      <c r="ROL45" s="152"/>
      <c r="ROM45" s="152"/>
      <c r="RON45" s="152"/>
      <c r="ROO45" s="152"/>
      <c r="ROP45" s="152"/>
      <c r="ROQ45" s="152"/>
      <c r="ROR45" s="152"/>
      <c r="ROS45" s="152"/>
      <c r="ROT45" s="152"/>
      <c r="ROU45" s="152"/>
      <c r="ROV45" s="152"/>
      <c r="ROW45" s="152"/>
      <c r="ROX45" s="152"/>
      <c r="ROY45" s="152"/>
      <c r="ROZ45" s="152"/>
      <c r="RPA45" s="152"/>
      <c r="RPB45" s="152"/>
      <c r="RPC45" s="152"/>
      <c r="RPD45" s="152"/>
      <c r="RPE45" s="152"/>
      <c r="RPF45" s="152"/>
      <c r="RPG45" s="152"/>
      <c r="RPH45" s="152"/>
      <c r="RPI45" s="152"/>
      <c r="RPJ45" s="152"/>
      <c r="RPK45" s="152"/>
      <c r="RPL45" s="152"/>
      <c r="RPM45" s="152"/>
      <c r="RPN45" s="152"/>
      <c r="RPO45" s="152"/>
      <c r="RPP45" s="152"/>
      <c r="RPQ45" s="152"/>
      <c r="RPR45" s="152"/>
      <c r="RPS45" s="152"/>
      <c r="RPT45" s="152"/>
      <c r="RPU45" s="152"/>
      <c r="RPV45" s="152"/>
      <c r="RPW45" s="152"/>
      <c r="RPX45" s="152"/>
      <c r="RPY45" s="152"/>
      <c r="RPZ45" s="152"/>
      <c r="RQA45" s="152"/>
      <c r="RQB45" s="152"/>
      <c r="RQC45" s="152"/>
      <c r="RQD45" s="152"/>
      <c r="RQE45" s="152"/>
      <c r="RQF45" s="152"/>
      <c r="RQG45" s="152"/>
      <c r="RQH45" s="152"/>
      <c r="RQI45" s="152"/>
      <c r="RQJ45" s="152"/>
      <c r="RQK45" s="152"/>
      <c r="RQL45" s="152"/>
      <c r="RQM45" s="152"/>
      <c r="RQN45" s="152"/>
      <c r="RQO45" s="152"/>
      <c r="RQP45" s="152"/>
      <c r="RQQ45" s="152"/>
      <c r="RQR45" s="152"/>
      <c r="RQS45" s="152"/>
      <c r="RQT45" s="152"/>
      <c r="RQU45" s="152"/>
      <c r="RQV45" s="152"/>
      <c r="RQW45" s="152"/>
      <c r="RQX45" s="152"/>
      <c r="RQY45" s="152"/>
      <c r="RQZ45" s="152"/>
      <c r="RRA45" s="152"/>
      <c r="RRB45" s="152"/>
      <c r="RRC45" s="152"/>
      <c r="RRD45" s="152"/>
      <c r="RRE45" s="152"/>
      <c r="RRF45" s="152"/>
      <c r="RRG45" s="152"/>
      <c r="RRH45" s="152"/>
      <c r="RRI45" s="152"/>
      <c r="RRJ45" s="152"/>
      <c r="RRK45" s="152"/>
      <c r="RRL45" s="152"/>
      <c r="RRM45" s="152"/>
      <c r="RRN45" s="152"/>
      <c r="RRO45" s="152"/>
      <c r="RRP45" s="152"/>
      <c r="RRQ45" s="152"/>
      <c r="RRR45" s="152"/>
      <c r="RRS45" s="152"/>
      <c r="RRT45" s="152"/>
      <c r="RRU45" s="152"/>
      <c r="RRV45" s="152"/>
      <c r="RRW45" s="152"/>
      <c r="RRX45" s="152"/>
      <c r="RRY45" s="152"/>
      <c r="RRZ45" s="152"/>
      <c r="RSA45" s="152"/>
      <c r="RSB45" s="152"/>
      <c r="RSC45" s="152"/>
      <c r="RSD45" s="152"/>
      <c r="RSE45" s="152"/>
      <c r="RSF45" s="152"/>
      <c r="RSG45" s="152"/>
      <c r="RSH45" s="152"/>
      <c r="RSI45" s="152"/>
      <c r="RSJ45" s="152"/>
      <c r="RSK45" s="152"/>
      <c r="RSL45" s="152"/>
      <c r="RSM45" s="152"/>
      <c r="RSN45" s="152"/>
      <c r="RSO45" s="152"/>
      <c r="RSP45" s="152"/>
      <c r="RSQ45" s="152"/>
      <c r="RSR45" s="152"/>
      <c r="RSS45" s="152"/>
      <c r="RST45" s="152"/>
      <c r="RSU45" s="152"/>
      <c r="RSV45" s="152"/>
      <c r="RSW45" s="152"/>
      <c r="RSX45" s="152"/>
      <c r="RSY45" s="152"/>
      <c r="RSZ45" s="152"/>
      <c r="RTA45" s="152"/>
      <c r="RTB45" s="152"/>
      <c r="RTC45" s="152"/>
      <c r="RTD45" s="152"/>
      <c r="RTE45" s="152"/>
      <c r="RTF45" s="152"/>
      <c r="RTG45" s="152"/>
      <c r="RTH45" s="152"/>
      <c r="RTI45" s="152"/>
      <c r="RTJ45" s="152"/>
      <c r="RTK45" s="152"/>
      <c r="RTL45" s="152"/>
      <c r="RTM45" s="152"/>
      <c r="RTN45" s="152"/>
      <c r="RTO45" s="152"/>
      <c r="RTP45" s="152"/>
      <c r="RTQ45" s="152"/>
      <c r="RTR45" s="152"/>
      <c r="RTS45" s="152"/>
      <c r="RTT45" s="152"/>
      <c r="RTU45" s="152"/>
      <c r="RTV45" s="152"/>
      <c r="RTW45" s="152"/>
      <c r="RTX45" s="152"/>
      <c r="RTY45" s="152"/>
      <c r="RTZ45" s="152"/>
      <c r="RUA45" s="152"/>
      <c r="RUB45" s="152"/>
      <c r="RUC45" s="152"/>
      <c r="RUD45" s="152"/>
      <c r="RUE45" s="152"/>
      <c r="RUF45" s="152"/>
      <c r="RUG45" s="152"/>
      <c r="RUH45" s="152"/>
      <c r="RUI45" s="152"/>
      <c r="RUJ45" s="152"/>
      <c r="RUK45" s="152"/>
      <c r="RUL45" s="152"/>
      <c r="RUM45" s="152"/>
      <c r="RUN45" s="152"/>
      <c r="RUO45" s="152"/>
      <c r="RUP45" s="152"/>
      <c r="RUQ45" s="152"/>
      <c r="RUR45" s="152"/>
      <c r="RUS45" s="152"/>
      <c r="RUT45" s="152"/>
      <c r="RUU45" s="152"/>
      <c r="RUV45" s="152"/>
      <c r="RUW45" s="152"/>
      <c r="RUX45" s="152"/>
      <c r="RUY45" s="152"/>
      <c r="RUZ45" s="152"/>
      <c r="RVA45" s="152"/>
      <c r="RVB45" s="152"/>
      <c r="RVC45" s="152"/>
      <c r="RVD45" s="152"/>
      <c r="RVE45" s="152"/>
      <c r="RVF45" s="152"/>
      <c r="RVG45" s="152"/>
      <c r="RVH45" s="152"/>
      <c r="RVI45" s="152"/>
      <c r="RVJ45" s="152"/>
      <c r="RVK45" s="152"/>
      <c r="RVL45" s="152"/>
      <c r="RVM45" s="152"/>
      <c r="RVN45" s="152"/>
      <c r="RVO45" s="152"/>
      <c r="RVP45" s="152"/>
      <c r="RVQ45" s="152"/>
      <c r="RVR45" s="152"/>
      <c r="RVS45" s="152"/>
      <c r="RVT45" s="152"/>
      <c r="RVU45" s="152"/>
      <c r="RVV45" s="152"/>
      <c r="RVW45" s="152"/>
      <c r="RVX45" s="152"/>
      <c r="RVY45" s="152"/>
      <c r="RVZ45" s="152"/>
      <c r="RWA45" s="152"/>
      <c r="RWB45" s="152"/>
      <c r="RWC45" s="152"/>
      <c r="RWD45" s="152"/>
      <c r="RWE45" s="152"/>
      <c r="RWF45" s="152"/>
      <c r="RWG45" s="152"/>
      <c r="RWH45" s="152"/>
      <c r="RWI45" s="152"/>
      <c r="RWJ45" s="152"/>
      <c r="RWK45" s="152"/>
      <c r="RWL45" s="152"/>
      <c r="RWM45" s="152"/>
      <c r="RWN45" s="152"/>
      <c r="RWO45" s="152"/>
      <c r="RWP45" s="152"/>
      <c r="RWQ45" s="152"/>
      <c r="RWR45" s="152"/>
      <c r="RWS45" s="152"/>
      <c r="RWT45" s="152"/>
      <c r="RWU45" s="152"/>
      <c r="RWV45" s="152"/>
      <c r="RWW45" s="152"/>
      <c r="RWX45" s="152"/>
      <c r="RWY45" s="152"/>
      <c r="RWZ45" s="152"/>
      <c r="RXA45" s="152"/>
      <c r="RXB45" s="152"/>
      <c r="RXC45" s="152"/>
      <c r="RXD45" s="152"/>
      <c r="RXE45" s="152"/>
      <c r="RXF45" s="152"/>
      <c r="RXG45" s="152"/>
      <c r="RXH45" s="152"/>
      <c r="RXI45" s="152"/>
      <c r="RXJ45" s="152"/>
      <c r="RXK45" s="152"/>
      <c r="RXL45" s="152"/>
      <c r="RXM45" s="152"/>
      <c r="RXN45" s="152"/>
      <c r="RXO45" s="152"/>
      <c r="RXP45" s="152"/>
      <c r="RXQ45" s="152"/>
      <c r="RXR45" s="152"/>
      <c r="RXS45" s="152"/>
      <c r="RXT45" s="152"/>
      <c r="RXU45" s="152"/>
      <c r="RXV45" s="152"/>
      <c r="RXW45" s="152"/>
      <c r="RXX45" s="152"/>
      <c r="RXY45" s="152"/>
      <c r="RXZ45" s="152"/>
      <c r="RYA45" s="152"/>
      <c r="RYB45" s="152"/>
      <c r="RYC45" s="152"/>
      <c r="RYD45" s="152"/>
      <c r="RYE45" s="152"/>
      <c r="RYF45" s="152"/>
      <c r="RYG45" s="152"/>
      <c r="RYH45" s="152"/>
      <c r="RYI45" s="152"/>
      <c r="RYJ45" s="152"/>
      <c r="RYK45" s="152"/>
      <c r="RYL45" s="152"/>
      <c r="RYM45" s="152"/>
      <c r="RYN45" s="152"/>
      <c r="RYO45" s="152"/>
      <c r="RYP45" s="152"/>
      <c r="RYQ45" s="152"/>
      <c r="RYR45" s="152"/>
      <c r="RYS45" s="152"/>
      <c r="RYT45" s="152"/>
      <c r="RYU45" s="152"/>
      <c r="RYV45" s="152"/>
      <c r="RYW45" s="152"/>
      <c r="RYX45" s="152"/>
      <c r="RYY45" s="152"/>
      <c r="RYZ45" s="152"/>
      <c r="RZA45" s="152"/>
      <c r="RZB45" s="152"/>
      <c r="RZC45" s="152"/>
      <c r="RZD45" s="152"/>
      <c r="RZE45" s="152"/>
      <c r="RZF45" s="152"/>
      <c r="RZG45" s="152"/>
      <c r="RZH45" s="152"/>
      <c r="RZI45" s="152"/>
      <c r="RZJ45" s="152"/>
      <c r="RZK45" s="152"/>
      <c r="RZL45" s="152"/>
      <c r="RZM45" s="152"/>
      <c r="RZN45" s="152"/>
      <c r="RZO45" s="152"/>
      <c r="RZP45" s="152"/>
      <c r="RZQ45" s="152"/>
      <c r="RZR45" s="152"/>
      <c r="RZS45" s="152"/>
      <c r="RZT45" s="152"/>
      <c r="RZU45" s="152"/>
      <c r="RZV45" s="152"/>
      <c r="RZW45" s="152"/>
      <c r="RZX45" s="152"/>
      <c r="RZY45" s="152"/>
      <c r="RZZ45" s="152"/>
      <c r="SAA45" s="152"/>
      <c r="SAB45" s="152"/>
      <c r="SAC45" s="152"/>
      <c r="SAD45" s="152"/>
      <c r="SAE45" s="152"/>
      <c r="SAF45" s="152"/>
      <c r="SAG45" s="152"/>
      <c r="SAH45" s="152"/>
      <c r="SAI45" s="152"/>
      <c r="SAJ45" s="152"/>
      <c r="SAK45" s="152"/>
      <c r="SAL45" s="152"/>
      <c r="SAM45" s="152"/>
      <c r="SAN45" s="152"/>
      <c r="SAO45" s="152"/>
      <c r="SAP45" s="152"/>
      <c r="SAQ45" s="152"/>
      <c r="SAR45" s="152"/>
      <c r="SAS45" s="152"/>
      <c r="SAT45" s="152"/>
      <c r="SAU45" s="152"/>
      <c r="SAV45" s="152"/>
      <c r="SAW45" s="152"/>
      <c r="SAX45" s="152"/>
      <c r="SAY45" s="152"/>
      <c r="SAZ45" s="152"/>
      <c r="SBA45" s="152"/>
      <c r="SBB45" s="152"/>
      <c r="SBC45" s="152"/>
      <c r="SBD45" s="152"/>
      <c r="SBE45" s="152"/>
      <c r="SBF45" s="152"/>
      <c r="SBG45" s="152"/>
      <c r="SBH45" s="152"/>
      <c r="SBI45" s="152"/>
      <c r="SBJ45" s="152"/>
      <c r="SBK45" s="152"/>
      <c r="SBL45" s="152"/>
      <c r="SBM45" s="152"/>
      <c r="SBN45" s="152"/>
      <c r="SBO45" s="152"/>
      <c r="SBP45" s="152"/>
      <c r="SBQ45" s="152"/>
      <c r="SBR45" s="152"/>
      <c r="SBS45" s="152"/>
      <c r="SBT45" s="152"/>
      <c r="SBU45" s="152"/>
      <c r="SBV45" s="152"/>
      <c r="SBW45" s="152"/>
      <c r="SBX45" s="152"/>
      <c r="SBY45" s="152"/>
      <c r="SBZ45" s="152"/>
      <c r="SCA45" s="152"/>
      <c r="SCB45" s="152"/>
      <c r="SCC45" s="152"/>
      <c r="SCD45" s="152"/>
      <c r="SCE45" s="152"/>
      <c r="SCF45" s="152"/>
      <c r="SCG45" s="152"/>
      <c r="SCH45" s="152"/>
      <c r="SCI45" s="152"/>
      <c r="SCJ45" s="152"/>
      <c r="SCK45" s="152"/>
      <c r="SCL45" s="152"/>
      <c r="SCM45" s="152"/>
      <c r="SCN45" s="152"/>
      <c r="SCO45" s="152"/>
      <c r="SCP45" s="152"/>
      <c r="SCQ45" s="152"/>
      <c r="SCR45" s="152"/>
      <c r="SCS45" s="152"/>
      <c r="SCT45" s="152"/>
      <c r="SCU45" s="152"/>
      <c r="SCV45" s="152"/>
      <c r="SCW45" s="152"/>
      <c r="SCX45" s="152"/>
      <c r="SCY45" s="152"/>
      <c r="SCZ45" s="152"/>
      <c r="SDA45" s="152"/>
      <c r="SDB45" s="152"/>
      <c r="SDC45" s="152"/>
      <c r="SDD45" s="152"/>
      <c r="SDE45" s="152"/>
      <c r="SDF45" s="152"/>
      <c r="SDG45" s="152"/>
      <c r="SDH45" s="152"/>
      <c r="SDI45" s="152"/>
      <c r="SDJ45" s="152"/>
      <c r="SDK45" s="152"/>
      <c r="SDL45" s="152"/>
      <c r="SDM45" s="152"/>
      <c r="SDN45" s="152"/>
      <c r="SDO45" s="152"/>
      <c r="SDP45" s="152"/>
      <c r="SDQ45" s="152"/>
      <c r="SDR45" s="152"/>
      <c r="SDS45" s="152"/>
      <c r="SDT45" s="152"/>
      <c r="SDU45" s="152"/>
      <c r="SDV45" s="152"/>
      <c r="SDW45" s="152"/>
      <c r="SDX45" s="152"/>
      <c r="SDY45" s="152"/>
      <c r="SDZ45" s="152"/>
      <c r="SEA45" s="152"/>
      <c r="SEB45" s="152"/>
      <c r="SEC45" s="152"/>
      <c r="SED45" s="152"/>
      <c r="SEE45" s="152"/>
      <c r="SEF45" s="152"/>
      <c r="SEG45" s="152"/>
      <c r="SEH45" s="152"/>
      <c r="SEI45" s="152"/>
      <c r="SEJ45" s="152"/>
      <c r="SEK45" s="152"/>
      <c r="SEL45" s="152"/>
      <c r="SEM45" s="152"/>
      <c r="SEN45" s="152"/>
      <c r="SEO45" s="152"/>
      <c r="SEP45" s="152"/>
      <c r="SEQ45" s="152"/>
      <c r="SER45" s="152"/>
      <c r="SES45" s="152"/>
      <c r="SET45" s="152"/>
      <c r="SEU45" s="152"/>
      <c r="SEV45" s="152"/>
      <c r="SEW45" s="152"/>
      <c r="SEX45" s="152"/>
      <c r="SEY45" s="152"/>
      <c r="SEZ45" s="152"/>
      <c r="SFA45" s="152"/>
      <c r="SFB45" s="152"/>
      <c r="SFC45" s="152"/>
      <c r="SFD45" s="152"/>
      <c r="SFE45" s="152"/>
      <c r="SFF45" s="152"/>
      <c r="SFG45" s="152"/>
      <c r="SFH45" s="152"/>
      <c r="SFI45" s="152"/>
      <c r="SFJ45" s="152"/>
      <c r="SFK45" s="152"/>
      <c r="SFL45" s="152"/>
      <c r="SFM45" s="152"/>
      <c r="SFN45" s="152"/>
      <c r="SFO45" s="152"/>
      <c r="SFP45" s="152"/>
      <c r="SFQ45" s="152"/>
      <c r="SFR45" s="152"/>
      <c r="SFS45" s="152"/>
      <c r="SFT45" s="152"/>
      <c r="SFU45" s="152"/>
      <c r="SFV45" s="152"/>
      <c r="SFW45" s="152"/>
      <c r="SFX45" s="152"/>
      <c r="SFY45" s="152"/>
      <c r="SFZ45" s="152"/>
      <c r="SGA45" s="152"/>
      <c r="SGB45" s="152"/>
      <c r="SGC45" s="152"/>
      <c r="SGD45" s="152"/>
      <c r="SGE45" s="152"/>
      <c r="SGF45" s="152"/>
      <c r="SGG45" s="152"/>
      <c r="SGH45" s="152"/>
      <c r="SGI45" s="152"/>
      <c r="SGJ45" s="152"/>
      <c r="SGK45" s="152"/>
      <c r="SGL45" s="152"/>
      <c r="SGM45" s="152"/>
      <c r="SGN45" s="152"/>
      <c r="SGO45" s="152"/>
      <c r="SGP45" s="152"/>
      <c r="SGQ45" s="152"/>
      <c r="SGR45" s="152"/>
      <c r="SGS45" s="152"/>
      <c r="SGT45" s="152"/>
      <c r="SGU45" s="152"/>
      <c r="SGV45" s="152"/>
      <c r="SGW45" s="152"/>
      <c r="SGX45" s="152"/>
      <c r="SGY45" s="152"/>
      <c r="SGZ45" s="152"/>
      <c r="SHA45" s="152"/>
      <c r="SHB45" s="152"/>
      <c r="SHC45" s="152"/>
      <c r="SHD45" s="152"/>
      <c r="SHE45" s="152"/>
      <c r="SHF45" s="152"/>
      <c r="SHG45" s="152"/>
      <c r="SHH45" s="152"/>
      <c r="SHI45" s="152"/>
      <c r="SHJ45" s="152"/>
      <c r="SHK45" s="152"/>
      <c r="SHL45" s="152"/>
      <c r="SHM45" s="152"/>
      <c r="SHN45" s="152"/>
      <c r="SHO45" s="152"/>
      <c r="SHP45" s="152"/>
      <c r="SHQ45" s="152"/>
      <c r="SHR45" s="152"/>
      <c r="SHS45" s="152"/>
      <c r="SHT45" s="152"/>
      <c r="SHU45" s="152"/>
      <c r="SHV45" s="152"/>
      <c r="SHW45" s="152"/>
      <c r="SHX45" s="152"/>
      <c r="SHY45" s="152"/>
      <c r="SHZ45" s="152"/>
      <c r="SIA45" s="152"/>
      <c r="SIB45" s="152"/>
      <c r="SIC45" s="152"/>
      <c r="SID45" s="152"/>
      <c r="SIE45" s="152"/>
      <c r="SIF45" s="152"/>
      <c r="SIG45" s="152"/>
      <c r="SIH45" s="152"/>
      <c r="SII45" s="152"/>
      <c r="SIJ45" s="152"/>
      <c r="SIK45" s="152"/>
      <c r="SIL45" s="152"/>
      <c r="SIM45" s="152"/>
      <c r="SIN45" s="152"/>
      <c r="SIO45" s="152"/>
      <c r="SIP45" s="152"/>
      <c r="SIQ45" s="152"/>
      <c r="SIR45" s="152"/>
      <c r="SIS45" s="152"/>
      <c r="SIT45" s="152"/>
      <c r="SIU45" s="152"/>
      <c r="SIV45" s="152"/>
      <c r="SIW45" s="152"/>
      <c r="SIX45" s="152"/>
      <c r="SIY45" s="152"/>
      <c r="SIZ45" s="152"/>
      <c r="SJA45" s="152"/>
      <c r="SJB45" s="152"/>
      <c r="SJC45" s="152"/>
      <c r="SJD45" s="152"/>
      <c r="SJE45" s="152"/>
      <c r="SJF45" s="152"/>
      <c r="SJG45" s="152"/>
      <c r="SJH45" s="152"/>
      <c r="SJI45" s="152"/>
      <c r="SJJ45" s="152"/>
      <c r="SJK45" s="152"/>
      <c r="SJL45" s="152"/>
      <c r="SJM45" s="152"/>
      <c r="SJN45" s="152"/>
      <c r="SJO45" s="152"/>
      <c r="SJP45" s="152"/>
      <c r="SJQ45" s="152"/>
      <c r="SJR45" s="152"/>
      <c r="SJS45" s="152"/>
      <c r="SJT45" s="152"/>
      <c r="SJU45" s="152"/>
      <c r="SJV45" s="152"/>
      <c r="SJW45" s="152"/>
      <c r="SJX45" s="152"/>
      <c r="SJY45" s="152"/>
      <c r="SJZ45" s="152"/>
      <c r="SKA45" s="152"/>
      <c r="SKB45" s="152"/>
      <c r="SKC45" s="152"/>
      <c r="SKD45" s="152"/>
      <c r="SKE45" s="152"/>
      <c r="SKF45" s="152"/>
      <c r="SKG45" s="152"/>
      <c r="SKH45" s="152"/>
      <c r="SKI45" s="152"/>
      <c r="SKJ45" s="152"/>
      <c r="SKK45" s="152"/>
      <c r="SKL45" s="152"/>
      <c r="SKM45" s="152"/>
      <c r="SKN45" s="152"/>
      <c r="SKO45" s="152"/>
      <c r="SKP45" s="152"/>
      <c r="SKQ45" s="152"/>
      <c r="SKR45" s="152"/>
      <c r="SKS45" s="152"/>
      <c r="SKT45" s="152"/>
      <c r="SKU45" s="152"/>
      <c r="SKV45" s="152"/>
      <c r="SKW45" s="152"/>
      <c r="SKX45" s="152"/>
      <c r="SKY45" s="152"/>
      <c r="SKZ45" s="152"/>
      <c r="SLA45" s="152"/>
      <c r="SLB45" s="152"/>
      <c r="SLC45" s="152"/>
      <c r="SLD45" s="152"/>
      <c r="SLE45" s="152"/>
      <c r="SLF45" s="152"/>
      <c r="SLG45" s="152"/>
      <c r="SLH45" s="152"/>
      <c r="SLI45" s="152"/>
      <c r="SLJ45" s="152"/>
      <c r="SLK45" s="152"/>
      <c r="SLL45" s="152"/>
      <c r="SLM45" s="152"/>
      <c r="SLN45" s="152"/>
      <c r="SLO45" s="152"/>
      <c r="SLP45" s="152"/>
      <c r="SLQ45" s="152"/>
      <c r="SLR45" s="152"/>
      <c r="SLS45" s="152"/>
      <c r="SLT45" s="152"/>
      <c r="SLU45" s="152"/>
      <c r="SLV45" s="152"/>
      <c r="SLW45" s="152"/>
      <c r="SLX45" s="152"/>
      <c r="SLY45" s="152"/>
      <c r="SLZ45" s="152"/>
      <c r="SMA45" s="152"/>
      <c r="SMB45" s="152"/>
      <c r="SMC45" s="152"/>
      <c r="SMD45" s="152"/>
      <c r="SME45" s="152"/>
      <c r="SMF45" s="152"/>
      <c r="SMG45" s="152"/>
      <c r="SMH45" s="152"/>
      <c r="SMI45" s="152"/>
      <c r="SMJ45" s="152"/>
      <c r="SMK45" s="152"/>
      <c r="SML45" s="152"/>
      <c r="SMM45" s="152"/>
      <c r="SMN45" s="152"/>
      <c r="SMO45" s="152"/>
      <c r="SMP45" s="152"/>
      <c r="SMQ45" s="152"/>
      <c r="SMR45" s="152"/>
      <c r="SMS45" s="152"/>
      <c r="SMT45" s="152"/>
      <c r="SMU45" s="152"/>
      <c r="SMV45" s="152"/>
      <c r="SMW45" s="152"/>
      <c r="SMX45" s="152"/>
      <c r="SMY45" s="152"/>
      <c r="SMZ45" s="152"/>
      <c r="SNA45" s="152"/>
      <c r="SNB45" s="152"/>
      <c r="SNC45" s="152"/>
      <c r="SND45" s="152"/>
      <c r="SNE45" s="152"/>
      <c r="SNF45" s="152"/>
      <c r="SNG45" s="152"/>
      <c r="SNH45" s="152"/>
      <c r="SNI45" s="152"/>
      <c r="SNJ45" s="152"/>
      <c r="SNK45" s="152"/>
      <c r="SNL45" s="152"/>
      <c r="SNM45" s="152"/>
      <c r="SNN45" s="152"/>
      <c r="SNO45" s="152"/>
      <c r="SNP45" s="152"/>
      <c r="SNQ45" s="152"/>
      <c r="SNR45" s="152"/>
      <c r="SNS45" s="152"/>
      <c r="SNT45" s="152"/>
      <c r="SNU45" s="152"/>
      <c r="SNV45" s="152"/>
      <c r="SNW45" s="152"/>
      <c r="SNX45" s="152"/>
      <c r="SNY45" s="152"/>
      <c r="SNZ45" s="152"/>
      <c r="SOA45" s="152"/>
      <c r="SOB45" s="152"/>
      <c r="SOC45" s="152"/>
      <c r="SOD45" s="152"/>
      <c r="SOE45" s="152"/>
      <c r="SOF45" s="152"/>
      <c r="SOG45" s="152"/>
      <c r="SOH45" s="152"/>
      <c r="SOI45" s="152"/>
      <c r="SOJ45" s="152"/>
      <c r="SOK45" s="152"/>
      <c r="SOL45" s="152"/>
      <c r="SOM45" s="152"/>
      <c r="SON45" s="152"/>
      <c r="SOO45" s="152"/>
      <c r="SOP45" s="152"/>
      <c r="SOQ45" s="152"/>
      <c r="SOR45" s="152"/>
      <c r="SOS45" s="152"/>
      <c r="SOT45" s="152"/>
      <c r="SOU45" s="152"/>
      <c r="SOV45" s="152"/>
      <c r="SOW45" s="152"/>
      <c r="SOX45" s="152"/>
      <c r="SOY45" s="152"/>
      <c r="SOZ45" s="152"/>
      <c r="SPA45" s="152"/>
      <c r="SPB45" s="152"/>
      <c r="SPC45" s="152"/>
      <c r="SPD45" s="152"/>
      <c r="SPE45" s="152"/>
      <c r="SPF45" s="152"/>
      <c r="SPG45" s="152"/>
      <c r="SPH45" s="152"/>
      <c r="SPI45" s="152"/>
      <c r="SPJ45" s="152"/>
      <c r="SPK45" s="152"/>
      <c r="SPL45" s="152"/>
      <c r="SPM45" s="152"/>
      <c r="SPN45" s="152"/>
      <c r="SPO45" s="152"/>
      <c r="SPP45" s="152"/>
      <c r="SPQ45" s="152"/>
      <c r="SPR45" s="152"/>
      <c r="SPS45" s="152"/>
      <c r="SPT45" s="152"/>
      <c r="SPU45" s="152"/>
      <c r="SPV45" s="152"/>
      <c r="SPW45" s="152"/>
      <c r="SPX45" s="152"/>
      <c r="SPY45" s="152"/>
      <c r="SPZ45" s="152"/>
      <c r="SQA45" s="152"/>
      <c r="SQB45" s="152"/>
      <c r="SQC45" s="152"/>
      <c r="SQD45" s="152"/>
      <c r="SQE45" s="152"/>
      <c r="SQF45" s="152"/>
      <c r="SQG45" s="152"/>
      <c r="SQH45" s="152"/>
      <c r="SQI45" s="152"/>
      <c r="SQJ45" s="152"/>
      <c r="SQK45" s="152"/>
      <c r="SQL45" s="152"/>
      <c r="SQM45" s="152"/>
      <c r="SQN45" s="152"/>
      <c r="SQO45" s="152"/>
      <c r="SQP45" s="152"/>
      <c r="SQQ45" s="152"/>
      <c r="SQR45" s="152"/>
      <c r="SQS45" s="152"/>
      <c r="SQT45" s="152"/>
      <c r="SQU45" s="152"/>
      <c r="SQV45" s="152"/>
      <c r="SQW45" s="152"/>
      <c r="SQX45" s="152"/>
      <c r="SQY45" s="152"/>
      <c r="SQZ45" s="152"/>
      <c r="SRA45" s="152"/>
      <c r="SRB45" s="152"/>
      <c r="SRC45" s="152"/>
      <c r="SRD45" s="152"/>
      <c r="SRE45" s="152"/>
      <c r="SRF45" s="152"/>
      <c r="SRG45" s="152"/>
      <c r="SRH45" s="152"/>
      <c r="SRI45" s="152"/>
      <c r="SRJ45" s="152"/>
      <c r="SRK45" s="152"/>
      <c r="SRL45" s="152"/>
      <c r="SRM45" s="152"/>
      <c r="SRN45" s="152"/>
      <c r="SRO45" s="152"/>
      <c r="SRP45" s="152"/>
      <c r="SRQ45" s="152"/>
      <c r="SRR45" s="152"/>
      <c r="SRS45" s="152"/>
      <c r="SRT45" s="152"/>
      <c r="SRU45" s="152"/>
      <c r="SRV45" s="152"/>
      <c r="SRW45" s="152"/>
      <c r="SRX45" s="152"/>
      <c r="SRY45" s="152"/>
      <c r="SRZ45" s="152"/>
      <c r="SSA45" s="152"/>
      <c r="SSB45" s="152"/>
      <c r="SSC45" s="152"/>
      <c r="SSD45" s="152"/>
      <c r="SSE45" s="152"/>
      <c r="SSF45" s="152"/>
      <c r="SSG45" s="152"/>
      <c r="SSH45" s="152"/>
      <c r="SSI45" s="152"/>
      <c r="SSJ45" s="152"/>
      <c r="SSK45" s="152"/>
      <c r="SSL45" s="152"/>
      <c r="SSM45" s="152"/>
      <c r="SSN45" s="152"/>
      <c r="SSO45" s="152"/>
      <c r="SSP45" s="152"/>
      <c r="SSQ45" s="152"/>
      <c r="SSR45" s="152"/>
      <c r="SSS45" s="152"/>
      <c r="SST45" s="152"/>
      <c r="SSU45" s="152"/>
      <c r="SSV45" s="152"/>
      <c r="SSW45" s="152"/>
      <c r="SSX45" s="152"/>
      <c r="SSY45" s="152"/>
      <c r="SSZ45" s="152"/>
      <c r="STA45" s="152"/>
      <c r="STB45" s="152"/>
      <c r="STC45" s="152"/>
      <c r="STD45" s="152"/>
      <c r="STE45" s="152"/>
      <c r="STF45" s="152"/>
      <c r="STG45" s="152"/>
      <c r="STH45" s="152"/>
      <c r="STI45" s="152"/>
      <c r="STJ45" s="152"/>
      <c r="STK45" s="152"/>
      <c r="STL45" s="152"/>
      <c r="STM45" s="152"/>
      <c r="STN45" s="152"/>
      <c r="STO45" s="152"/>
      <c r="STP45" s="152"/>
      <c r="STQ45" s="152"/>
      <c r="STR45" s="152"/>
      <c r="STS45" s="152"/>
      <c r="STT45" s="152"/>
      <c r="STU45" s="152"/>
      <c r="STV45" s="152"/>
      <c r="STW45" s="152"/>
      <c r="STX45" s="152"/>
      <c r="STY45" s="152"/>
      <c r="STZ45" s="152"/>
      <c r="SUA45" s="152"/>
      <c r="SUB45" s="152"/>
      <c r="SUC45" s="152"/>
      <c r="SUD45" s="152"/>
      <c r="SUE45" s="152"/>
      <c r="SUF45" s="152"/>
      <c r="SUG45" s="152"/>
      <c r="SUH45" s="152"/>
      <c r="SUI45" s="152"/>
      <c r="SUJ45" s="152"/>
      <c r="SUK45" s="152"/>
      <c r="SUL45" s="152"/>
      <c r="SUM45" s="152"/>
      <c r="SUN45" s="152"/>
      <c r="SUO45" s="152"/>
      <c r="SUP45" s="152"/>
      <c r="SUQ45" s="152"/>
      <c r="SUR45" s="152"/>
      <c r="SUS45" s="152"/>
      <c r="SUT45" s="152"/>
      <c r="SUU45" s="152"/>
      <c r="SUV45" s="152"/>
      <c r="SUW45" s="152"/>
      <c r="SUX45" s="152"/>
      <c r="SUY45" s="152"/>
      <c r="SUZ45" s="152"/>
      <c r="SVA45" s="152"/>
      <c r="SVB45" s="152"/>
      <c r="SVC45" s="152"/>
      <c r="SVD45" s="152"/>
      <c r="SVE45" s="152"/>
      <c r="SVF45" s="152"/>
      <c r="SVG45" s="152"/>
      <c r="SVH45" s="152"/>
      <c r="SVI45" s="152"/>
      <c r="SVJ45" s="152"/>
      <c r="SVK45" s="152"/>
      <c r="SVL45" s="152"/>
      <c r="SVM45" s="152"/>
      <c r="SVN45" s="152"/>
      <c r="SVO45" s="152"/>
      <c r="SVP45" s="152"/>
      <c r="SVQ45" s="152"/>
      <c r="SVR45" s="152"/>
      <c r="SVS45" s="152"/>
      <c r="SVT45" s="152"/>
      <c r="SVU45" s="152"/>
      <c r="SVV45" s="152"/>
      <c r="SVW45" s="152"/>
      <c r="SVX45" s="152"/>
      <c r="SVY45" s="152"/>
      <c r="SVZ45" s="152"/>
      <c r="SWA45" s="152"/>
      <c r="SWB45" s="152"/>
      <c r="SWC45" s="152"/>
      <c r="SWD45" s="152"/>
      <c r="SWE45" s="152"/>
      <c r="SWF45" s="152"/>
      <c r="SWG45" s="152"/>
      <c r="SWH45" s="152"/>
      <c r="SWI45" s="152"/>
      <c r="SWJ45" s="152"/>
      <c r="SWK45" s="152"/>
      <c r="SWL45" s="152"/>
      <c r="SWM45" s="152"/>
      <c r="SWN45" s="152"/>
      <c r="SWO45" s="152"/>
      <c r="SWP45" s="152"/>
      <c r="SWQ45" s="152"/>
      <c r="SWR45" s="152"/>
      <c r="SWS45" s="152"/>
      <c r="SWT45" s="152"/>
      <c r="SWU45" s="152"/>
      <c r="SWV45" s="152"/>
      <c r="SWW45" s="152"/>
      <c r="SWX45" s="152"/>
      <c r="SWY45" s="152"/>
      <c r="SWZ45" s="152"/>
      <c r="SXA45" s="152"/>
      <c r="SXB45" s="152"/>
      <c r="SXC45" s="152"/>
      <c r="SXD45" s="152"/>
      <c r="SXE45" s="152"/>
      <c r="SXF45" s="152"/>
      <c r="SXG45" s="152"/>
      <c r="SXH45" s="152"/>
      <c r="SXI45" s="152"/>
      <c r="SXJ45" s="152"/>
      <c r="SXK45" s="152"/>
      <c r="SXL45" s="152"/>
      <c r="SXM45" s="152"/>
      <c r="SXN45" s="152"/>
      <c r="SXO45" s="152"/>
      <c r="SXP45" s="152"/>
      <c r="SXQ45" s="152"/>
      <c r="SXR45" s="152"/>
      <c r="SXS45" s="152"/>
      <c r="SXT45" s="152"/>
      <c r="SXU45" s="152"/>
      <c r="SXV45" s="152"/>
      <c r="SXW45" s="152"/>
      <c r="SXX45" s="152"/>
      <c r="SXY45" s="152"/>
      <c r="SXZ45" s="152"/>
      <c r="SYA45" s="152"/>
      <c r="SYB45" s="152"/>
      <c r="SYC45" s="152"/>
      <c r="SYD45" s="152"/>
      <c r="SYE45" s="152"/>
      <c r="SYF45" s="152"/>
      <c r="SYG45" s="152"/>
      <c r="SYH45" s="152"/>
      <c r="SYI45" s="152"/>
      <c r="SYJ45" s="152"/>
      <c r="SYK45" s="152"/>
      <c r="SYL45" s="152"/>
      <c r="SYM45" s="152"/>
      <c r="SYN45" s="152"/>
      <c r="SYO45" s="152"/>
      <c r="SYP45" s="152"/>
      <c r="SYQ45" s="152"/>
      <c r="SYR45" s="152"/>
      <c r="SYS45" s="152"/>
      <c r="SYT45" s="152"/>
      <c r="SYU45" s="152"/>
      <c r="SYV45" s="152"/>
      <c r="SYW45" s="152"/>
      <c r="SYX45" s="152"/>
      <c r="SYY45" s="152"/>
      <c r="SYZ45" s="152"/>
      <c r="SZA45" s="152"/>
      <c r="SZB45" s="152"/>
      <c r="SZC45" s="152"/>
      <c r="SZD45" s="152"/>
      <c r="SZE45" s="152"/>
      <c r="SZF45" s="152"/>
      <c r="SZG45" s="152"/>
      <c r="SZH45" s="152"/>
      <c r="SZI45" s="152"/>
      <c r="SZJ45" s="152"/>
      <c r="SZK45" s="152"/>
      <c r="SZL45" s="152"/>
      <c r="SZM45" s="152"/>
      <c r="SZN45" s="152"/>
      <c r="SZO45" s="152"/>
      <c r="SZP45" s="152"/>
      <c r="SZQ45" s="152"/>
      <c r="SZR45" s="152"/>
      <c r="SZS45" s="152"/>
      <c r="SZT45" s="152"/>
      <c r="SZU45" s="152"/>
      <c r="SZV45" s="152"/>
      <c r="SZW45" s="152"/>
      <c r="SZX45" s="152"/>
      <c r="SZY45" s="152"/>
      <c r="SZZ45" s="152"/>
      <c r="TAA45" s="152"/>
      <c r="TAB45" s="152"/>
      <c r="TAC45" s="152"/>
      <c r="TAD45" s="152"/>
      <c r="TAE45" s="152"/>
      <c r="TAF45" s="152"/>
      <c r="TAG45" s="152"/>
      <c r="TAH45" s="152"/>
      <c r="TAI45" s="152"/>
      <c r="TAJ45" s="152"/>
      <c r="TAK45" s="152"/>
      <c r="TAL45" s="152"/>
      <c r="TAM45" s="152"/>
      <c r="TAN45" s="152"/>
      <c r="TAO45" s="152"/>
      <c r="TAP45" s="152"/>
      <c r="TAQ45" s="152"/>
      <c r="TAR45" s="152"/>
      <c r="TAS45" s="152"/>
      <c r="TAT45" s="152"/>
      <c r="TAU45" s="152"/>
      <c r="TAV45" s="152"/>
      <c r="TAW45" s="152"/>
      <c r="TAX45" s="152"/>
      <c r="TAY45" s="152"/>
      <c r="TAZ45" s="152"/>
      <c r="TBA45" s="152"/>
      <c r="TBB45" s="152"/>
      <c r="TBC45" s="152"/>
      <c r="TBD45" s="152"/>
      <c r="TBE45" s="152"/>
      <c r="TBF45" s="152"/>
      <c r="TBG45" s="152"/>
      <c r="TBH45" s="152"/>
      <c r="TBI45" s="152"/>
      <c r="TBJ45" s="152"/>
      <c r="TBK45" s="152"/>
      <c r="TBL45" s="152"/>
      <c r="TBM45" s="152"/>
      <c r="TBN45" s="152"/>
      <c r="TBO45" s="152"/>
      <c r="TBP45" s="152"/>
      <c r="TBQ45" s="152"/>
      <c r="TBR45" s="152"/>
      <c r="TBS45" s="152"/>
      <c r="TBT45" s="152"/>
      <c r="TBU45" s="152"/>
      <c r="TBV45" s="152"/>
      <c r="TBW45" s="152"/>
      <c r="TBX45" s="152"/>
      <c r="TBY45" s="152"/>
      <c r="TBZ45" s="152"/>
      <c r="TCA45" s="152"/>
      <c r="TCB45" s="152"/>
      <c r="TCC45" s="152"/>
      <c r="TCD45" s="152"/>
      <c r="TCE45" s="152"/>
      <c r="TCF45" s="152"/>
      <c r="TCG45" s="152"/>
      <c r="TCH45" s="152"/>
      <c r="TCI45" s="152"/>
      <c r="TCJ45" s="152"/>
      <c r="TCK45" s="152"/>
      <c r="TCL45" s="152"/>
      <c r="TCM45" s="152"/>
      <c r="TCN45" s="152"/>
      <c r="TCO45" s="152"/>
      <c r="TCP45" s="152"/>
      <c r="TCQ45" s="152"/>
      <c r="TCR45" s="152"/>
      <c r="TCS45" s="152"/>
      <c r="TCT45" s="152"/>
      <c r="TCU45" s="152"/>
      <c r="TCV45" s="152"/>
      <c r="TCW45" s="152"/>
      <c r="TCX45" s="152"/>
      <c r="TCY45" s="152"/>
      <c r="TCZ45" s="152"/>
      <c r="TDA45" s="152"/>
      <c r="TDB45" s="152"/>
      <c r="TDC45" s="152"/>
      <c r="TDD45" s="152"/>
      <c r="TDE45" s="152"/>
      <c r="TDF45" s="152"/>
      <c r="TDG45" s="152"/>
      <c r="TDH45" s="152"/>
      <c r="TDI45" s="152"/>
      <c r="TDJ45" s="152"/>
      <c r="TDK45" s="152"/>
      <c r="TDL45" s="152"/>
      <c r="TDM45" s="152"/>
      <c r="TDN45" s="152"/>
      <c r="TDO45" s="152"/>
      <c r="TDP45" s="152"/>
      <c r="TDQ45" s="152"/>
      <c r="TDR45" s="152"/>
      <c r="TDS45" s="152"/>
      <c r="TDT45" s="152"/>
      <c r="TDU45" s="152"/>
      <c r="TDV45" s="152"/>
      <c r="TDW45" s="152"/>
      <c r="TDX45" s="152"/>
      <c r="TDY45" s="152"/>
      <c r="TDZ45" s="152"/>
      <c r="TEA45" s="152"/>
      <c r="TEB45" s="152"/>
      <c r="TEC45" s="152"/>
      <c r="TED45" s="152"/>
      <c r="TEE45" s="152"/>
      <c r="TEF45" s="152"/>
      <c r="TEG45" s="152"/>
      <c r="TEH45" s="152"/>
      <c r="TEI45" s="152"/>
      <c r="TEJ45" s="152"/>
      <c r="TEK45" s="152"/>
      <c r="TEL45" s="152"/>
      <c r="TEM45" s="152"/>
      <c r="TEN45" s="152"/>
      <c r="TEO45" s="152"/>
      <c r="TEP45" s="152"/>
      <c r="TEQ45" s="152"/>
      <c r="TER45" s="152"/>
      <c r="TES45" s="152"/>
      <c r="TET45" s="152"/>
      <c r="TEU45" s="152"/>
      <c r="TEV45" s="152"/>
      <c r="TEW45" s="152"/>
      <c r="TEX45" s="152"/>
      <c r="TEY45" s="152"/>
      <c r="TEZ45" s="152"/>
      <c r="TFA45" s="152"/>
      <c r="TFB45" s="152"/>
      <c r="TFC45" s="152"/>
      <c r="TFD45" s="152"/>
      <c r="TFE45" s="152"/>
      <c r="TFF45" s="152"/>
      <c r="TFG45" s="152"/>
      <c r="TFH45" s="152"/>
      <c r="TFI45" s="152"/>
      <c r="TFJ45" s="152"/>
      <c r="TFK45" s="152"/>
      <c r="TFL45" s="152"/>
      <c r="TFM45" s="152"/>
      <c r="TFN45" s="152"/>
      <c r="TFO45" s="152"/>
      <c r="TFP45" s="152"/>
      <c r="TFQ45" s="152"/>
      <c r="TFR45" s="152"/>
      <c r="TFS45" s="152"/>
      <c r="TFT45" s="152"/>
      <c r="TFU45" s="152"/>
      <c r="TFV45" s="152"/>
      <c r="TFW45" s="152"/>
      <c r="TFX45" s="152"/>
      <c r="TFY45" s="152"/>
      <c r="TFZ45" s="152"/>
      <c r="TGA45" s="152"/>
      <c r="TGB45" s="152"/>
      <c r="TGC45" s="152"/>
      <c r="TGD45" s="152"/>
      <c r="TGE45" s="152"/>
      <c r="TGF45" s="152"/>
      <c r="TGG45" s="152"/>
      <c r="TGH45" s="152"/>
      <c r="TGI45" s="152"/>
      <c r="TGJ45" s="152"/>
      <c r="TGK45" s="152"/>
      <c r="TGL45" s="152"/>
      <c r="TGM45" s="152"/>
      <c r="TGN45" s="152"/>
      <c r="TGO45" s="152"/>
      <c r="TGP45" s="152"/>
      <c r="TGQ45" s="152"/>
      <c r="TGR45" s="152"/>
      <c r="TGS45" s="152"/>
      <c r="TGT45" s="152"/>
      <c r="TGU45" s="152"/>
      <c r="TGV45" s="152"/>
      <c r="TGW45" s="152"/>
      <c r="TGX45" s="152"/>
      <c r="TGY45" s="152"/>
      <c r="TGZ45" s="152"/>
      <c r="THA45" s="152"/>
      <c r="THB45" s="152"/>
      <c r="THC45" s="152"/>
      <c r="THD45" s="152"/>
      <c r="THE45" s="152"/>
      <c r="THF45" s="152"/>
      <c r="THG45" s="152"/>
      <c r="THH45" s="152"/>
      <c r="THI45" s="152"/>
      <c r="THJ45" s="152"/>
      <c r="THK45" s="152"/>
      <c r="THL45" s="152"/>
      <c r="THM45" s="152"/>
      <c r="THN45" s="152"/>
      <c r="THO45" s="152"/>
      <c r="THP45" s="152"/>
      <c r="THQ45" s="152"/>
      <c r="THR45" s="152"/>
      <c r="THS45" s="152"/>
      <c r="THT45" s="152"/>
      <c r="THU45" s="152"/>
      <c r="THV45" s="152"/>
      <c r="THW45" s="152"/>
      <c r="THX45" s="152"/>
      <c r="THY45" s="152"/>
      <c r="THZ45" s="152"/>
      <c r="TIA45" s="152"/>
      <c r="TIB45" s="152"/>
      <c r="TIC45" s="152"/>
      <c r="TID45" s="152"/>
      <c r="TIE45" s="152"/>
      <c r="TIF45" s="152"/>
      <c r="TIG45" s="152"/>
      <c r="TIH45" s="152"/>
      <c r="TII45" s="152"/>
      <c r="TIJ45" s="152"/>
      <c r="TIK45" s="152"/>
      <c r="TIL45" s="152"/>
      <c r="TIM45" s="152"/>
      <c r="TIN45" s="152"/>
      <c r="TIO45" s="152"/>
      <c r="TIP45" s="152"/>
      <c r="TIQ45" s="152"/>
      <c r="TIR45" s="152"/>
      <c r="TIS45" s="152"/>
      <c r="TIT45" s="152"/>
      <c r="TIU45" s="152"/>
      <c r="TIV45" s="152"/>
      <c r="TIW45" s="152"/>
      <c r="TIX45" s="152"/>
      <c r="TIY45" s="152"/>
      <c r="TIZ45" s="152"/>
      <c r="TJA45" s="152"/>
      <c r="TJB45" s="152"/>
      <c r="TJC45" s="152"/>
      <c r="TJD45" s="152"/>
      <c r="TJE45" s="152"/>
      <c r="TJF45" s="152"/>
      <c r="TJG45" s="152"/>
      <c r="TJH45" s="152"/>
      <c r="TJI45" s="152"/>
      <c r="TJJ45" s="152"/>
      <c r="TJK45" s="152"/>
      <c r="TJL45" s="152"/>
      <c r="TJM45" s="152"/>
      <c r="TJN45" s="152"/>
      <c r="TJO45" s="152"/>
      <c r="TJP45" s="152"/>
      <c r="TJQ45" s="152"/>
      <c r="TJR45" s="152"/>
      <c r="TJS45" s="152"/>
      <c r="TJT45" s="152"/>
      <c r="TJU45" s="152"/>
      <c r="TJV45" s="152"/>
      <c r="TJW45" s="152"/>
      <c r="TJX45" s="152"/>
      <c r="TJY45" s="152"/>
      <c r="TJZ45" s="152"/>
      <c r="TKA45" s="152"/>
      <c r="TKB45" s="152"/>
      <c r="TKC45" s="152"/>
      <c r="TKD45" s="152"/>
      <c r="TKE45" s="152"/>
      <c r="TKF45" s="152"/>
      <c r="TKG45" s="152"/>
      <c r="TKH45" s="152"/>
      <c r="TKI45" s="152"/>
      <c r="TKJ45" s="152"/>
      <c r="TKK45" s="152"/>
      <c r="TKL45" s="152"/>
      <c r="TKM45" s="152"/>
      <c r="TKN45" s="152"/>
      <c r="TKO45" s="152"/>
      <c r="TKP45" s="152"/>
      <c r="TKQ45" s="152"/>
      <c r="TKR45" s="152"/>
      <c r="TKS45" s="152"/>
      <c r="TKT45" s="152"/>
      <c r="TKU45" s="152"/>
      <c r="TKV45" s="152"/>
      <c r="TKW45" s="152"/>
      <c r="TKX45" s="152"/>
      <c r="TKY45" s="152"/>
      <c r="TKZ45" s="152"/>
      <c r="TLA45" s="152"/>
      <c r="TLB45" s="152"/>
      <c r="TLC45" s="152"/>
      <c r="TLD45" s="152"/>
      <c r="TLE45" s="152"/>
      <c r="TLF45" s="152"/>
      <c r="TLG45" s="152"/>
      <c r="TLH45" s="152"/>
      <c r="TLI45" s="152"/>
      <c r="TLJ45" s="152"/>
      <c r="TLK45" s="152"/>
      <c r="TLL45" s="152"/>
      <c r="TLM45" s="152"/>
      <c r="TLN45" s="152"/>
      <c r="TLO45" s="152"/>
      <c r="TLP45" s="152"/>
      <c r="TLQ45" s="152"/>
      <c r="TLR45" s="152"/>
      <c r="TLS45" s="152"/>
      <c r="TLT45" s="152"/>
      <c r="TLU45" s="152"/>
      <c r="TLV45" s="152"/>
      <c r="TLW45" s="152"/>
      <c r="TLX45" s="152"/>
      <c r="TLY45" s="152"/>
      <c r="TLZ45" s="152"/>
      <c r="TMA45" s="152"/>
      <c r="TMB45" s="152"/>
      <c r="TMC45" s="152"/>
      <c r="TMD45" s="152"/>
      <c r="TME45" s="152"/>
      <c r="TMF45" s="152"/>
      <c r="TMG45" s="152"/>
      <c r="TMH45" s="152"/>
      <c r="TMI45" s="152"/>
      <c r="TMJ45" s="152"/>
      <c r="TMK45" s="152"/>
      <c r="TML45" s="152"/>
      <c r="TMM45" s="152"/>
      <c r="TMN45" s="152"/>
      <c r="TMO45" s="152"/>
      <c r="TMP45" s="152"/>
      <c r="TMQ45" s="152"/>
      <c r="TMR45" s="152"/>
      <c r="TMS45" s="152"/>
      <c r="TMT45" s="152"/>
      <c r="TMU45" s="152"/>
      <c r="TMV45" s="152"/>
      <c r="TMW45" s="152"/>
      <c r="TMX45" s="152"/>
      <c r="TMY45" s="152"/>
      <c r="TMZ45" s="152"/>
      <c r="TNA45" s="152"/>
      <c r="TNB45" s="152"/>
      <c r="TNC45" s="152"/>
      <c r="TND45" s="152"/>
      <c r="TNE45" s="152"/>
      <c r="TNF45" s="152"/>
      <c r="TNG45" s="152"/>
      <c r="TNH45" s="152"/>
      <c r="TNI45" s="152"/>
      <c r="TNJ45" s="152"/>
      <c r="TNK45" s="152"/>
      <c r="TNL45" s="152"/>
      <c r="TNM45" s="152"/>
      <c r="TNN45" s="152"/>
      <c r="TNO45" s="152"/>
      <c r="TNP45" s="152"/>
      <c r="TNQ45" s="152"/>
      <c r="TNR45" s="152"/>
      <c r="TNS45" s="152"/>
      <c r="TNT45" s="152"/>
      <c r="TNU45" s="152"/>
      <c r="TNV45" s="152"/>
      <c r="TNW45" s="152"/>
      <c r="TNX45" s="152"/>
      <c r="TNY45" s="152"/>
      <c r="TNZ45" s="152"/>
      <c r="TOA45" s="152"/>
      <c r="TOB45" s="152"/>
      <c r="TOC45" s="152"/>
      <c r="TOD45" s="152"/>
      <c r="TOE45" s="152"/>
      <c r="TOF45" s="152"/>
      <c r="TOG45" s="152"/>
      <c r="TOH45" s="152"/>
      <c r="TOI45" s="152"/>
      <c r="TOJ45" s="152"/>
      <c r="TOK45" s="152"/>
      <c r="TOL45" s="152"/>
      <c r="TOM45" s="152"/>
      <c r="TON45" s="152"/>
      <c r="TOO45" s="152"/>
      <c r="TOP45" s="152"/>
      <c r="TOQ45" s="152"/>
      <c r="TOR45" s="152"/>
      <c r="TOS45" s="152"/>
      <c r="TOT45" s="152"/>
      <c r="TOU45" s="152"/>
      <c r="TOV45" s="152"/>
      <c r="TOW45" s="152"/>
      <c r="TOX45" s="152"/>
      <c r="TOY45" s="152"/>
      <c r="TOZ45" s="152"/>
      <c r="TPA45" s="152"/>
      <c r="TPB45" s="152"/>
      <c r="TPC45" s="152"/>
      <c r="TPD45" s="152"/>
      <c r="TPE45" s="152"/>
      <c r="TPF45" s="152"/>
      <c r="TPG45" s="152"/>
      <c r="TPH45" s="152"/>
      <c r="TPI45" s="152"/>
      <c r="TPJ45" s="152"/>
      <c r="TPK45" s="152"/>
      <c r="TPL45" s="152"/>
      <c r="TPM45" s="152"/>
      <c r="TPN45" s="152"/>
      <c r="TPO45" s="152"/>
      <c r="TPP45" s="152"/>
      <c r="TPQ45" s="152"/>
      <c r="TPR45" s="152"/>
      <c r="TPS45" s="152"/>
      <c r="TPT45" s="152"/>
      <c r="TPU45" s="152"/>
      <c r="TPV45" s="152"/>
      <c r="TPW45" s="152"/>
      <c r="TPX45" s="152"/>
      <c r="TPY45" s="152"/>
      <c r="TPZ45" s="152"/>
      <c r="TQA45" s="152"/>
      <c r="TQB45" s="152"/>
      <c r="TQC45" s="152"/>
      <c r="TQD45" s="152"/>
      <c r="TQE45" s="152"/>
      <c r="TQF45" s="152"/>
      <c r="TQG45" s="152"/>
      <c r="TQH45" s="152"/>
      <c r="TQI45" s="152"/>
      <c r="TQJ45" s="152"/>
      <c r="TQK45" s="152"/>
      <c r="TQL45" s="152"/>
      <c r="TQM45" s="152"/>
      <c r="TQN45" s="152"/>
      <c r="TQO45" s="152"/>
      <c r="TQP45" s="152"/>
      <c r="TQQ45" s="152"/>
      <c r="TQR45" s="152"/>
      <c r="TQS45" s="152"/>
      <c r="TQT45" s="152"/>
      <c r="TQU45" s="152"/>
      <c r="TQV45" s="152"/>
      <c r="TQW45" s="152"/>
      <c r="TQX45" s="152"/>
      <c r="TQY45" s="152"/>
      <c r="TQZ45" s="152"/>
      <c r="TRA45" s="152"/>
      <c r="TRB45" s="152"/>
      <c r="TRC45" s="152"/>
      <c r="TRD45" s="152"/>
      <c r="TRE45" s="152"/>
      <c r="TRF45" s="152"/>
      <c r="TRG45" s="152"/>
      <c r="TRH45" s="152"/>
      <c r="TRI45" s="152"/>
      <c r="TRJ45" s="152"/>
      <c r="TRK45" s="152"/>
      <c r="TRL45" s="152"/>
      <c r="TRM45" s="152"/>
      <c r="TRN45" s="152"/>
      <c r="TRO45" s="152"/>
      <c r="TRP45" s="152"/>
      <c r="TRQ45" s="152"/>
      <c r="TRR45" s="152"/>
      <c r="TRS45" s="152"/>
      <c r="TRT45" s="152"/>
      <c r="TRU45" s="152"/>
      <c r="TRV45" s="152"/>
      <c r="TRW45" s="152"/>
      <c r="TRX45" s="152"/>
      <c r="TRY45" s="152"/>
      <c r="TRZ45" s="152"/>
      <c r="TSA45" s="152"/>
      <c r="TSB45" s="152"/>
      <c r="TSC45" s="152"/>
      <c r="TSD45" s="152"/>
      <c r="TSE45" s="152"/>
      <c r="TSF45" s="152"/>
      <c r="TSG45" s="152"/>
      <c r="TSH45" s="152"/>
      <c r="TSI45" s="152"/>
      <c r="TSJ45" s="152"/>
      <c r="TSK45" s="152"/>
      <c r="TSL45" s="152"/>
      <c r="TSM45" s="152"/>
      <c r="TSN45" s="152"/>
      <c r="TSO45" s="152"/>
      <c r="TSP45" s="152"/>
      <c r="TSQ45" s="152"/>
      <c r="TSR45" s="152"/>
      <c r="TSS45" s="152"/>
      <c r="TST45" s="152"/>
      <c r="TSU45" s="152"/>
      <c r="TSV45" s="152"/>
      <c r="TSW45" s="152"/>
      <c r="TSX45" s="152"/>
      <c r="TSY45" s="152"/>
      <c r="TSZ45" s="152"/>
      <c r="TTA45" s="152"/>
      <c r="TTB45" s="152"/>
      <c r="TTC45" s="152"/>
      <c r="TTD45" s="152"/>
      <c r="TTE45" s="152"/>
      <c r="TTF45" s="152"/>
      <c r="TTG45" s="152"/>
      <c r="TTH45" s="152"/>
      <c r="TTI45" s="152"/>
      <c r="TTJ45" s="152"/>
      <c r="TTK45" s="152"/>
      <c r="TTL45" s="152"/>
      <c r="TTM45" s="152"/>
      <c r="TTN45" s="152"/>
      <c r="TTO45" s="152"/>
      <c r="TTP45" s="152"/>
      <c r="TTQ45" s="152"/>
      <c r="TTR45" s="152"/>
      <c r="TTS45" s="152"/>
      <c r="TTT45" s="152"/>
      <c r="TTU45" s="152"/>
      <c r="TTV45" s="152"/>
      <c r="TTW45" s="152"/>
      <c r="TTX45" s="152"/>
      <c r="TTY45" s="152"/>
      <c r="TTZ45" s="152"/>
      <c r="TUA45" s="152"/>
      <c r="TUB45" s="152"/>
      <c r="TUC45" s="152"/>
      <c r="TUD45" s="152"/>
      <c r="TUE45" s="152"/>
      <c r="TUF45" s="152"/>
      <c r="TUG45" s="152"/>
      <c r="TUH45" s="152"/>
      <c r="TUI45" s="152"/>
      <c r="TUJ45" s="152"/>
      <c r="TUK45" s="152"/>
      <c r="TUL45" s="152"/>
      <c r="TUM45" s="152"/>
      <c r="TUN45" s="152"/>
      <c r="TUO45" s="152"/>
      <c r="TUP45" s="152"/>
      <c r="TUQ45" s="152"/>
      <c r="TUR45" s="152"/>
      <c r="TUS45" s="152"/>
      <c r="TUT45" s="152"/>
      <c r="TUU45" s="152"/>
      <c r="TUV45" s="152"/>
      <c r="TUW45" s="152"/>
      <c r="TUX45" s="152"/>
      <c r="TUY45" s="152"/>
      <c r="TUZ45" s="152"/>
      <c r="TVA45" s="152"/>
      <c r="TVB45" s="152"/>
      <c r="TVC45" s="152"/>
      <c r="TVD45" s="152"/>
      <c r="TVE45" s="152"/>
      <c r="TVF45" s="152"/>
      <c r="TVG45" s="152"/>
      <c r="TVH45" s="152"/>
      <c r="TVI45" s="152"/>
      <c r="TVJ45" s="152"/>
      <c r="TVK45" s="152"/>
      <c r="TVL45" s="152"/>
      <c r="TVM45" s="152"/>
      <c r="TVN45" s="152"/>
      <c r="TVO45" s="152"/>
      <c r="TVP45" s="152"/>
      <c r="TVQ45" s="152"/>
      <c r="TVR45" s="152"/>
      <c r="TVS45" s="152"/>
      <c r="TVT45" s="152"/>
      <c r="TVU45" s="152"/>
      <c r="TVV45" s="152"/>
      <c r="TVW45" s="152"/>
      <c r="TVX45" s="152"/>
      <c r="TVY45" s="152"/>
      <c r="TVZ45" s="152"/>
      <c r="TWA45" s="152"/>
      <c r="TWB45" s="152"/>
      <c r="TWC45" s="152"/>
      <c r="TWD45" s="152"/>
      <c r="TWE45" s="152"/>
      <c r="TWF45" s="152"/>
      <c r="TWG45" s="152"/>
      <c r="TWH45" s="152"/>
      <c r="TWI45" s="152"/>
      <c r="TWJ45" s="152"/>
      <c r="TWK45" s="152"/>
      <c r="TWL45" s="152"/>
      <c r="TWM45" s="152"/>
      <c r="TWN45" s="152"/>
      <c r="TWO45" s="152"/>
      <c r="TWP45" s="152"/>
      <c r="TWQ45" s="152"/>
      <c r="TWR45" s="152"/>
      <c r="TWS45" s="152"/>
      <c r="TWT45" s="152"/>
      <c r="TWU45" s="152"/>
      <c r="TWV45" s="152"/>
      <c r="TWW45" s="152"/>
      <c r="TWX45" s="152"/>
      <c r="TWY45" s="152"/>
      <c r="TWZ45" s="152"/>
      <c r="TXA45" s="152"/>
      <c r="TXB45" s="152"/>
      <c r="TXC45" s="152"/>
      <c r="TXD45" s="152"/>
      <c r="TXE45" s="152"/>
      <c r="TXF45" s="152"/>
      <c r="TXG45" s="152"/>
      <c r="TXH45" s="152"/>
      <c r="TXI45" s="152"/>
      <c r="TXJ45" s="152"/>
      <c r="TXK45" s="152"/>
      <c r="TXL45" s="152"/>
      <c r="TXM45" s="152"/>
      <c r="TXN45" s="152"/>
      <c r="TXO45" s="152"/>
      <c r="TXP45" s="152"/>
      <c r="TXQ45" s="152"/>
      <c r="TXR45" s="152"/>
      <c r="TXS45" s="152"/>
      <c r="TXT45" s="152"/>
      <c r="TXU45" s="152"/>
      <c r="TXV45" s="152"/>
      <c r="TXW45" s="152"/>
      <c r="TXX45" s="152"/>
      <c r="TXY45" s="152"/>
      <c r="TXZ45" s="152"/>
      <c r="TYA45" s="152"/>
      <c r="TYB45" s="152"/>
      <c r="TYC45" s="152"/>
      <c r="TYD45" s="152"/>
      <c r="TYE45" s="152"/>
      <c r="TYF45" s="152"/>
      <c r="TYG45" s="152"/>
      <c r="TYH45" s="152"/>
      <c r="TYI45" s="152"/>
      <c r="TYJ45" s="152"/>
      <c r="TYK45" s="152"/>
      <c r="TYL45" s="152"/>
      <c r="TYM45" s="152"/>
      <c r="TYN45" s="152"/>
      <c r="TYO45" s="152"/>
      <c r="TYP45" s="152"/>
      <c r="TYQ45" s="152"/>
      <c r="TYR45" s="152"/>
      <c r="TYS45" s="152"/>
      <c r="TYT45" s="152"/>
      <c r="TYU45" s="152"/>
      <c r="TYV45" s="152"/>
      <c r="TYW45" s="152"/>
      <c r="TYX45" s="152"/>
      <c r="TYY45" s="152"/>
      <c r="TYZ45" s="152"/>
      <c r="TZA45" s="152"/>
      <c r="TZB45" s="152"/>
      <c r="TZC45" s="152"/>
      <c r="TZD45" s="152"/>
      <c r="TZE45" s="152"/>
      <c r="TZF45" s="152"/>
      <c r="TZG45" s="152"/>
      <c r="TZH45" s="152"/>
      <c r="TZI45" s="152"/>
      <c r="TZJ45" s="152"/>
      <c r="TZK45" s="152"/>
      <c r="TZL45" s="152"/>
      <c r="TZM45" s="152"/>
      <c r="TZN45" s="152"/>
      <c r="TZO45" s="152"/>
      <c r="TZP45" s="152"/>
      <c r="TZQ45" s="152"/>
      <c r="TZR45" s="152"/>
      <c r="TZS45" s="152"/>
      <c r="TZT45" s="152"/>
      <c r="TZU45" s="152"/>
      <c r="TZV45" s="152"/>
      <c r="TZW45" s="152"/>
      <c r="TZX45" s="152"/>
      <c r="TZY45" s="152"/>
      <c r="TZZ45" s="152"/>
      <c r="UAA45" s="152"/>
      <c r="UAB45" s="152"/>
      <c r="UAC45" s="152"/>
      <c r="UAD45" s="152"/>
      <c r="UAE45" s="152"/>
      <c r="UAF45" s="152"/>
      <c r="UAG45" s="152"/>
      <c r="UAH45" s="152"/>
      <c r="UAI45" s="152"/>
      <c r="UAJ45" s="152"/>
      <c r="UAK45" s="152"/>
      <c r="UAL45" s="152"/>
      <c r="UAM45" s="152"/>
      <c r="UAN45" s="152"/>
      <c r="UAO45" s="152"/>
      <c r="UAP45" s="152"/>
      <c r="UAQ45" s="152"/>
      <c r="UAR45" s="152"/>
      <c r="UAS45" s="152"/>
      <c r="UAT45" s="152"/>
      <c r="UAU45" s="152"/>
      <c r="UAV45" s="152"/>
      <c r="UAW45" s="152"/>
      <c r="UAX45" s="152"/>
      <c r="UAY45" s="152"/>
      <c r="UAZ45" s="152"/>
      <c r="UBA45" s="152"/>
      <c r="UBB45" s="152"/>
      <c r="UBC45" s="152"/>
      <c r="UBD45" s="152"/>
      <c r="UBE45" s="152"/>
      <c r="UBF45" s="152"/>
      <c r="UBG45" s="152"/>
      <c r="UBH45" s="152"/>
      <c r="UBI45" s="152"/>
      <c r="UBJ45" s="152"/>
      <c r="UBK45" s="152"/>
      <c r="UBL45" s="152"/>
      <c r="UBM45" s="152"/>
      <c r="UBN45" s="152"/>
      <c r="UBO45" s="152"/>
      <c r="UBP45" s="152"/>
      <c r="UBQ45" s="152"/>
      <c r="UBR45" s="152"/>
      <c r="UBS45" s="152"/>
      <c r="UBT45" s="152"/>
      <c r="UBU45" s="152"/>
      <c r="UBV45" s="152"/>
      <c r="UBW45" s="152"/>
      <c r="UBX45" s="152"/>
      <c r="UBY45" s="152"/>
      <c r="UBZ45" s="152"/>
      <c r="UCA45" s="152"/>
      <c r="UCB45" s="152"/>
      <c r="UCC45" s="152"/>
      <c r="UCD45" s="152"/>
      <c r="UCE45" s="152"/>
      <c r="UCF45" s="152"/>
      <c r="UCG45" s="152"/>
      <c r="UCH45" s="152"/>
      <c r="UCI45" s="152"/>
      <c r="UCJ45" s="152"/>
      <c r="UCK45" s="152"/>
      <c r="UCL45" s="152"/>
      <c r="UCM45" s="152"/>
      <c r="UCN45" s="152"/>
      <c r="UCO45" s="152"/>
      <c r="UCP45" s="152"/>
      <c r="UCQ45" s="152"/>
      <c r="UCR45" s="152"/>
      <c r="UCS45" s="152"/>
      <c r="UCT45" s="152"/>
      <c r="UCU45" s="152"/>
      <c r="UCV45" s="152"/>
      <c r="UCW45" s="152"/>
      <c r="UCX45" s="152"/>
      <c r="UCY45" s="152"/>
      <c r="UCZ45" s="152"/>
      <c r="UDA45" s="152"/>
      <c r="UDB45" s="152"/>
      <c r="UDC45" s="152"/>
      <c r="UDD45" s="152"/>
      <c r="UDE45" s="152"/>
      <c r="UDF45" s="152"/>
      <c r="UDG45" s="152"/>
      <c r="UDH45" s="152"/>
      <c r="UDI45" s="152"/>
      <c r="UDJ45" s="152"/>
      <c r="UDK45" s="152"/>
      <c r="UDL45" s="152"/>
      <c r="UDM45" s="152"/>
      <c r="UDN45" s="152"/>
      <c r="UDO45" s="152"/>
      <c r="UDP45" s="152"/>
      <c r="UDQ45" s="152"/>
      <c r="UDR45" s="152"/>
      <c r="UDS45" s="152"/>
      <c r="UDT45" s="152"/>
      <c r="UDU45" s="152"/>
      <c r="UDV45" s="152"/>
      <c r="UDW45" s="152"/>
      <c r="UDX45" s="152"/>
      <c r="UDY45" s="152"/>
      <c r="UDZ45" s="152"/>
      <c r="UEA45" s="152"/>
      <c r="UEB45" s="152"/>
      <c r="UEC45" s="152"/>
      <c r="UED45" s="152"/>
      <c r="UEE45" s="152"/>
      <c r="UEF45" s="152"/>
      <c r="UEG45" s="152"/>
      <c r="UEH45" s="152"/>
      <c r="UEI45" s="152"/>
      <c r="UEJ45" s="152"/>
      <c r="UEK45" s="152"/>
      <c r="UEL45" s="152"/>
      <c r="UEM45" s="152"/>
      <c r="UEN45" s="152"/>
      <c r="UEO45" s="152"/>
      <c r="UEP45" s="152"/>
      <c r="UEQ45" s="152"/>
      <c r="UER45" s="152"/>
      <c r="UES45" s="152"/>
      <c r="UET45" s="152"/>
      <c r="UEU45" s="152"/>
      <c r="UEV45" s="152"/>
      <c r="UEW45" s="152"/>
      <c r="UEX45" s="152"/>
      <c r="UEY45" s="152"/>
      <c r="UEZ45" s="152"/>
      <c r="UFA45" s="152"/>
      <c r="UFB45" s="152"/>
      <c r="UFC45" s="152"/>
      <c r="UFD45" s="152"/>
      <c r="UFE45" s="152"/>
      <c r="UFF45" s="152"/>
      <c r="UFG45" s="152"/>
      <c r="UFH45" s="152"/>
      <c r="UFI45" s="152"/>
      <c r="UFJ45" s="152"/>
      <c r="UFK45" s="152"/>
      <c r="UFL45" s="152"/>
      <c r="UFM45" s="152"/>
      <c r="UFN45" s="152"/>
      <c r="UFO45" s="152"/>
      <c r="UFP45" s="152"/>
      <c r="UFQ45" s="152"/>
      <c r="UFR45" s="152"/>
      <c r="UFS45" s="152"/>
      <c r="UFT45" s="152"/>
      <c r="UFU45" s="152"/>
      <c r="UFV45" s="152"/>
      <c r="UFW45" s="152"/>
      <c r="UFX45" s="152"/>
      <c r="UFY45" s="152"/>
      <c r="UFZ45" s="152"/>
      <c r="UGA45" s="152"/>
      <c r="UGB45" s="152"/>
      <c r="UGC45" s="152"/>
      <c r="UGD45" s="152"/>
      <c r="UGE45" s="152"/>
      <c r="UGF45" s="152"/>
      <c r="UGG45" s="152"/>
      <c r="UGH45" s="152"/>
      <c r="UGI45" s="152"/>
      <c r="UGJ45" s="152"/>
      <c r="UGK45" s="152"/>
      <c r="UGL45" s="152"/>
      <c r="UGM45" s="152"/>
      <c r="UGN45" s="152"/>
      <c r="UGO45" s="152"/>
      <c r="UGP45" s="152"/>
      <c r="UGQ45" s="152"/>
      <c r="UGR45" s="152"/>
      <c r="UGS45" s="152"/>
      <c r="UGT45" s="152"/>
      <c r="UGU45" s="152"/>
      <c r="UGV45" s="152"/>
      <c r="UGW45" s="152"/>
      <c r="UGX45" s="152"/>
      <c r="UGY45" s="152"/>
      <c r="UGZ45" s="152"/>
      <c r="UHA45" s="152"/>
      <c r="UHB45" s="152"/>
      <c r="UHC45" s="152"/>
      <c r="UHD45" s="152"/>
      <c r="UHE45" s="152"/>
      <c r="UHF45" s="152"/>
      <c r="UHG45" s="152"/>
      <c r="UHH45" s="152"/>
      <c r="UHI45" s="152"/>
      <c r="UHJ45" s="152"/>
      <c r="UHK45" s="152"/>
      <c r="UHL45" s="152"/>
      <c r="UHM45" s="152"/>
      <c r="UHN45" s="152"/>
      <c r="UHO45" s="152"/>
      <c r="UHP45" s="152"/>
      <c r="UHQ45" s="152"/>
      <c r="UHR45" s="152"/>
      <c r="UHS45" s="152"/>
      <c r="UHT45" s="152"/>
      <c r="UHU45" s="152"/>
      <c r="UHV45" s="152"/>
      <c r="UHW45" s="152"/>
      <c r="UHX45" s="152"/>
      <c r="UHY45" s="152"/>
      <c r="UHZ45" s="152"/>
      <c r="UIA45" s="152"/>
      <c r="UIB45" s="152"/>
      <c r="UIC45" s="152"/>
      <c r="UID45" s="152"/>
      <c r="UIE45" s="152"/>
      <c r="UIF45" s="152"/>
      <c r="UIG45" s="152"/>
      <c r="UIH45" s="152"/>
      <c r="UII45" s="152"/>
      <c r="UIJ45" s="152"/>
      <c r="UIK45" s="152"/>
      <c r="UIL45" s="152"/>
      <c r="UIM45" s="152"/>
      <c r="UIN45" s="152"/>
      <c r="UIO45" s="152"/>
      <c r="UIP45" s="152"/>
      <c r="UIQ45" s="152"/>
      <c r="UIR45" s="152"/>
      <c r="UIS45" s="152"/>
      <c r="UIT45" s="152"/>
      <c r="UIU45" s="152"/>
      <c r="UIV45" s="152"/>
      <c r="UIW45" s="152"/>
      <c r="UIX45" s="152"/>
      <c r="UIY45" s="152"/>
      <c r="UIZ45" s="152"/>
      <c r="UJA45" s="152"/>
      <c r="UJB45" s="152"/>
      <c r="UJC45" s="152"/>
      <c r="UJD45" s="152"/>
      <c r="UJE45" s="152"/>
      <c r="UJF45" s="152"/>
      <c r="UJG45" s="152"/>
      <c r="UJH45" s="152"/>
      <c r="UJI45" s="152"/>
      <c r="UJJ45" s="152"/>
      <c r="UJK45" s="152"/>
      <c r="UJL45" s="152"/>
      <c r="UJM45" s="152"/>
      <c r="UJN45" s="152"/>
      <c r="UJO45" s="152"/>
      <c r="UJP45" s="152"/>
      <c r="UJQ45" s="152"/>
      <c r="UJR45" s="152"/>
      <c r="UJS45" s="152"/>
      <c r="UJT45" s="152"/>
      <c r="UJU45" s="152"/>
      <c r="UJV45" s="152"/>
      <c r="UJW45" s="152"/>
      <c r="UJX45" s="152"/>
      <c r="UJY45" s="152"/>
      <c r="UJZ45" s="152"/>
      <c r="UKA45" s="152"/>
      <c r="UKB45" s="152"/>
      <c r="UKC45" s="152"/>
      <c r="UKD45" s="152"/>
      <c r="UKE45" s="152"/>
      <c r="UKF45" s="152"/>
      <c r="UKG45" s="152"/>
      <c r="UKH45" s="152"/>
      <c r="UKI45" s="152"/>
      <c r="UKJ45" s="152"/>
      <c r="UKK45" s="152"/>
      <c r="UKL45" s="152"/>
      <c r="UKM45" s="152"/>
      <c r="UKN45" s="152"/>
      <c r="UKO45" s="152"/>
      <c r="UKP45" s="152"/>
      <c r="UKQ45" s="152"/>
      <c r="UKR45" s="152"/>
      <c r="UKS45" s="152"/>
      <c r="UKT45" s="152"/>
      <c r="UKU45" s="152"/>
      <c r="UKV45" s="152"/>
      <c r="UKW45" s="152"/>
      <c r="UKX45" s="152"/>
      <c r="UKY45" s="152"/>
      <c r="UKZ45" s="152"/>
      <c r="ULA45" s="152"/>
      <c r="ULB45" s="152"/>
      <c r="ULC45" s="152"/>
      <c r="ULD45" s="152"/>
      <c r="ULE45" s="152"/>
      <c r="ULF45" s="152"/>
      <c r="ULG45" s="152"/>
      <c r="ULH45" s="152"/>
      <c r="ULI45" s="152"/>
      <c r="ULJ45" s="152"/>
      <c r="ULK45" s="152"/>
      <c r="ULL45" s="152"/>
      <c r="ULM45" s="152"/>
      <c r="ULN45" s="152"/>
      <c r="ULO45" s="152"/>
      <c r="ULP45" s="152"/>
      <c r="ULQ45" s="152"/>
      <c r="ULR45" s="152"/>
      <c r="ULS45" s="152"/>
      <c r="ULT45" s="152"/>
      <c r="ULU45" s="152"/>
      <c r="ULV45" s="152"/>
      <c r="ULW45" s="152"/>
      <c r="ULX45" s="152"/>
      <c r="ULY45" s="152"/>
      <c r="ULZ45" s="152"/>
      <c r="UMA45" s="152"/>
      <c r="UMB45" s="152"/>
      <c r="UMC45" s="152"/>
      <c r="UMD45" s="152"/>
      <c r="UME45" s="152"/>
      <c r="UMF45" s="152"/>
      <c r="UMG45" s="152"/>
      <c r="UMH45" s="152"/>
      <c r="UMI45" s="152"/>
      <c r="UMJ45" s="152"/>
      <c r="UMK45" s="152"/>
      <c r="UML45" s="152"/>
      <c r="UMM45" s="152"/>
      <c r="UMN45" s="152"/>
      <c r="UMO45" s="152"/>
      <c r="UMP45" s="152"/>
      <c r="UMQ45" s="152"/>
      <c r="UMR45" s="152"/>
      <c r="UMS45" s="152"/>
      <c r="UMT45" s="152"/>
      <c r="UMU45" s="152"/>
      <c r="UMV45" s="152"/>
      <c r="UMW45" s="152"/>
      <c r="UMX45" s="152"/>
      <c r="UMY45" s="152"/>
      <c r="UMZ45" s="152"/>
      <c r="UNA45" s="152"/>
      <c r="UNB45" s="152"/>
      <c r="UNC45" s="152"/>
      <c r="UND45" s="152"/>
      <c r="UNE45" s="152"/>
      <c r="UNF45" s="152"/>
      <c r="UNG45" s="152"/>
      <c r="UNH45" s="152"/>
      <c r="UNI45" s="152"/>
      <c r="UNJ45" s="152"/>
      <c r="UNK45" s="152"/>
      <c r="UNL45" s="152"/>
      <c r="UNM45" s="152"/>
      <c r="UNN45" s="152"/>
      <c r="UNO45" s="152"/>
      <c r="UNP45" s="152"/>
      <c r="UNQ45" s="152"/>
      <c r="UNR45" s="152"/>
      <c r="UNS45" s="152"/>
      <c r="UNT45" s="152"/>
      <c r="UNU45" s="152"/>
      <c r="UNV45" s="152"/>
      <c r="UNW45" s="152"/>
      <c r="UNX45" s="152"/>
      <c r="UNY45" s="152"/>
      <c r="UNZ45" s="152"/>
      <c r="UOA45" s="152"/>
      <c r="UOB45" s="152"/>
      <c r="UOC45" s="152"/>
      <c r="UOD45" s="152"/>
      <c r="UOE45" s="152"/>
      <c r="UOF45" s="152"/>
      <c r="UOG45" s="152"/>
      <c r="UOH45" s="152"/>
      <c r="UOI45" s="152"/>
      <c r="UOJ45" s="152"/>
      <c r="UOK45" s="152"/>
      <c r="UOL45" s="152"/>
      <c r="UOM45" s="152"/>
      <c r="UON45" s="152"/>
      <c r="UOO45" s="152"/>
      <c r="UOP45" s="152"/>
      <c r="UOQ45" s="152"/>
      <c r="UOR45" s="152"/>
      <c r="UOS45" s="152"/>
      <c r="UOT45" s="152"/>
      <c r="UOU45" s="152"/>
      <c r="UOV45" s="152"/>
      <c r="UOW45" s="152"/>
      <c r="UOX45" s="152"/>
      <c r="UOY45" s="152"/>
      <c r="UOZ45" s="152"/>
      <c r="UPA45" s="152"/>
      <c r="UPB45" s="152"/>
      <c r="UPC45" s="152"/>
      <c r="UPD45" s="152"/>
      <c r="UPE45" s="152"/>
      <c r="UPF45" s="152"/>
      <c r="UPG45" s="152"/>
      <c r="UPH45" s="152"/>
      <c r="UPI45" s="152"/>
      <c r="UPJ45" s="152"/>
      <c r="UPK45" s="152"/>
      <c r="UPL45" s="152"/>
      <c r="UPM45" s="152"/>
      <c r="UPN45" s="152"/>
      <c r="UPO45" s="152"/>
      <c r="UPP45" s="152"/>
      <c r="UPQ45" s="152"/>
      <c r="UPR45" s="152"/>
      <c r="UPS45" s="152"/>
      <c r="UPT45" s="152"/>
      <c r="UPU45" s="152"/>
      <c r="UPV45" s="152"/>
      <c r="UPW45" s="152"/>
      <c r="UPX45" s="152"/>
      <c r="UPY45" s="152"/>
      <c r="UPZ45" s="152"/>
      <c r="UQA45" s="152"/>
      <c r="UQB45" s="152"/>
      <c r="UQC45" s="152"/>
      <c r="UQD45" s="152"/>
      <c r="UQE45" s="152"/>
      <c r="UQF45" s="152"/>
      <c r="UQG45" s="152"/>
      <c r="UQH45" s="152"/>
      <c r="UQI45" s="152"/>
      <c r="UQJ45" s="152"/>
      <c r="UQK45" s="152"/>
      <c r="UQL45" s="152"/>
      <c r="UQM45" s="152"/>
      <c r="UQN45" s="152"/>
      <c r="UQO45" s="152"/>
      <c r="UQP45" s="152"/>
      <c r="UQQ45" s="152"/>
      <c r="UQR45" s="152"/>
      <c r="UQS45" s="152"/>
      <c r="UQT45" s="152"/>
      <c r="UQU45" s="152"/>
      <c r="UQV45" s="152"/>
      <c r="UQW45" s="152"/>
      <c r="UQX45" s="152"/>
      <c r="UQY45" s="152"/>
      <c r="UQZ45" s="152"/>
      <c r="URA45" s="152"/>
      <c r="URB45" s="152"/>
      <c r="URC45" s="152"/>
      <c r="URD45" s="152"/>
      <c r="URE45" s="152"/>
      <c r="URF45" s="152"/>
      <c r="URG45" s="152"/>
      <c r="URH45" s="152"/>
      <c r="URI45" s="152"/>
      <c r="URJ45" s="152"/>
      <c r="URK45" s="152"/>
      <c r="URL45" s="152"/>
      <c r="URM45" s="152"/>
      <c r="URN45" s="152"/>
      <c r="URO45" s="152"/>
      <c r="URP45" s="152"/>
      <c r="URQ45" s="152"/>
      <c r="URR45" s="152"/>
      <c r="URS45" s="152"/>
      <c r="URT45" s="152"/>
      <c r="URU45" s="152"/>
      <c r="URV45" s="152"/>
      <c r="URW45" s="152"/>
      <c r="URX45" s="152"/>
      <c r="URY45" s="152"/>
      <c r="URZ45" s="152"/>
      <c r="USA45" s="152"/>
      <c r="USB45" s="152"/>
      <c r="USC45" s="152"/>
      <c r="USD45" s="152"/>
      <c r="USE45" s="152"/>
      <c r="USF45" s="152"/>
      <c r="USG45" s="152"/>
      <c r="USH45" s="152"/>
      <c r="USI45" s="152"/>
      <c r="USJ45" s="152"/>
      <c r="USK45" s="152"/>
      <c r="USL45" s="152"/>
      <c r="USM45" s="152"/>
      <c r="USN45" s="152"/>
      <c r="USO45" s="152"/>
      <c r="USP45" s="152"/>
      <c r="USQ45" s="152"/>
      <c r="USR45" s="152"/>
      <c r="USS45" s="152"/>
      <c r="UST45" s="152"/>
      <c r="USU45" s="152"/>
      <c r="USV45" s="152"/>
      <c r="USW45" s="152"/>
      <c r="USX45" s="152"/>
      <c r="USY45" s="152"/>
      <c r="USZ45" s="152"/>
      <c r="UTA45" s="152"/>
      <c r="UTB45" s="152"/>
      <c r="UTC45" s="152"/>
      <c r="UTD45" s="152"/>
      <c r="UTE45" s="152"/>
      <c r="UTF45" s="152"/>
      <c r="UTG45" s="152"/>
      <c r="UTH45" s="152"/>
      <c r="UTI45" s="152"/>
      <c r="UTJ45" s="152"/>
      <c r="UTK45" s="152"/>
      <c r="UTL45" s="152"/>
      <c r="UTM45" s="152"/>
      <c r="UTN45" s="152"/>
      <c r="UTO45" s="152"/>
      <c r="UTP45" s="152"/>
      <c r="UTQ45" s="152"/>
      <c r="UTR45" s="152"/>
      <c r="UTS45" s="152"/>
      <c r="UTT45" s="152"/>
      <c r="UTU45" s="152"/>
      <c r="UTV45" s="152"/>
      <c r="UTW45" s="152"/>
      <c r="UTX45" s="152"/>
      <c r="UTY45" s="152"/>
      <c r="UTZ45" s="152"/>
      <c r="UUA45" s="152"/>
      <c r="UUB45" s="152"/>
      <c r="UUC45" s="152"/>
      <c r="UUD45" s="152"/>
      <c r="UUE45" s="152"/>
      <c r="UUF45" s="152"/>
      <c r="UUG45" s="152"/>
      <c r="UUH45" s="152"/>
      <c r="UUI45" s="152"/>
      <c r="UUJ45" s="152"/>
      <c r="UUK45" s="152"/>
      <c r="UUL45" s="152"/>
      <c r="UUM45" s="152"/>
      <c r="UUN45" s="152"/>
      <c r="UUO45" s="152"/>
      <c r="UUP45" s="152"/>
      <c r="UUQ45" s="152"/>
      <c r="UUR45" s="152"/>
      <c r="UUS45" s="152"/>
      <c r="UUT45" s="152"/>
      <c r="UUU45" s="152"/>
      <c r="UUV45" s="152"/>
      <c r="UUW45" s="152"/>
      <c r="UUX45" s="152"/>
      <c r="UUY45" s="152"/>
      <c r="UUZ45" s="152"/>
      <c r="UVA45" s="152"/>
      <c r="UVB45" s="152"/>
      <c r="UVC45" s="152"/>
      <c r="UVD45" s="152"/>
      <c r="UVE45" s="152"/>
      <c r="UVF45" s="152"/>
      <c r="UVG45" s="152"/>
      <c r="UVH45" s="152"/>
      <c r="UVI45" s="152"/>
      <c r="UVJ45" s="152"/>
      <c r="UVK45" s="152"/>
      <c r="UVL45" s="152"/>
      <c r="UVM45" s="152"/>
      <c r="UVN45" s="152"/>
      <c r="UVO45" s="152"/>
      <c r="UVP45" s="152"/>
      <c r="UVQ45" s="152"/>
      <c r="UVR45" s="152"/>
      <c r="UVS45" s="152"/>
      <c r="UVT45" s="152"/>
      <c r="UVU45" s="152"/>
      <c r="UVV45" s="152"/>
      <c r="UVW45" s="152"/>
      <c r="UVX45" s="152"/>
      <c r="UVY45" s="152"/>
      <c r="UVZ45" s="152"/>
      <c r="UWA45" s="152"/>
      <c r="UWB45" s="152"/>
      <c r="UWC45" s="152"/>
      <c r="UWD45" s="152"/>
      <c r="UWE45" s="152"/>
      <c r="UWF45" s="152"/>
      <c r="UWG45" s="152"/>
      <c r="UWH45" s="152"/>
      <c r="UWI45" s="152"/>
      <c r="UWJ45" s="152"/>
      <c r="UWK45" s="152"/>
      <c r="UWL45" s="152"/>
      <c r="UWM45" s="152"/>
      <c r="UWN45" s="152"/>
      <c r="UWO45" s="152"/>
      <c r="UWP45" s="152"/>
      <c r="UWQ45" s="152"/>
      <c r="UWR45" s="152"/>
      <c r="UWS45" s="152"/>
      <c r="UWT45" s="152"/>
      <c r="UWU45" s="152"/>
      <c r="UWV45" s="152"/>
      <c r="UWW45" s="152"/>
      <c r="UWX45" s="152"/>
      <c r="UWY45" s="152"/>
      <c r="UWZ45" s="152"/>
      <c r="UXA45" s="152"/>
      <c r="UXB45" s="152"/>
      <c r="UXC45" s="152"/>
      <c r="UXD45" s="152"/>
      <c r="UXE45" s="152"/>
      <c r="UXF45" s="152"/>
      <c r="UXG45" s="152"/>
      <c r="UXH45" s="152"/>
      <c r="UXI45" s="152"/>
      <c r="UXJ45" s="152"/>
      <c r="UXK45" s="152"/>
      <c r="UXL45" s="152"/>
      <c r="UXM45" s="152"/>
      <c r="UXN45" s="152"/>
      <c r="UXO45" s="152"/>
      <c r="UXP45" s="152"/>
      <c r="UXQ45" s="152"/>
      <c r="UXR45" s="152"/>
      <c r="UXS45" s="152"/>
      <c r="UXT45" s="152"/>
      <c r="UXU45" s="152"/>
      <c r="UXV45" s="152"/>
      <c r="UXW45" s="152"/>
      <c r="UXX45" s="152"/>
      <c r="UXY45" s="152"/>
      <c r="UXZ45" s="152"/>
      <c r="UYA45" s="152"/>
      <c r="UYB45" s="152"/>
      <c r="UYC45" s="152"/>
      <c r="UYD45" s="152"/>
      <c r="UYE45" s="152"/>
      <c r="UYF45" s="152"/>
      <c r="UYG45" s="152"/>
      <c r="UYH45" s="152"/>
      <c r="UYI45" s="152"/>
      <c r="UYJ45" s="152"/>
      <c r="UYK45" s="152"/>
      <c r="UYL45" s="152"/>
      <c r="UYM45" s="152"/>
      <c r="UYN45" s="152"/>
      <c r="UYO45" s="152"/>
      <c r="UYP45" s="152"/>
      <c r="UYQ45" s="152"/>
      <c r="UYR45" s="152"/>
      <c r="UYS45" s="152"/>
      <c r="UYT45" s="152"/>
      <c r="UYU45" s="152"/>
      <c r="UYV45" s="152"/>
      <c r="UYW45" s="152"/>
      <c r="UYX45" s="152"/>
      <c r="UYY45" s="152"/>
      <c r="UYZ45" s="152"/>
      <c r="UZA45" s="152"/>
      <c r="UZB45" s="152"/>
      <c r="UZC45" s="152"/>
      <c r="UZD45" s="152"/>
      <c r="UZE45" s="152"/>
      <c r="UZF45" s="152"/>
      <c r="UZG45" s="152"/>
      <c r="UZH45" s="152"/>
      <c r="UZI45" s="152"/>
      <c r="UZJ45" s="152"/>
      <c r="UZK45" s="152"/>
      <c r="UZL45" s="152"/>
      <c r="UZM45" s="152"/>
      <c r="UZN45" s="152"/>
      <c r="UZO45" s="152"/>
      <c r="UZP45" s="152"/>
      <c r="UZQ45" s="152"/>
      <c r="UZR45" s="152"/>
      <c r="UZS45" s="152"/>
      <c r="UZT45" s="152"/>
      <c r="UZU45" s="152"/>
      <c r="UZV45" s="152"/>
      <c r="UZW45" s="152"/>
      <c r="UZX45" s="152"/>
      <c r="UZY45" s="152"/>
      <c r="UZZ45" s="152"/>
      <c r="VAA45" s="152"/>
      <c r="VAB45" s="152"/>
      <c r="VAC45" s="152"/>
      <c r="VAD45" s="152"/>
      <c r="VAE45" s="152"/>
      <c r="VAF45" s="152"/>
      <c r="VAG45" s="152"/>
      <c r="VAH45" s="152"/>
      <c r="VAI45" s="152"/>
      <c r="VAJ45" s="152"/>
      <c r="VAK45" s="152"/>
      <c r="VAL45" s="152"/>
      <c r="VAM45" s="152"/>
      <c r="VAN45" s="152"/>
      <c r="VAO45" s="152"/>
      <c r="VAP45" s="152"/>
      <c r="VAQ45" s="152"/>
      <c r="VAR45" s="152"/>
      <c r="VAS45" s="152"/>
      <c r="VAT45" s="152"/>
      <c r="VAU45" s="152"/>
      <c r="VAV45" s="152"/>
      <c r="VAW45" s="152"/>
      <c r="VAX45" s="152"/>
      <c r="VAY45" s="152"/>
      <c r="VAZ45" s="152"/>
      <c r="VBA45" s="152"/>
      <c r="VBB45" s="152"/>
      <c r="VBC45" s="152"/>
      <c r="VBD45" s="152"/>
      <c r="VBE45" s="152"/>
      <c r="VBF45" s="152"/>
      <c r="VBG45" s="152"/>
      <c r="VBH45" s="152"/>
      <c r="VBI45" s="152"/>
      <c r="VBJ45" s="152"/>
      <c r="VBK45" s="152"/>
      <c r="VBL45" s="152"/>
      <c r="VBM45" s="152"/>
      <c r="VBN45" s="152"/>
      <c r="VBO45" s="152"/>
      <c r="VBP45" s="152"/>
      <c r="VBQ45" s="152"/>
      <c r="VBR45" s="152"/>
      <c r="VBS45" s="152"/>
      <c r="VBT45" s="152"/>
      <c r="VBU45" s="152"/>
      <c r="VBV45" s="152"/>
      <c r="VBW45" s="152"/>
      <c r="VBX45" s="152"/>
      <c r="VBY45" s="152"/>
      <c r="VBZ45" s="152"/>
      <c r="VCA45" s="152"/>
      <c r="VCB45" s="152"/>
      <c r="VCC45" s="152"/>
      <c r="VCD45" s="152"/>
      <c r="VCE45" s="152"/>
      <c r="VCF45" s="152"/>
      <c r="VCG45" s="152"/>
      <c r="VCH45" s="152"/>
      <c r="VCI45" s="152"/>
      <c r="VCJ45" s="152"/>
      <c r="VCK45" s="152"/>
      <c r="VCL45" s="152"/>
      <c r="VCM45" s="152"/>
      <c r="VCN45" s="152"/>
      <c r="VCO45" s="152"/>
      <c r="VCP45" s="152"/>
      <c r="VCQ45" s="152"/>
      <c r="VCR45" s="152"/>
      <c r="VCS45" s="152"/>
      <c r="VCT45" s="152"/>
      <c r="VCU45" s="152"/>
      <c r="VCV45" s="152"/>
      <c r="VCW45" s="152"/>
      <c r="VCX45" s="152"/>
      <c r="VCY45" s="152"/>
      <c r="VCZ45" s="152"/>
      <c r="VDA45" s="152"/>
      <c r="VDB45" s="152"/>
      <c r="VDC45" s="152"/>
      <c r="VDD45" s="152"/>
      <c r="VDE45" s="152"/>
      <c r="VDF45" s="152"/>
      <c r="VDG45" s="152"/>
      <c r="VDH45" s="152"/>
      <c r="VDI45" s="152"/>
      <c r="VDJ45" s="152"/>
      <c r="VDK45" s="152"/>
      <c r="VDL45" s="152"/>
      <c r="VDM45" s="152"/>
      <c r="VDN45" s="152"/>
      <c r="VDO45" s="152"/>
      <c r="VDP45" s="152"/>
      <c r="VDQ45" s="152"/>
      <c r="VDR45" s="152"/>
      <c r="VDS45" s="152"/>
      <c r="VDT45" s="152"/>
      <c r="VDU45" s="152"/>
      <c r="VDV45" s="152"/>
      <c r="VDW45" s="152"/>
      <c r="VDX45" s="152"/>
      <c r="VDY45" s="152"/>
      <c r="VDZ45" s="152"/>
      <c r="VEA45" s="152"/>
      <c r="VEB45" s="152"/>
      <c r="VEC45" s="152"/>
      <c r="VED45" s="152"/>
      <c r="VEE45" s="152"/>
      <c r="VEF45" s="152"/>
      <c r="VEG45" s="152"/>
      <c r="VEH45" s="152"/>
      <c r="VEI45" s="152"/>
      <c r="VEJ45" s="152"/>
      <c r="VEK45" s="152"/>
      <c r="VEL45" s="152"/>
      <c r="VEM45" s="152"/>
      <c r="VEN45" s="152"/>
      <c r="VEO45" s="152"/>
      <c r="VEP45" s="152"/>
      <c r="VEQ45" s="152"/>
      <c r="VER45" s="152"/>
      <c r="VES45" s="152"/>
      <c r="VET45" s="152"/>
      <c r="VEU45" s="152"/>
      <c r="VEV45" s="152"/>
      <c r="VEW45" s="152"/>
      <c r="VEX45" s="152"/>
      <c r="VEY45" s="152"/>
      <c r="VEZ45" s="152"/>
      <c r="VFA45" s="152"/>
      <c r="VFB45" s="152"/>
      <c r="VFC45" s="152"/>
      <c r="VFD45" s="152"/>
      <c r="VFE45" s="152"/>
      <c r="VFF45" s="152"/>
      <c r="VFG45" s="152"/>
      <c r="VFH45" s="152"/>
      <c r="VFI45" s="152"/>
      <c r="VFJ45" s="152"/>
      <c r="VFK45" s="152"/>
      <c r="VFL45" s="152"/>
      <c r="VFM45" s="152"/>
      <c r="VFN45" s="152"/>
      <c r="VFO45" s="152"/>
      <c r="VFP45" s="152"/>
      <c r="VFQ45" s="152"/>
      <c r="VFR45" s="152"/>
      <c r="VFS45" s="152"/>
      <c r="VFT45" s="152"/>
      <c r="VFU45" s="152"/>
      <c r="VFV45" s="152"/>
      <c r="VFW45" s="152"/>
      <c r="VFX45" s="152"/>
      <c r="VFY45" s="152"/>
      <c r="VFZ45" s="152"/>
      <c r="VGA45" s="152"/>
      <c r="VGB45" s="152"/>
      <c r="VGC45" s="152"/>
      <c r="VGD45" s="152"/>
      <c r="VGE45" s="152"/>
      <c r="VGF45" s="152"/>
      <c r="VGG45" s="152"/>
      <c r="VGH45" s="152"/>
      <c r="VGI45" s="152"/>
      <c r="VGJ45" s="152"/>
      <c r="VGK45" s="152"/>
      <c r="VGL45" s="152"/>
      <c r="VGM45" s="152"/>
      <c r="VGN45" s="152"/>
      <c r="VGO45" s="152"/>
      <c r="VGP45" s="152"/>
      <c r="VGQ45" s="152"/>
      <c r="VGR45" s="152"/>
      <c r="VGS45" s="152"/>
      <c r="VGT45" s="152"/>
      <c r="VGU45" s="152"/>
      <c r="VGV45" s="152"/>
      <c r="VGW45" s="152"/>
      <c r="VGX45" s="152"/>
      <c r="VGY45" s="152"/>
      <c r="VGZ45" s="152"/>
      <c r="VHA45" s="152"/>
      <c r="VHB45" s="152"/>
      <c r="VHC45" s="152"/>
      <c r="VHD45" s="152"/>
      <c r="VHE45" s="152"/>
      <c r="VHF45" s="152"/>
      <c r="VHG45" s="152"/>
      <c r="VHH45" s="152"/>
      <c r="VHI45" s="152"/>
      <c r="VHJ45" s="152"/>
      <c r="VHK45" s="152"/>
      <c r="VHL45" s="152"/>
      <c r="VHM45" s="152"/>
      <c r="VHN45" s="152"/>
      <c r="VHO45" s="152"/>
      <c r="VHP45" s="152"/>
      <c r="VHQ45" s="152"/>
      <c r="VHR45" s="152"/>
      <c r="VHS45" s="152"/>
      <c r="VHT45" s="152"/>
      <c r="VHU45" s="152"/>
      <c r="VHV45" s="152"/>
      <c r="VHW45" s="152"/>
      <c r="VHX45" s="152"/>
      <c r="VHY45" s="152"/>
      <c r="VHZ45" s="152"/>
      <c r="VIA45" s="152"/>
      <c r="VIB45" s="152"/>
      <c r="VIC45" s="152"/>
      <c r="VID45" s="152"/>
      <c r="VIE45" s="152"/>
      <c r="VIF45" s="152"/>
      <c r="VIG45" s="152"/>
      <c r="VIH45" s="152"/>
      <c r="VII45" s="152"/>
      <c r="VIJ45" s="152"/>
      <c r="VIK45" s="152"/>
      <c r="VIL45" s="152"/>
      <c r="VIM45" s="152"/>
      <c r="VIN45" s="152"/>
      <c r="VIO45" s="152"/>
      <c r="VIP45" s="152"/>
      <c r="VIQ45" s="152"/>
      <c r="VIR45" s="152"/>
      <c r="VIS45" s="152"/>
      <c r="VIT45" s="152"/>
      <c r="VIU45" s="152"/>
      <c r="VIV45" s="152"/>
      <c r="VIW45" s="152"/>
      <c r="VIX45" s="152"/>
      <c r="VIY45" s="152"/>
      <c r="VIZ45" s="152"/>
      <c r="VJA45" s="152"/>
      <c r="VJB45" s="152"/>
      <c r="VJC45" s="152"/>
      <c r="VJD45" s="152"/>
      <c r="VJE45" s="152"/>
      <c r="VJF45" s="152"/>
      <c r="VJG45" s="152"/>
      <c r="VJH45" s="152"/>
      <c r="VJI45" s="152"/>
      <c r="VJJ45" s="152"/>
      <c r="VJK45" s="152"/>
      <c r="VJL45" s="152"/>
      <c r="VJM45" s="152"/>
      <c r="VJN45" s="152"/>
      <c r="VJO45" s="152"/>
      <c r="VJP45" s="152"/>
      <c r="VJQ45" s="152"/>
      <c r="VJR45" s="152"/>
      <c r="VJS45" s="152"/>
      <c r="VJT45" s="152"/>
      <c r="VJU45" s="152"/>
      <c r="VJV45" s="152"/>
      <c r="VJW45" s="152"/>
      <c r="VJX45" s="152"/>
      <c r="VJY45" s="152"/>
      <c r="VJZ45" s="152"/>
      <c r="VKA45" s="152"/>
      <c r="VKB45" s="152"/>
      <c r="VKC45" s="152"/>
      <c r="VKD45" s="152"/>
      <c r="VKE45" s="152"/>
      <c r="VKF45" s="152"/>
      <c r="VKG45" s="152"/>
      <c r="VKH45" s="152"/>
      <c r="VKI45" s="152"/>
      <c r="VKJ45" s="152"/>
      <c r="VKK45" s="152"/>
      <c r="VKL45" s="152"/>
      <c r="VKM45" s="152"/>
      <c r="VKN45" s="152"/>
      <c r="VKO45" s="152"/>
      <c r="VKP45" s="152"/>
      <c r="VKQ45" s="152"/>
      <c r="VKR45" s="152"/>
      <c r="VKS45" s="152"/>
      <c r="VKT45" s="152"/>
      <c r="VKU45" s="152"/>
      <c r="VKV45" s="152"/>
      <c r="VKW45" s="152"/>
      <c r="VKX45" s="152"/>
      <c r="VKY45" s="152"/>
      <c r="VKZ45" s="152"/>
      <c r="VLA45" s="152"/>
      <c r="VLB45" s="152"/>
      <c r="VLC45" s="152"/>
      <c r="VLD45" s="152"/>
      <c r="VLE45" s="152"/>
      <c r="VLF45" s="152"/>
      <c r="VLG45" s="152"/>
      <c r="VLH45" s="152"/>
      <c r="VLI45" s="152"/>
      <c r="VLJ45" s="152"/>
      <c r="VLK45" s="152"/>
      <c r="VLL45" s="152"/>
      <c r="VLM45" s="152"/>
      <c r="VLN45" s="152"/>
      <c r="VLO45" s="152"/>
      <c r="VLP45" s="152"/>
      <c r="VLQ45" s="152"/>
      <c r="VLR45" s="152"/>
      <c r="VLS45" s="152"/>
      <c r="VLT45" s="152"/>
      <c r="VLU45" s="152"/>
      <c r="VLV45" s="152"/>
      <c r="VLW45" s="152"/>
      <c r="VLX45" s="152"/>
      <c r="VLY45" s="152"/>
      <c r="VLZ45" s="152"/>
      <c r="VMA45" s="152"/>
      <c r="VMB45" s="152"/>
      <c r="VMC45" s="152"/>
      <c r="VMD45" s="152"/>
      <c r="VME45" s="152"/>
      <c r="VMF45" s="152"/>
      <c r="VMG45" s="152"/>
      <c r="VMH45" s="152"/>
      <c r="VMI45" s="152"/>
      <c r="VMJ45" s="152"/>
      <c r="VMK45" s="152"/>
      <c r="VML45" s="152"/>
      <c r="VMM45" s="152"/>
      <c r="VMN45" s="152"/>
      <c r="VMO45" s="152"/>
      <c r="VMP45" s="152"/>
      <c r="VMQ45" s="152"/>
      <c r="VMR45" s="152"/>
      <c r="VMS45" s="152"/>
      <c r="VMT45" s="152"/>
      <c r="VMU45" s="152"/>
      <c r="VMV45" s="152"/>
      <c r="VMW45" s="152"/>
      <c r="VMX45" s="152"/>
      <c r="VMY45" s="152"/>
      <c r="VMZ45" s="152"/>
      <c r="VNA45" s="152"/>
      <c r="VNB45" s="152"/>
      <c r="VNC45" s="152"/>
      <c r="VND45" s="152"/>
      <c r="VNE45" s="152"/>
      <c r="VNF45" s="152"/>
      <c r="VNG45" s="152"/>
      <c r="VNH45" s="152"/>
      <c r="VNI45" s="152"/>
      <c r="VNJ45" s="152"/>
      <c r="VNK45" s="152"/>
      <c r="VNL45" s="152"/>
      <c r="VNM45" s="152"/>
      <c r="VNN45" s="152"/>
      <c r="VNO45" s="152"/>
      <c r="VNP45" s="152"/>
      <c r="VNQ45" s="152"/>
      <c r="VNR45" s="152"/>
      <c r="VNS45" s="152"/>
      <c r="VNT45" s="152"/>
      <c r="VNU45" s="152"/>
      <c r="VNV45" s="152"/>
      <c r="VNW45" s="152"/>
      <c r="VNX45" s="152"/>
      <c r="VNY45" s="152"/>
      <c r="VNZ45" s="152"/>
      <c r="VOA45" s="152"/>
      <c r="VOB45" s="152"/>
      <c r="VOC45" s="152"/>
      <c r="VOD45" s="152"/>
      <c r="VOE45" s="152"/>
      <c r="VOF45" s="152"/>
      <c r="VOG45" s="152"/>
      <c r="VOH45" s="152"/>
      <c r="VOI45" s="152"/>
      <c r="VOJ45" s="152"/>
      <c r="VOK45" s="152"/>
      <c r="VOL45" s="152"/>
      <c r="VOM45" s="152"/>
      <c r="VON45" s="152"/>
      <c r="VOO45" s="152"/>
      <c r="VOP45" s="152"/>
      <c r="VOQ45" s="152"/>
      <c r="VOR45" s="152"/>
      <c r="VOS45" s="152"/>
      <c r="VOT45" s="152"/>
      <c r="VOU45" s="152"/>
      <c r="VOV45" s="152"/>
      <c r="VOW45" s="152"/>
      <c r="VOX45" s="152"/>
      <c r="VOY45" s="152"/>
      <c r="VOZ45" s="152"/>
      <c r="VPA45" s="152"/>
      <c r="VPB45" s="152"/>
      <c r="VPC45" s="152"/>
      <c r="VPD45" s="152"/>
      <c r="VPE45" s="152"/>
      <c r="VPF45" s="152"/>
      <c r="VPG45" s="152"/>
      <c r="VPH45" s="152"/>
      <c r="VPI45" s="152"/>
      <c r="VPJ45" s="152"/>
      <c r="VPK45" s="152"/>
      <c r="VPL45" s="152"/>
      <c r="VPM45" s="152"/>
      <c r="VPN45" s="152"/>
      <c r="VPO45" s="152"/>
      <c r="VPP45" s="152"/>
      <c r="VPQ45" s="152"/>
      <c r="VPR45" s="152"/>
      <c r="VPS45" s="152"/>
      <c r="VPT45" s="152"/>
      <c r="VPU45" s="152"/>
      <c r="VPV45" s="152"/>
      <c r="VPW45" s="152"/>
      <c r="VPX45" s="152"/>
      <c r="VPY45" s="152"/>
      <c r="VPZ45" s="152"/>
      <c r="VQA45" s="152"/>
      <c r="VQB45" s="152"/>
      <c r="VQC45" s="152"/>
      <c r="VQD45" s="152"/>
      <c r="VQE45" s="152"/>
      <c r="VQF45" s="152"/>
      <c r="VQG45" s="152"/>
      <c r="VQH45" s="152"/>
      <c r="VQI45" s="152"/>
      <c r="VQJ45" s="152"/>
      <c r="VQK45" s="152"/>
      <c r="VQL45" s="152"/>
      <c r="VQM45" s="152"/>
      <c r="VQN45" s="152"/>
      <c r="VQO45" s="152"/>
      <c r="VQP45" s="152"/>
      <c r="VQQ45" s="152"/>
      <c r="VQR45" s="152"/>
      <c r="VQS45" s="152"/>
      <c r="VQT45" s="152"/>
      <c r="VQU45" s="152"/>
      <c r="VQV45" s="152"/>
      <c r="VQW45" s="152"/>
      <c r="VQX45" s="152"/>
      <c r="VQY45" s="152"/>
      <c r="VQZ45" s="152"/>
      <c r="VRA45" s="152"/>
      <c r="VRB45" s="152"/>
      <c r="VRC45" s="152"/>
      <c r="VRD45" s="152"/>
      <c r="VRE45" s="152"/>
      <c r="VRF45" s="152"/>
      <c r="VRG45" s="152"/>
      <c r="VRH45" s="152"/>
      <c r="VRI45" s="152"/>
      <c r="VRJ45" s="152"/>
      <c r="VRK45" s="152"/>
      <c r="VRL45" s="152"/>
      <c r="VRM45" s="152"/>
      <c r="VRN45" s="152"/>
      <c r="VRO45" s="152"/>
      <c r="VRP45" s="152"/>
      <c r="VRQ45" s="152"/>
      <c r="VRR45" s="152"/>
      <c r="VRS45" s="152"/>
      <c r="VRT45" s="152"/>
      <c r="VRU45" s="152"/>
      <c r="VRV45" s="152"/>
      <c r="VRW45" s="152"/>
      <c r="VRX45" s="152"/>
      <c r="VRY45" s="152"/>
      <c r="VRZ45" s="152"/>
      <c r="VSA45" s="152"/>
      <c r="VSB45" s="152"/>
      <c r="VSC45" s="152"/>
      <c r="VSD45" s="152"/>
      <c r="VSE45" s="152"/>
      <c r="VSF45" s="152"/>
      <c r="VSG45" s="152"/>
      <c r="VSH45" s="152"/>
      <c r="VSI45" s="152"/>
      <c r="VSJ45" s="152"/>
      <c r="VSK45" s="152"/>
      <c r="VSL45" s="152"/>
      <c r="VSM45" s="152"/>
      <c r="VSN45" s="152"/>
      <c r="VSO45" s="152"/>
      <c r="VSP45" s="152"/>
      <c r="VSQ45" s="152"/>
      <c r="VSR45" s="152"/>
      <c r="VSS45" s="152"/>
      <c r="VST45" s="152"/>
      <c r="VSU45" s="152"/>
      <c r="VSV45" s="152"/>
      <c r="VSW45" s="152"/>
      <c r="VSX45" s="152"/>
      <c r="VSY45" s="152"/>
      <c r="VSZ45" s="152"/>
      <c r="VTA45" s="152"/>
      <c r="VTB45" s="152"/>
      <c r="VTC45" s="152"/>
      <c r="VTD45" s="152"/>
      <c r="VTE45" s="152"/>
      <c r="VTF45" s="152"/>
      <c r="VTG45" s="152"/>
      <c r="VTH45" s="152"/>
      <c r="VTI45" s="152"/>
      <c r="VTJ45" s="152"/>
      <c r="VTK45" s="152"/>
      <c r="VTL45" s="152"/>
      <c r="VTM45" s="152"/>
      <c r="VTN45" s="152"/>
      <c r="VTO45" s="152"/>
      <c r="VTP45" s="152"/>
      <c r="VTQ45" s="152"/>
      <c r="VTR45" s="152"/>
      <c r="VTS45" s="152"/>
      <c r="VTT45" s="152"/>
      <c r="VTU45" s="152"/>
      <c r="VTV45" s="152"/>
      <c r="VTW45" s="152"/>
      <c r="VTX45" s="152"/>
      <c r="VTY45" s="152"/>
      <c r="VTZ45" s="152"/>
      <c r="VUA45" s="152"/>
      <c r="VUB45" s="152"/>
      <c r="VUC45" s="152"/>
      <c r="VUD45" s="152"/>
      <c r="VUE45" s="152"/>
      <c r="VUF45" s="152"/>
      <c r="VUG45" s="152"/>
      <c r="VUH45" s="152"/>
      <c r="VUI45" s="152"/>
      <c r="VUJ45" s="152"/>
      <c r="VUK45" s="152"/>
      <c r="VUL45" s="152"/>
      <c r="VUM45" s="152"/>
      <c r="VUN45" s="152"/>
      <c r="VUO45" s="152"/>
      <c r="VUP45" s="152"/>
      <c r="VUQ45" s="152"/>
      <c r="VUR45" s="152"/>
      <c r="VUS45" s="152"/>
      <c r="VUT45" s="152"/>
      <c r="VUU45" s="152"/>
      <c r="VUV45" s="152"/>
      <c r="VUW45" s="152"/>
      <c r="VUX45" s="152"/>
      <c r="VUY45" s="152"/>
      <c r="VUZ45" s="152"/>
      <c r="VVA45" s="152"/>
      <c r="VVB45" s="152"/>
      <c r="VVC45" s="152"/>
      <c r="VVD45" s="152"/>
      <c r="VVE45" s="152"/>
      <c r="VVF45" s="152"/>
      <c r="VVG45" s="152"/>
      <c r="VVH45" s="152"/>
      <c r="VVI45" s="152"/>
      <c r="VVJ45" s="152"/>
      <c r="VVK45" s="152"/>
      <c r="VVL45" s="152"/>
      <c r="VVM45" s="152"/>
      <c r="VVN45" s="152"/>
      <c r="VVO45" s="152"/>
      <c r="VVP45" s="152"/>
      <c r="VVQ45" s="152"/>
      <c r="VVR45" s="152"/>
      <c r="VVS45" s="152"/>
      <c r="VVT45" s="152"/>
      <c r="VVU45" s="152"/>
      <c r="VVV45" s="152"/>
      <c r="VVW45" s="152"/>
      <c r="VVX45" s="152"/>
      <c r="VVY45" s="152"/>
      <c r="VVZ45" s="152"/>
      <c r="VWA45" s="152"/>
      <c r="VWB45" s="152"/>
      <c r="VWC45" s="152"/>
      <c r="VWD45" s="152"/>
      <c r="VWE45" s="152"/>
      <c r="VWF45" s="152"/>
      <c r="VWG45" s="152"/>
      <c r="VWH45" s="152"/>
      <c r="VWI45" s="152"/>
      <c r="VWJ45" s="152"/>
      <c r="VWK45" s="152"/>
      <c r="VWL45" s="152"/>
      <c r="VWM45" s="152"/>
      <c r="VWN45" s="152"/>
      <c r="VWO45" s="152"/>
      <c r="VWP45" s="152"/>
      <c r="VWQ45" s="152"/>
      <c r="VWR45" s="152"/>
      <c r="VWS45" s="152"/>
      <c r="VWT45" s="152"/>
      <c r="VWU45" s="152"/>
      <c r="VWV45" s="152"/>
      <c r="VWW45" s="152"/>
      <c r="VWX45" s="152"/>
      <c r="VWY45" s="152"/>
      <c r="VWZ45" s="152"/>
      <c r="VXA45" s="152"/>
      <c r="VXB45" s="152"/>
      <c r="VXC45" s="152"/>
      <c r="VXD45" s="152"/>
      <c r="VXE45" s="152"/>
      <c r="VXF45" s="152"/>
      <c r="VXG45" s="152"/>
      <c r="VXH45" s="152"/>
      <c r="VXI45" s="152"/>
      <c r="VXJ45" s="152"/>
      <c r="VXK45" s="152"/>
      <c r="VXL45" s="152"/>
      <c r="VXM45" s="152"/>
      <c r="VXN45" s="152"/>
      <c r="VXO45" s="152"/>
      <c r="VXP45" s="152"/>
      <c r="VXQ45" s="152"/>
      <c r="VXR45" s="152"/>
      <c r="VXS45" s="152"/>
      <c r="VXT45" s="152"/>
      <c r="VXU45" s="152"/>
      <c r="VXV45" s="152"/>
      <c r="VXW45" s="152"/>
      <c r="VXX45" s="152"/>
      <c r="VXY45" s="152"/>
      <c r="VXZ45" s="152"/>
      <c r="VYA45" s="152"/>
      <c r="VYB45" s="152"/>
      <c r="VYC45" s="152"/>
      <c r="VYD45" s="152"/>
      <c r="VYE45" s="152"/>
      <c r="VYF45" s="152"/>
      <c r="VYG45" s="152"/>
      <c r="VYH45" s="152"/>
      <c r="VYI45" s="152"/>
      <c r="VYJ45" s="152"/>
      <c r="VYK45" s="152"/>
      <c r="VYL45" s="152"/>
      <c r="VYM45" s="152"/>
      <c r="VYN45" s="152"/>
      <c r="VYO45" s="152"/>
      <c r="VYP45" s="152"/>
      <c r="VYQ45" s="152"/>
      <c r="VYR45" s="152"/>
      <c r="VYS45" s="152"/>
      <c r="VYT45" s="152"/>
      <c r="VYU45" s="152"/>
      <c r="VYV45" s="152"/>
      <c r="VYW45" s="152"/>
      <c r="VYX45" s="152"/>
      <c r="VYY45" s="152"/>
      <c r="VYZ45" s="152"/>
      <c r="VZA45" s="152"/>
      <c r="VZB45" s="152"/>
      <c r="VZC45" s="152"/>
      <c r="VZD45" s="152"/>
      <c r="VZE45" s="152"/>
      <c r="VZF45" s="152"/>
      <c r="VZG45" s="152"/>
      <c r="VZH45" s="152"/>
      <c r="VZI45" s="152"/>
      <c r="VZJ45" s="152"/>
      <c r="VZK45" s="152"/>
      <c r="VZL45" s="152"/>
      <c r="VZM45" s="152"/>
      <c r="VZN45" s="152"/>
      <c r="VZO45" s="152"/>
      <c r="VZP45" s="152"/>
      <c r="VZQ45" s="152"/>
      <c r="VZR45" s="152"/>
      <c r="VZS45" s="152"/>
      <c r="VZT45" s="152"/>
      <c r="VZU45" s="152"/>
      <c r="VZV45" s="152"/>
      <c r="VZW45" s="152"/>
      <c r="VZX45" s="152"/>
      <c r="VZY45" s="152"/>
      <c r="VZZ45" s="152"/>
      <c r="WAA45" s="152"/>
      <c r="WAB45" s="152"/>
      <c r="WAC45" s="152"/>
      <c r="WAD45" s="152"/>
      <c r="WAE45" s="152"/>
      <c r="WAF45" s="152"/>
      <c r="WAG45" s="152"/>
      <c r="WAH45" s="152"/>
      <c r="WAI45" s="152"/>
      <c r="WAJ45" s="152"/>
      <c r="WAK45" s="152"/>
      <c r="WAL45" s="152"/>
      <c r="WAM45" s="152"/>
      <c r="WAN45" s="152"/>
      <c r="WAO45" s="152"/>
      <c r="WAP45" s="152"/>
      <c r="WAQ45" s="152"/>
      <c r="WAR45" s="152"/>
      <c r="WAS45" s="152"/>
      <c r="WAT45" s="152"/>
      <c r="WAU45" s="152"/>
      <c r="WAV45" s="152"/>
      <c r="WAW45" s="152"/>
      <c r="WAX45" s="152"/>
      <c r="WAY45" s="152"/>
      <c r="WAZ45" s="152"/>
      <c r="WBA45" s="152"/>
      <c r="WBB45" s="152"/>
      <c r="WBC45" s="152"/>
      <c r="WBD45" s="152"/>
      <c r="WBE45" s="152"/>
      <c r="WBF45" s="152"/>
      <c r="WBG45" s="152"/>
      <c r="WBH45" s="152"/>
      <c r="WBI45" s="152"/>
      <c r="WBJ45" s="152"/>
      <c r="WBK45" s="152"/>
      <c r="WBL45" s="152"/>
      <c r="WBM45" s="152"/>
      <c r="WBN45" s="152"/>
      <c r="WBO45" s="152"/>
      <c r="WBP45" s="152"/>
      <c r="WBQ45" s="152"/>
      <c r="WBR45" s="152"/>
      <c r="WBS45" s="152"/>
      <c r="WBT45" s="152"/>
      <c r="WBU45" s="152"/>
      <c r="WBV45" s="152"/>
      <c r="WBW45" s="152"/>
      <c r="WBX45" s="152"/>
      <c r="WBY45" s="152"/>
      <c r="WBZ45" s="152"/>
      <c r="WCA45" s="152"/>
      <c r="WCB45" s="152"/>
      <c r="WCC45" s="152"/>
      <c r="WCD45" s="152"/>
      <c r="WCE45" s="152"/>
      <c r="WCF45" s="152"/>
      <c r="WCG45" s="152"/>
      <c r="WCH45" s="152"/>
      <c r="WCI45" s="152"/>
      <c r="WCJ45" s="152"/>
      <c r="WCK45" s="152"/>
      <c r="WCL45" s="152"/>
      <c r="WCM45" s="152"/>
      <c r="WCN45" s="152"/>
      <c r="WCO45" s="152"/>
      <c r="WCP45" s="152"/>
      <c r="WCQ45" s="152"/>
      <c r="WCR45" s="152"/>
      <c r="WCS45" s="152"/>
      <c r="WCT45" s="152"/>
      <c r="WCU45" s="152"/>
      <c r="WCV45" s="152"/>
      <c r="WCW45" s="152"/>
      <c r="WCX45" s="152"/>
      <c r="WCY45" s="152"/>
      <c r="WCZ45" s="152"/>
      <c r="WDA45" s="152"/>
      <c r="WDB45" s="152"/>
      <c r="WDC45" s="152"/>
      <c r="WDD45" s="152"/>
      <c r="WDE45" s="152"/>
      <c r="WDF45" s="152"/>
      <c r="WDG45" s="152"/>
      <c r="WDH45" s="152"/>
      <c r="WDI45" s="152"/>
      <c r="WDJ45" s="152"/>
      <c r="WDK45" s="152"/>
      <c r="WDL45" s="152"/>
      <c r="WDM45" s="152"/>
      <c r="WDN45" s="152"/>
      <c r="WDO45" s="152"/>
      <c r="WDP45" s="152"/>
      <c r="WDQ45" s="152"/>
      <c r="WDR45" s="152"/>
      <c r="WDS45" s="152"/>
      <c r="WDT45" s="152"/>
      <c r="WDU45" s="152"/>
      <c r="WDV45" s="152"/>
      <c r="WDW45" s="152"/>
      <c r="WDX45" s="152"/>
      <c r="WDY45" s="152"/>
      <c r="WDZ45" s="152"/>
      <c r="WEA45" s="152"/>
      <c r="WEB45" s="152"/>
      <c r="WEC45" s="152"/>
      <c r="WED45" s="152"/>
      <c r="WEE45" s="152"/>
      <c r="WEF45" s="152"/>
      <c r="WEG45" s="152"/>
      <c r="WEH45" s="152"/>
      <c r="WEI45" s="152"/>
      <c r="WEJ45" s="152"/>
      <c r="WEK45" s="152"/>
      <c r="WEL45" s="152"/>
      <c r="WEM45" s="152"/>
      <c r="WEN45" s="152"/>
      <c r="WEO45" s="152"/>
      <c r="WEP45" s="152"/>
      <c r="WEQ45" s="152"/>
      <c r="WER45" s="152"/>
      <c r="WES45" s="152"/>
      <c r="WET45" s="152"/>
      <c r="WEU45" s="152"/>
      <c r="WEV45" s="152"/>
      <c r="WEW45" s="152"/>
      <c r="WEX45" s="152"/>
      <c r="WEY45" s="152"/>
      <c r="WEZ45" s="152"/>
      <c r="WFA45" s="152"/>
      <c r="WFB45" s="152"/>
      <c r="WFC45" s="152"/>
      <c r="WFD45" s="152"/>
      <c r="WFE45" s="152"/>
      <c r="WFF45" s="152"/>
      <c r="WFG45" s="152"/>
      <c r="WFH45" s="152"/>
      <c r="WFI45" s="152"/>
      <c r="WFJ45" s="152"/>
      <c r="WFK45" s="152"/>
      <c r="WFL45" s="152"/>
      <c r="WFM45" s="152"/>
      <c r="WFN45" s="152"/>
      <c r="WFO45" s="152"/>
      <c r="WFP45" s="152"/>
      <c r="WFQ45" s="152"/>
      <c r="WFR45" s="152"/>
      <c r="WFS45" s="152"/>
      <c r="WFT45" s="152"/>
      <c r="WFU45" s="152"/>
      <c r="WFV45" s="152"/>
      <c r="WFW45" s="152"/>
      <c r="WFX45" s="152"/>
      <c r="WFY45" s="152"/>
      <c r="WFZ45" s="152"/>
      <c r="WGA45" s="152"/>
      <c r="WGB45" s="152"/>
      <c r="WGC45" s="152"/>
      <c r="WGD45" s="152"/>
      <c r="WGE45" s="152"/>
      <c r="WGF45" s="152"/>
      <c r="WGG45" s="152"/>
      <c r="WGH45" s="152"/>
      <c r="WGI45" s="152"/>
      <c r="WGJ45" s="152"/>
      <c r="WGK45" s="152"/>
      <c r="WGL45" s="152"/>
      <c r="WGM45" s="152"/>
      <c r="WGN45" s="152"/>
      <c r="WGO45" s="152"/>
      <c r="WGP45" s="152"/>
      <c r="WGQ45" s="152"/>
      <c r="WGR45" s="152"/>
      <c r="WGS45" s="152"/>
      <c r="WGT45" s="152"/>
      <c r="WGU45" s="152"/>
      <c r="WGV45" s="152"/>
      <c r="WGW45" s="152"/>
      <c r="WGX45" s="152"/>
      <c r="WGY45" s="152"/>
      <c r="WGZ45" s="152"/>
      <c r="WHA45" s="152"/>
      <c r="WHB45" s="152"/>
      <c r="WHC45" s="152"/>
      <c r="WHD45" s="152"/>
      <c r="WHE45" s="152"/>
      <c r="WHF45" s="152"/>
      <c r="WHG45" s="152"/>
      <c r="WHH45" s="152"/>
      <c r="WHI45" s="152"/>
      <c r="WHJ45" s="152"/>
      <c r="WHK45" s="152"/>
      <c r="WHL45" s="152"/>
      <c r="WHM45" s="152"/>
      <c r="WHN45" s="152"/>
      <c r="WHO45" s="152"/>
      <c r="WHP45" s="152"/>
      <c r="WHQ45" s="152"/>
      <c r="WHR45" s="152"/>
      <c r="WHS45" s="152"/>
      <c r="WHT45" s="152"/>
      <c r="WHU45" s="152"/>
      <c r="WHV45" s="152"/>
      <c r="WHW45" s="152"/>
      <c r="WHX45" s="152"/>
      <c r="WHY45" s="152"/>
      <c r="WHZ45" s="152"/>
      <c r="WIA45" s="152"/>
      <c r="WIB45" s="152"/>
      <c r="WIC45" s="152"/>
      <c r="WID45" s="152"/>
      <c r="WIE45" s="152"/>
      <c r="WIF45" s="152"/>
      <c r="WIG45" s="152"/>
      <c r="WIH45" s="152"/>
      <c r="WII45" s="152"/>
      <c r="WIJ45" s="152"/>
      <c r="WIK45" s="152"/>
      <c r="WIL45" s="152"/>
      <c r="WIM45" s="152"/>
      <c r="WIN45" s="152"/>
      <c r="WIO45" s="152"/>
      <c r="WIP45" s="152"/>
      <c r="WIQ45" s="152"/>
      <c r="WIR45" s="152"/>
      <c r="WIS45" s="152"/>
      <c r="WIT45" s="152"/>
      <c r="WIU45" s="152"/>
      <c r="WIV45" s="152"/>
      <c r="WIW45" s="152"/>
      <c r="WIX45" s="152"/>
      <c r="WIY45" s="152"/>
      <c r="WIZ45" s="152"/>
      <c r="WJA45" s="152"/>
      <c r="WJB45" s="152"/>
      <c r="WJC45" s="152"/>
      <c r="WJD45" s="152"/>
      <c r="WJE45" s="152"/>
      <c r="WJF45" s="152"/>
      <c r="WJG45" s="152"/>
      <c r="WJH45" s="152"/>
      <c r="WJI45" s="152"/>
      <c r="WJJ45" s="152"/>
      <c r="WJK45" s="152"/>
      <c r="WJL45" s="152"/>
      <c r="WJM45" s="152"/>
      <c r="WJN45" s="152"/>
      <c r="WJO45" s="152"/>
      <c r="WJP45" s="152"/>
      <c r="WJQ45" s="152"/>
      <c r="WJR45" s="152"/>
      <c r="WJS45" s="152"/>
      <c r="WJT45" s="152"/>
      <c r="WJU45" s="152"/>
      <c r="WJV45" s="152"/>
      <c r="WJW45" s="152"/>
      <c r="WJX45" s="152"/>
      <c r="WJY45" s="152"/>
      <c r="WJZ45" s="152"/>
      <c r="WKA45" s="152"/>
      <c r="WKB45" s="152"/>
      <c r="WKC45" s="152"/>
      <c r="WKD45" s="152"/>
      <c r="WKE45" s="152"/>
      <c r="WKF45" s="152"/>
      <c r="WKG45" s="152"/>
      <c r="WKH45" s="152"/>
      <c r="WKI45" s="152"/>
      <c r="WKJ45" s="152"/>
      <c r="WKK45" s="152"/>
      <c r="WKL45" s="152"/>
      <c r="WKM45" s="152"/>
      <c r="WKN45" s="152"/>
      <c r="WKO45" s="152"/>
      <c r="WKP45" s="152"/>
      <c r="WKQ45" s="152"/>
      <c r="WKR45" s="152"/>
      <c r="WKS45" s="152"/>
      <c r="WKT45" s="152"/>
      <c r="WKU45" s="152"/>
      <c r="WKV45" s="152"/>
      <c r="WKW45" s="152"/>
      <c r="WKX45" s="152"/>
      <c r="WKY45" s="152"/>
      <c r="WKZ45" s="152"/>
      <c r="WLA45" s="152"/>
      <c r="WLB45" s="152"/>
      <c r="WLC45" s="152"/>
      <c r="WLD45" s="152"/>
      <c r="WLE45" s="152"/>
      <c r="WLF45" s="152"/>
      <c r="WLG45" s="152"/>
      <c r="WLH45" s="152"/>
      <c r="WLI45" s="152"/>
      <c r="WLJ45" s="152"/>
      <c r="WLK45" s="152"/>
      <c r="WLL45" s="152"/>
      <c r="WLM45" s="152"/>
      <c r="WLN45" s="152"/>
      <c r="WLO45" s="152"/>
      <c r="WLP45" s="152"/>
      <c r="WLQ45" s="152"/>
      <c r="WLR45" s="152"/>
      <c r="WLS45" s="152"/>
      <c r="WLT45" s="152"/>
      <c r="WLU45" s="152"/>
      <c r="WLV45" s="152"/>
      <c r="WLW45" s="152"/>
      <c r="WLX45" s="152"/>
      <c r="WLY45" s="152"/>
      <c r="WLZ45" s="152"/>
      <c r="WMA45" s="152"/>
      <c r="WMB45" s="152"/>
      <c r="WMC45" s="152"/>
      <c r="WMD45" s="152"/>
      <c r="WME45" s="152"/>
      <c r="WMF45" s="152"/>
      <c r="WMG45" s="152"/>
      <c r="WMH45" s="152"/>
      <c r="WMI45" s="152"/>
      <c r="WMJ45" s="152"/>
      <c r="WMK45" s="152"/>
      <c r="WML45" s="152"/>
      <c r="WMM45" s="152"/>
      <c r="WMN45" s="152"/>
      <c r="WMO45" s="152"/>
      <c r="WMP45" s="152"/>
      <c r="WMQ45" s="152"/>
      <c r="WMR45" s="152"/>
      <c r="WMS45" s="152"/>
      <c r="WMT45" s="152"/>
      <c r="WMU45" s="152"/>
      <c r="WMV45" s="152"/>
      <c r="WMW45" s="152"/>
      <c r="WMX45" s="152"/>
      <c r="WMY45" s="152"/>
      <c r="WMZ45" s="152"/>
      <c r="WNA45" s="152"/>
      <c r="WNB45" s="152"/>
      <c r="WNC45" s="152"/>
      <c r="WND45" s="152"/>
      <c r="WNE45" s="152"/>
      <c r="WNF45" s="152"/>
      <c r="WNG45" s="152"/>
      <c r="WNH45" s="152"/>
      <c r="WNI45" s="152"/>
      <c r="WNJ45" s="152"/>
      <c r="WNK45" s="152"/>
      <c r="WNL45" s="152"/>
      <c r="WNM45" s="152"/>
      <c r="WNN45" s="152"/>
      <c r="WNO45" s="152"/>
      <c r="WNP45" s="152"/>
      <c r="WNQ45" s="152"/>
      <c r="WNR45" s="152"/>
      <c r="WNS45" s="152"/>
      <c r="WNT45" s="152"/>
      <c r="WNU45" s="152"/>
      <c r="WNV45" s="152"/>
      <c r="WNW45" s="152"/>
      <c r="WNX45" s="152"/>
      <c r="WNY45" s="152"/>
      <c r="WNZ45" s="152"/>
      <c r="WOA45" s="152"/>
      <c r="WOB45" s="152"/>
      <c r="WOC45" s="152"/>
      <c r="WOD45" s="152"/>
      <c r="WOE45" s="152"/>
      <c r="WOF45" s="152"/>
      <c r="WOG45" s="152"/>
      <c r="WOH45" s="152"/>
      <c r="WOI45" s="152"/>
      <c r="WOJ45" s="152"/>
      <c r="WOK45" s="152"/>
      <c r="WOL45" s="152"/>
      <c r="WOM45" s="152"/>
      <c r="WON45" s="152"/>
      <c r="WOO45" s="152"/>
      <c r="WOP45" s="152"/>
      <c r="WOQ45" s="152"/>
      <c r="WOR45" s="152"/>
      <c r="WOS45" s="152"/>
      <c r="WOT45" s="152"/>
      <c r="WOU45" s="152"/>
      <c r="WOV45" s="152"/>
      <c r="WOW45" s="152"/>
      <c r="WOX45" s="152"/>
      <c r="WOY45" s="152"/>
      <c r="WOZ45" s="152"/>
      <c r="WPA45" s="152"/>
      <c r="WPB45" s="152"/>
      <c r="WPC45" s="152"/>
      <c r="WPD45" s="152"/>
      <c r="WPE45" s="152"/>
      <c r="WPF45" s="152"/>
      <c r="WPG45" s="152"/>
      <c r="WPH45" s="152"/>
      <c r="WPI45" s="152"/>
      <c r="WPJ45" s="152"/>
      <c r="WPK45" s="152"/>
      <c r="WPL45" s="152"/>
      <c r="WPM45" s="152"/>
      <c r="WPN45" s="152"/>
      <c r="WPO45" s="152"/>
      <c r="WPP45" s="152"/>
      <c r="WPQ45" s="152"/>
      <c r="WPR45" s="152"/>
      <c r="WPS45" s="152"/>
      <c r="WPT45" s="152"/>
      <c r="WPU45" s="152"/>
      <c r="WPV45" s="152"/>
      <c r="WPW45" s="152"/>
      <c r="WPX45" s="152"/>
      <c r="WPY45" s="152"/>
      <c r="WPZ45" s="152"/>
      <c r="WQA45" s="152"/>
      <c r="WQB45" s="152"/>
      <c r="WQC45" s="152"/>
      <c r="WQD45" s="152"/>
      <c r="WQE45" s="152"/>
      <c r="WQF45" s="152"/>
      <c r="WQG45" s="152"/>
      <c r="WQH45" s="152"/>
      <c r="WQI45" s="152"/>
      <c r="WQJ45" s="152"/>
      <c r="WQK45" s="152"/>
      <c r="WQL45" s="152"/>
      <c r="WQM45" s="152"/>
      <c r="WQN45" s="152"/>
      <c r="WQO45" s="152"/>
      <c r="WQP45" s="152"/>
      <c r="WQQ45" s="152"/>
      <c r="WQR45" s="152"/>
      <c r="WQS45" s="152"/>
      <c r="WQT45" s="152"/>
      <c r="WQU45" s="152"/>
      <c r="WQV45" s="152"/>
      <c r="WQW45" s="152"/>
      <c r="WQX45" s="152"/>
      <c r="WQY45" s="152"/>
      <c r="WQZ45" s="152"/>
      <c r="WRA45" s="152"/>
      <c r="WRB45" s="152"/>
      <c r="WRC45" s="152"/>
      <c r="WRD45" s="152"/>
      <c r="WRE45" s="152"/>
      <c r="WRF45" s="152"/>
      <c r="WRG45" s="152"/>
      <c r="WRH45" s="152"/>
      <c r="WRI45" s="152"/>
      <c r="WRJ45" s="152"/>
      <c r="WRK45" s="152"/>
      <c r="WRL45" s="152"/>
      <c r="WRM45" s="152"/>
      <c r="WRN45" s="152"/>
      <c r="WRO45" s="152"/>
      <c r="WRP45" s="152"/>
      <c r="WRQ45" s="152"/>
      <c r="WRR45" s="152"/>
      <c r="WRS45" s="152"/>
      <c r="WRT45" s="152"/>
      <c r="WRU45" s="152"/>
      <c r="WRV45" s="152"/>
      <c r="WRW45" s="152"/>
      <c r="WRX45" s="152"/>
      <c r="WRY45" s="152"/>
      <c r="WRZ45" s="152"/>
      <c r="WSA45" s="152"/>
      <c r="WSB45" s="152"/>
      <c r="WSC45" s="152"/>
      <c r="WSD45" s="152"/>
      <c r="WSE45" s="152"/>
      <c r="WSF45" s="152"/>
      <c r="WSG45" s="152"/>
      <c r="WSH45" s="152"/>
      <c r="WSI45" s="152"/>
      <c r="WSJ45" s="152"/>
      <c r="WSK45" s="152"/>
      <c r="WSL45" s="152"/>
      <c r="WSM45" s="152"/>
      <c r="WSN45" s="152"/>
      <c r="WSO45" s="152"/>
      <c r="WSP45" s="152"/>
      <c r="WSQ45" s="152"/>
      <c r="WSR45" s="152"/>
      <c r="WSS45" s="152"/>
      <c r="WST45" s="152"/>
      <c r="WSU45" s="152"/>
      <c r="WSV45" s="152"/>
      <c r="WSW45" s="152"/>
      <c r="WSX45" s="152"/>
      <c r="WSY45" s="152"/>
      <c r="WSZ45" s="152"/>
      <c r="WTA45" s="152"/>
      <c r="WTB45" s="152"/>
      <c r="WTC45" s="152"/>
      <c r="WTD45" s="152"/>
      <c r="WTE45" s="152"/>
      <c r="WTF45" s="152"/>
      <c r="WTG45" s="152"/>
      <c r="WTH45" s="152"/>
      <c r="WTI45" s="152"/>
      <c r="WTJ45" s="152"/>
      <c r="WTK45" s="152"/>
      <c r="WTL45" s="152"/>
      <c r="WTM45" s="152"/>
      <c r="WTN45" s="152"/>
      <c r="WTO45" s="152"/>
      <c r="WTP45" s="152"/>
      <c r="WTQ45" s="152"/>
      <c r="WTR45" s="152"/>
      <c r="WTS45" s="152"/>
      <c r="WTT45" s="152"/>
      <c r="WTU45" s="152"/>
      <c r="WTV45" s="152"/>
      <c r="WTW45" s="152"/>
      <c r="WTX45" s="152"/>
      <c r="WTY45" s="152"/>
      <c r="WTZ45" s="152"/>
      <c r="WUA45" s="152"/>
      <c r="WUB45" s="152"/>
      <c r="WUC45" s="152"/>
      <c r="WUD45" s="152"/>
      <c r="WUE45" s="152"/>
      <c r="WUF45" s="152"/>
      <c r="WUG45" s="152"/>
      <c r="WUH45" s="152"/>
      <c r="WUI45" s="152"/>
      <c r="WUJ45" s="152"/>
      <c r="WUK45" s="152"/>
      <c r="WUL45" s="152"/>
      <c r="WUM45" s="152"/>
      <c r="WUN45" s="152"/>
      <c r="WUO45" s="152"/>
      <c r="WUP45" s="152"/>
      <c r="WUQ45" s="152"/>
      <c r="WUR45" s="152"/>
      <c r="WUS45" s="152"/>
      <c r="WUT45" s="152"/>
      <c r="WUU45" s="152"/>
      <c r="WUV45" s="152"/>
      <c r="WUW45" s="152"/>
      <c r="WUX45" s="152"/>
      <c r="WUY45" s="152"/>
      <c r="WUZ45" s="152"/>
      <c r="WVA45" s="152"/>
      <c r="WVB45" s="152"/>
      <c r="WVC45" s="152"/>
      <c r="WVD45" s="152"/>
      <c r="WVE45" s="152"/>
      <c r="WVF45" s="152"/>
      <c r="WVG45" s="152"/>
      <c r="WVH45" s="152"/>
      <c r="WVI45" s="152"/>
      <c r="WVJ45" s="152"/>
      <c r="WVK45" s="152"/>
      <c r="WVL45" s="152"/>
      <c r="WVM45" s="152"/>
      <c r="WVN45" s="152"/>
      <c r="WVO45" s="152"/>
      <c r="WVP45" s="152"/>
      <c r="WVQ45" s="152"/>
      <c r="WVR45" s="152"/>
      <c r="WVS45" s="152"/>
      <c r="WVT45" s="152"/>
      <c r="WVU45" s="152"/>
      <c r="WVV45" s="152"/>
      <c r="WVW45" s="152"/>
      <c r="WVX45" s="152"/>
      <c r="WVY45" s="152"/>
      <c r="WVZ45" s="152"/>
      <c r="WWA45" s="152"/>
      <c r="WWB45" s="152"/>
    </row>
  </sheetData>
  <pageMargins left="0.43307086614173229" right="0.43307086614173229" top="0.74803149606299213" bottom="0.74803149606299213" header="0.31496062992125984" footer="0.31496062992125984"/>
  <pageSetup paperSize="9" scale="70" firstPageNumber="32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022CCE-9445-4635-8A4B-4C03B0357159}">
  <sheetPr>
    <tabColor rgb="FFFFFF00"/>
  </sheetPr>
  <dimension ref="A1:L41"/>
  <sheetViews>
    <sheetView zoomScale="120" zoomScaleNormal="120" workbookViewId="0">
      <pane ySplit="17" topLeftCell="A18" activePane="bottomLeft" state="frozen"/>
      <selection pane="bottomLeft"/>
    </sheetView>
  </sheetViews>
  <sheetFormatPr defaultColWidth="10.28515625" defaultRowHeight="11.25" x14ac:dyDescent="0.2"/>
  <cols>
    <col min="1" max="1" width="6.42578125" style="255" customWidth="1"/>
    <col min="2" max="2" width="58.28515625" style="255" customWidth="1"/>
    <col min="3" max="3" width="10.28515625" style="255"/>
    <col min="4" max="4" width="11.42578125" style="255" customWidth="1"/>
    <col min="5" max="5" width="10.7109375" style="255" customWidth="1"/>
    <col min="6" max="6" width="11.42578125" style="255" customWidth="1"/>
    <col min="7" max="7" width="11.140625" style="255" customWidth="1"/>
    <col min="8" max="9" width="11.28515625" style="255" customWidth="1"/>
    <col min="10" max="10" width="17" style="255" customWidth="1"/>
    <col min="11" max="11" width="16.28515625" style="255" customWidth="1"/>
    <col min="12" max="256" width="10.28515625" style="255"/>
    <col min="257" max="257" width="6.42578125" style="255" customWidth="1"/>
    <col min="258" max="258" width="58.28515625" style="255" customWidth="1"/>
    <col min="259" max="259" width="10.28515625" style="255"/>
    <col min="260" max="260" width="11" style="255" customWidth="1"/>
    <col min="261" max="262" width="9.7109375" style="255" customWidth="1"/>
    <col min="263" max="263" width="10.7109375" style="255" customWidth="1"/>
    <col min="264" max="265" width="11.28515625" style="255" customWidth="1"/>
    <col min="266" max="266" width="17" style="255" customWidth="1"/>
    <col min="267" max="267" width="16.28515625" style="255" customWidth="1"/>
    <col min="268" max="512" width="10.28515625" style="255"/>
    <col min="513" max="513" width="6.42578125" style="255" customWidth="1"/>
    <col min="514" max="514" width="58.28515625" style="255" customWidth="1"/>
    <col min="515" max="515" width="10.28515625" style="255"/>
    <col min="516" max="516" width="11" style="255" customWidth="1"/>
    <col min="517" max="518" width="9.7109375" style="255" customWidth="1"/>
    <col min="519" max="519" width="10.7109375" style="255" customWidth="1"/>
    <col min="520" max="521" width="11.28515625" style="255" customWidth="1"/>
    <col min="522" max="522" width="17" style="255" customWidth="1"/>
    <col min="523" max="523" width="16.28515625" style="255" customWidth="1"/>
    <col min="524" max="768" width="10.28515625" style="255"/>
    <col min="769" max="769" width="6.42578125" style="255" customWidth="1"/>
    <col min="770" max="770" width="58.28515625" style="255" customWidth="1"/>
    <col min="771" max="771" width="10.28515625" style="255"/>
    <col min="772" max="772" width="11" style="255" customWidth="1"/>
    <col min="773" max="774" width="9.7109375" style="255" customWidth="1"/>
    <col min="775" max="775" width="10.7109375" style="255" customWidth="1"/>
    <col min="776" max="777" width="11.28515625" style="255" customWidth="1"/>
    <col min="778" max="778" width="17" style="255" customWidth="1"/>
    <col min="779" max="779" width="16.28515625" style="255" customWidth="1"/>
    <col min="780" max="1024" width="10.28515625" style="255"/>
    <col min="1025" max="1025" width="6.42578125" style="255" customWidth="1"/>
    <col min="1026" max="1026" width="58.28515625" style="255" customWidth="1"/>
    <col min="1027" max="1027" width="10.28515625" style="255"/>
    <col min="1028" max="1028" width="11" style="255" customWidth="1"/>
    <col min="1029" max="1030" width="9.7109375" style="255" customWidth="1"/>
    <col min="1031" max="1031" width="10.7109375" style="255" customWidth="1"/>
    <col min="1032" max="1033" width="11.28515625" style="255" customWidth="1"/>
    <col min="1034" max="1034" width="17" style="255" customWidth="1"/>
    <col min="1035" max="1035" width="16.28515625" style="255" customWidth="1"/>
    <col min="1036" max="1280" width="10.28515625" style="255"/>
    <col min="1281" max="1281" width="6.42578125" style="255" customWidth="1"/>
    <col min="1282" max="1282" width="58.28515625" style="255" customWidth="1"/>
    <col min="1283" max="1283" width="10.28515625" style="255"/>
    <col min="1284" max="1284" width="11" style="255" customWidth="1"/>
    <col min="1285" max="1286" width="9.7109375" style="255" customWidth="1"/>
    <col min="1287" max="1287" width="10.7109375" style="255" customWidth="1"/>
    <col min="1288" max="1289" width="11.28515625" style="255" customWidth="1"/>
    <col min="1290" max="1290" width="17" style="255" customWidth="1"/>
    <col min="1291" max="1291" width="16.28515625" style="255" customWidth="1"/>
    <col min="1292" max="1536" width="10.28515625" style="255"/>
    <col min="1537" max="1537" width="6.42578125" style="255" customWidth="1"/>
    <col min="1538" max="1538" width="58.28515625" style="255" customWidth="1"/>
    <col min="1539" max="1539" width="10.28515625" style="255"/>
    <col min="1540" max="1540" width="11" style="255" customWidth="1"/>
    <col min="1541" max="1542" width="9.7109375" style="255" customWidth="1"/>
    <col min="1543" max="1543" width="10.7109375" style="255" customWidth="1"/>
    <col min="1544" max="1545" width="11.28515625" style="255" customWidth="1"/>
    <col min="1546" max="1546" width="17" style="255" customWidth="1"/>
    <col min="1547" max="1547" width="16.28515625" style="255" customWidth="1"/>
    <col min="1548" max="1792" width="10.28515625" style="255"/>
    <col min="1793" max="1793" width="6.42578125" style="255" customWidth="1"/>
    <col min="1794" max="1794" width="58.28515625" style="255" customWidth="1"/>
    <col min="1795" max="1795" width="10.28515625" style="255"/>
    <col min="1796" max="1796" width="11" style="255" customWidth="1"/>
    <col min="1797" max="1798" width="9.7109375" style="255" customWidth="1"/>
    <col min="1799" max="1799" width="10.7109375" style="255" customWidth="1"/>
    <col min="1800" max="1801" width="11.28515625" style="255" customWidth="1"/>
    <col min="1802" max="1802" width="17" style="255" customWidth="1"/>
    <col min="1803" max="1803" width="16.28515625" style="255" customWidth="1"/>
    <col min="1804" max="2048" width="10.28515625" style="255"/>
    <col min="2049" max="2049" width="6.42578125" style="255" customWidth="1"/>
    <col min="2050" max="2050" width="58.28515625" style="255" customWidth="1"/>
    <col min="2051" max="2051" width="10.28515625" style="255"/>
    <col min="2052" max="2052" width="11" style="255" customWidth="1"/>
    <col min="2053" max="2054" width="9.7109375" style="255" customWidth="1"/>
    <col min="2055" max="2055" width="10.7109375" style="255" customWidth="1"/>
    <col min="2056" max="2057" width="11.28515625" style="255" customWidth="1"/>
    <col min="2058" max="2058" width="17" style="255" customWidth="1"/>
    <col min="2059" max="2059" width="16.28515625" style="255" customWidth="1"/>
    <col min="2060" max="2304" width="10.28515625" style="255"/>
    <col min="2305" max="2305" width="6.42578125" style="255" customWidth="1"/>
    <col min="2306" max="2306" width="58.28515625" style="255" customWidth="1"/>
    <col min="2307" max="2307" width="10.28515625" style="255"/>
    <col min="2308" max="2308" width="11" style="255" customWidth="1"/>
    <col min="2309" max="2310" width="9.7109375" style="255" customWidth="1"/>
    <col min="2311" max="2311" width="10.7109375" style="255" customWidth="1"/>
    <col min="2312" max="2313" width="11.28515625" style="255" customWidth="1"/>
    <col min="2314" max="2314" width="17" style="255" customWidth="1"/>
    <col min="2315" max="2315" width="16.28515625" style="255" customWidth="1"/>
    <col min="2316" max="2560" width="10.28515625" style="255"/>
    <col min="2561" max="2561" width="6.42578125" style="255" customWidth="1"/>
    <col min="2562" max="2562" width="58.28515625" style="255" customWidth="1"/>
    <col min="2563" max="2563" width="10.28515625" style="255"/>
    <col min="2564" max="2564" width="11" style="255" customWidth="1"/>
    <col min="2565" max="2566" width="9.7109375" style="255" customWidth="1"/>
    <col min="2567" max="2567" width="10.7109375" style="255" customWidth="1"/>
    <col min="2568" max="2569" width="11.28515625" style="255" customWidth="1"/>
    <col min="2570" max="2570" width="17" style="255" customWidth="1"/>
    <col min="2571" max="2571" width="16.28515625" style="255" customWidth="1"/>
    <col min="2572" max="2816" width="10.28515625" style="255"/>
    <col min="2817" max="2817" width="6.42578125" style="255" customWidth="1"/>
    <col min="2818" max="2818" width="58.28515625" style="255" customWidth="1"/>
    <col min="2819" max="2819" width="10.28515625" style="255"/>
    <col min="2820" max="2820" width="11" style="255" customWidth="1"/>
    <col min="2821" max="2822" width="9.7109375" style="255" customWidth="1"/>
    <col min="2823" max="2823" width="10.7109375" style="255" customWidth="1"/>
    <col min="2824" max="2825" width="11.28515625" style="255" customWidth="1"/>
    <col min="2826" max="2826" width="17" style="255" customWidth="1"/>
    <col min="2827" max="2827" width="16.28515625" style="255" customWidth="1"/>
    <col min="2828" max="3072" width="10.28515625" style="255"/>
    <col min="3073" max="3073" width="6.42578125" style="255" customWidth="1"/>
    <col min="3074" max="3074" width="58.28515625" style="255" customWidth="1"/>
    <col min="3075" max="3075" width="10.28515625" style="255"/>
    <col min="3076" max="3076" width="11" style="255" customWidth="1"/>
    <col min="3077" max="3078" width="9.7109375" style="255" customWidth="1"/>
    <col min="3079" max="3079" width="10.7109375" style="255" customWidth="1"/>
    <col min="3080" max="3081" width="11.28515625" style="255" customWidth="1"/>
    <col min="3082" max="3082" width="17" style="255" customWidth="1"/>
    <col min="3083" max="3083" width="16.28515625" style="255" customWidth="1"/>
    <col min="3084" max="3328" width="10.28515625" style="255"/>
    <col min="3329" max="3329" width="6.42578125" style="255" customWidth="1"/>
    <col min="3330" max="3330" width="58.28515625" style="255" customWidth="1"/>
    <col min="3331" max="3331" width="10.28515625" style="255"/>
    <col min="3332" max="3332" width="11" style="255" customWidth="1"/>
    <col min="3333" max="3334" width="9.7109375" style="255" customWidth="1"/>
    <col min="3335" max="3335" width="10.7109375" style="255" customWidth="1"/>
    <col min="3336" max="3337" width="11.28515625" style="255" customWidth="1"/>
    <col min="3338" max="3338" width="17" style="255" customWidth="1"/>
    <col min="3339" max="3339" width="16.28515625" style="255" customWidth="1"/>
    <col min="3340" max="3584" width="10.28515625" style="255"/>
    <col min="3585" max="3585" width="6.42578125" style="255" customWidth="1"/>
    <col min="3586" max="3586" width="58.28515625" style="255" customWidth="1"/>
    <col min="3587" max="3587" width="10.28515625" style="255"/>
    <col min="3588" max="3588" width="11" style="255" customWidth="1"/>
    <col min="3589" max="3590" width="9.7109375" style="255" customWidth="1"/>
    <col min="3591" max="3591" width="10.7109375" style="255" customWidth="1"/>
    <col min="3592" max="3593" width="11.28515625" style="255" customWidth="1"/>
    <col min="3594" max="3594" width="17" style="255" customWidth="1"/>
    <col min="3595" max="3595" width="16.28515625" style="255" customWidth="1"/>
    <col min="3596" max="3840" width="10.28515625" style="255"/>
    <col min="3841" max="3841" width="6.42578125" style="255" customWidth="1"/>
    <col min="3842" max="3842" width="58.28515625" style="255" customWidth="1"/>
    <col min="3843" max="3843" width="10.28515625" style="255"/>
    <col min="3844" max="3844" width="11" style="255" customWidth="1"/>
    <col min="3845" max="3846" width="9.7109375" style="255" customWidth="1"/>
    <col min="3847" max="3847" width="10.7109375" style="255" customWidth="1"/>
    <col min="3848" max="3849" width="11.28515625" style="255" customWidth="1"/>
    <col min="3850" max="3850" width="17" style="255" customWidth="1"/>
    <col min="3851" max="3851" width="16.28515625" style="255" customWidth="1"/>
    <col min="3852" max="4096" width="10.28515625" style="255"/>
    <col min="4097" max="4097" width="6.42578125" style="255" customWidth="1"/>
    <col min="4098" max="4098" width="58.28515625" style="255" customWidth="1"/>
    <col min="4099" max="4099" width="10.28515625" style="255"/>
    <col min="4100" max="4100" width="11" style="255" customWidth="1"/>
    <col min="4101" max="4102" width="9.7109375" style="255" customWidth="1"/>
    <col min="4103" max="4103" width="10.7109375" style="255" customWidth="1"/>
    <col min="4104" max="4105" width="11.28515625" style="255" customWidth="1"/>
    <col min="4106" max="4106" width="17" style="255" customWidth="1"/>
    <col min="4107" max="4107" width="16.28515625" style="255" customWidth="1"/>
    <col min="4108" max="4352" width="10.28515625" style="255"/>
    <col min="4353" max="4353" width="6.42578125" style="255" customWidth="1"/>
    <col min="4354" max="4354" width="58.28515625" style="255" customWidth="1"/>
    <col min="4355" max="4355" width="10.28515625" style="255"/>
    <col min="4356" max="4356" width="11" style="255" customWidth="1"/>
    <col min="4357" max="4358" width="9.7109375" style="255" customWidth="1"/>
    <col min="4359" max="4359" width="10.7109375" style="255" customWidth="1"/>
    <col min="4360" max="4361" width="11.28515625" style="255" customWidth="1"/>
    <col min="4362" max="4362" width="17" style="255" customWidth="1"/>
    <col min="4363" max="4363" width="16.28515625" style="255" customWidth="1"/>
    <col min="4364" max="4608" width="10.28515625" style="255"/>
    <col min="4609" max="4609" width="6.42578125" style="255" customWidth="1"/>
    <col min="4610" max="4610" width="58.28515625" style="255" customWidth="1"/>
    <col min="4611" max="4611" width="10.28515625" style="255"/>
    <col min="4612" max="4612" width="11" style="255" customWidth="1"/>
    <col min="4613" max="4614" width="9.7109375" style="255" customWidth="1"/>
    <col min="4615" max="4615" width="10.7109375" style="255" customWidth="1"/>
    <col min="4616" max="4617" width="11.28515625" style="255" customWidth="1"/>
    <col min="4618" max="4618" width="17" style="255" customWidth="1"/>
    <col min="4619" max="4619" width="16.28515625" style="255" customWidth="1"/>
    <col min="4620" max="4864" width="10.28515625" style="255"/>
    <col min="4865" max="4865" width="6.42578125" style="255" customWidth="1"/>
    <col min="4866" max="4866" width="58.28515625" style="255" customWidth="1"/>
    <col min="4867" max="4867" width="10.28515625" style="255"/>
    <col min="4868" max="4868" width="11" style="255" customWidth="1"/>
    <col min="4869" max="4870" width="9.7109375" style="255" customWidth="1"/>
    <col min="4871" max="4871" width="10.7109375" style="255" customWidth="1"/>
    <col min="4872" max="4873" width="11.28515625" style="255" customWidth="1"/>
    <col min="4874" max="4874" width="17" style="255" customWidth="1"/>
    <col min="4875" max="4875" width="16.28515625" style="255" customWidth="1"/>
    <col min="4876" max="5120" width="10.28515625" style="255"/>
    <col min="5121" max="5121" width="6.42578125" style="255" customWidth="1"/>
    <col min="5122" max="5122" width="58.28515625" style="255" customWidth="1"/>
    <col min="5123" max="5123" width="10.28515625" style="255"/>
    <col min="5124" max="5124" width="11" style="255" customWidth="1"/>
    <col min="5125" max="5126" width="9.7109375" style="255" customWidth="1"/>
    <col min="5127" max="5127" width="10.7109375" style="255" customWidth="1"/>
    <col min="5128" max="5129" width="11.28515625" style="255" customWidth="1"/>
    <col min="5130" max="5130" width="17" style="255" customWidth="1"/>
    <col min="5131" max="5131" width="16.28515625" style="255" customWidth="1"/>
    <col min="5132" max="5376" width="10.28515625" style="255"/>
    <col min="5377" max="5377" width="6.42578125" style="255" customWidth="1"/>
    <col min="5378" max="5378" width="58.28515625" style="255" customWidth="1"/>
    <col min="5379" max="5379" width="10.28515625" style="255"/>
    <col min="5380" max="5380" width="11" style="255" customWidth="1"/>
    <col min="5381" max="5382" width="9.7109375" style="255" customWidth="1"/>
    <col min="5383" max="5383" width="10.7109375" style="255" customWidth="1"/>
    <col min="5384" max="5385" width="11.28515625" style="255" customWidth="1"/>
    <col min="5386" max="5386" width="17" style="255" customWidth="1"/>
    <col min="5387" max="5387" width="16.28515625" style="255" customWidth="1"/>
    <col min="5388" max="5632" width="10.28515625" style="255"/>
    <col min="5633" max="5633" width="6.42578125" style="255" customWidth="1"/>
    <col min="5634" max="5634" width="58.28515625" style="255" customWidth="1"/>
    <col min="5635" max="5635" width="10.28515625" style="255"/>
    <col min="5636" max="5636" width="11" style="255" customWidth="1"/>
    <col min="5637" max="5638" width="9.7109375" style="255" customWidth="1"/>
    <col min="5639" max="5639" width="10.7109375" style="255" customWidth="1"/>
    <col min="5640" max="5641" width="11.28515625" style="255" customWidth="1"/>
    <col min="5642" max="5642" width="17" style="255" customWidth="1"/>
    <col min="5643" max="5643" width="16.28515625" style="255" customWidth="1"/>
    <col min="5644" max="5888" width="10.28515625" style="255"/>
    <col min="5889" max="5889" width="6.42578125" style="255" customWidth="1"/>
    <col min="5890" max="5890" width="58.28515625" style="255" customWidth="1"/>
    <col min="5891" max="5891" width="10.28515625" style="255"/>
    <col min="5892" max="5892" width="11" style="255" customWidth="1"/>
    <col min="5893" max="5894" width="9.7109375" style="255" customWidth="1"/>
    <col min="5895" max="5895" width="10.7109375" style="255" customWidth="1"/>
    <col min="5896" max="5897" width="11.28515625" style="255" customWidth="1"/>
    <col min="5898" max="5898" width="17" style="255" customWidth="1"/>
    <col min="5899" max="5899" width="16.28515625" style="255" customWidth="1"/>
    <col min="5900" max="6144" width="10.28515625" style="255"/>
    <col min="6145" max="6145" width="6.42578125" style="255" customWidth="1"/>
    <col min="6146" max="6146" width="58.28515625" style="255" customWidth="1"/>
    <col min="6147" max="6147" width="10.28515625" style="255"/>
    <col min="6148" max="6148" width="11" style="255" customWidth="1"/>
    <col min="6149" max="6150" width="9.7109375" style="255" customWidth="1"/>
    <col min="6151" max="6151" width="10.7109375" style="255" customWidth="1"/>
    <col min="6152" max="6153" width="11.28515625" style="255" customWidth="1"/>
    <col min="6154" max="6154" width="17" style="255" customWidth="1"/>
    <col min="6155" max="6155" width="16.28515625" style="255" customWidth="1"/>
    <col min="6156" max="6400" width="10.28515625" style="255"/>
    <col min="6401" max="6401" width="6.42578125" style="255" customWidth="1"/>
    <col min="6402" max="6402" width="58.28515625" style="255" customWidth="1"/>
    <col min="6403" max="6403" width="10.28515625" style="255"/>
    <col min="6404" max="6404" width="11" style="255" customWidth="1"/>
    <col min="6405" max="6406" width="9.7109375" style="255" customWidth="1"/>
    <col min="6407" max="6407" width="10.7109375" style="255" customWidth="1"/>
    <col min="6408" max="6409" width="11.28515625" style="255" customWidth="1"/>
    <col min="6410" max="6410" width="17" style="255" customWidth="1"/>
    <col min="6411" max="6411" width="16.28515625" style="255" customWidth="1"/>
    <col min="6412" max="6656" width="10.28515625" style="255"/>
    <col min="6657" max="6657" width="6.42578125" style="255" customWidth="1"/>
    <col min="6658" max="6658" width="58.28515625" style="255" customWidth="1"/>
    <col min="6659" max="6659" width="10.28515625" style="255"/>
    <col min="6660" max="6660" width="11" style="255" customWidth="1"/>
    <col min="6661" max="6662" width="9.7109375" style="255" customWidth="1"/>
    <col min="6663" max="6663" width="10.7109375" style="255" customWidth="1"/>
    <col min="6664" max="6665" width="11.28515625" style="255" customWidth="1"/>
    <col min="6666" max="6666" width="17" style="255" customWidth="1"/>
    <col min="6667" max="6667" width="16.28515625" style="255" customWidth="1"/>
    <col min="6668" max="6912" width="10.28515625" style="255"/>
    <col min="6913" max="6913" width="6.42578125" style="255" customWidth="1"/>
    <col min="6914" max="6914" width="58.28515625" style="255" customWidth="1"/>
    <col min="6915" max="6915" width="10.28515625" style="255"/>
    <col min="6916" max="6916" width="11" style="255" customWidth="1"/>
    <col min="6917" max="6918" width="9.7109375" style="255" customWidth="1"/>
    <col min="6919" max="6919" width="10.7109375" style="255" customWidth="1"/>
    <col min="6920" max="6921" width="11.28515625" style="255" customWidth="1"/>
    <col min="6922" max="6922" width="17" style="255" customWidth="1"/>
    <col min="6923" max="6923" width="16.28515625" style="255" customWidth="1"/>
    <col min="6924" max="7168" width="10.28515625" style="255"/>
    <col min="7169" max="7169" width="6.42578125" style="255" customWidth="1"/>
    <col min="7170" max="7170" width="58.28515625" style="255" customWidth="1"/>
    <col min="7171" max="7171" width="10.28515625" style="255"/>
    <col min="7172" max="7172" width="11" style="255" customWidth="1"/>
    <col min="7173" max="7174" width="9.7109375" style="255" customWidth="1"/>
    <col min="7175" max="7175" width="10.7109375" style="255" customWidth="1"/>
    <col min="7176" max="7177" width="11.28515625" style="255" customWidth="1"/>
    <col min="7178" max="7178" width="17" style="255" customWidth="1"/>
    <col min="7179" max="7179" width="16.28515625" style="255" customWidth="1"/>
    <col min="7180" max="7424" width="10.28515625" style="255"/>
    <col min="7425" max="7425" width="6.42578125" style="255" customWidth="1"/>
    <col min="7426" max="7426" width="58.28515625" style="255" customWidth="1"/>
    <col min="7427" max="7427" width="10.28515625" style="255"/>
    <col min="7428" max="7428" width="11" style="255" customWidth="1"/>
    <col min="7429" max="7430" width="9.7109375" style="255" customWidth="1"/>
    <col min="7431" max="7431" width="10.7109375" style="255" customWidth="1"/>
    <col min="7432" max="7433" width="11.28515625" style="255" customWidth="1"/>
    <col min="7434" max="7434" width="17" style="255" customWidth="1"/>
    <col min="7435" max="7435" width="16.28515625" style="255" customWidth="1"/>
    <col min="7436" max="7680" width="10.28515625" style="255"/>
    <col min="7681" max="7681" width="6.42578125" style="255" customWidth="1"/>
    <col min="7682" max="7682" width="58.28515625" style="255" customWidth="1"/>
    <col min="7683" max="7683" width="10.28515625" style="255"/>
    <col min="7684" max="7684" width="11" style="255" customWidth="1"/>
    <col min="7685" max="7686" width="9.7109375" style="255" customWidth="1"/>
    <col min="7687" max="7687" width="10.7109375" style="255" customWidth="1"/>
    <col min="7688" max="7689" width="11.28515625" style="255" customWidth="1"/>
    <col min="7690" max="7690" width="17" style="255" customWidth="1"/>
    <col min="7691" max="7691" width="16.28515625" style="255" customWidth="1"/>
    <col min="7692" max="7936" width="10.28515625" style="255"/>
    <col min="7937" max="7937" width="6.42578125" style="255" customWidth="1"/>
    <col min="7938" max="7938" width="58.28515625" style="255" customWidth="1"/>
    <col min="7939" max="7939" width="10.28515625" style="255"/>
    <col min="7940" max="7940" width="11" style="255" customWidth="1"/>
    <col min="7941" max="7942" width="9.7109375" style="255" customWidth="1"/>
    <col min="7943" max="7943" width="10.7109375" style="255" customWidth="1"/>
    <col min="7944" max="7945" width="11.28515625" style="255" customWidth="1"/>
    <col min="7946" max="7946" width="17" style="255" customWidth="1"/>
    <col min="7947" max="7947" width="16.28515625" style="255" customWidth="1"/>
    <col min="7948" max="8192" width="10.28515625" style="255"/>
    <col min="8193" max="8193" width="6.42578125" style="255" customWidth="1"/>
    <col min="8194" max="8194" width="58.28515625" style="255" customWidth="1"/>
    <col min="8195" max="8195" width="10.28515625" style="255"/>
    <col min="8196" max="8196" width="11" style="255" customWidth="1"/>
    <col min="8197" max="8198" width="9.7109375" style="255" customWidth="1"/>
    <col min="8199" max="8199" width="10.7109375" style="255" customWidth="1"/>
    <col min="8200" max="8201" width="11.28515625" style="255" customWidth="1"/>
    <col min="8202" max="8202" width="17" style="255" customWidth="1"/>
    <col min="8203" max="8203" width="16.28515625" style="255" customWidth="1"/>
    <col min="8204" max="8448" width="10.28515625" style="255"/>
    <col min="8449" max="8449" width="6.42578125" style="255" customWidth="1"/>
    <col min="8450" max="8450" width="58.28515625" style="255" customWidth="1"/>
    <col min="8451" max="8451" width="10.28515625" style="255"/>
    <col min="8452" max="8452" width="11" style="255" customWidth="1"/>
    <col min="8453" max="8454" width="9.7109375" style="255" customWidth="1"/>
    <col min="8455" max="8455" width="10.7109375" style="255" customWidth="1"/>
    <col min="8456" max="8457" width="11.28515625" style="255" customWidth="1"/>
    <col min="8458" max="8458" width="17" style="255" customWidth="1"/>
    <col min="8459" max="8459" width="16.28515625" style="255" customWidth="1"/>
    <col min="8460" max="8704" width="10.28515625" style="255"/>
    <col min="8705" max="8705" width="6.42578125" style="255" customWidth="1"/>
    <col min="8706" max="8706" width="58.28515625" style="255" customWidth="1"/>
    <col min="8707" max="8707" width="10.28515625" style="255"/>
    <col min="8708" max="8708" width="11" style="255" customWidth="1"/>
    <col min="8709" max="8710" width="9.7109375" style="255" customWidth="1"/>
    <col min="8711" max="8711" width="10.7109375" style="255" customWidth="1"/>
    <col min="8712" max="8713" width="11.28515625" style="255" customWidth="1"/>
    <col min="8714" max="8714" width="17" style="255" customWidth="1"/>
    <col min="8715" max="8715" width="16.28515625" style="255" customWidth="1"/>
    <col min="8716" max="8960" width="10.28515625" style="255"/>
    <col min="8961" max="8961" width="6.42578125" style="255" customWidth="1"/>
    <col min="8962" max="8962" width="58.28515625" style="255" customWidth="1"/>
    <col min="8963" max="8963" width="10.28515625" style="255"/>
    <col min="8964" max="8964" width="11" style="255" customWidth="1"/>
    <col min="8965" max="8966" width="9.7109375" style="255" customWidth="1"/>
    <col min="8967" max="8967" width="10.7109375" style="255" customWidth="1"/>
    <col min="8968" max="8969" width="11.28515625" style="255" customWidth="1"/>
    <col min="8970" max="8970" width="17" style="255" customWidth="1"/>
    <col min="8971" max="8971" width="16.28515625" style="255" customWidth="1"/>
    <col min="8972" max="9216" width="10.28515625" style="255"/>
    <col min="9217" max="9217" width="6.42578125" style="255" customWidth="1"/>
    <col min="9218" max="9218" width="58.28515625" style="255" customWidth="1"/>
    <col min="9219" max="9219" width="10.28515625" style="255"/>
    <col min="9220" max="9220" width="11" style="255" customWidth="1"/>
    <col min="9221" max="9222" width="9.7109375" style="255" customWidth="1"/>
    <col min="9223" max="9223" width="10.7109375" style="255" customWidth="1"/>
    <col min="9224" max="9225" width="11.28515625" style="255" customWidth="1"/>
    <col min="9226" max="9226" width="17" style="255" customWidth="1"/>
    <col min="9227" max="9227" width="16.28515625" style="255" customWidth="1"/>
    <col min="9228" max="9472" width="10.28515625" style="255"/>
    <col min="9473" max="9473" width="6.42578125" style="255" customWidth="1"/>
    <col min="9474" max="9474" width="58.28515625" style="255" customWidth="1"/>
    <col min="9475" max="9475" width="10.28515625" style="255"/>
    <col min="9476" max="9476" width="11" style="255" customWidth="1"/>
    <col min="9477" max="9478" width="9.7109375" style="255" customWidth="1"/>
    <col min="9479" max="9479" width="10.7109375" style="255" customWidth="1"/>
    <col min="9480" max="9481" width="11.28515625" style="255" customWidth="1"/>
    <col min="9482" max="9482" width="17" style="255" customWidth="1"/>
    <col min="9483" max="9483" width="16.28515625" style="255" customWidth="1"/>
    <col min="9484" max="9728" width="10.28515625" style="255"/>
    <col min="9729" max="9729" width="6.42578125" style="255" customWidth="1"/>
    <col min="9730" max="9730" width="58.28515625" style="255" customWidth="1"/>
    <col min="9731" max="9731" width="10.28515625" style="255"/>
    <col min="9732" max="9732" width="11" style="255" customWidth="1"/>
    <col min="9733" max="9734" width="9.7109375" style="255" customWidth="1"/>
    <col min="9735" max="9735" width="10.7109375" style="255" customWidth="1"/>
    <col min="9736" max="9737" width="11.28515625" style="255" customWidth="1"/>
    <col min="9738" max="9738" width="17" style="255" customWidth="1"/>
    <col min="9739" max="9739" width="16.28515625" style="255" customWidth="1"/>
    <col min="9740" max="9984" width="10.28515625" style="255"/>
    <col min="9985" max="9985" width="6.42578125" style="255" customWidth="1"/>
    <col min="9986" max="9986" width="58.28515625" style="255" customWidth="1"/>
    <col min="9987" max="9987" width="10.28515625" style="255"/>
    <col min="9988" max="9988" width="11" style="255" customWidth="1"/>
    <col min="9989" max="9990" width="9.7109375" style="255" customWidth="1"/>
    <col min="9991" max="9991" width="10.7109375" style="255" customWidth="1"/>
    <col min="9992" max="9993" width="11.28515625" style="255" customWidth="1"/>
    <col min="9994" max="9994" width="17" style="255" customWidth="1"/>
    <col min="9995" max="9995" width="16.28515625" style="255" customWidth="1"/>
    <col min="9996" max="10240" width="10.28515625" style="255"/>
    <col min="10241" max="10241" width="6.42578125" style="255" customWidth="1"/>
    <col min="10242" max="10242" width="58.28515625" style="255" customWidth="1"/>
    <col min="10243" max="10243" width="10.28515625" style="255"/>
    <col min="10244" max="10244" width="11" style="255" customWidth="1"/>
    <col min="10245" max="10246" width="9.7109375" style="255" customWidth="1"/>
    <col min="10247" max="10247" width="10.7109375" style="255" customWidth="1"/>
    <col min="10248" max="10249" width="11.28515625" style="255" customWidth="1"/>
    <col min="10250" max="10250" width="17" style="255" customWidth="1"/>
    <col min="10251" max="10251" width="16.28515625" style="255" customWidth="1"/>
    <col min="10252" max="10496" width="10.28515625" style="255"/>
    <col min="10497" max="10497" width="6.42578125" style="255" customWidth="1"/>
    <col min="10498" max="10498" width="58.28515625" style="255" customWidth="1"/>
    <col min="10499" max="10499" width="10.28515625" style="255"/>
    <col min="10500" max="10500" width="11" style="255" customWidth="1"/>
    <col min="10501" max="10502" width="9.7109375" style="255" customWidth="1"/>
    <col min="10503" max="10503" width="10.7109375" style="255" customWidth="1"/>
    <col min="10504" max="10505" width="11.28515625" style="255" customWidth="1"/>
    <col min="10506" max="10506" width="17" style="255" customWidth="1"/>
    <col min="10507" max="10507" width="16.28515625" style="255" customWidth="1"/>
    <col min="10508" max="10752" width="10.28515625" style="255"/>
    <col min="10753" max="10753" width="6.42578125" style="255" customWidth="1"/>
    <col min="10754" max="10754" width="58.28515625" style="255" customWidth="1"/>
    <col min="10755" max="10755" width="10.28515625" style="255"/>
    <col min="10756" max="10756" width="11" style="255" customWidth="1"/>
    <col min="10757" max="10758" width="9.7109375" style="255" customWidth="1"/>
    <col min="10759" max="10759" width="10.7109375" style="255" customWidth="1"/>
    <col min="10760" max="10761" width="11.28515625" style="255" customWidth="1"/>
    <col min="10762" max="10762" width="17" style="255" customWidth="1"/>
    <col min="10763" max="10763" width="16.28515625" style="255" customWidth="1"/>
    <col min="10764" max="11008" width="10.28515625" style="255"/>
    <col min="11009" max="11009" width="6.42578125" style="255" customWidth="1"/>
    <col min="11010" max="11010" width="58.28515625" style="255" customWidth="1"/>
    <col min="11011" max="11011" width="10.28515625" style="255"/>
    <col min="11012" max="11012" width="11" style="255" customWidth="1"/>
    <col min="11013" max="11014" width="9.7109375" style="255" customWidth="1"/>
    <col min="11015" max="11015" width="10.7109375" style="255" customWidth="1"/>
    <col min="11016" max="11017" width="11.28515625" style="255" customWidth="1"/>
    <col min="11018" max="11018" width="17" style="255" customWidth="1"/>
    <col min="11019" max="11019" width="16.28515625" style="255" customWidth="1"/>
    <col min="11020" max="11264" width="10.28515625" style="255"/>
    <col min="11265" max="11265" width="6.42578125" style="255" customWidth="1"/>
    <col min="11266" max="11266" width="58.28515625" style="255" customWidth="1"/>
    <col min="11267" max="11267" width="10.28515625" style="255"/>
    <col min="11268" max="11268" width="11" style="255" customWidth="1"/>
    <col min="11269" max="11270" width="9.7109375" style="255" customWidth="1"/>
    <col min="11271" max="11271" width="10.7109375" style="255" customWidth="1"/>
    <col min="11272" max="11273" width="11.28515625" style="255" customWidth="1"/>
    <col min="11274" max="11274" width="17" style="255" customWidth="1"/>
    <col min="11275" max="11275" width="16.28515625" style="255" customWidth="1"/>
    <col min="11276" max="11520" width="10.28515625" style="255"/>
    <col min="11521" max="11521" width="6.42578125" style="255" customWidth="1"/>
    <col min="11522" max="11522" width="58.28515625" style="255" customWidth="1"/>
    <col min="11523" max="11523" width="10.28515625" style="255"/>
    <col min="11524" max="11524" width="11" style="255" customWidth="1"/>
    <col min="11525" max="11526" width="9.7109375" style="255" customWidth="1"/>
    <col min="11527" max="11527" width="10.7109375" style="255" customWidth="1"/>
    <col min="11528" max="11529" width="11.28515625" style="255" customWidth="1"/>
    <col min="11530" max="11530" width="17" style="255" customWidth="1"/>
    <col min="11531" max="11531" width="16.28515625" style="255" customWidth="1"/>
    <col min="11532" max="11776" width="10.28515625" style="255"/>
    <col min="11777" max="11777" width="6.42578125" style="255" customWidth="1"/>
    <col min="11778" max="11778" width="58.28515625" style="255" customWidth="1"/>
    <col min="11779" max="11779" width="10.28515625" style="255"/>
    <col min="11780" max="11780" width="11" style="255" customWidth="1"/>
    <col min="11781" max="11782" width="9.7109375" style="255" customWidth="1"/>
    <col min="11783" max="11783" width="10.7109375" style="255" customWidth="1"/>
    <col min="11784" max="11785" width="11.28515625" style="255" customWidth="1"/>
    <col min="11786" max="11786" width="17" style="255" customWidth="1"/>
    <col min="11787" max="11787" width="16.28515625" style="255" customWidth="1"/>
    <col min="11788" max="12032" width="10.28515625" style="255"/>
    <col min="12033" max="12033" width="6.42578125" style="255" customWidth="1"/>
    <col min="12034" max="12034" width="58.28515625" style="255" customWidth="1"/>
    <col min="12035" max="12035" width="10.28515625" style="255"/>
    <col min="12036" max="12036" width="11" style="255" customWidth="1"/>
    <col min="12037" max="12038" width="9.7109375" style="255" customWidth="1"/>
    <col min="12039" max="12039" width="10.7109375" style="255" customWidth="1"/>
    <col min="12040" max="12041" width="11.28515625" style="255" customWidth="1"/>
    <col min="12042" max="12042" width="17" style="255" customWidth="1"/>
    <col min="12043" max="12043" width="16.28515625" style="255" customWidth="1"/>
    <col min="12044" max="12288" width="10.28515625" style="255"/>
    <col min="12289" max="12289" width="6.42578125" style="255" customWidth="1"/>
    <col min="12290" max="12290" width="58.28515625" style="255" customWidth="1"/>
    <col min="12291" max="12291" width="10.28515625" style="255"/>
    <col min="12292" max="12292" width="11" style="255" customWidth="1"/>
    <col min="12293" max="12294" width="9.7109375" style="255" customWidth="1"/>
    <col min="12295" max="12295" width="10.7109375" style="255" customWidth="1"/>
    <col min="12296" max="12297" width="11.28515625" style="255" customWidth="1"/>
    <col min="12298" max="12298" width="17" style="255" customWidth="1"/>
    <col min="12299" max="12299" width="16.28515625" style="255" customWidth="1"/>
    <col min="12300" max="12544" width="10.28515625" style="255"/>
    <col min="12545" max="12545" width="6.42578125" style="255" customWidth="1"/>
    <col min="12546" max="12546" width="58.28515625" style="255" customWidth="1"/>
    <col min="12547" max="12547" width="10.28515625" style="255"/>
    <col min="12548" max="12548" width="11" style="255" customWidth="1"/>
    <col min="12549" max="12550" width="9.7109375" style="255" customWidth="1"/>
    <col min="12551" max="12551" width="10.7109375" style="255" customWidth="1"/>
    <col min="12552" max="12553" width="11.28515625" style="255" customWidth="1"/>
    <col min="12554" max="12554" width="17" style="255" customWidth="1"/>
    <col min="12555" max="12555" width="16.28515625" style="255" customWidth="1"/>
    <col min="12556" max="12800" width="10.28515625" style="255"/>
    <col min="12801" max="12801" width="6.42578125" style="255" customWidth="1"/>
    <col min="12802" max="12802" width="58.28515625" style="255" customWidth="1"/>
    <col min="12803" max="12803" width="10.28515625" style="255"/>
    <col min="12804" max="12804" width="11" style="255" customWidth="1"/>
    <col min="12805" max="12806" width="9.7109375" style="255" customWidth="1"/>
    <col min="12807" max="12807" width="10.7109375" style="255" customWidth="1"/>
    <col min="12808" max="12809" width="11.28515625" style="255" customWidth="1"/>
    <col min="12810" max="12810" width="17" style="255" customWidth="1"/>
    <col min="12811" max="12811" width="16.28515625" style="255" customWidth="1"/>
    <col min="12812" max="13056" width="10.28515625" style="255"/>
    <col min="13057" max="13057" width="6.42578125" style="255" customWidth="1"/>
    <col min="13058" max="13058" width="58.28515625" style="255" customWidth="1"/>
    <col min="13059" max="13059" width="10.28515625" style="255"/>
    <col min="13060" max="13060" width="11" style="255" customWidth="1"/>
    <col min="13061" max="13062" width="9.7109375" style="255" customWidth="1"/>
    <col min="13063" max="13063" width="10.7109375" style="255" customWidth="1"/>
    <col min="13064" max="13065" width="11.28515625" style="255" customWidth="1"/>
    <col min="13066" max="13066" width="17" style="255" customWidth="1"/>
    <col min="13067" max="13067" width="16.28515625" style="255" customWidth="1"/>
    <col min="13068" max="13312" width="10.28515625" style="255"/>
    <col min="13313" max="13313" width="6.42578125" style="255" customWidth="1"/>
    <col min="13314" max="13314" width="58.28515625" style="255" customWidth="1"/>
    <col min="13315" max="13315" width="10.28515625" style="255"/>
    <col min="13316" max="13316" width="11" style="255" customWidth="1"/>
    <col min="13317" max="13318" width="9.7109375" style="255" customWidth="1"/>
    <col min="13319" max="13319" width="10.7109375" style="255" customWidth="1"/>
    <col min="13320" max="13321" width="11.28515625" style="255" customWidth="1"/>
    <col min="13322" max="13322" width="17" style="255" customWidth="1"/>
    <col min="13323" max="13323" width="16.28515625" style="255" customWidth="1"/>
    <col min="13324" max="13568" width="10.28515625" style="255"/>
    <col min="13569" max="13569" width="6.42578125" style="255" customWidth="1"/>
    <col min="13570" max="13570" width="58.28515625" style="255" customWidth="1"/>
    <col min="13571" max="13571" width="10.28515625" style="255"/>
    <col min="13572" max="13572" width="11" style="255" customWidth="1"/>
    <col min="13573" max="13574" width="9.7109375" style="255" customWidth="1"/>
    <col min="13575" max="13575" width="10.7109375" style="255" customWidth="1"/>
    <col min="13576" max="13577" width="11.28515625" style="255" customWidth="1"/>
    <col min="13578" max="13578" width="17" style="255" customWidth="1"/>
    <col min="13579" max="13579" width="16.28515625" style="255" customWidth="1"/>
    <col min="13580" max="13824" width="10.28515625" style="255"/>
    <col min="13825" max="13825" width="6.42578125" style="255" customWidth="1"/>
    <col min="13826" max="13826" width="58.28515625" style="255" customWidth="1"/>
    <col min="13827" max="13827" width="10.28515625" style="255"/>
    <col min="13828" max="13828" width="11" style="255" customWidth="1"/>
    <col min="13829" max="13830" width="9.7109375" style="255" customWidth="1"/>
    <col min="13831" max="13831" width="10.7109375" style="255" customWidth="1"/>
    <col min="13832" max="13833" width="11.28515625" style="255" customWidth="1"/>
    <col min="13834" max="13834" width="17" style="255" customWidth="1"/>
    <col min="13835" max="13835" width="16.28515625" style="255" customWidth="1"/>
    <col min="13836" max="14080" width="10.28515625" style="255"/>
    <col min="14081" max="14081" width="6.42578125" style="255" customWidth="1"/>
    <col min="14082" max="14082" width="58.28515625" style="255" customWidth="1"/>
    <col min="14083" max="14083" width="10.28515625" style="255"/>
    <col min="14084" max="14084" width="11" style="255" customWidth="1"/>
    <col min="14085" max="14086" width="9.7109375" style="255" customWidth="1"/>
    <col min="14087" max="14087" width="10.7109375" style="255" customWidth="1"/>
    <col min="14088" max="14089" width="11.28515625" style="255" customWidth="1"/>
    <col min="14090" max="14090" width="17" style="255" customWidth="1"/>
    <col min="14091" max="14091" width="16.28515625" style="255" customWidth="1"/>
    <col min="14092" max="14336" width="10.28515625" style="255"/>
    <col min="14337" max="14337" width="6.42578125" style="255" customWidth="1"/>
    <col min="14338" max="14338" width="58.28515625" style="255" customWidth="1"/>
    <col min="14339" max="14339" width="10.28515625" style="255"/>
    <col min="14340" max="14340" width="11" style="255" customWidth="1"/>
    <col min="14341" max="14342" width="9.7109375" style="255" customWidth="1"/>
    <col min="14343" max="14343" width="10.7109375" style="255" customWidth="1"/>
    <col min="14344" max="14345" width="11.28515625" style="255" customWidth="1"/>
    <col min="14346" max="14346" width="17" style="255" customWidth="1"/>
    <col min="14347" max="14347" width="16.28515625" style="255" customWidth="1"/>
    <col min="14348" max="14592" width="10.28515625" style="255"/>
    <col min="14593" max="14593" width="6.42578125" style="255" customWidth="1"/>
    <col min="14594" max="14594" width="58.28515625" style="255" customWidth="1"/>
    <col min="14595" max="14595" width="10.28515625" style="255"/>
    <col min="14596" max="14596" width="11" style="255" customWidth="1"/>
    <col min="14597" max="14598" width="9.7109375" style="255" customWidth="1"/>
    <col min="14599" max="14599" width="10.7109375" style="255" customWidth="1"/>
    <col min="14600" max="14601" width="11.28515625" style="255" customWidth="1"/>
    <col min="14602" max="14602" width="17" style="255" customWidth="1"/>
    <col min="14603" max="14603" width="16.28515625" style="255" customWidth="1"/>
    <col min="14604" max="14848" width="10.28515625" style="255"/>
    <col min="14849" max="14849" width="6.42578125" style="255" customWidth="1"/>
    <col min="14850" max="14850" width="58.28515625" style="255" customWidth="1"/>
    <col min="14851" max="14851" width="10.28515625" style="255"/>
    <col min="14852" max="14852" width="11" style="255" customWidth="1"/>
    <col min="14853" max="14854" width="9.7109375" style="255" customWidth="1"/>
    <col min="14855" max="14855" width="10.7109375" style="255" customWidth="1"/>
    <col min="14856" max="14857" width="11.28515625" style="255" customWidth="1"/>
    <col min="14858" max="14858" width="17" style="255" customWidth="1"/>
    <col min="14859" max="14859" width="16.28515625" style="255" customWidth="1"/>
    <col min="14860" max="15104" width="10.28515625" style="255"/>
    <col min="15105" max="15105" width="6.42578125" style="255" customWidth="1"/>
    <col min="15106" max="15106" width="58.28515625" style="255" customWidth="1"/>
    <col min="15107" max="15107" width="10.28515625" style="255"/>
    <col min="15108" max="15108" width="11" style="255" customWidth="1"/>
    <col min="15109" max="15110" width="9.7109375" style="255" customWidth="1"/>
    <col min="15111" max="15111" width="10.7109375" style="255" customWidth="1"/>
    <col min="15112" max="15113" width="11.28515625" style="255" customWidth="1"/>
    <col min="15114" max="15114" width="17" style="255" customWidth="1"/>
    <col min="15115" max="15115" width="16.28515625" style="255" customWidth="1"/>
    <col min="15116" max="15360" width="10.28515625" style="255"/>
    <col min="15361" max="15361" width="6.42578125" style="255" customWidth="1"/>
    <col min="15362" max="15362" width="58.28515625" style="255" customWidth="1"/>
    <col min="15363" max="15363" width="10.28515625" style="255"/>
    <col min="15364" max="15364" width="11" style="255" customWidth="1"/>
    <col min="15365" max="15366" width="9.7109375" style="255" customWidth="1"/>
    <col min="15367" max="15367" width="10.7109375" style="255" customWidth="1"/>
    <col min="15368" max="15369" width="11.28515625" style="255" customWidth="1"/>
    <col min="15370" max="15370" width="17" style="255" customWidth="1"/>
    <col min="15371" max="15371" width="16.28515625" style="255" customWidth="1"/>
    <col min="15372" max="15616" width="10.28515625" style="255"/>
    <col min="15617" max="15617" width="6.42578125" style="255" customWidth="1"/>
    <col min="15618" max="15618" width="58.28515625" style="255" customWidth="1"/>
    <col min="15619" max="15619" width="10.28515625" style="255"/>
    <col min="15620" max="15620" width="11" style="255" customWidth="1"/>
    <col min="15621" max="15622" width="9.7109375" style="255" customWidth="1"/>
    <col min="15623" max="15623" width="10.7109375" style="255" customWidth="1"/>
    <col min="15624" max="15625" width="11.28515625" style="255" customWidth="1"/>
    <col min="15626" max="15626" width="17" style="255" customWidth="1"/>
    <col min="15627" max="15627" width="16.28515625" style="255" customWidth="1"/>
    <col min="15628" max="15872" width="10.28515625" style="255"/>
    <col min="15873" max="15873" width="6.42578125" style="255" customWidth="1"/>
    <col min="15874" max="15874" width="58.28515625" style="255" customWidth="1"/>
    <col min="15875" max="15875" width="10.28515625" style="255"/>
    <col min="15876" max="15876" width="11" style="255" customWidth="1"/>
    <col min="15877" max="15878" width="9.7109375" style="255" customWidth="1"/>
    <col min="15879" max="15879" width="10.7109375" style="255" customWidth="1"/>
    <col min="15880" max="15881" width="11.28515625" style="255" customWidth="1"/>
    <col min="15882" max="15882" width="17" style="255" customWidth="1"/>
    <col min="15883" max="15883" width="16.28515625" style="255" customWidth="1"/>
    <col min="15884" max="16128" width="10.28515625" style="255"/>
    <col min="16129" max="16129" width="6.42578125" style="255" customWidth="1"/>
    <col min="16130" max="16130" width="58.28515625" style="255" customWidth="1"/>
    <col min="16131" max="16131" width="10.28515625" style="255"/>
    <col min="16132" max="16132" width="11" style="255" customWidth="1"/>
    <col min="16133" max="16134" width="9.7109375" style="255" customWidth="1"/>
    <col min="16135" max="16135" width="10.7109375" style="255" customWidth="1"/>
    <col min="16136" max="16137" width="11.28515625" style="255" customWidth="1"/>
    <col min="16138" max="16138" width="17" style="255" customWidth="1"/>
    <col min="16139" max="16139" width="16.28515625" style="255" customWidth="1"/>
    <col min="16140" max="16384" width="10.28515625" style="255"/>
  </cols>
  <sheetData>
    <row r="1" spans="1:12" ht="12" customHeight="1" x14ac:dyDescent="0.2">
      <c r="A1" s="692"/>
      <c r="C1" s="256"/>
      <c r="D1" s="256"/>
      <c r="E1" s="256"/>
      <c r="F1" s="256"/>
      <c r="G1" s="257" t="s">
        <v>322</v>
      </c>
    </row>
    <row r="2" spans="1:12" ht="12" customHeight="1" x14ac:dyDescent="0.2">
      <c r="C2" s="256"/>
      <c r="D2" s="256"/>
      <c r="E2" s="256"/>
      <c r="F2" s="256"/>
      <c r="G2" s="7" t="s">
        <v>266</v>
      </c>
    </row>
    <row r="3" spans="1:12" ht="12" customHeight="1" x14ac:dyDescent="0.2">
      <c r="C3" s="256"/>
      <c r="D3" s="256"/>
      <c r="E3" s="256"/>
      <c r="F3" s="256"/>
      <c r="G3" s="5" t="s">
        <v>1</v>
      </c>
    </row>
    <row r="4" spans="1:12" ht="12" customHeight="1" x14ac:dyDescent="0.2">
      <c r="B4" s="256"/>
      <c r="C4" s="258"/>
      <c r="D4" s="256"/>
      <c r="E4" s="258"/>
      <c r="F4" s="256"/>
      <c r="G4" s="7" t="s">
        <v>267</v>
      </c>
    </row>
    <row r="5" spans="1:12" ht="12" customHeight="1" x14ac:dyDescent="0.2">
      <c r="B5" s="256"/>
      <c r="C5" s="258"/>
      <c r="D5" s="256"/>
      <c r="E5" s="258"/>
      <c r="F5" s="256"/>
      <c r="G5" s="256"/>
      <c r="H5" s="256"/>
    </row>
    <row r="6" spans="1:12" ht="12.75" customHeight="1" x14ac:dyDescent="0.2">
      <c r="A6" s="259" t="s">
        <v>323</v>
      </c>
      <c r="B6" s="259"/>
      <c r="C6" s="259"/>
      <c r="D6" s="259"/>
      <c r="E6" s="259"/>
      <c r="F6" s="259"/>
      <c r="G6" s="259"/>
      <c r="H6" s="259"/>
      <c r="I6" s="259"/>
    </row>
    <row r="7" spans="1:12" ht="11.25" customHeight="1" x14ac:dyDescent="0.2">
      <c r="I7" s="255" t="s">
        <v>2</v>
      </c>
    </row>
    <row r="8" spans="1:12" ht="11.25" customHeight="1" x14ac:dyDescent="0.2">
      <c r="A8" s="260"/>
      <c r="B8" s="260"/>
      <c r="C8" s="261" t="s">
        <v>324</v>
      </c>
      <c r="D8" s="262" t="s">
        <v>325</v>
      </c>
      <c r="E8" s="263" t="s">
        <v>326</v>
      </c>
      <c r="F8" s="264"/>
      <c r="G8" s="263" t="s">
        <v>269</v>
      </c>
      <c r="H8" s="265"/>
      <c r="I8" s="264"/>
    </row>
    <row r="9" spans="1:12" ht="11.25" customHeight="1" x14ac:dyDescent="0.2">
      <c r="A9" s="266"/>
      <c r="B9" s="266"/>
      <c r="C9" s="267"/>
      <c r="D9" s="268" t="s">
        <v>327</v>
      </c>
      <c r="E9" s="261"/>
      <c r="F9" s="261"/>
      <c r="G9" s="263" t="s">
        <v>328</v>
      </c>
      <c r="H9" s="265"/>
      <c r="I9" s="264"/>
    </row>
    <row r="10" spans="1:12" ht="11.25" customHeight="1" x14ac:dyDescent="0.2">
      <c r="A10" s="266"/>
      <c r="B10" s="266"/>
      <c r="C10" s="267" t="s">
        <v>329</v>
      </c>
      <c r="D10" s="268" t="s">
        <v>330</v>
      </c>
      <c r="E10" s="267"/>
      <c r="F10" s="267"/>
      <c r="G10" s="261"/>
      <c r="H10" s="261"/>
      <c r="I10" s="261"/>
    </row>
    <row r="11" spans="1:12" ht="14.25" customHeight="1" x14ac:dyDescent="0.2">
      <c r="A11" s="266" t="s">
        <v>28</v>
      </c>
      <c r="B11" s="266" t="s">
        <v>331</v>
      </c>
      <c r="C11" s="267" t="s">
        <v>332</v>
      </c>
      <c r="D11" s="268" t="s">
        <v>333</v>
      </c>
      <c r="E11" s="267"/>
      <c r="F11" s="267"/>
      <c r="G11" s="267"/>
      <c r="H11" s="267"/>
      <c r="I11" s="267"/>
    </row>
    <row r="12" spans="1:12" ht="32.25" customHeight="1" x14ac:dyDescent="0.2">
      <c r="A12" s="266"/>
      <c r="B12" s="266"/>
      <c r="C12" s="267" t="s">
        <v>334</v>
      </c>
      <c r="D12" s="268" t="s">
        <v>335</v>
      </c>
      <c r="E12" s="267" t="s">
        <v>336</v>
      </c>
      <c r="F12" s="267" t="s">
        <v>337</v>
      </c>
      <c r="G12" s="267" t="s">
        <v>338</v>
      </c>
      <c r="H12" s="267" t="s">
        <v>336</v>
      </c>
      <c r="I12" s="267" t="s">
        <v>337</v>
      </c>
    </row>
    <row r="13" spans="1:12" ht="18.75" customHeight="1" x14ac:dyDescent="0.2">
      <c r="A13" s="269"/>
      <c r="B13" s="269"/>
      <c r="D13" s="270" t="s">
        <v>339</v>
      </c>
      <c r="E13" s="271"/>
      <c r="F13" s="271"/>
      <c r="G13" s="271"/>
      <c r="H13" s="271"/>
      <c r="I13" s="271"/>
    </row>
    <row r="14" spans="1:12" ht="11.25" customHeight="1" x14ac:dyDescent="0.2">
      <c r="A14" s="272">
        <v>1</v>
      </c>
      <c r="B14" s="272">
        <v>2</v>
      </c>
      <c r="C14" s="272">
        <v>3</v>
      </c>
      <c r="D14" s="272">
        <v>4</v>
      </c>
      <c r="E14" s="272">
        <v>5</v>
      </c>
      <c r="F14" s="272">
        <v>6</v>
      </c>
      <c r="G14" s="273">
        <v>7</v>
      </c>
      <c r="H14" s="272">
        <v>8</v>
      </c>
      <c r="I14" s="272">
        <v>9</v>
      </c>
    </row>
    <row r="15" spans="1:12" s="280" customFormat="1" ht="21.75" customHeight="1" x14ac:dyDescent="0.2">
      <c r="A15" s="274"/>
      <c r="B15" s="275" t="s">
        <v>340</v>
      </c>
      <c r="C15" s="276"/>
      <c r="D15" s="277">
        <v>248392449.55999997</v>
      </c>
      <c r="E15" s="277">
        <v>93511653.229999989</v>
      </c>
      <c r="F15" s="277">
        <v>154880796.33000001</v>
      </c>
      <c r="G15" s="277">
        <v>104537264.53</v>
      </c>
      <c r="H15" s="277">
        <v>39072219.07</v>
      </c>
      <c r="I15" s="277">
        <v>65465045.459999993</v>
      </c>
      <c r="J15" s="278"/>
      <c r="K15" s="279"/>
    </row>
    <row r="16" spans="1:12" s="280" customFormat="1" ht="12" customHeight="1" x14ac:dyDescent="0.2">
      <c r="A16" s="281"/>
      <c r="B16" s="693" t="s">
        <v>341</v>
      </c>
      <c r="C16" s="694"/>
      <c r="D16" s="695">
        <v>27621190.039999995</v>
      </c>
      <c r="E16" s="695">
        <v>2400086.94</v>
      </c>
      <c r="F16" s="695">
        <v>25221103.099999998</v>
      </c>
      <c r="G16" s="695">
        <v>20932640.550000001</v>
      </c>
      <c r="H16" s="695">
        <v>1682895.46</v>
      </c>
      <c r="I16" s="695">
        <v>19249745.09</v>
      </c>
      <c r="J16" s="282"/>
      <c r="K16" s="283"/>
      <c r="L16" s="284"/>
    </row>
    <row r="17" spans="1:11" s="280" customFormat="1" ht="12" customHeight="1" x14ac:dyDescent="0.2">
      <c r="A17" s="281"/>
      <c r="B17" s="696" t="s">
        <v>342</v>
      </c>
      <c r="C17" s="697"/>
      <c r="D17" s="698">
        <v>220771259.51999998</v>
      </c>
      <c r="E17" s="698">
        <v>91111566.289999992</v>
      </c>
      <c r="F17" s="698">
        <v>129659693.23</v>
      </c>
      <c r="G17" s="698">
        <v>83604623.980000004</v>
      </c>
      <c r="H17" s="698">
        <v>37389323.609999999</v>
      </c>
      <c r="I17" s="698">
        <v>46215300.36999999</v>
      </c>
      <c r="J17" s="282"/>
      <c r="K17" s="284"/>
    </row>
    <row r="18" spans="1:11" ht="27" customHeight="1" thickBot="1" x14ac:dyDescent="0.25">
      <c r="A18" s="285" t="s">
        <v>343</v>
      </c>
      <c r="B18" s="286" t="s">
        <v>344</v>
      </c>
      <c r="C18" s="287"/>
      <c r="D18" s="288">
        <v>182879323.88</v>
      </c>
      <c r="E18" s="288">
        <v>77127078.689999983</v>
      </c>
      <c r="F18" s="288">
        <v>105752245.19</v>
      </c>
      <c r="G18" s="288">
        <v>94314183.929999992</v>
      </c>
      <c r="H18" s="288">
        <v>35030174.910000004</v>
      </c>
      <c r="I18" s="288">
        <v>59284009.019999996</v>
      </c>
      <c r="J18" s="289"/>
    </row>
    <row r="19" spans="1:11" ht="20.25" customHeight="1" x14ac:dyDescent="0.2">
      <c r="A19" s="290" t="s">
        <v>345</v>
      </c>
      <c r="B19" s="291" t="s">
        <v>346</v>
      </c>
      <c r="C19" s="292"/>
      <c r="F19" s="293"/>
      <c r="I19" s="293"/>
    </row>
    <row r="20" spans="1:11" ht="11.1" customHeight="1" x14ac:dyDescent="0.2">
      <c r="A20" s="294"/>
      <c r="B20" s="295" t="s">
        <v>347</v>
      </c>
      <c r="C20" s="296"/>
      <c r="D20" s="297"/>
      <c r="E20" s="297"/>
      <c r="F20" s="297"/>
      <c r="G20" s="298"/>
      <c r="H20" s="299"/>
      <c r="I20" s="299"/>
    </row>
    <row r="21" spans="1:11" ht="11.1" customHeight="1" x14ac:dyDescent="0.2">
      <c r="A21" s="294"/>
      <c r="B21" s="699" t="s">
        <v>341</v>
      </c>
      <c r="C21" s="296" t="s">
        <v>348</v>
      </c>
      <c r="D21" s="297">
        <v>94738</v>
      </c>
      <c r="E21" s="297">
        <v>4738</v>
      </c>
      <c r="F21" s="297">
        <v>90000</v>
      </c>
      <c r="G21" s="298">
        <v>94737.999999999985</v>
      </c>
      <c r="H21" s="299">
        <v>4738</v>
      </c>
      <c r="I21" s="299">
        <v>89999.999999999985</v>
      </c>
    </row>
    <row r="22" spans="1:11" ht="11.1" customHeight="1" x14ac:dyDescent="0.2">
      <c r="A22" s="300"/>
      <c r="B22" s="302" t="s">
        <v>342</v>
      </c>
      <c r="C22" s="301" t="s">
        <v>349</v>
      </c>
      <c r="D22" s="302"/>
      <c r="E22" s="302"/>
      <c r="F22" s="302"/>
      <c r="G22" s="302"/>
      <c r="H22" s="302"/>
      <c r="I22" s="302"/>
    </row>
    <row r="23" spans="1:11" ht="11.1" customHeight="1" x14ac:dyDescent="0.2">
      <c r="A23" s="303"/>
      <c r="C23" s="304"/>
    </row>
    <row r="24" spans="1:11" ht="15.75" customHeight="1" x14ac:dyDescent="0.2">
      <c r="A24" s="700" t="s">
        <v>350</v>
      </c>
      <c r="D24" s="289"/>
      <c r="E24" s="289"/>
      <c r="F24" s="289"/>
      <c r="G24" s="289"/>
      <c r="H24" s="289"/>
      <c r="I24" s="289"/>
    </row>
    <row r="25" spans="1:11" ht="11.1" customHeight="1" x14ac:dyDescent="0.2">
      <c r="A25" s="303"/>
      <c r="D25" s="289"/>
      <c r="E25" s="289"/>
      <c r="F25" s="289"/>
      <c r="G25" s="289"/>
      <c r="H25" s="289"/>
      <c r="I25" s="289"/>
    </row>
    <row r="26" spans="1:11" ht="11.1" customHeight="1" x14ac:dyDescent="0.2">
      <c r="A26" s="303"/>
      <c r="D26" s="289"/>
      <c r="E26" s="289"/>
      <c r="F26" s="289"/>
      <c r="G26" s="289"/>
      <c r="H26" s="289"/>
      <c r="I26" s="289"/>
    </row>
    <row r="27" spans="1:11" ht="11.1" customHeight="1" x14ac:dyDescent="0.2">
      <c r="A27" s="303"/>
      <c r="D27" s="289"/>
      <c r="E27" s="289"/>
      <c r="F27" s="289"/>
      <c r="G27" s="289"/>
      <c r="H27" s="289"/>
      <c r="I27" s="289"/>
    </row>
    <row r="28" spans="1:11" ht="11.1" customHeight="1" x14ac:dyDescent="0.2">
      <c r="A28" s="303"/>
      <c r="D28" s="289"/>
      <c r="E28" s="289"/>
      <c r="F28" s="289"/>
      <c r="G28" s="289"/>
      <c r="H28" s="289"/>
      <c r="I28" s="289"/>
    </row>
    <row r="29" spans="1:11" ht="11.1" customHeight="1" x14ac:dyDescent="0.2">
      <c r="A29" s="303"/>
      <c r="D29" s="289"/>
      <c r="E29" s="289"/>
      <c r="F29" s="289"/>
      <c r="G29" s="289"/>
      <c r="H29" s="289"/>
      <c r="I29" s="289"/>
    </row>
    <row r="30" spans="1:11" ht="11.1" customHeight="1" x14ac:dyDescent="0.2">
      <c r="A30" s="303"/>
      <c r="D30" s="289"/>
      <c r="E30" s="289"/>
      <c r="F30" s="289"/>
      <c r="G30" s="289"/>
      <c r="H30" s="289"/>
      <c r="I30" s="289"/>
    </row>
    <row r="31" spans="1:11" ht="11.1" customHeight="1" x14ac:dyDescent="0.2">
      <c r="A31" s="303"/>
      <c r="D31" s="289"/>
      <c r="E31" s="289"/>
      <c r="F31" s="289"/>
      <c r="G31" s="289"/>
      <c r="H31" s="289"/>
      <c r="I31" s="289"/>
    </row>
    <row r="32" spans="1:11" ht="11.1" customHeight="1" x14ac:dyDescent="0.2">
      <c r="A32" s="303"/>
      <c r="D32" s="289"/>
      <c r="E32" s="289"/>
      <c r="F32" s="289"/>
      <c r="G32" s="289"/>
      <c r="H32" s="289"/>
      <c r="I32" s="289"/>
    </row>
    <row r="33" spans="1:9" ht="11.1" customHeight="1" x14ac:dyDescent="0.2">
      <c r="A33" s="303"/>
      <c r="D33" s="289"/>
      <c r="E33" s="289"/>
      <c r="F33" s="289"/>
      <c r="G33" s="289"/>
      <c r="H33" s="289"/>
      <c r="I33" s="289"/>
    </row>
    <row r="34" spans="1:9" ht="11.1" customHeight="1" x14ac:dyDescent="0.2">
      <c r="A34" s="303"/>
      <c r="D34" s="289"/>
      <c r="E34" s="289"/>
      <c r="F34" s="289"/>
      <c r="G34" s="289"/>
      <c r="H34" s="289"/>
      <c r="I34" s="289"/>
    </row>
    <row r="35" spans="1:9" ht="11.1" customHeight="1" x14ac:dyDescent="0.2">
      <c r="A35" s="303"/>
      <c r="D35" s="289"/>
      <c r="E35" s="289"/>
      <c r="F35" s="289"/>
      <c r="G35" s="289"/>
      <c r="H35" s="289"/>
      <c r="I35" s="289"/>
    </row>
    <row r="36" spans="1:9" ht="11.1" customHeight="1" x14ac:dyDescent="0.2">
      <c r="A36" s="303"/>
      <c r="D36" s="289"/>
      <c r="E36" s="289"/>
      <c r="F36" s="289"/>
      <c r="G36" s="289"/>
      <c r="H36" s="289"/>
      <c r="I36" s="289"/>
    </row>
    <row r="37" spans="1:9" ht="11.1" customHeight="1" x14ac:dyDescent="0.2">
      <c r="A37" s="303"/>
      <c r="D37" s="289"/>
      <c r="E37" s="289"/>
      <c r="F37" s="289"/>
      <c r="G37" s="289"/>
      <c r="H37" s="289"/>
      <c r="I37" s="289"/>
    </row>
    <row r="38" spans="1:9" ht="11.1" customHeight="1" x14ac:dyDescent="0.2">
      <c r="A38" s="303"/>
      <c r="D38" s="289"/>
      <c r="E38" s="289"/>
      <c r="F38" s="289"/>
      <c r="G38" s="289"/>
      <c r="H38" s="289"/>
      <c r="I38" s="289"/>
    </row>
    <row r="39" spans="1:9" ht="11.1" customHeight="1" x14ac:dyDescent="0.2">
      <c r="A39" s="303"/>
      <c r="D39" s="289"/>
      <c r="E39" s="289"/>
      <c r="F39" s="289"/>
      <c r="G39" s="289"/>
      <c r="H39" s="289"/>
      <c r="I39" s="289"/>
    </row>
    <row r="40" spans="1:9" ht="12.75" customHeight="1" x14ac:dyDescent="0.2">
      <c r="D40" s="282"/>
      <c r="E40" s="282"/>
      <c r="F40" s="282"/>
      <c r="G40" s="282"/>
      <c r="H40" s="282"/>
      <c r="I40" s="282"/>
    </row>
    <row r="41" spans="1:9" ht="12.75" customHeight="1" x14ac:dyDescent="0.2"/>
  </sheetData>
  <printOptions horizontalCentered="1"/>
  <pageMargins left="0.70866141732283472" right="0.70866141732283472" top="0.74803149606299213" bottom="0.74803149606299213" header="0.31496062992125984" footer="0.31496062992125984"/>
  <pageSetup paperSize="9" scale="90" firstPageNumber="3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CAAE72-1C71-4619-AA9E-7325CA7EBDC4}">
  <sheetPr>
    <tabColor rgb="FF00B0F0"/>
  </sheetPr>
  <dimension ref="A1:AF18"/>
  <sheetViews>
    <sheetView zoomScale="140" zoomScaleNormal="140" workbookViewId="0"/>
  </sheetViews>
  <sheetFormatPr defaultRowHeight="12" x14ac:dyDescent="0.2"/>
  <cols>
    <col min="1" max="1" width="4.28515625" style="305" customWidth="1"/>
    <col min="2" max="2" width="8.7109375" style="305" customWidth="1"/>
    <col min="3" max="3" width="5.5703125" style="305" customWidth="1"/>
    <col min="4" max="4" width="11.42578125" style="305" customWidth="1"/>
    <col min="5" max="5" width="12" style="305" customWidth="1"/>
    <col min="6" max="6" width="11.7109375" style="305" customWidth="1"/>
    <col min="7" max="7" width="12.5703125" style="305" customWidth="1"/>
    <col min="8" max="8" width="11.7109375" style="307" customWidth="1"/>
    <col min="9" max="9" width="10.42578125" style="307" customWidth="1"/>
    <col min="10" max="32" width="8.85546875" style="307" customWidth="1"/>
    <col min="33" max="256" width="9.140625" style="305"/>
    <col min="257" max="257" width="4.28515625" style="305" customWidth="1"/>
    <col min="258" max="258" width="8.7109375" style="305" customWidth="1"/>
    <col min="259" max="259" width="5.5703125" style="305" customWidth="1"/>
    <col min="260" max="260" width="11.42578125" style="305" customWidth="1"/>
    <col min="261" max="261" width="12" style="305" customWidth="1"/>
    <col min="262" max="262" width="11.7109375" style="305" customWidth="1"/>
    <col min="263" max="263" width="12.5703125" style="305" customWidth="1"/>
    <col min="264" max="264" width="11.7109375" style="305" customWidth="1"/>
    <col min="265" max="265" width="10.42578125" style="305" customWidth="1"/>
    <col min="266" max="288" width="8.85546875" style="305" customWidth="1"/>
    <col min="289" max="512" width="9.140625" style="305"/>
    <col min="513" max="513" width="4.28515625" style="305" customWidth="1"/>
    <col min="514" max="514" width="8.7109375" style="305" customWidth="1"/>
    <col min="515" max="515" width="5.5703125" style="305" customWidth="1"/>
    <col min="516" max="516" width="11.42578125" style="305" customWidth="1"/>
    <col min="517" max="517" width="12" style="305" customWidth="1"/>
    <col min="518" max="518" width="11.7109375" style="305" customWidth="1"/>
    <col min="519" max="519" width="12.5703125" style="305" customWidth="1"/>
    <col min="520" max="520" width="11.7109375" style="305" customWidth="1"/>
    <col min="521" max="521" width="10.42578125" style="305" customWidth="1"/>
    <col min="522" max="544" width="8.85546875" style="305" customWidth="1"/>
    <col min="545" max="768" width="9.140625" style="305"/>
    <col min="769" max="769" width="4.28515625" style="305" customWidth="1"/>
    <col min="770" max="770" width="8.7109375" style="305" customWidth="1"/>
    <col min="771" max="771" width="5.5703125" style="305" customWidth="1"/>
    <col min="772" max="772" width="11.42578125" style="305" customWidth="1"/>
    <col min="773" max="773" width="12" style="305" customWidth="1"/>
    <col min="774" max="774" width="11.7109375" style="305" customWidth="1"/>
    <col min="775" max="775" width="12.5703125" style="305" customWidth="1"/>
    <col min="776" max="776" width="11.7109375" style="305" customWidth="1"/>
    <col min="777" max="777" width="10.42578125" style="305" customWidth="1"/>
    <col min="778" max="800" width="8.85546875" style="305" customWidth="1"/>
    <col min="801" max="1024" width="9.140625" style="305"/>
    <col min="1025" max="1025" width="4.28515625" style="305" customWidth="1"/>
    <col min="1026" max="1026" width="8.7109375" style="305" customWidth="1"/>
    <col min="1027" max="1027" width="5.5703125" style="305" customWidth="1"/>
    <col min="1028" max="1028" width="11.42578125" style="305" customWidth="1"/>
    <col min="1029" max="1029" width="12" style="305" customWidth="1"/>
    <col min="1030" max="1030" width="11.7109375" style="305" customWidth="1"/>
    <col min="1031" max="1031" width="12.5703125" style="305" customWidth="1"/>
    <col min="1032" max="1032" width="11.7109375" style="305" customWidth="1"/>
    <col min="1033" max="1033" width="10.42578125" style="305" customWidth="1"/>
    <col min="1034" max="1056" width="8.85546875" style="305" customWidth="1"/>
    <col min="1057" max="1280" width="9.140625" style="305"/>
    <col min="1281" max="1281" width="4.28515625" style="305" customWidth="1"/>
    <col min="1282" max="1282" width="8.7109375" style="305" customWidth="1"/>
    <col min="1283" max="1283" width="5.5703125" style="305" customWidth="1"/>
    <col min="1284" max="1284" width="11.42578125" style="305" customWidth="1"/>
    <col min="1285" max="1285" width="12" style="305" customWidth="1"/>
    <col min="1286" max="1286" width="11.7109375" style="305" customWidth="1"/>
    <col min="1287" max="1287" width="12.5703125" style="305" customWidth="1"/>
    <col min="1288" max="1288" width="11.7109375" style="305" customWidth="1"/>
    <col min="1289" max="1289" width="10.42578125" style="305" customWidth="1"/>
    <col min="1290" max="1312" width="8.85546875" style="305" customWidth="1"/>
    <col min="1313" max="1536" width="9.140625" style="305"/>
    <col min="1537" max="1537" width="4.28515625" style="305" customWidth="1"/>
    <col min="1538" max="1538" width="8.7109375" style="305" customWidth="1"/>
    <col min="1539" max="1539" width="5.5703125" style="305" customWidth="1"/>
    <col min="1540" max="1540" width="11.42578125" style="305" customWidth="1"/>
    <col min="1541" max="1541" width="12" style="305" customWidth="1"/>
    <col min="1542" max="1542" width="11.7109375" style="305" customWidth="1"/>
    <col min="1543" max="1543" width="12.5703125" style="305" customWidth="1"/>
    <col min="1544" max="1544" width="11.7109375" style="305" customWidth="1"/>
    <col min="1545" max="1545" width="10.42578125" style="305" customWidth="1"/>
    <col min="1546" max="1568" width="8.85546875" style="305" customWidth="1"/>
    <col min="1569" max="1792" width="9.140625" style="305"/>
    <col min="1793" max="1793" width="4.28515625" style="305" customWidth="1"/>
    <col min="1794" max="1794" width="8.7109375" style="305" customWidth="1"/>
    <col min="1795" max="1795" width="5.5703125" style="305" customWidth="1"/>
    <col min="1796" max="1796" width="11.42578125" style="305" customWidth="1"/>
    <col min="1797" max="1797" width="12" style="305" customWidth="1"/>
    <col min="1798" max="1798" width="11.7109375" style="305" customWidth="1"/>
    <col min="1799" max="1799" width="12.5703125" style="305" customWidth="1"/>
    <col min="1800" max="1800" width="11.7109375" style="305" customWidth="1"/>
    <col min="1801" max="1801" width="10.42578125" style="305" customWidth="1"/>
    <col min="1802" max="1824" width="8.85546875" style="305" customWidth="1"/>
    <col min="1825" max="2048" width="9.140625" style="305"/>
    <col min="2049" max="2049" width="4.28515625" style="305" customWidth="1"/>
    <col min="2050" max="2050" width="8.7109375" style="305" customWidth="1"/>
    <col min="2051" max="2051" width="5.5703125" style="305" customWidth="1"/>
    <col min="2052" max="2052" width="11.42578125" style="305" customWidth="1"/>
    <col min="2053" max="2053" width="12" style="305" customWidth="1"/>
    <col min="2054" max="2054" width="11.7109375" style="305" customWidth="1"/>
    <col min="2055" max="2055" width="12.5703125" style="305" customWidth="1"/>
    <col min="2056" max="2056" width="11.7109375" style="305" customWidth="1"/>
    <col min="2057" max="2057" width="10.42578125" style="305" customWidth="1"/>
    <col min="2058" max="2080" width="8.85546875" style="305" customWidth="1"/>
    <col min="2081" max="2304" width="9.140625" style="305"/>
    <col min="2305" max="2305" width="4.28515625" style="305" customWidth="1"/>
    <col min="2306" max="2306" width="8.7109375" style="305" customWidth="1"/>
    <col min="2307" max="2307" width="5.5703125" style="305" customWidth="1"/>
    <col min="2308" max="2308" width="11.42578125" style="305" customWidth="1"/>
    <col min="2309" max="2309" width="12" style="305" customWidth="1"/>
    <col min="2310" max="2310" width="11.7109375" style="305" customWidth="1"/>
    <col min="2311" max="2311" width="12.5703125" style="305" customWidth="1"/>
    <col min="2312" max="2312" width="11.7109375" style="305" customWidth="1"/>
    <col min="2313" max="2313" width="10.42578125" style="305" customWidth="1"/>
    <col min="2314" max="2336" width="8.85546875" style="305" customWidth="1"/>
    <col min="2337" max="2560" width="9.140625" style="305"/>
    <col min="2561" max="2561" width="4.28515625" style="305" customWidth="1"/>
    <col min="2562" max="2562" width="8.7109375" style="305" customWidth="1"/>
    <col min="2563" max="2563" width="5.5703125" style="305" customWidth="1"/>
    <col min="2564" max="2564" width="11.42578125" style="305" customWidth="1"/>
    <col min="2565" max="2565" width="12" style="305" customWidth="1"/>
    <col min="2566" max="2566" width="11.7109375" style="305" customWidth="1"/>
    <col min="2567" max="2567" width="12.5703125" style="305" customWidth="1"/>
    <col min="2568" max="2568" width="11.7109375" style="305" customWidth="1"/>
    <col min="2569" max="2569" width="10.42578125" style="305" customWidth="1"/>
    <col min="2570" max="2592" width="8.85546875" style="305" customWidth="1"/>
    <col min="2593" max="2816" width="9.140625" style="305"/>
    <col min="2817" max="2817" width="4.28515625" style="305" customWidth="1"/>
    <col min="2818" max="2818" width="8.7109375" style="305" customWidth="1"/>
    <col min="2819" max="2819" width="5.5703125" style="305" customWidth="1"/>
    <col min="2820" max="2820" width="11.42578125" style="305" customWidth="1"/>
    <col min="2821" max="2821" width="12" style="305" customWidth="1"/>
    <col min="2822" max="2822" width="11.7109375" style="305" customWidth="1"/>
    <col min="2823" max="2823" width="12.5703125" style="305" customWidth="1"/>
    <col min="2824" max="2824" width="11.7109375" style="305" customWidth="1"/>
    <col min="2825" max="2825" width="10.42578125" style="305" customWidth="1"/>
    <col min="2826" max="2848" width="8.85546875" style="305" customWidth="1"/>
    <col min="2849" max="3072" width="9.140625" style="305"/>
    <col min="3073" max="3073" width="4.28515625" style="305" customWidth="1"/>
    <col min="3074" max="3074" width="8.7109375" style="305" customWidth="1"/>
    <col min="3075" max="3075" width="5.5703125" style="305" customWidth="1"/>
    <col min="3076" max="3076" width="11.42578125" style="305" customWidth="1"/>
    <col min="3077" max="3077" width="12" style="305" customWidth="1"/>
    <col min="3078" max="3078" width="11.7109375" style="305" customWidth="1"/>
    <col min="3079" max="3079" width="12.5703125" style="305" customWidth="1"/>
    <col min="3080" max="3080" width="11.7109375" style="305" customWidth="1"/>
    <col min="3081" max="3081" width="10.42578125" style="305" customWidth="1"/>
    <col min="3082" max="3104" width="8.85546875" style="305" customWidth="1"/>
    <col min="3105" max="3328" width="9.140625" style="305"/>
    <col min="3329" max="3329" width="4.28515625" style="305" customWidth="1"/>
    <col min="3330" max="3330" width="8.7109375" style="305" customWidth="1"/>
    <col min="3331" max="3331" width="5.5703125" style="305" customWidth="1"/>
    <col min="3332" max="3332" width="11.42578125" style="305" customWidth="1"/>
    <col min="3333" max="3333" width="12" style="305" customWidth="1"/>
    <col min="3334" max="3334" width="11.7109375" style="305" customWidth="1"/>
    <col min="3335" max="3335" width="12.5703125" style="305" customWidth="1"/>
    <col min="3336" max="3336" width="11.7109375" style="305" customWidth="1"/>
    <col min="3337" max="3337" width="10.42578125" style="305" customWidth="1"/>
    <col min="3338" max="3360" width="8.85546875" style="305" customWidth="1"/>
    <col min="3361" max="3584" width="9.140625" style="305"/>
    <col min="3585" max="3585" width="4.28515625" style="305" customWidth="1"/>
    <col min="3586" max="3586" width="8.7109375" style="305" customWidth="1"/>
    <col min="3587" max="3587" width="5.5703125" style="305" customWidth="1"/>
    <col min="3588" max="3588" width="11.42578125" style="305" customWidth="1"/>
    <col min="3589" max="3589" width="12" style="305" customWidth="1"/>
    <col min="3590" max="3590" width="11.7109375" style="305" customWidth="1"/>
    <col min="3591" max="3591" width="12.5703125" style="305" customWidth="1"/>
    <col min="3592" max="3592" width="11.7109375" style="305" customWidth="1"/>
    <col min="3593" max="3593" width="10.42578125" style="305" customWidth="1"/>
    <col min="3594" max="3616" width="8.85546875" style="305" customWidth="1"/>
    <col min="3617" max="3840" width="9.140625" style="305"/>
    <col min="3841" max="3841" width="4.28515625" style="305" customWidth="1"/>
    <col min="3842" max="3842" width="8.7109375" style="305" customWidth="1"/>
    <col min="3843" max="3843" width="5.5703125" style="305" customWidth="1"/>
    <col min="3844" max="3844" width="11.42578125" style="305" customWidth="1"/>
    <col min="3845" max="3845" width="12" style="305" customWidth="1"/>
    <col min="3846" max="3846" width="11.7109375" style="305" customWidth="1"/>
    <col min="3847" max="3847" width="12.5703125" style="305" customWidth="1"/>
    <col min="3848" max="3848" width="11.7109375" style="305" customWidth="1"/>
    <col min="3849" max="3849" width="10.42578125" style="305" customWidth="1"/>
    <col min="3850" max="3872" width="8.85546875" style="305" customWidth="1"/>
    <col min="3873" max="4096" width="9.140625" style="305"/>
    <col min="4097" max="4097" width="4.28515625" style="305" customWidth="1"/>
    <col min="4098" max="4098" width="8.7109375" style="305" customWidth="1"/>
    <col min="4099" max="4099" width="5.5703125" style="305" customWidth="1"/>
    <col min="4100" max="4100" width="11.42578125" style="305" customWidth="1"/>
    <col min="4101" max="4101" width="12" style="305" customWidth="1"/>
    <col min="4102" max="4102" width="11.7109375" style="305" customWidth="1"/>
    <col min="4103" max="4103" width="12.5703125" style="305" customWidth="1"/>
    <col min="4104" max="4104" width="11.7109375" style="305" customWidth="1"/>
    <col min="4105" max="4105" width="10.42578125" style="305" customWidth="1"/>
    <col min="4106" max="4128" width="8.85546875" style="305" customWidth="1"/>
    <col min="4129" max="4352" width="9.140625" style="305"/>
    <col min="4353" max="4353" width="4.28515625" style="305" customWidth="1"/>
    <col min="4354" max="4354" width="8.7109375" style="305" customWidth="1"/>
    <col min="4355" max="4355" width="5.5703125" style="305" customWidth="1"/>
    <col min="4356" max="4356" width="11.42578125" style="305" customWidth="1"/>
    <col min="4357" max="4357" width="12" style="305" customWidth="1"/>
    <col min="4358" max="4358" width="11.7109375" style="305" customWidth="1"/>
    <col min="4359" max="4359" width="12.5703125" style="305" customWidth="1"/>
    <col min="4360" max="4360" width="11.7109375" style="305" customWidth="1"/>
    <col min="4361" max="4361" width="10.42578125" style="305" customWidth="1"/>
    <col min="4362" max="4384" width="8.85546875" style="305" customWidth="1"/>
    <col min="4385" max="4608" width="9.140625" style="305"/>
    <col min="4609" max="4609" width="4.28515625" style="305" customWidth="1"/>
    <col min="4610" max="4610" width="8.7109375" style="305" customWidth="1"/>
    <col min="4611" max="4611" width="5.5703125" style="305" customWidth="1"/>
    <col min="4612" max="4612" width="11.42578125" style="305" customWidth="1"/>
    <col min="4613" max="4613" width="12" style="305" customWidth="1"/>
    <col min="4614" max="4614" width="11.7109375" style="305" customWidth="1"/>
    <col min="4615" max="4615" width="12.5703125" style="305" customWidth="1"/>
    <col min="4616" max="4616" width="11.7109375" style="305" customWidth="1"/>
    <col min="4617" max="4617" width="10.42578125" style="305" customWidth="1"/>
    <col min="4618" max="4640" width="8.85546875" style="305" customWidth="1"/>
    <col min="4641" max="4864" width="9.140625" style="305"/>
    <col min="4865" max="4865" width="4.28515625" style="305" customWidth="1"/>
    <col min="4866" max="4866" width="8.7109375" style="305" customWidth="1"/>
    <col min="4867" max="4867" width="5.5703125" style="305" customWidth="1"/>
    <col min="4868" max="4868" width="11.42578125" style="305" customWidth="1"/>
    <col min="4869" max="4869" width="12" style="305" customWidth="1"/>
    <col min="4870" max="4870" width="11.7109375" style="305" customWidth="1"/>
    <col min="4871" max="4871" width="12.5703125" style="305" customWidth="1"/>
    <col min="4872" max="4872" width="11.7109375" style="305" customWidth="1"/>
    <col min="4873" max="4873" width="10.42578125" style="305" customWidth="1"/>
    <col min="4874" max="4896" width="8.85546875" style="305" customWidth="1"/>
    <col min="4897" max="5120" width="9.140625" style="305"/>
    <col min="5121" max="5121" width="4.28515625" style="305" customWidth="1"/>
    <col min="5122" max="5122" width="8.7109375" style="305" customWidth="1"/>
    <col min="5123" max="5123" width="5.5703125" style="305" customWidth="1"/>
    <col min="5124" max="5124" width="11.42578125" style="305" customWidth="1"/>
    <col min="5125" max="5125" width="12" style="305" customWidth="1"/>
    <col min="5126" max="5126" width="11.7109375" style="305" customWidth="1"/>
    <col min="5127" max="5127" width="12.5703125" style="305" customWidth="1"/>
    <col min="5128" max="5128" width="11.7109375" style="305" customWidth="1"/>
    <col min="5129" max="5129" width="10.42578125" style="305" customWidth="1"/>
    <col min="5130" max="5152" width="8.85546875" style="305" customWidth="1"/>
    <col min="5153" max="5376" width="9.140625" style="305"/>
    <col min="5377" max="5377" width="4.28515625" style="305" customWidth="1"/>
    <col min="5378" max="5378" width="8.7109375" style="305" customWidth="1"/>
    <col min="5379" max="5379" width="5.5703125" style="305" customWidth="1"/>
    <col min="5380" max="5380" width="11.42578125" style="305" customWidth="1"/>
    <col min="5381" max="5381" width="12" style="305" customWidth="1"/>
    <col min="5382" max="5382" width="11.7109375" style="305" customWidth="1"/>
    <col min="5383" max="5383" width="12.5703125" style="305" customWidth="1"/>
    <col min="5384" max="5384" width="11.7109375" style="305" customWidth="1"/>
    <col min="5385" max="5385" width="10.42578125" style="305" customWidth="1"/>
    <col min="5386" max="5408" width="8.85546875" style="305" customWidth="1"/>
    <col min="5409" max="5632" width="9.140625" style="305"/>
    <col min="5633" max="5633" width="4.28515625" style="305" customWidth="1"/>
    <col min="5634" max="5634" width="8.7109375" style="305" customWidth="1"/>
    <col min="5635" max="5635" width="5.5703125" style="305" customWidth="1"/>
    <col min="5636" max="5636" width="11.42578125" style="305" customWidth="1"/>
    <col min="5637" max="5637" width="12" style="305" customWidth="1"/>
    <col min="5638" max="5638" width="11.7109375" style="305" customWidth="1"/>
    <col min="5639" max="5639" width="12.5703125" style="305" customWidth="1"/>
    <col min="5640" max="5640" width="11.7109375" style="305" customWidth="1"/>
    <col min="5641" max="5641" width="10.42578125" style="305" customWidth="1"/>
    <col min="5642" max="5664" width="8.85546875" style="305" customWidth="1"/>
    <col min="5665" max="5888" width="9.140625" style="305"/>
    <col min="5889" max="5889" width="4.28515625" style="305" customWidth="1"/>
    <col min="5890" max="5890" width="8.7109375" style="305" customWidth="1"/>
    <col min="5891" max="5891" width="5.5703125" style="305" customWidth="1"/>
    <col min="5892" max="5892" width="11.42578125" style="305" customWidth="1"/>
    <col min="5893" max="5893" width="12" style="305" customWidth="1"/>
    <col min="5894" max="5894" width="11.7109375" style="305" customWidth="1"/>
    <col min="5895" max="5895" width="12.5703125" style="305" customWidth="1"/>
    <col min="5896" max="5896" width="11.7109375" style="305" customWidth="1"/>
    <col min="5897" max="5897" width="10.42578125" style="305" customWidth="1"/>
    <col min="5898" max="5920" width="8.85546875" style="305" customWidth="1"/>
    <col min="5921" max="6144" width="9.140625" style="305"/>
    <col min="6145" max="6145" width="4.28515625" style="305" customWidth="1"/>
    <col min="6146" max="6146" width="8.7109375" style="305" customWidth="1"/>
    <col min="6147" max="6147" width="5.5703125" style="305" customWidth="1"/>
    <col min="6148" max="6148" width="11.42578125" style="305" customWidth="1"/>
    <col min="6149" max="6149" width="12" style="305" customWidth="1"/>
    <col min="6150" max="6150" width="11.7109375" style="305" customWidth="1"/>
    <col min="6151" max="6151" width="12.5703125" style="305" customWidth="1"/>
    <col min="6152" max="6152" width="11.7109375" style="305" customWidth="1"/>
    <col min="6153" max="6153" width="10.42578125" style="305" customWidth="1"/>
    <col min="6154" max="6176" width="8.85546875" style="305" customWidth="1"/>
    <col min="6177" max="6400" width="9.140625" style="305"/>
    <col min="6401" max="6401" width="4.28515625" style="305" customWidth="1"/>
    <col min="6402" max="6402" width="8.7109375" style="305" customWidth="1"/>
    <col min="6403" max="6403" width="5.5703125" style="305" customWidth="1"/>
    <col min="6404" max="6404" width="11.42578125" style="305" customWidth="1"/>
    <col min="6405" max="6405" width="12" style="305" customWidth="1"/>
    <col min="6406" max="6406" width="11.7109375" style="305" customWidth="1"/>
    <col min="6407" max="6407" width="12.5703125" style="305" customWidth="1"/>
    <col min="6408" max="6408" width="11.7109375" style="305" customWidth="1"/>
    <col min="6409" max="6409" width="10.42578125" style="305" customWidth="1"/>
    <col min="6410" max="6432" width="8.85546875" style="305" customWidth="1"/>
    <col min="6433" max="6656" width="9.140625" style="305"/>
    <col min="6657" max="6657" width="4.28515625" style="305" customWidth="1"/>
    <col min="6658" max="6658" width="8.7109375" style="305" customWidth="1"/>
    <col min="6659" max="6659" width="5.5703125" style="305" customWidth="1"/>
    <col min="6660" max="6660" width="11.42578125" style="305" customWidth="1"/>
    <col min="6661" max="6661" width="12" style="305" customWidth="1"/>
    <col min="6662" max="6662" width="11.7109375" style="305" customWidth="1"/>
    <col min="6663" max="6663" width="12.5703125" style="305" customWidth="1"/>
    <col min="6664" max="6664" width="11.7109375" style="305" customWidth="1"/>
    <col min="6665" max="6665" width="10.42578125" style="305" customWidth="1"/>
    <col min="6666" max="6688" width="8.85546875" style="305" customWidth="1"/>
    <col min="6689" max="6912" width="9.140625" style="305"/>
    <col min="6913" max="6913" width="4.28515625" style="305" customWidth="1"/>
    <col min="6914" max="6914" width="8.7109375" style="305" customWidth="1"/>
    <col min="6915" max="6915" width="5.5703125" style="305" customWidth="1"/>
    <col min="6916" max="6916" width="11.42578125" style="305" customWidth="1"/>
    <col min="6917" max="6917" width="12" style="305" customWidth="1"/>
    <col min="6918" max="6918" width="11.7109375" style="305" customWidth="1"/>
    <col min="6919" max="6919" width="12.5703125" style="305" customWidth="1"/>
    <col min="6920" max="6920" width="11.7109375" style="305" customWidth="1"/>
    <col min="6921" max="6921" width="10.42578125" style="305" customWidth="1"/>
    <col min="6922" max="6944" width="8.85546875" style="305" customWidth="1"/>
    <col min="6945" max="7168" width="9.140625" style="305"/>
    <col min="7169" max="7169" width="4.28515625" style="305" customWidth="1"/>
    <col min="7170" max="7170" width="8.7109375" style="305" customWidth="1"/>
    <col min="7171" max="7171" width="5.5703125" style="305" customWidth="1"/>
    <col min="7172" max="7172" width="11.42578125" style="305" customWidth="1"/>
    <col min="7173" max="7173" width="12" style="305" customWidth="1"/>
    <col min="7174" max="7174" width="11.7109375" style="305" customWidth="1"/>
    <col min="7175" max="7175" width="12.5703125" style="305" customWidth="1"/>
    <col min="7176" max="7176" width="11.7109375" style="305" customWidth="1"/>
    <col min="7177" max="7177" width="10.42578125" style="305" customWidth="1"/>
    <col min="7178" max="7200" width="8.85546875" style="305" customWidth="1"/>
    <col min="7201" max="7424" width="9.140625" style="305"/>
    <col min="7425" max="7425" width="4.28515625" style="305" customWidth="1"/>
    <col min="7426" max="7426" width="8.7109375" style="305" customWidth="1"/>
    <col min="7427" max="7427" width="5.5703125" style="305" customWidth="1"/>
    <col min="7428" max="7428" width="11.42578125" style="305" customWidth="1"/>
    <col min="7429" max="7429" width="12" style="305" customWidth="1"/>
    <col min="7430" max="7430" width="11.7109375" style="305" customWidth="1"/>
    <col min="7431" max="7431" width="12.5703125" style="305" customWidth="1"/>
    <col min="7432" max="7432" width="11.7109375" style="305" customWidth="1"/>
    <col min="7433" max="7433" width="10.42578125" style="305" customWidth="1"/>
    <col min="7434" max="7456" width="8.85546875" style="305" customWidth="1"/>
    <col min="7457" max="7680" width="9.140625" style="305"/>
    <col min="7681" max="7681" width="4.28515625" style="305" customWidth="1"/>
    <col min="7682" max="7682" width="8.7109375" style="305" customWidth="1"/>
    <col min="7683" max="7683" width="5.5703125" style="305" customWidth="1"/>
    <col min="7684" max="7684" width="11.42578125" style="305" customWidth="1"/>
    <col min="7685" max="7685" width="12" style="305" customWidth="1"/>
    <col min="7686" max="7686" width="11.7109375" style="305" customWidth="1"/>
    <col min="7687" max="7687" width="12.5703125" style="305" customWidth="1"/>
    <col min="7688" max="7688" width="11.7109375" style="305" customWidth="1"/>
    <col min="7689" max="7689" width="10.42578125" style="305" customWidth="1"/>
    <col min="7690" max="7712" width="8.85546875" style="305" customWidth="1"/>
    <col min="7713" max="7936" width="9.140625" style="305"/>
    <col min="7937" max="7937" width="4.28515625" style="305" customWidth="1"/>
    <col min="7938" max="7938" width="8.7109375" style="305" customWidth="1"/>
    <col min="7939" max="7939" width="5.5703125" style="305" customWidth="1"/>
    <col min="7940" max="7940" width="11.42578125" style="305" customWidth="1"/>
    <col min="7941" max="7941" width="12" style="305" customWidth="1"/>
    <col min="7942" max="7942" width="11.7109375" style="305" customWidth="1"/>
    <col min="7943" max="7943" width="12.5703125" style="305" customWidth="1"/>
    <col min="7944" max="7944" width="11.7109375" style="305" customWidth="1"/>
    <col min="7945" max="7945" width="10.42578125" style="305" customWidth="1"/>
    <col min="7946" max="7968" width="8.85546875" style="305" customWidth="1"/>
    <col min="7969" max="8192" width="9.140625" style="305"/>
    <col min="8193" max="8193" width="4.28515625" style="305" customWidth="1"/>
    <col min="8194" max="8194" width="8.7109375" style="305" customWidth="1"/>
    <col min="8195" max="8195" width="5.5703125" style="305" customWidth="1"/>
    <col min="8196" max="8196" width="11.42578125" style="305" customWidth="1"/>
    <col min="8197" max="8197" width="12" style="305" customWidth="1"/>
    <col min="8198" max="8198" width="11.7109375" style="305" customWidth="1"/>
    <col min="8199" max="8199" width="12.5703125" style="305" customWidth="1"/>
    <col min="8200" max="8200" width="11.7109375" style="305" customWidth="1"/>
    <col min="8201" max="8201" width="10.42578125" style="305" customWidth="1"/>
    <col min="8202" max="8224" width="8.85546875" style="305" customWidth="1"/>
    <col min="8225" max="8448" width="9.140625" style="305"/>
    <col min="8449" max="8449" width="4.28515625" style="305" customWidth="1"/>
    <col min="8450" max="8450" width="8.7109375" style="305" customWidth="1"/>
    <col min="8451" max="8451" width="5.5703125" style="305" customWidth="1"/>
    <col min="8452" max="8452" width="11.42578125" style="305" customWidth="1"/>
    <col min="8453" max="8453" width="12" style="305" customWidth="1"/>
    <col min="8454" max="8454" width="11.7109375" style="305" customWidth="1"/>
    <col min="8455" max="8455" width="12.5703125" style="305" customWidth="1"/>
    <col min="8456" max="8456" width="11.7109375" style="305" customWidth="1"/>
    <col min="8457" max="8457" width="10.42578125" style="305" customWidth="1"/>
    <col min="8458" max="8480" width="8.85546875" style="305" customWidth="1"/>
    <col min="8481" max="8704" width="9.140625" style="305"/>
    <col min="8705" max="8705" width="4.28515625" style="305" customWidth="1"/>
    <col min="8706" max="8706" width="8.7109375" style="305" customWidth="1"/>
    <col min="8707" max="8707" width="5.5703125" style="305" customWidth="1"/>
    <col min="8708" max="8708" width="11.42578125" style="305" customWidth="1"/>
    <col min="8709" max="8709" width="12" style="305" customWidth="1"/>
    <col min="8710" max="8710" width="11.7109375" style="305" customWidth="1"/>
    <col min="8711" max="8711" width="12.5703125" style="305" customWidth="1"/>
    <col min="8712" max="8712" width="11.7109375" style="305" customWidth="1"/>
    <col min="8713" max="8713" width="10.42578125" style="305" customWidth="1"/>
    <col min="8714" max="8736" width="8.85546875" style="305" customWidth="1"/>
    <col min="8737" max="8960" width="9.140625" style="305"/>
    <col min="8961" max="8961" width="4.28515625" style="305" customWidth="1"/>
    <col min="8962" max="8962" width="8.7109375" style="305" customWidth="1"/>
    <col min="8963" max="8963" width="5.5703125" style="305" customWidth="1"/>
    <col min="8964" max="8964" width="11.42578125" style="305" customWidth="1"/>
    <col min="8965" max="8965" width="12" style="305" customWidth="1"/>
    <col min="8966" max="8966" width="11.7109375" style="305" customWidth="1"/>
    <col min="8967" max="8967" width="12.5703125" style="305" customWidth="1"/>
    <col min="8968" max="8968" width="11.7109375" style="305" customWidth="1"/>
    <col min="8969" max="8969" width="10.42578125" style="305" customWidth="1"/>
    <col min="8970" max="8992" width="8.85546875" style="305" customWidth="1"/>
    <col min="8993" max="9216" width="9.140625" style="305"/>
    <col min="9217" max="9217" width="4.28515625" style="305" customWidth="1"/>
    <col min="9218" max="9218" width="8.7109375" style="305" customWidth="1"/>
    <col min="9219" max="9219" width="5.5703125" style="305" customWidth="1"/>
    <col min="9220" max="9220" width="11.42578125" style="305" customWidth="1"/>
    <col min="9221" max="9221" width="12" style="305" customWidth="1"/>
    <col min="9222" max="9222" width="11.7109375" style="305" customWidth="1"/>
    <col min="9223" max="9223" width="12.5703125" style="305" customWidth="1"/>
    <col min="9224" max="9224" width="11.7109375" style="305" customWidth="1"/>
    <col min="9225" max="9225" width="10.42578125" style="305" customWidth="1"/>
    <col min="9226" max="9248" width="8.85546875" style="305" customWidth="1"/>
    <col min="9249" max="9472" width="9.140625" style="305"/>
    <col min="9473" max="9473" width="4.28515625" style="305" customWidth="1"/>
    <col min="9474" max="9474" width="8.7109375" style="305" customWidth="1"/>
    <col min="9475" max="9475" width="5.5703125" style="305" customWidth="1"/>
    <col min="9476" max="9476" width="11.42578125" style="305" customWidth="1"/>
    <col min="9477" max="9477" width="12" style="305" customWidth="1"/>
    <col min="9478" max="9478" width="11.7109375" style="305" customWidth="1"/>
    <col min="9479" max="9479" width="12.5703125" style="305" customWidth="1"/>
    <col min="9480" max="9480" width="11.7109375" style="305" customWidth="1"/>
    <col min="9481" max="9481" width="10.42578125" style="305" customWidth="1"/>
    <col min="9482" max="9504" width="8.85546875" style="305" customWidth="1"/>
    <col min="9505" max="9728" width="9.140625" style="305"/>
    <col min="9729" max="9729" width="4.28515625" style="305" customWidth="1"/>
    <col min="9730" max="9730" width="8.7109375" style="305" customWidth="1"/>
    <col min="9731" max="9731" width="5.5703125" style="305" customWidth="1"/>
    <col min="9732" max="9732" width="11.42578125" style="305" customWidth="1"/>
    <col min="9733" max="9733" width="12" style="305" customWidth="1"/>
    <col min="9734" max="9734" width="11.7109375" style="305" customWidth="1"/>
    <col min="9735" max="9735" width="12.5703125" style="305" customWidth="1"/>
    <col min="9736" max="9736" width="11.7109375" style="305" customWidth="1"/>
    <col min="9737" max="9737" width="10.42578125" style="305" customWidth="1"/>
    <col min="9738" max="9760" width="8.85546875" style="305" customWidth="1"/>
    <col min="9761" max="9984" width="9.140625" style="305"/>
    <col min="9985" max="9985" width="4.28515625" style="305" customWidth="1"/>
    <col min="9986" max="9986" width="8.7109375" style="305" customWidth="1"/>
    <col min="9987" max="9987" width="5.5703125" style="305" customWidth="1"/>
    <col min="9988" max="9988" width="11.42578125" style="305" customWidth="1"/>
    <col min="9989" max="9989" width="12" style="305" customWidth="1"/>
    <col min="9990" max="9990" width="11.7109375" style="305" customWidth="1"/>
    <col min="9991" max="9991" width="12.5703125" style="305" customWidth="1"/>
    <col min="9992" max="9992" width="11.7109375" style="305" customWidth="1"/>
    <col min="9993" max="9993" width="10.42578125" style="305" customWidth="1"/>
    <col min="9994" max="10016" width="8.85546875" style="305" customWidth="1"/>
    <col min="10017" max="10240" width="9.140625" style="305"/>
    <col min="10241" max="10241" width="4.28515625" style="305" customWidth="1"/>
    <col min="10242" max="10242" width="8.7109375" style="305" customWidth="1"/>
    <col min="10243" max="10243" width="5.5703125" style="305" customWidth="1"/>
    <col min="10244" max="10244" width="11.42578125" style="305" customWidth="1"/>
    <col min="10245" max="10245" width="12" style="305" customWidth="1"/>
    <col min="10246" max="10246" width="11.7109375" style="305" customWidth="1"/>
    <col min="10247" max="10247" width="12.5703125" style="305" customWidth="1"/>
    <col min="10248" max="10248" width="11.7109375" style="305" customWidth="1"/>
    <col min="10249" max="10249" width="10.42578125" style="305" customWidth="1"/>
    <col min="10250" max="10272" width="8.85546875" style="305" customWidth="1"/>
    <col min="10273" max="10496" width="9.140625" style="305"/>
    <col min="10497" max="10497" width="4.28515625" style="305" customWidth="1"/>
    <col min="10498" max="10498" width="8.7109375" style="305" customWidth="1"/>
    <col min="10499" max="10499" width="5.5703125" style="305" customWidth="1"/>
    <col min="10500" max="10500" width="11.42578125" style="305" customWidth="1"/>
    <col min="10501" max="10501" width="12" style="305" customWidth="1"/>
    <col min="10502" max="10502" width="11.7109375" style="305" customWidth="1"/>
    <col min="10503" max="10503" width="12.5703125" style="305" customWidth="1"/>
    <col min="10504" max="10504" width="11.7109375" style="305" customWidth="1"/>
    <col min="10505" max="10505" width="10.42578125" style="305" customWidth="1"/>
    <col min="10506" max="10528" width="8.85546875" style="305" customWidth="1"/>
    <col min="10529" max="10752" width="9.140625" style="305"/>
    <col min="10753" max="10753" width="4.28515625" style="305" customWidth="1"/>
    <col min="10754" max="10754" width="8.7109375" style="305" customWidth="1"/>
    <col min="10755" max="10755" width="5.5703125" style="305" customWidth="1"/>
    <col min="10756" max="10756" width="11.42578125" style="305" customWidth="1"/>
    <col min="10757" max="10757" width="12" style="305" customWidth="1"/>
    <col min="10758" max="10758" width="11.7109375" style="305" customWidth="1"/>
    <col min="10759" max="10759" width="12.5703125" style="305" customWidth="1"/>
    <col min="10760" max="10760" width="11.7109375" style="305" customWidth="1"/>
    <col min="10761" max="10761" width="10.42578125" style="305" customWidth="1"/>
    <col min="10762" max="10784" width="8.85546875" style="305" customWidth="1"/>
    <col min="10785" max="11008" width="9.140625" style="305"/>
    <col min="11009" max="11009" width="4.28515625" style="305" customWidth="1"/>
    <col min="11010" max="11010" width="8.7109375" style="305" customWidth="1"/>
    <col min="11011" max="11011" width="5.5703125" style="305" customWidth="1"/>
    <col min="11012" max="11012" width="11.42578125" style="305" customWidth="1"/>
    <col min="11013" max="11013" width="12" style="305" customWidth="1"/>
    <col min="11014" max="11014" width="11.7109375" style="305" customWidth="1"/>
    <col min="11015" max="11015" width="12.5703125" style="305" customWidth="1"/>
    <col min="11016" max="11016" width="11.7109375" style="305" customWidth="1"/>
    <col min="11017" max="11017" width="10.42578125" style="305" customWidth="1"/>
    <col min="11018" max="11040" width="8.85546875" style="305" customWidth="1"/>
    <col min="11041" max="11264" width="9.140625" style="305"/>
    <col min="11265" max="11265" width="4.28515625" style="305" customWidth="1"/>
    <col min="11266" max="11266" width="8.7109375" style="305" customWidth="1"/>
    <col min="11267" max="11267" width="5.5703125" style="305" customWidth="1"/>
    <col min="11268" max="11268" width="11.42578125" style="305" customWidth="1"/>
    <col min="11269" max="11269" width="12" style="305" customWidth="1"/>
    <col min="11270" max="11270" width="11.7109375" style="305" customWidth="1"/>
    <col min="11271" max="11271" width="12.5703125" style="305" customWidth="1"/>
    <col min="11272" max="11272" width="11.7109375" style="305" customWidth="1"/>
    <col min="11273" max="11273" width="10.42578125" style="305" customWidth="1"/>
    <col min="11274" max="11296" width="8.85546875" style="305" customWidth="1"/>
    <col min="11297" max="11520" width="9.140625" style="305"/>
    <col min="11521" max="11521" width="4.28515625" style="305" customWidth="1"/>
    <col min="11522" max="11522" width="8.7109375" style="305" customWidth="1"/>
    <col min="11523" max="11523" width="5.5703125" style="305" customWidth="1"/>
    <col min="11524" max="11524" width="11.42578125" style="305" customWidth="1"/>
    <col min="11525" max="11525" width="12" style="305" customWidth="1"/>
    <col min="11526" max="11526" width="11.7109375" style="305" customWidth="1"/>
    <col min="11527" max="11527" width="12.5703125" style="305" customWidth="1"/>
    <col min="11528" max="11528" width="11.7109375" style="305" customWidth="1"/>
    <col min="11529" max="11529" width="10.42578125" style="305" customWidth="1"/>
    <col min="11530" max="11552" width="8.85546875" style="305" customWidth="1"/>
    <col min="11553" max="11776" width="9.140625" style="305"/>
    <col min="11777" max="11777" width="4.28515625" style="305" customWidth="1"/>
    <col min="11778" max="11778" width="8.7109375" style="305" customWidth="1"/>
    <col min="11779" max="11779" width="5.5703125" style="305" customWidth="1"/>
    <col min="11780" max="11780" width="11.42578125" style="305" customWidth="1"/>
    <col min="11781" max="11781" width="12" style="305" customWidth="1"/>
    <col min="11782" max="11782" width="11.7109375" style="305" customWidth="1"/>
    <col min="11783" max="11783" width="12.5703125" style="305" customWidth="1"/>
    <col min="11784" max="11784" width="11.7109375" style="305" customWidth="1"/>
    <col min="11785" max="11785" width="10.42578125" style="305" customWidth="1"/>
    <col min="11786" max="11808" width="8.85546875" style="305" customWidth="1"/>
    <col min="11809" max="12032" width="9.140625" style="305"/>
    <col min="12033" max="12033" width="4.28515625" style="305" customWidth="1"/>
    <col min="12034" max="12034" width="8.7109375" style="305" customWidth="1"/>
    <col min="12035" max="12035" width="5.5703125" style="305" customWidth="1"/>
    <col min="12036" max="12036" width="11.42578125" style="305" customWidth="1"/>
    <col min="12037" max="12037" width="12" style="305" customWidth="1"/>
    <col min="12038" max="12038" width="11.7109375" style="305" customWidth="1"/>
    <col min="12039" max="12039" width="12.5703125" style="305" customWidth="1"/>
    <col min="12040" max="12040" width="11.7109375" style="305" customWidth="1"/>
    <col min="12041" max="12041" width="10.42578125" style="305" customWidth="1"/>
    <col min="12042" max="12064" width="8.85546875" style="305" customWidth="1"/>
    <col min="12065" max="12288" width="9.140625" style="305"/>
    <col min="12289" max="12289" width="4.28515625" style="305" customWidth="1"/>
    <col min="12290" max="12290" width="8.7109375" style="305" customWidth="1"/>
    <col min="12291" max="12291" width="5.5703125" style="305" customWidth="1"/>
    <col min="12292" max="12292" width="11.42578125" style="305" customWidth="1"/>
    <col min="12293" max="12293" width="12" style="305" customWidth="1"/>
    <col min="12294" max="12294" width="11.7109375" style="305" customWidth="1"/>
    <col min="12295" max="12295" width="12.5703125" style="305" customWidth="1"/>
    <col min="12296" max="12296" width="11.7109375" style="305" customWidth="1"/>
    <col min="12297" max="12297" width="10.42578125" style="305" customWidth="1"/>
    <col min="12298" max="12320" width="8.85546875" style="305" customWidth="1"/>
    <col min="12321" max="12544" width="9.140625" style="305"/>
    <col min="12545" max="12545" width="4.28515625" style="305" customWidth="1"/>
    <col min="12546" max="12546" width="8.7109375" style="305" customWidth="1"/>
    <col min="12547" max="12547" width="5.5703125" style="305" customWidth="1"/>
    <col min="12548" max="12548" width="11.42578125" style="305" customWidth="1"/>
    <col min="12549" max="12549" width="12" style="305" customWidth="1"/>
    <col min="12550" max="12550" width="11.7109375" style="305" customWidth="1"/>
    <col min="12551" max="12551" width="12.5703125" style="305" customWidth="1"/>
    <col min="12552" max="12552" width="11.7109375" style="305" customWidth="1"/>
    <col min="12553" max="12553" width="10.42578125" style="305" customWidth="1"/>
    <col min="12554" max="12576" width="8.85546875" style="305" customWidth="1"/>
    <col min="12577" max="12800" width="9.140625" style="305"/>
    <col min="12801" max="12801" width="4.28515625" style="305" customWidth="1"/>
    <col min="12802" max="12802" width="8.7109375" style="305" customWidth="1"/>
    <col min="12803" max="12803" width="5.5703125" style="305" customWidth="1"/>
    <col min="12804" max="12804" width="11.42578125" style="305" customWidth="1"/>
    <col min="12805" max="12805" width="12" style="305" customWidth="1"/>
    <col min="12806" max="12806" width="11.7109375" style="305" customWidth="1"/>
    <col min="12807" max="12807" width="12.5703125" style="305" customWidth="1"/>
    <col min="12808" max="12808" width="11.7109375" style="305" customWidth="1"/>
    <col min="12809" max="12809" width="10.42578125" style="305" customWidth="1"/>
    <col min="12810" max="12832" width="8.85546875" style="305" customWidth="1"/>
    <col min="12833" max="13056" width="9.140625" style="305"/>
    <col min="13057" max="13057" width="4.28515625" style="305" customWidth="1"/>
    <col min="13058" max="13058" width="8.7109375" style="305" customWidth="1"/>
    <col min="13059" max="13059" width="5.5703125" style="305" customWidth="1"/>
    <col min="13060" max="13060" width="11.42578125" style="305" customWidth="1"/>
    <col min="13061" max="13061" width="12" style="305" customWidth="1"/>
    <col min="13062" max="13062" width="11.7109375" style="305" customWidth="1"/>
    <col min="13063" max="13063" width="12.5703125" style="305" customWidth="1"/>
    <col min="13064" max="13064" width="11.7109375" style="305" customWidth="1"/>
    <col min="13065" max="13065" width="10.42578125" style="305" customWidth="1"/>
    <col min="13066" max="13088" width="8.85546875" style="305" customWidth="1"/>
    <col min="13089" max="13312" width="9.140625" style="305"/>
    <col min="13313" max="13313" width="4.28515625" style="305" customWidth="1"/>
    <col min="13314" max="13314" width="8.7109375" style="305" customWidth="1"/>
    <col min="13315" max="13315" width="5.5703125" style="305" customWidth="1"/>
    <col min="13316" max="13316" width="11.42578125" style="305" customWidth="1"/>
    <col min="13317" max="13317" width="12" style="305" customWidth="1"/>
    <col min="13318" max="13318" width="11.7109375" style="305" customWidth="1"/>
    <col min="13319" max="13319" width="12.5703125" style="305" customWidth="1"/>
    <col min="13320" max="13320" width="11.7109375" style="305" customWidth="1"/>
    <col min="13321" max="13321" width="10.42578125" style="305" customWidth="1"/>
    <col min="13322" max="13344" width="8.85546875" style="305" customWidth="1"/>
    <col min="13345" max="13568" width="9.140625" style="305"/>
    <col min="13569" max="13569" width="4.28515625" style="305" customWidth="1"/>
    <col min="13570" max="13570" width="8.7109375" style="305" customWidth="1"/>
    <col min="13571" max="13571" width="5.5703125" style="305" customWidth="1"/>
    <col min="13572" max="13572" width="11.42578125" style="305" customWidth="1"/>
    <col min="13573" max="13573" width="12" style="305" customWidth="1"/>
    <col min="13574" max="13574" width="11.7109375" style="305" customWidth="1"/>
    <col min="13575" max="13575" width="12.5703125" style="305" customWidth="1"/>
    <col min="13576" max="13576" width="11.7109375" style="305" customWidth="1"/>
    <col min="13577" max="13577" width="10.42578125" style="305" customWidth="1"/>
    <col min="13578" max="13600" width="8.85546875" style="305" customWidth="1"/>
    <col min="13601" max="13824" width="9.140625" style="305"/>
    <col min="13825" max="13825" width="4.28515625" style="305" customWidth="1"/>
    <col min="13826" max="13826" width="8.7109375" style="305" customWidth="1"/>
    <col min="13827" max="13827" width="5.5703125" style="305" customWidth="1"/>
    <col min="13828" max="13828" width="11.42578125" style="305" customWidth="1"/>
    <col min="13829" max="13829" width="12" style="305" customWidth="1"/>
    <col min="13830" max="13830" width="11.7109375" style="305" customWidth="1"/>
    <col min="13831" max="13831" width="12.5703125" style="305" customWidth="1"/>
    <col min="13832" max="13832" width="11.7109375" style="305" customWidth="1"/>
    <col min="13833" max="13833" width="10.42578125" style="305" customWidth="1"/>
    <col min="13834" max="13856" width="8.85546875" style="305" customWidth="1"/>
    <col min="13857" max="14080" width="9.140625" style="305"/>
    <col min="14081" max="14081" width="4.28515625" style="305" customWidth="1"/>
    <col min="14082" max="14082" width="8.7109375" style="305" customWidth="1"/>
    <col min="14083" max="14083" width="5.5703125" style="305" customWidth="1"/>
    <col min="14084" max="14084" width="11.42578125" style="305" customWidth="1"/>
    <col min="14085" max="14085" width="12" style="305" customWidth="1"/>
    <col min="14086" max="14086" width="11.7109375" style="305" customWidth="1"/>
    <col min="14087" max="14087" width="12.5703125" style="305" customWidth="1"/>
    <col min="14088" max="14088" width="11.7109375" style="305" customWidth="1"/>
    <col min="14089" max="14089" width="10.42578125" style="305" customWidth="1"/>
    <col min="14090" max="14112" width="8.85546875" style="305" customWidth="1"/>
    <col min="14113" max="14336" width="9.140625" style="305"/>
    <col min="14337" max="14337" width="4.28515625" style="305" customWidth="1"/>
    <col min="14338" max="14338" width="8.7109375" style="305" customWidth="1"/>
    <col min="14339" max="14339" width="5.5703125" style="305" customWidth="1"/>
    <col min="14340" max="14340" width="11.42578125" style="305" customWidth="1"/>
    <col min="14341" max="14341" width="12" style="305" customWidth="1"/>
    <col min="14342" max="14342" width="11.7109375" style="305" customWidth="1"/>
    <col min="14343" max="14343" width="12.5703125" style="305" customWidth="1"/>
    <col min="14344" max="14344" width="11.7109375" style="305" customWidth="1"/>
    <col min="14345" max="14345" width="10.42578125" style="305" customWidth="1"/>
    <col min="14346" max="14368" width="8.85546875" style="305" customWidth="1"/>
    <col min="14369" max="14592" width="9.140625" style="305"/>
    <col min="14593" max="14593" width="4.28515625" style="305" customWidth="1"/>
    <col min="14594" max="14594" width="8.7109375" style="305" customWidth="1"/>
    <col min="14595" max="14595" width="5.5703125" style="305" customWidth="1"/>
    <col min="14596" max="14596" width="11.42578125" style="305" customWidth="1"/>
    <col min="14597" max="14597" width="12" style="305" customWidth="1"/>
    <col min="14598" max="14598" width="11.7109375" style="305" customWidth="1"/>
    <col min="14599" max="14599" width="12.5703125" style="305" customWidth="1"/>
    <col min="14600" max="14600" width="11.7109375" style="305" customWidth="1"/>
    <col min="14601" max="14601" width="10.42578125" style="305" customWidth="1"/>
    <col min="14602" max="14624" width="8.85546875" style="305" customWidth="1"/>
    <col min="14625" max="14848" width="9.140625" style="305"/>
    <col min="14849" max="14849" width="4.28515625" style="305" customWidth="1"/>
    <col min="14850" max="14850" width="8.7109375" style="305" customWidth="1"/>
    <col min="14851" max="14851" width="5.5703125" style="305" customWidth="1"/>
    <col min="14852" max="14852" width="11.42578125" style="305" customWidth="1"/>
    <col min="14853" max="14853" width="12" style="305" customWidth="1"/>
    <col min="14854" max="14854" width="11.7109375" style="305" customWidth="1"/>
    <col min="14855" max="14855" width="12.5703125" style="305" customWidth="1"/>
    <col min="14856" max="14856" width="11.7109375" style="305" customWidth="1"/>
    <col min="14857" max="14857" width="10.42578125" style="305" customWidth="1"/>
    <col min="14858" max="14880" width="8.85546875" style="305" customWidth="1"/>
    <col min="14881" max="15104" width="9.140625" style="305"/>
    <col min="15105" max="15105" width="4.28515625" style="305" customWidth="1"/>
    <col min="15106" max="15106" width="8.7109375" style="305" customWidth="1"/>
    <col min="15107" max="15107" width="5.5703125" style="305" customWidth="1"/>
    <col min="15108" max="15108" width="11.42578125" style="305" customWidth="1"/>
    <col min="15109" max="15109" width="12" style="305" customWidth="1"/>
    <col min="15110" max="15110" width="11.7109375" style="305" customWidth="1"/>
    <col min="15111" max="15111" width="12.5703125" style="305" customWidth="1"/>
    <col min="15112" max="15112" width="11.7109375" style="305" customWidth="1"/>
    <col min="15113" max="15113" width="10.42578125" style="305" customWidth="1"/>
    <col min="15114" max="15136" width="8.85546875" style="305" customWidth="1"/>
    <col min="15137" max="15360" width="9.140625" style="305"/>
    <col min="15361" max="15361" width="4.28515625" style="305" customWidth="1"/>
    <col min="15362" max="15362" width="8.7109375" style="305" customWidth="1"/>
    <col min="15363" max="15363" width="5.5703125" style="305" customWidth="1"/>
    <col min="15364" max="15364" width="11.42578125" style="305" customWidth="1"/>
    <col min="15365" max="15365" width="12" style="305" customWidth="1"/>
    <col min="15366" max="15366" width="11.7109375" style="305" customWidth="1"/>
    <col min="15367" max="15367" width="12.5703125" style="305" customWidth="1"/>
    <col min="15368" max="15368" width="11.7109375" style="305" customWidth="1"/>
    <col min="15369" max="15369" width="10.42578125" style="305" customWidth="1"/>
    <col min="15370" max="15392" width="8.85546875" style="305" customWidth="1"/>
    <col min="15393" max="15616" width="9.140625" style="305"/>
    <col min="15617" max="15617" width="4.28515625" style="305" customWidth="1"/>
    <col min="15618" max="15618" width="8.7109375" style="305" customWidth="1"/>
    <col min="15619" max="15619" width="5.5703125" style="305" customWidth="1"/>
    <col min="15620" max="15620" width="11.42578125" style="305" customWidth="1"/>
    <col min="15621" max="15621" width="12" style="305" customWidth="1"/>
    <col min="15622" max="15622" width="11.7109375" style="305" customWidth="1"/>
    <col min="15623" max="15623" width="12.5703125" style="305" customWidth="1"/>
    <col min="15624" max="15624" width="11.7109375" style="305" customWidth="1"/>
    <col min="15625" max="15625" width="10.42578125" style="305" customWidth="1"/>
    <col min="15626" max="15648" width="8.85546875" style="305" customWidth="1"/>
    <col min="15649" max="15872" width="9.140625" style="305"/>
    <col min="15873" max="15873" width="4.28515625" style="305" customWidth="1"/>
    <col min="15874" max="15874" width="8.7109375" style="305" customWidth="1"/>
    <col min="15875" max="15875" width="5.5703125" style="305" customWidth="1"/>
    <col min="15876" max="15876" width="11.42578125" style="305" customWidth="1"/>
    <col min="15877" max="15877" width="12" style="305" customWidth="1"/>
    <col min="15878" max="15878" width="11.7109375" style="305" customWidth="1"/>
    <col min="15879" max="15879" width="12.5703125" style="305" customWidth="1"/>
    <col min="15880" max="15880" width="11.7109375" style="305" customWidth="1"/>
    <col min="15881" max="15881" width="10.42578125" style="305" customWidth="1"/>
    <col min="15882" max="15904" width="8.85546875" style="305" customWidth="1"/>
    <col min="15905" max="16128" width="9.140625" style="305"/>
    <col min="16129" max="16129" width="4.28515625" style="305" customWidth="1"/>
    <col min="16130" max="16130" width="8.7109375" style="305" customWidth="1"/>
    <col min="16131" max="16131" width="5.5703125" style="305" customWidth="1"/>
    <col min="16132" max="16132" width="11.42578125" style="305" customWidth="1"/>
    <col min="16133" max="16133" width="12" style="305" customWidth="1"/>
    <col min="16134" max="16134" width="11.7109375" style="305" customWidth="1"/>
    <col min="16135" max="16135" width="12.5703125" style="305" customWidth="1"/>
    <col min="16136" max="16136" width="11.7109375" style="305" customWidth="1"/>
    <col min="16137" max="16137" width="10.42578125" style="305" customWidth="1"/>
    <col min="16138" max="16160" width="8.85546875" style="305" customWidth="1"/>
    <col min="16161" max="16384" width="9.140625" style="305"/>
  </cols>
  <sheetData>
    <row r="1" spans="1:32" x14ac:dyDescent="0.2">
      <c r="G1" s="306" t="s">
        <v>351</v>
      </c>
      <c r="H1" s="306"/>
    </row>
    <row r="2" spans="1:32" x14ac:dyDescent="0.2">
      <c r="G2" s="7" t="s">
        <v>266</v>
      </c>
      <c r="H2" s="306"/>
    </row>
    <row r="3" spans="1:32" x14ac:dyDescent="0.2">
      <c r="G3" s="5" t="s">
        <v>1</v>
      </c>
      <c r="H3" s="308"/>
    </row>
    <row r="4" spans="1:32" x14ac:dyDescent="0.2">
      <c r="G4" s="7" t="s">
        <v>267</v>
      </c>
      <c r="H4" s="306"/>
    </row>
    <row r="5" spans="1:32" x14ac:dyDescent="0.2">
      <c r="H5" s="309"/>
    </row>
    <row r="7" spans="1:32" ht="35.25" customHeight="1" x14ac:dyDescent="0.2">
      <c r="A7" s="310" t="s">
        <v>352</v>
      </c>
      <c r="B7" s="310"/>
      <c r="C7" s="310"/>
      <c r="D7" s="310"/>
      <c r="E7" s="310"/>
      <c r="F7" s="310"/>
      <c r="G7" s="310"/>
      <c r="H7" s="310"/>
      <c r="I7" s="310"/>
    </row>
    <row r="8" spans="1:32" ht="18" customHeight="1" x14ac:dyDescent="0.2">
      <c r="A8" s="311"/>
      <c r="B8" s="311"/>
      <c r="C8" s="311"/>
      <c r="D8" s="311"/>
      <c r="E8" s="311"/>
      <c r="F8" s="311"/>
      <c r="G8" s="311"/>
      <c r="H8" s="311"/>
      <c r="I8" s="311"/>
    </row>
    <row r="9" spans="1:32" ht="13.5" customHeight="1" x14ac:dyDescent="0.2">
      <c r="I9" s="312" t="s">
        <v>2</v>
      </c>
    </row>
    <row r="10" spans="1:32" ht="13.5" customHeight="1" x14ac:dyDescent="0.2">
      <c r="A10" s="313"/>
      <c r="B10" s="313"/>
      <c r="C10" s="313"/>
      <c r="D10" s="314"/>
      <c r="E10" s="314"/>
      <c r="F10" s="315" t="s">
        <v>353</v>
      </c>
      <c r="G10" s="316"/>
      <c r="H10" s="316"/>
      <c r="I10" s="317"/>
    </row>
    <row r="11" spans="1:32" ht="33.75" customHeight="1" x14ac:dyDescent="0.2">
      <c r="A11" s="318" t="s">
        <v>277</v>
      </c>
      <c r="B11" s="318" t="s">
        <v>354</v>
      </c>
      <c r="C11" s="318" t="s">
        <v>6</v>
      </c>
      <c r="D11" s="319" t="s">
        <v>355</v>
      </c>
      <c r="E11" s="319" t="s">
        <v>356</v>
      </c>
      <c r="F11" s="314"/>
      <c r="G11" s="315" t="s">
        <v>326</v>
      </c>
      <c r="H11" s="317"/>
      <c r="I11" s="314"/>
    </row>
    <row r="12" spans="1:32" ht="39.75" customHeight="1" x14ac:dyDescent="0.2">
      <c r="A12" s="320"/>
      <c r="B12" s="320"/>
      <c r="C12" s="320"/>
      <c r="D12" s="320"/>
      <c r="E12" s="321"/>
      <c r="F12" s="322" t="s">
        <v>357</v>
      </c>
      <c r="G12" s="323" t="s">
        <v>358</v>
      </c>
      <c r="H12" s="323" t="s">
        <v>359</v>
      </c>
      <c r="I12" s="322" t="s">
        <v>360</v>
      </c>
    </row>
    <row r="13" spans="1:32" s="326" customFormat="1" ht="10.5" customHeight="1" x14ac:dyDescent="0.2">
      <c r="A13" s="324">
        <v>1</v>
      </c>
      <c r="B13" s="324">
        <v>2</v>
      </c>
      <c r="C13" s="324">
        <v>3</v>
      </c>
      <c r="D13" s="324">
        <v>4</v>
      </c>
      <c r="E13" s="324">
        <v>5</v>
      </c>
      <c r="F13" s="324">
        <v>6</v>
      </c>
      <c r="G13" s="324">
        <v>7</v>
      </c>
      <c r="H13" s="324">
        <v>8</v>
      </c>
      <c r="I13" s="324">
        <v>9</v>
      </c>
      <c r="J13" s="325"/>
      <c r="K13" s="325"/>
      <c r="L13" s="325"/>
      <c r="M13" s="325"/>
      <c r="N13" s="325"/>
      <c r="O13" s="325"/>
      <c r="P13" s="325"/>
      <c r="Q13" s="325"/>
      <c r="R13" s="325"/>
      <c r="S13" s="325"/>
      <c r="T13" s="325"/>
      <c r="U13" s="325"/>
      <c r="V13" s="325"/>
      <c r="W13" s="325"/>
      <c r="X13" s="325"/>
      <c r="Y13" s="325"/>
      <c r="Z13" s="325"/>
      <c r="AA13" s="325"/>
      <c r="AB13" s="325"/>
      <c r="AC13" s="325"/>
      <c r="AD13" s="325"/>
      <c r="AE13" s="325"/>
      <c r="AF13" s="325"/>
    </row>
    <row r="14" spans="1:32" ht="20.25" customHeight="1" x14ac:dyDescent="0.2">
      <c r="A14" s="327">
        <v>710</v>
      </c>
      <c r="B14" s="327">
        <v>71035</v>
      </c>
      <c r="C14" s="327">
        <v>2020</v>
      </c>
      <c r="D14" s="328">
        <v>40000</v>
      </c>
      <c r="E14" s="328">
        <f>SUM(F14,I14)</f>
        <v>40000</v>
      </c>
      <c r="F14" s="328">
        <v>40000</v>
      </c>
      <c r="G14" s="328">
        <v>0</v>
      </c>
      <c r="H14" s="328">
        <v>0</v>
      </c>
      <c r="I14" s="328">
        <v>0</v>
      </c>
    </row>
    <row r="15" spans="1:32" ht="20.25" customHeight="1" x14ac:dyDescent="0.2">
      <c r="A15" s="327">
        <v>752</v>
      </c>
      <c r="B15" s="327">
        <v>75224</v>
      </c>
      <c r="C15" s="329">
        <v>2120</v>
      </c>
      <c r="D15" s="330">
        <f>61000+4000</f>
        <v>65000</v>
      </c>
      <c r="E15" s="328">
        <f>SUM(F15,I15)</f>
        <v>65000</v>
      </c>
      <c r="F15" s="328">
        <f>61000+4000</f>
        <v>65000</v>
      </c>
      <c r="G15" s="328">
        <f>51400+3600</f>
        <v>55000</v>
      </c>
      <c r="H15" s="328">
        <v>0</v>
      </c>
      <c r="I15" s="328">
        <v>0</v>
      </c>
    </row>
    <row r="16" spans="1:32" ht="20.25" customHeight="1" x14ac:dyDescent="0.2">
      <c r="A16" s="327">
        <v>801</v>
      </c>
      <c r="B16" s="327">
        <v>80146</v>
      </c>
      <c r="C16" s="329">
        <v>2120</v>
      </c>
      <c r="D16" s="330">
        <v>581000</v>
      </c>
      <c r="E16" s="328">
        <f>SUM(F16,I16)</f>
        <v>581000</v>
      </c>
      <c r="F16" s="328">
        <v>581000</v>
      </c>
      <c r="G16" s="328">
        <v>550027</v>
      </c>
      <c r="H16" s="328">
        <v>0</v>
      </c>
      <c r="I16" s="328">
        <v>0</v>
      </c>
    </row>
    <row r="17" spans="1:9" ht="20.25" customHeight="1" x14ac:dyDescent="0.2">
      <c r="A17" s="327">
        <v>801</v>
      </c>
      <c r="B17" s="327">
        <v>80195</v>
      </c>
      <c r="C17" s="329">
        <v>2120</v>
      </c>
      <c r="D17" s="330">
        <v>387860</v>
      </c>
      <c r="E17" s="328">
        <f>SUM(F17,I17)</f>
        <v>387860</v>
      </c>
      <c r="F17" s="328">
        <v>387860</v>
      </c>
      <c r="G17" s="328">
        <v>352600</v>
      </c>
      <c r="H17" s="328">
        <v>0</v>
      </c>
      <c r="I17" s="328">
        <v>0</v>
      </c>
    </row>
    <row r="18" spans="1:9" ht="23.25" customHeight="1" x14ac:dyDescent="0.2">
      <c r="A18" s="758" t="s">
        <v>361</v>
      </c>
      <c r="B18" s="759"/>
      <c r="C18" s="760"/>
      <c r="D18" s="701">
        <f t="shared" ref="D18:I18" si="0">SUM(D14:D17)</f>
        <v>1073860</v>
      </c>
      <c r="E18" s="701">
        <f t="shared" si="0"/>
        <v>1073860</v>
      </c>
      <c r="F18" s="701">
        <f t="shared" si="0"/>
        <v>1073860</v>
      </c>
      <c r="G18" s="701">
        <f t="shared" si="0"/>
        <v>957627</v>
      </c>
      <c r="H18" s="701">
        <f t="shared" si="0"/>
        <v>0</v>
      </c>
      <c r="I18" s="701">
        <f t="shared" si="0"/>
        <v>0</v>
      </c>
    </row>
  </sheetData>
  <mergeCells count="1">
    <mergeCell ref="A18:C18"/>
  </mergeCells>
  <pageMargins left="0.70866141732283472" right="0.70866141732283472" top="0.74803149606299213" bottom="0.74803149606299213" header="0.31496062992125984" footer="0.31496062992125984"/>
  <pageSetup paperSize="9" firstPageNumber="44" orientation="portrait" useFirstPageNumber="1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2BA9C7-1D58-46E8-9BB4-86A9D7EE0996}">
  <sheetPr>
    <tabColor rgb="FFFF9999"/>
  </sheetPr>
  <dimension ref="A1:CA23"/>
  <sheetViews>
    <sheetView zoomScale="140" zoomScaleNormal="140" workbookViewId="0"/>
  </sheetViews>
  <sheetFormatPr defaultRowHeight="12.75" x14ac:dyDescent="0.2"/>
  <cols>
    <col min="1" max="1" width="4.85546875" style="702" customWidth="1"/>
    <col min="2" max="2" width="6.7109375" style="702" customWidth="1"/>
    <col min="3" max="3" width="5.28515625" style="702" customWidth="1"/>
    <col min="4" max="4" width="9" style="702" customWidth="1"/>
    <col min="5" max="5" width="11.28515625" style="702" customWidth="1"/>
    <col min="6" max="6" width="11.5703125" style="702" customWidth="1"/>
    <col min="7" max="7" width="13.85546875" style="702" customWidth="1"/>
    <col min="8" max="9" width="11.28515625" style="703" customWidth="1"/>
    <col min="10" max="10" width="10.140625" style="703" customWidth="1"/>
    <col min="11" max="79" width="8.85546875" style="703" customWidth="1"/>
    <col min="80" max="256" width="9.140625" style="702"/>
    <col min="257" max="257" width="4.85546875" style="702" customWidth="1"/>
    <col min="258" max="258" width="6.7109375" style="702" customWidth="1"/>
    <col min="259" max="259" width="6.140625" style="702" customWidth="1"/>
    <col min="260" max="260" width="10" style="702" customWidth="1"/>
    <col min="261" max="261" width="11.28515625" style="702" customWidth="1"/>
    <col min="262" max="262" width="11.5703125" style="702" customWidth="1"/>
    <col min="263" max="263" width="13.85546875" style="702" customWidth="1"/>
    <col min="264" max="265" width="11.28515625" style="702" customWidth="1"/>
    <col min="266" max="266" width="10.140625" style="702" customWidth="1"/>
    <col min="267" max="335" width="8.85546875" style="702" customWidth="1"/>
    <col min="336" max="512" width="9.140625" style="702"/>
    <col min="513" max="513" width="4.85546875" style="702" customWidth="1"/>
    <col min="514" max="514" width="6.7109375" style="702" customWidth="1"/>
    <col min="515" max="515" width="6.140625" style="702" customWidth="1"/>
    <col min="516" max="516" width="10" style="702" customWidth="1"/>
    <col min="517" max="517" width="11.28515625" style="702" customWidth="1"/>
    <col min="518" max="518" width="11.5703125" style="702" customWidth="1"/>
    <col min="519" max="519" width="13.85546875" style="702" customWidth="1"/>
    <col min="520" max="521" width="11.28515625" style="702" customWidth="1"/>
    <col min="522" max="522" width="10.140625" style="702" customWidth="1"/>
    <col min="523" max="591" width="8.85546875" style="702" customWidth="1"/>
    <col min="592" max="768" width="9.140625" style="702"/>
    <col min="769" max="769" width="4.85546875" style="702" customWidth="1"/>
    <col min="770" max="770" width="6.7109375" style="702" customWidth="1"/>
    <col min="771" max="771" width="6.140625" style="702" customWidth="1"/>
    <col min="772" max="772" width="10" style="702" customWidth="1"/>
    <col min="773" max="773" width="11.28515625" style="702" customWidth="1"/>
    <col min="774" max="774" width="11.5703125" style="702" customWidth="1"/>
    <col min="775" max="775" width="13.85546875" style="702" customWidth="1"/>
    <col min="776" max="777" width="11.28515625" style="702" customWidth="1"/>
    <col min="778" max="778" width="10.140625" style="702" customWidth="1"/>
    <col min="779" max="847" width="8.85546875" style="702" customWidth="1"/>
    <col min="848" max="1024" width="9.140625" style="702"/>
    <col min="1025" max="1025" width="4.85546875" style="702" customWidth="1"/>
    <col min="1026" max="1026" width="6.7109375" style="702" customWidth="1"/>
    <col min="1027" max="1027" width="6.140625" style="702" customWidth="1"/>
    <col min="1028" max="1028" width="10" style="702" customWidth="1"/>
    <col min="1029" max="1029" width="11.28515625" style="702" customWidth="1"/>
    <col min="1030" max="1030" width="11.5703125" style="702" customWidth="1"/>
    <col min="1031" max="1031" width="13.85546875" style="702" customWidth="1"/>
    <col min="1032" max="1033" width="11.28515625" style="702" customWidth="1"/>
    <col min="1034" max="1034" width="10.140625" style="702" customWidth="1"/>
    <col min="1035" max="1103" width="8.85546875" style="702" customWidth="1"/>
    <col min="1104" max="1280" width="9.140625" style="702"/>
    <col min="1281" max="1281" width="4.85546875" style="702" customWidth="1"/>
    <col min="1282" max="1282" width="6.7109375" style="702" customWidth="1"/>
    <col min="1283" max="1283" width="6.140625" style="702" customWidth="1"/>
    <col min="1284" max="1284" width="10" style="702" customWidth="1"/>
    <col min="1285" max="1285" width="11.28515625" style="702" customWidth="1"/>
    <col min="1286" max="1286" width="11.5703125" style="702" customWidth="1"/>
    <col min="1287" max="1287" width="13.85546875" style="702" customWidth="1"/>
    <col min="1288" max="1289" width="11.28515625" style="702" customWidth="1"/>
    <col min="1290" max="1290" width="10.140625" style="702" customWidth="1"/>
    <col min="1291" max="1359" width="8.85546875" style="702" customWidth="1"/>
    <col min="1360" max="1536" width="9.140625" style="702"/>
    <col min="1537" max="1537" width="4.85546875" style="702" customWidth="1"/>
    <col min="1538" max="1538" width="6.7109375" style="702" customWidth="1"/>
    <col min="1539" max="1539" width="6.140625" style="702" customWidth="1"/>
    <col min="1540" max="1540" width="10" style="702" customWidth="1"/>
    <col min="1541" max="1541" width="11.28515625" style="702" customWidth="1"/>
    <col min="1542" max="1542" width="11.5703125" style="702" customWidth="1"/>
    <col min="1543" max="1543" width="13.85546875" style="702" customWidth="1"/>
    <col min="1544" max="1545" width="11.28515625" style="702" customWidth="1"/>
    <col min="1546" max="1546" width="10.140625" style="702" customWidth="1"/>
    <col min="1547" max="1615" width="8.85546875" style="702" customWidth="1"/>
    <col min="1616" max="1792" width="9.140625" style="702"/>
    <col min="1793" max="1793" width="4.85546875" style="702" customWidth="1"/>
    <col min="1794" max="1794" width="6.7109375" style="702" customWidth="1"/>
    <col min="1795" max="1795" width="6.140625" style="702" customWidth="1"/>
    <col min="1796" max="1796" width="10" style="702" customWidth="1"/>
    <col min="1797" max="1797" width="11.28515625" style="702" customWidth="1"/>
    <col min="1798" max="1798" width="11.5703125" style="702" customWidth="1"/>
    <col min="1799" max="1799" width="13.85546875" style="702" customWidth="1"/>
    <col min="1800" max="1801" width="11.28515625" style="702" customWidth="1"/>
    <col min="1802" max="1802" width="10.140625" style="702" customWidth="1"/>
    <col min="1803" max="1871" width="8.85546875" style="702" customWidth="1"/>
    <col min="1872" max="2048" width="9.140625" style="702"/>
    <col min="2049" max="2049" width="4.85546875" style="702" customWidth="1"/>
    <col min="2050" max="2050" width="6.7109375" style="702" customWidth="1"/>
    <col min="2051" max="2051" width="6.140625" style="702" customWidth="1"/>
    <col min="2052" max="2052" width="10" style="702" customWidth="1"/>
    <col min="2053" max="2053" width="11.28515625" style="702" customWidth="1"/>
    <col min="2054" max="2054" width="11.5703125" style="702" customWidth="1"/>
    <col min="2055" max="2055" width="13.85546875" style="702" customWidth="1"/>
    <col min="2056" max="2057" width="11.28515625" style="702" customWidth="1"/>
    <col min="2058" max="2058" width="10.140625" style="702" customWidth="1"/>
    <col min="2059" max="2127" width="8.85546875" style="702" customWidth="1"/>
    <col min="2128" max="2304" width="9.140625" style="702"/>
    <col min="2305" max="2305" width="4.85546875" style="702" customWidth="1"/>
    <col min="2306" max="2306" width="6.7109375" style="702" customWidth="1"/>
    <col min="2307" max="2307" width="6.140625" style="702" customWidth="1"/>
    <col min="2308" max="2308" width="10" style="702" customWidth="1"/>
    <col min="2309" max="2309" width="11.28515625" style="702" customWidth="1"/>
    <col min="2310" max="2310" width="11.5703125" style="702" customWidth="1"/>
    <col min="2311" max="2311" width="13.85546875" style="702" customWidth="1"/>
    <col min="2312" max="2313" width="11.28515625" style="702" customWidth="1"/>
    <col min="2314" max="2314" width="10.140625" style="702" customWidth="1"/>
    <col min="2315" max="2383" width="8.85546875" style="702" customWidth="1"/>
    <col min="2384" max="2560" width="9.140625" style="702"/>
    <col min="2561" max="2561" width="4.85546875" style="702" customWidth="1"/>
    <col min="2562" max="2562" width="6.7109375" style="702" customWidth="1"/>
    <col min="2563" max="2563" width="6.140625" style="702" customWidth="1"/>
    <col min="2564" max="2564" width="10" style="702" customWidth="1"/>
    <col min="2565" max="2565" width="11.28515625" style="702" customWidth="1"/>
    <col min="2566" max="2566" width="11.5703125" style="702" customWidth="1"/>
    <col min="2567" max="2567" width="13.85546875" style="702" customWidth="1"/>
    <col min="2568" max="2569" width="11.28515625" style="702" customWidth="1"/>
    <col min="2570" max="2570" width="10.140625" style="702" customWidth="1"/>
    <col min="2571" max="2639" width="8.85546875" style="702" customWidth="1"/>
    <col min="2640" max="2816" width="9.140625" style="702"/>
    <col min="2817" max="2817" width="4.85546875" style="702" customWidth="1"/>
    <col min="2818" max="2818" width="6.7109375" style="702" customWidth="1"/>
    <col min="2819" max="2819" width="6.140625" style="702" customWidth="1"/>
    <col min="2820" max="2820" width="10" style="702" customWidth="1"/>
    <col min="2821" max="2821" width="11.28515625" style="702" customWidth="1"/>
    <col min="2822" max="2822" width="11.5703125" style="702" customWidth="1"/>
    <col min="2823" max="2823" width="13.85546875" style="702" customWidth="1"/>
    <col min="2824" max="2825" width="11.28515625" style="702" customWidth="1"/>
    <col min="2826" max="2826" width="10.140625" style="702" customWidth="1"/>
    <col min="2827" max="2895" width="8.85546875" style="702" customWidth="1"/>
    <col min="2896" max="3072" width="9.140625" style="702"/>
    <col min="3073" max="3073" width="4.85546875" style="702" customWidth="1"/>
    <col min="3074" max="3074" width="6.7109375" style="702" customWidth="1"/>
    <col min="3075" max="3075" width="6.140625" style="702" customWidth="1"/>
    <col min="3076" max="3076" width="10" style="702" customWidth="1"/>
    <col min="3077" max="3077" width="11.28515625" style="702" customWidth="1"/>
    <col min="3078" max="3078" width="11.5703125" style="702" customWidth="1"/>
    <col min="3079" max="3079" width="13.85546875" style="702" customWidth="1"/>
    <col min="3080" max="3081" width="11.28515625" style="702" customWidth="1"/>
    <col min="3082" max="3082" width="10.140625" style="702" customWidth="1"/>
    <col min="3083" max="3151" width="8.85546875" style="702" customWidth="1"/>
    <col min="3152" max="3328" width="9.140625" style="702"/>
    <col min="3329" max="3329" width="4.85546875" style="702" customWidth="1"/>
    <col min="3330" max="3330" width="6.7109375" style="702" customWidth="1"/>
    <col min="3331" max="3331" width="6.140625" style="702" customWidth="1"/>
    <col min="3332" max="3332" width="10" style="702" customWidth="1"/>
    <col min="3333" max="3333" width="11.28515625" style="702" customWidth="1"/>
    <col min="3334" max="3334" width="11.5703125" style="702" customWidth="1"/>
    <col min="3335" max="3335" width="13.85546875" style="702" customWidth="1"/>
    <col min="3336" max="3337" width="11.28515625" style="702" customWidth="1"/>
    <col min="3338" max="3338" width="10.140625" style="702" customWidth="1"/>
    <col min="3339" max="3407" width="8.85546875" style="702" customWidth="1"/>
    <col min="3408" max="3584" width="9.140625" style="702"/>
    <col min="3585" max="3585" width="4.85546875" style="702" customWidth="1"/>
    <col min="3586" max="3586" width="6.7109375" style="702" customWidth="1"/>
    <col min="3587" max="3587" width="6.140625" style="702" customWidth="1"/>
    <col min="3588" max="3588" width="10" style="702" customWidth="1"/>
    <col min="3589" max="3589" width="11.28515625" style="702" customWidth="1"/>
    <col min="3590" max="3590" width="11.5703125" style="702" customWidth="1"/>
    <col min="3591" max="3591" width="13.85546875" style="702" customWidth="1"/>
    <col min="3592" max="3593" width="11.28515625" style="702" customWidth="1"/>
    <col min="3594" max="3594" width="10.140625" style="702" customWidth="1"/>
    <col min="3595" max="3663" width="8.85546875" style="702" customWidth="1"/>
    <col min="3664" max="3840" width="9.140625" style="702"/>
    <col min="3841" max="3841" width="4.85546875" style="702" customWidth="1"/>
    <col min="3842" max="3842" width="6.7109375" style="702" customWidth="1"/>
    <col min="3843" max="3843" width="6.140625" style="702" customWidth="1"/>
    <col min="3844" max="3844" width="10" style="702" customWidth="1"/>
    <col min="3845" max="3845" width="11.28515625" style="702" customWidth="1"/>
    <col min="3846" max="3846" width="11.5703125" style="702" customWidth="1"/>
    <col min="3847" max="3847" width="13.85546875" style="702" customWidth="1"/>
    <col min="3848" max="3849" width="11.28515625" style="702" customWidth="1"/>
    <col min="3850" max="3850" width="10.140625" style="702" customWidth="1"/>
    <col min="3851" max="3919" width="8.85546875" style="702" customWidth="1"/>
    <col min="3920" max="4096" width="9.140625" style="702"/>
    <col min="4097" max="4097" width="4.85546875" style="702" customWidth="1"/>
    <col min="4098" max="4098" width="6.7109375" style="702" customWidth="1"/>
    <col min="4099" max="4099" width="6.140625" style="702" customWidth="1"/>
    <col min="4100" max="4100" width="10" style="702" customWidth="1"/>
    <col min="4101" max="4101" width="11.28515625" style="702" customWidth="1"/>
    <col min="4102" max="4102" width="11.5703125" style="702" customWidth="1"/>
    <col min="4103" max="4103" width="13.85546875" style="702" customWidth="1"/>
    <col min="4104" max="4105" width="11.28515625" style="702" customWidth="1"/>
    <col min="4106" max="4106" width="10.140625" style="702" customWidth="1"/>
    <col min="4107" max="4175" width="8.85546875" style="702" customWidth="1"/>
    <col min="4176" max="4352" width="9.140625" style="702"/>
    <col min="4353" max="4353" width="4.85546875" style="702" customWidth="1"/>
    <col min="4354" max="4354" width="6.7109375" style="702" customWidth="1"/>
    <col min="4355" max="4355" width="6.140625" style="702" customWidth="1"/>
    <col min="4356" max="4356" width="10" style="702" customWidth="1"/>
    <col min="4357" max="4357" width="11.28515625" style="702" customWidth="1"/>
    <col min="4358" max="4358" width="11.5703125" style="702" customWidth="1"/>
    <col min="4359" max="4359" width="13.85546875" style="702" customWidth="1"/>
    <col min="4360" max="4361" width="11.28515625" style="702" customWidth="1"/>
    <col min="4362" max="4362" width="10.140625" style="702" customWidth="1"/>
    <col min="4363" max="4431" width="8.85546875" style="702" customWidth="1"/>
    <col min="4432" max="4608" width="9.140625" style="702"/>
    <col min="4609" max="4609" width="4.85546875" style="702" customWidth="1"/>
    <col min="4610" max="4610" width="6.7109375" style="702" customWidth="1"/>
    <col min="4611" max="4611" width="6.140625" style="702" customWidth="1"/>
    <col min="4612" max="4612" width="10" style="702" customWidth="1"/>
    <col min="4613" max="4613" width="11.28515625" style="702" customWidth="1"/>
    <col min="4614" max="4614" width="11.5703125" style="702" customWidth="1"/>
    <col min="4615" max="4615" width="13.85546875" style="702" customWidth="1"/>
    <col min="4616" max="4617" width="11.28515625" style="702" customWidth="1"/>
    <col min="4618" max="4618" width="10.140625" style="702" customWidth="1"/>
    <col min="4619" max="4687" width="8.85546875" style="702" customWidth="1"/>
    <col min="4688" max="4864" width="9.140625" style="702"/>
    <col min="4865" max="4865" width="4.85546875" style="702" customWidth="1"/>
    <col min="4866" max="4866" width="6.7109375" style="702" customWidth="1"/>
    <col min="4867" max="4867" width="6.140625" style="702" customWidth="1"/>
    <col min="4868" max="4868" width="10" style="702" customWidth="1"/>
    <col min="4869" max="4869" width="11.28515625" style="702" customWidth="1"/>
    <col min="4870" max="4870" width="11.5703125" style="702" customWidth="1"/>
    <col min="4871" max="4871" width="13.85546875" style="702" customWidth="1"/>
    <col min="4872" max="4873" width="11.28515625" style="702" customWidth="1"/>
    <col min="4874" max="4874" width="10.140625" style="702" customWidth="1"/>
    <col min="4875" max="4943" width="8.85546875" style="702" customWidth="1"/>
    <col min="4944" max="5120" width="9.140625" style="702"/>
    <col min="5121" max="5121" width="4.85546875" style="702" customWidth="1"/>
    <col min="5122" max="5122" width="6.7109375" style="702" customWidth="1"/>
    <col min="5123" max="5123" width="6.140625" style="702" customWidth="1"/>
    <col min="5124" max="5124" width="10" style="702" customWidth="1"/>
    <col min="5125" max="5125" width="11.28515625" style="702" customWidth="1"/>
    <col min="5126" max="5126" width="11.5703125" style="702" customWidth="1"/>
    <col min="5127" max="5127" width="13.85546875" style="702" customWidth="1"/>
    <col min="5128" max="5129" width="11.28515625" style="702" customWidth="1"/>
    <col min="5130" max="5130" width="10.140625" style="702" customWidth="1"/>
    <col min="5131" max="5199" width="8.85546875" style="702" customWidth="1"/>
    <col min="5200" max="5376" width="9.140625" style="702"/>
    <col min="5377" max="5377" width="4.85546875" style="702" customWidth="1"/>
    <col min="5378" max="5378" width="6.7109375" style="702" customWidth="1"/>
    <col min="5379" max="5379" width="6.140625" style="702" customWidth="1"/>
    <col min="5380" max="5380" width="10" style="702" customWidth="1"/>
    <col min="5381" max="5381" width="11.28515625" style="702" customWidth="1"/>
    <col min="5382" max="5382" width="11.5703125" style="702" customWidth="1"/>
    <col min="5383" max="5383" width="13.85546875" style="702" customWidth="1"/>
    <col min="5384" max="5385" width="11.28515625" style="702" customWidth="1"/>
    <col min="5386" max="5386" width="10.140625" style="702" customWidth="1"/>
    <col min="5387" max="5455" width="8.85546875" style="702" customWidth="1"/>
    <col min="5456" max="5632" width="9.140625" style="702"/>
    <col min="5633" max="5633" width="4.85546875" style="702" customWidth="1"/>
    <col min="5634" max="5634" width="6.7109375" style="702" customWidth="1"/>
    <col min="5635" max="5635" width="6.140625" style="702" customWidth="1"/>
    <col min="5636" max="5636" width="10" style="702" customWidth="1"/>
    <col min="5637" max="5637" width="11.28515625" style="702" customWidth="1"/>
    <col min="5638" max="5638" width="11.5703125" style="702" customWidth="1"/>
    <col min="5639" max="5639" width="13.85546875" style="702" customWidth="1"/>
    <col min="5640" max="5641" width="11.28515625" style="702" customWidth="1"/>
    <col min="5642" max="5642" width="10.140625" style="702" customWidth="1"/>
    <col min="5643" max="5711" width="8.85546875" style="702" customWidth="1"/>
    <col min="5712" max="5888" width="9.140625" style="702"/>
    <col min="5889" max="5889" width="4.85546875" style="702" customWidth="1"/>
    <col min="5890" max="5890" width="6.7109375" style="702" customWidth="1"/>
    <col min="5891" max="5891" width="6.140625" style="702" customWidth="1"/>
    <col min="5892" max="5892" width="10" style="702" customWidth="1"/>
    <col min="5893" max="5893" width="11.28515625" style="702" customWidth="1"/>
    <col min="5894" max="5894" width="11.5703125" style="702" customWidth="1"/>
    <col min="5895" max="5895" width="13.85546875" style="702" customWidth="1"/>
    <col min="5896" max="5897" width="11.28515625" style="702" customWidth="1"/>
    <col min="5898" max="5898" width="10.140625" style="702" customWidth="1"/>
    <col min="5899" max="5967" width="8.85546875" style="702" customWidth="1"/>
    <col min="5968" max="6144" width="9.140625" style="702"/>
    <col min="6145" max="6145" width="4.85546875" style="702" customWidth="1"/>
    <col min="6146" max="6146" width="6.7109375" style="702" customWidth="1"/>
    <col min="6147" max="6147" width="6.140625" style="702" customWidth="1"/>
    <col min="6148" max="6148" width="10" style="702" customWidth="1"/>
    <col min="6149" max="6149" width="11.28515625" style="702" customWidth="1"/>
    <col min="6150" max="6150" width="11.5703125" style="702" customWidth="1"/>
    <col min="6151" max="6151" width="13.85546875" style="702" customWidth="1"/>
    <col min="6152" max="6153" width="11.28515625" style="702" customWidth="1"/>
    <col min="6154" max="6154" width="10.140625" style="702" customWidth="1"/>
    <col min="6155" max="6223" width="8.85546875" style="702" customWidth="1"/>
    <col min="6224" max="6400" width="9.140625" style="702"/>
    <col min="6401" max="6401" width="4.85546875" style="702" customWidth="1"/>
    <col min="6402" max="6402" width="6.7109375" style="702" customWidth="1"/>
    <col min="6403" max="6403" width="6.140625" style="702" customWidth="1"/>
    <col min="6404" max="6404" width="10" style="702" customWidth="1"/>
    <col min="6405" max="6405" width="11.28515625" style="702" customWidth="1"/>
    <col min="6406" max="6406" width="11.5703125" style="702" customWidth="1"/>
    <col min="6407" max="6407" width="13.85546875" style="702" customWidth="1"/>
    <col min="6408" max="6409" width="11.28515625" style="702" customWidth="1"/>
    <col min="6410" max="6410" width="10.140625" style="702" customWidth="1"/>
    <col min="6411" max="6479" width="8.85546875" style="702" customWidth="1"/>
    <col min="6480" max="6656" width="9.140625" style="702"/>
    <col min="6657" max="6657" width="4.85546875" style="702" customWidth="1"/>
    <col min="6658" max="6658" width="6.7109375" style="702" customWidth="1"/>
    <col min="6659" max="6659" width="6.140625" style="702" customWidth="1"/>
    <col min="6660" max="6660" width="10" style="702" customWidth="1"/>
    <col min="6661" max="6661" width="11.28515625" style="702" customWidth="1"/>
    <col min="6662" max="6662" width="11.5703125" style="702" customWidth="1"/>
    <col min="6663" max="6663" width="13.85546875" style="702" customWidth="1"/>
    <col min="6664" max="6665" width="11.28515625" style="702" customWidth="1"/>
    <col min="6666" max="6666" width="10.140625" style="702" customWidth="1"/>
    <col min="6667" max="6735" width="8.85546875" style="702" customWidth="1"/>
    <col min="6736" max="6912" width="9.140625" style="702"/>
    <col min="6913" max="6913" width="4.85546875" style="702" customWidth="1"/>
    <col min="6914" max="6914" width="6.7109375" style="702" customWidth="1"/>
    <col min="6915" max="6915" width="6.140625" style="702" customWidth="1"/>
    <col min="6916" max="6916" width="10" style="702" customWidth="1"/>
    <col min="6917" max="6917" width="11.28515625" style="702" customWidth="1"/>
    <col min="6918" max="6918" width="11.5703125" style="702" customWidth="1"/>
    <col min="6919" max="6919" width="13.85546875" style="702" customWidth="1"/>
    <col min="6920" max="6921" width="11.28515625" style="702" customWidth="1"/>
    <col min="6922" max="6922" width="10.140625" style="702" customWidth="1"/>
    <col min="6923" max="6991" width="8.85546875" style="702" customWidth="1"/>
    <col min="6992" max="7168" width="9.140625" style="702"/>
    <col min="7169" max="7169" width="4.85546875" style="702" customWidth="1"/>
    <col min="7170" max="7170" width="6.7109375" style="702" customWidth="1"/>
    <col min="7171" max="7171" width="6.140625" style="702" customWidth="1"/>
    <col min="7172" max="7172" width="10" style="702" customWidth="1"/>
    <col min="7173" max="7173" width="11.28515625" style="702" customWidth="1"/>
    <col min="7174" max="7174" width="11.5703125" style="702" customWidth="1"/>
    <col min="7175" max="7175" width="13.85546875" style="702" customWidth="1"/>
    <col min="7176" max="7177" width="11.28515625" style="702" customWidth="1"/>
    <col min="7178" max="7178" width="10.140625" style="702" customWidth="1"/>
    <col min="7179" max="7247" width="8.85546875" style="702" customWidth="1"/>
    <col min="7248" max="7424" width="9.140625" style="702"/>
    <col min="7425" max="7425" width="4.85546875" style="702" customWidth="1"/>
    <col min="7426" max="7426" width="6.7109375" style="702" customWidth="1"/>
    <col min="7427" max="7427" width="6.140625" style="702" customWidth="1"/>
    <col min="7428" max="7428" width="10" style="702" customWidth="1"/>
    <col min="7429" max="7429" width="11.28515625" style="702" customWidth="1"/>
    <col min="7430" max="7430" width="11.5703125" style="702" customWidth="1"/>
    <col min="7431" max="7431" width="13.85546875" style="702" customWidth="1"/>
    <col min="7432" max="7433" width="11.28515625" style="702" customWidth="1"/>
    <col min="7434" max="7434" width="10.140625" style="702" customWidth="1"/>
    <col min="7435" max="7503" width="8.85546875" style="702" customWidth="1"/>
    <col min="7504" max="7680" width="9.140625" style="702"/>
    <col min="7681" max="7681" width="4.85546875" style="702" customWidth="1"/>
    <col min="7682" max="7682" width="6.7109375" style="702" customWidth="1"/>
    <col min="7683" max="7683" width="6.140625" style="702" customWidth="1"/>
    <col min="7684" max="7684" width="10" style="702" customWidth="1"/>
    <col min="7685" max="7685" width="11.28515625" style="702" customWidth="1"/>
    <col min="7686" max="7686" width="11.5703125" style="702" customWidth="1"/>
    <col min="7687" max="7687" width="13.85546875" style="702" customWidth="1"/>
    <col min="7688" max="7689" width="11.28515625" style="702" customWidth="1"/>
    <col min="7690" max="7690" width="10.140625" style="702" customWidth="1"/>
    <col min="7691" max="7759" width="8.85546875" style="702" customWidth="1"/>
    <col min="7760" max="7936" width="9.140625" style="702"/>
    <col min="7937" max="7937" width="4.85546875" style="702" customWidth="1"/>
    <col min="7938" max="7938" width="6.7109375" style="702" customWidth="1"/>
    <col min="7939" max="7939" width="6.140625" style="702" customWidth="1"/>
    <col min="7940" max="7940" width="10" style="702" customWidth="1"/>
    <col min="7941" max="7941" width="11.28515625" style="702" customWidth="1"/>
    <col min="7942" max="7942" width="11.5703125" style="702" customWidth="1"/>
    <col min="7943" max="7943" width="13.85546875" style="702" customWidth="1"/>
    <col min="7944" max="7945" width="11.28515625" style="702" customWidth="1"/>
    <col min="7946" max="7946" width="10.140625" style="702" customWidth="1"/>
    <col min="7947" max="8015" width="8.85546875" style="702" customWidth="1"/>
    <col min="8016" max="8192" width="9.140625" style="702"/>
    <col min="8193" max="8193" width="4.85546875" style="702" customWidth="1"/>
    <col min="8194" max="8194" width="6.7109375" style="702" customWidth="1"/>
    <col min="8195" max="8195" width="6.140625" style="702" customWidth="1"/>
    <col min="8196" max="8196" width="10" style="702" customWidth="1"/>
    <col min="8197" max="8197" width="11.28515625" style="702" customWidth="1"/>
    <col min="8198" max="8198" width="11.5703125" style="702" customWidth="1"/>
    <col min="8199" max="8199" width="13.85546875" style="702" customWidth="1"/>
    <col min="8200" max="8201" width="11.28515625" style="702" customWidth="1"/>
    <col min="8202" max="8202" width="10.140625" style="702" customWidth="1"/>
    <col min="8203" max="8271" width="8.85546875" style="702" customWidth="1"/>
    <col min="8272" max="8448" width="9.140625" style="702"/>
    <col min="8449" max="8449" width="4.85546875" style="702" customWidth="1"/>
    <col min="8450" max="8450" width="6.7109375" style="702" customWidth="1"/>
    <col min="8451" max="8451" width="6.140625" style="702" customWidth="1"/>
    <col min="8452" max="8452" width="10" style="702" customWidth="1"/>
    <col min="8453" max="8453" width="11.28515625" style="702" customWidth="1"/>
    <col min="8454" max="8454" width="11.5703125" style="702" customWidth="1"/>
    <col min="8455" max="8455" width="13.85546875" style="702" customWidth="1"/>
    <col min="8456" max="8457" width="11.28515625" style="702" customWidth="1"/>
    <col min="8458" max="8458" width="10.140625" style="702" customWidth="1"/>
    <col min="8459" max="8527" width="8.85546875" style="702" customWidth="1"/>
    <col min="8528" max="8704" width="9.140625" style="702"/>
    <col min="8705" max="8705" width="4.85546875" style="702" customWidth="1"/>
    <col min="8706" max="8706" width="6.7109375" style="702" customWidth="1"/>
    <col min="8707" max="8707" width="6.140625" style="702" customWidth="1"/>
    <col min="8708" max="8708" width="10" style="702" customWidth="1"/>
    <col min="8709" max="8709" width="11.28515625" style="702" customWidth="1"/>
    <col min="8710" max="8710" width="11.5703125" style="702" customWidth="1"/>
    <col min="8711" max="8711" width="13.85546875" style="702" customWidth="1"/>
    <col min="8712" max="8713" width="11.28515625" style="702" customWidth="1"/>
    <col min="8714" max="8714" width="10.140625" style="702" customWidth="1"/>
    <col min="8715" max="8783" width="8.85546875" style="702" customWidth="1"/>
    <col min="8784" max="8960" width="9.140625" style="702"/>
    <col min="8961" max="8961" width="4.85546875" style="702" customWidth="1"/>
    <col min="8962" max="8962" width="6.7109375" style="702" customWidth="1"/>
    <col min="8963" max="8963" width="6.140625" style="702" customWidth="1"/>
    <col min="8964" max="8964" width="10" style="702" customWidth="1"/>
    <col min="8965" max="8965" width="11.28515625" style="702" customWidth="1"/>
    <col min="8966" max="8966" width="11.5703125" style="702" customWidth="1"/>
    <col min="8967" max="8967" width="13.85546875" style="702" customWidth="1"/>
    <col min="8968" max="8969" width="11.28515625" style="702" customWidth="1"/>
    <col min="8970" max="8970" width="10.140625" style="702" customWidth="1"/>
    <col min="8971" max="9039" width="8.85546875" style="702" customWidth="1"/>
    <col min="9040" max="9216" width="9.140625" style="702"/>
    <col min="9217" max="9217" width="4.85546875" style="702" customWidth="1"/>
    <col min="9218" max="9218" width="6.7109375" style="702" customWidth="1"/>
    <col min="9219" max="9219" width="6.140625" style="702" customWidth="1"/>
    <col min="9220" max="9220" width="10" style="702" customWidth="1"/>
    <col min="9221" max="9221" width="11.28515625" style="702" customWidth="1"/>
    <col min="9222" max="9222" width="11.5703125" style="702" customWidth="1"/>
    <col min="9223" max="9223" width="13.85546875" style="702" customWidth="1"/>
    <col min="9224" max="9225" width="11.28515625" style="702" customWidth="1"/>
    <col min="9226" max="9226" width="10.140625" style="702" customWidth="1"/>
    <col min="9227" max="9295" width="8.85546875" style="702" customWidth="1"/>
    <col min="9296" max="9472" width="9.140625" style="702"/>
    <col min="9473" max="9473" width="4.85546875" style="702" customWidth="1"/>
    <col min="9474" max="9474" width="6.7109375" style="702" customWidth="1"/>
    <col min="9475" max="9475" width="6.140625" style="702" customWidth="1"/>
    <col min="9476" max="9476" width="10" style="702" customWidth="1"/>
    <col min="9477" max="9477" width="11.28515625" style="702" customWidth="1"/>
    <col min="9478" max="9478" width="11.5703125" style="702" customWidth="1"/>
    <col min="9479" max="9479" width="13.85546875" style="702" customWidth="1"/>
    <col min="9480" max="9481" width="11.28515625" style="702" customWidth="1"/>
    <col min="9482" max="9482" width="10.140625" style="702" customWidth="1"/>
    <col min="9483" max="9551" width="8.85546875" style="702" customWidth="1"/>
    <col min="9552" max="9728" width="9.140625" style="702"/>
    <col min="9729" max="9729" width="4.85546875" style="702" customWidth="1"/>
    <col min="9730" max="9730" width="6.7109375" style="702" customWidth="1"/>
    <col min="9731" max="9731" width="6.140625" style="702" customWidth="1"/>
    <col min="9732" max="9732" width="10" style="702" customWidth="1"/>
    <col min="9733" max="9733" width="11.28515625" style="702" customWidth="1"/>
    <col min="9734" max="9734" width="11.5703125" style="702" customWidth="1"/>
    <col min="9735" max="9735" width="13.85546875" style="702" customWidth="1"/>
    <col min="9736" max="9737" width="11.28515625" style="702" customWidth="1"/>
    <col min="9738" max="9738" width="10.140625" style="702" customWidth="1"/>
    <col min="9739" max="9807" width="8.85546875" style="702" customWidth="1"/>
    <col min="9808" max="9984" width="9.140625" style="702"/>
    <col min="9985" max="9985" width="4.85546875" style="702" customWidth="1"/>
    <col min="9986" max="9986" width="6.7109375" style="702" customWidth="1"/>
    <col min="9987" max="9987" width="6.140625" style="702" customWidth="1"/>
    <col min="9988" max="9988" width="10" style="702" customWidth="1"/>
    <col min="9989" max="9989" width="11.28515625" style="702" customWidth="1"/>
    <col min="9990" max="9990" width="11.5703125" style="702" customWidth="1"/>
    <col min="9991" max="9991" width="13.85546875" style="702" customWidth="1"/>
    <col min="9992" max="9993" width="11.28515625" style="702" customWidth="1"/>
    <col min="9994" max="9994" width="10.140625" style="702" customWidth="1"/>
    <col min="9995" max="10063" width="8.85546875" style="702" customWidth="1"/>
    <col min="10064" max="10240" width="9.140625" style="702"/>
    <col min="10241" max="10241" width="4.85546875" style="702" customWidth="1"/>
    <col min="10242" max="10242" width="6.7109375" style="702" customWidth="1"/>
    <col min="10243" max="10243" width="6.140625" style="702" customWidth="1"/>
    <col min="10244" max="10244" width="10" style="702" customWidth="1"/>
    <col min="10245" max="10245" width="11.28515625" style="702" customWidth="1"/>
    <col min="10246" max="10246" width="11.5703125" style="702" customWidth="1"/>
    <col min="10247" max="10247" width="13.85546875" style="702" customWidth="1"/>
    <col min="10248" max="10249" width="11.28515625" style="702" customWidth="1"/>
    <col min="10250" max="10250" width="10.140625" style="702" customWidth="1"/>
    <col min="10251" max="10319" width="8.85546875" style="702" customWidth="1"/>
    <col min="10320" max="10496" width="9.140625" style="702"/>
    <col min="10497" max="10497" width="4.85546875" style="702" customWidth="1"/>
    <col min="10498" max="10498" width="6.7109375" style="702" customWidth="1"/>
    <col min="10499" max="10499" width="6.140625" style="702" customWidth="1"/>
    <col min="10500" max="10500" width="10" style="702" customWidth="1"/>
    <col min="10501" max="10501" width="11.28515625" style="702" customWidth="1"/>
    <col min="10502" max="10502" width="11.5703125" style="702" customWidth="1"/>
    <col min="10503" max="10503" width="13.85546875" style="702" customWidth="1"/>
    <col min="10504" max="10505" width="11.28515625" style="702" customWidth="1"/>
    <col min="10506" max="10506" width="10.140625" style="702" customWidth="1"/>
    <col min="10507" max="10575" width="8.85546875" style="702" customWidth="1"/>
    <col min="10576" max="10752" width="9.140625" style="702"/>
    <col min="10753" max="10753" width="4.85546875" style="702" customWidth="1"/>
    <col min="10754" max="10754" width="6.7109375" style="702" customWidth="1"/>
    <col min="10755" max="10755" width="6.140625" style="702" customWidth="1"/>
    <col min="10756" max="10756" width="10" style="702" customWidth="1"/>
    <col min="10757" max="10757" width="11.28515625" style="702" customWidth="1"/>
    <col min="10758" max="10758" width="11.5703125" style="702" customWidth="1"/>
    <col min="10759" max="10759" width="13.85546875" style="702" customWidth="1"/>
    <col min="10760" max="10761" width="11.28515625" style="702" customWidth="1"/>
    <col min="10762" max="10762" width="10.140625" style="702" customWidth="1"/>
    <col min="10763" max="10831" width="8.85546875" style="702" customWidth="1"/>
    <col min="10832" max="11008" width="9.140625" style="702"/>
    <col min="11009" max="11009" width="4.85546875" style="702" customWidth="1"/>
    <col min="11010" max="11010" width="6.7109375" style="702" customWidth="1"/>
    <col min="11011" max="11011" width="6.140625" style="702" customWidth="1"/>
    <col min="11012" max="11012" width="10" style="702" customWidth="1"/>
    <col min="11013" max="11013" width="11.28515625" style="702" customWidth="1"/>
    <col min="11014" max="11014" width="11.5703125" style="702" customWidth="1"/>
    <col min="11015" max="11015" width="13.85546875" style="702" customWidth="1"/>
    <col min="11016" max="11017" width="11.28515625" style="702" customWidth="1"/>
    <col min="11018" max="11018" width="10.140625" style="702" customWidth="1"/>
    <col min="11019" max="11087" width="8.85546875" style="702" customWidth="1"/>
    <col min="11088" max="11264" width="9.140625" style="702"/>
    <col min="11265" max="11265" width="4.85546875" style="702" customWidth="1"/>
    <col min="11266" max="11266" width="6.7109375" style="702" customWidth="1"/>
    <col min="11267" max="11267" width="6.140625" style="702" customWidth="1"/>
    <col min="11268" max="11268" width="10" style="702" customWidth="1"/>
    <col min="11269" max="11269" width="11.28515625" style="702" customWidth="1"/>
    <col min="11270" max="11270" width="11.5703125" style="702" customWidth="1"/>
    <col min="11271" max="11271" width="13.85546875" style="702" customWidth="1"/>
    <col min="11272" max="11273" width="11.28515625" style="702" customWidth="1"/>
    <col min="11274" max="11274" width="10.140625" style="702" customWidth="1"/>
    <col min="11275" max="11343" width="8.85546875" style="702" customWidth="1"/>
    <col min="11344" max="11520" width="9.140625" style="702"/>
    <col min="11521" max="11521" width="4.85546875" style="702" customWidth="1"/>
    <col min="11522" max="11522" width="6.7109375" style="702" customWidth="1"/>
    <col min="11523" max="11523" width="6.140625" style="702" customWidth="1"/>
    <col min="11524" max="11524" width="10" style="702" customWidth="1"/>
    <col min="11525" max="11525" width="11.28515625" style="702" customWidth="1"/>
    <col min="11526" max="11526" width="11.5703125" style="702" customWidth="1"/>
    <col min="11527" max="11527" width="13.85546875" style="702" customWidth="1"/>
    <col min="11528" max="11529" width="11.28515625" style="702" customWidth="1"/>
    <col min="11530" max="11530" width="10.140625" style="702" customWidth="1"/>
    <col min="11531" max="11599" width="8.85546875" style="702" customWidth="1"/>
    <col min="11600" max="11776" width="9.140625" style="702"/>
    <col min="11777" max="11777" width="4.85546875" style="702" customWidth="1"/>
    <col min="11778" max="11778" width="6.7109375" style="702" customWidth="1"/>
    <col min="11779" max="11779" width="6.140625" style="702" customWidth="1"/>
    <col min="11780" max="11780" width="10" style="702" customWidth="1"/>
    <col min="11781" max="11781" width="11.28515625" style="702" customWidth="1"/>
    <col min="11782" max="11782" width="11.5703125" style="702" customWidth="1"/>
    <col min="11783" max="11783" width="13.85546875" style="702" customWidth="1"/>
    <col min="11784" max="11785" width="11.28515625" style="702" customWidth="1"/>
    <col min="11786" max="11786" width="10.140625" style="702" customWidth="1"/>
    <col min="11787" max="11855" width="8.85546875" style="702" customWidth="1"/>
    <col min="11856" max="12032" width="9.140625" style="702"/>
    <col min="12033" max="12033" width="4.85546875" style="702" customWidth="1"/>
    <col min="12034" max="12034" width="6.7109375" style="702" customWidth="1"/>
    <col min="12035" max="12035" width="6.140625" style="702" customWidth="1"/>
    <col min="12036" max="12036" width="10" style="702" customWidth="1"/>
    <col min="12037" max="12037" width="11.28515625" style="702" customWidth="1"/>
    <col min="12038" max="12038" width="11.5703125" style="702" customWidth="1"/>
    <col min="12039" max="12039" width="13.85546875" style="702" customWidth="1"/>
    <col min="12040" max="12041" width="11.28515625" style="702" customWidth="1"/>
    <col min="12042" max="12042" width="10.140625" style="702" customWidth="1"/>
    <col min="12043" max="12111" width="8.85546875" style="702" customWidth="1"/>
    <col min="12112" max="12288" width="9.140625" style="702"/>
    <col min="12289" max="12289" width="4.85546875" style="702" customWidth="1"/>
    <col min="12290" max="12290" width="6.7109375" style="702" customWidth="1"/>
    <col min="12291" max="12291" width="6.140625" style="702" customWidth="1"/>
    <col min="12292" max="12292" width="10" style="702" customWidth="1"/>
    <col min="12293" max="12293" width="11.28515625" style="702" customWidth="1"/>
    <col min="12294" max="12294" width="11.5703125" style="702" customWidth="1"/>
    <col min="12295" max="12295" width="13.85546875" style="702" customWidth="1"/>
    <col min="12296" max="12297" width="11.28515625" style="702" customWidth="1"/>
    <col min="12298" max="12298" width="10.140625" style="702" customWidth="1"/>
    <col min="12299" max="12367" width="8.85546875" style="702" customWidth="1"/>
    <col min="12368" max="12544" width="9.140625" style="702"/>
    <col min="12545" max="12545" width="4.85546875" style="702" customWidth="1"/>
    <col min="12546" max="12546" width="6.7109375" style="702" customWidth="1"/>
    <col min="12547" max="12547" width="6.140625" style="702" customWidth="1"/>
    <col min="12548" max="12548" width="10" style="702" customWidth="1"/>
    <col min="12549" max="12549" width="11.28515625" style="702" customWidth="1"/>
    <col min="12550" max="12550" width="11.5703125" style="702" customWidth="1"/>
    <col min="12551" max="12551" width="13.85546875" style="702" customWidth="1"/>
    <col min="12552" max="12553" width="11.28515625" style="702" customWidth="1"/>
    <col min="12554" max="12554" width="10.140625" style="702" customWidth="1"/>
    <col min="12555" max="12623" width="8.85546875" style="702" customWidth="1"/>
    <col min="12624" max="12800" width="9.140625" style="702"/>
    <col min="12801" max="12801" width="4.85546875" style="702" customWidth="1"/>
    <col min="12802" max="12802" width="6.7109375" style="702" customWidth="1"/>
    <col min="12803" max="12803" width="6.140625" style="702" customWidth="1"/>
    <col min="12804" max="12804" width="10" style="702" customWidth="1"/>
    <col min="12805" max="12805" width="11.28515625" style="702" customWidth="1"/>
    <col min="12806" max="12806" width="11.5703125" style="702" customWidth="1"/>
    <col min="12807" max="12807" width="13.85546875" style="702" customWidth="1"/>
    <col min="12808" max="12809" width="11.28515625" style="702" customWidth="1"/>
    <col min="12810" max="12810" width="10.140625" style="702" customWidth="1"/>
    <col min="12811" max="12879" width="8.85546875" style="702" customWidth="1"/>
    <col min="12880" max="13056" width="9.140625" style="702"/>
    <col min="13057" max="13057" width="4.85546875" style="702" customWidth="1"/>
    <col min="13058" max="13058" width="6.7109375" style="702" customWidth="1"/>
    <col min="13059" max="13059" width="6.140625" style="702" customWidth="1"/>
    <col min="13060" max="13060" width="10" style="702" customWidth="1"/>
    <col min="13061" max="13061" width="11.28515625" style="702" customWidth="1"/>
    <col min="13062" max="13062" width="11.5703125" style="702" customWidth="1"/>
    <col min="13063" max="13063" width="13.85546875" style="702" customWidth="1"/>
    <col min="13064" max="13065" width="11.28515625" style="702" customWidth="1"/>
    <col min="13066" max="13066" width="10.140625" style="702" customWidth="1"/>
    <col min="13067" max="13135" width="8.85546875" style="702" customWidth="1"/>
    <col min="13136" max="13312" width="9.140625" style="702"/>
    <col min="13313" max="13313" width="4.85546875" style="702" customWidth="1"/>
    <col min="13314" max="13314" width="6.7109375" style="702" customWidth="1"/>
    <col min="13315" max="13315" width="6.140625" style="702" customWidth="1"/>
    <col min="13316" max="13316" width="10" style="702" customWidth="1"/>
    <col min="13317" max="13317" width="11.28515625" style="702" customWidth="1"/>
    <col min="13318" max="13318" width="11.5703125" style="702" customWidth="1"/>
    <col min="13319" max="13319" width="13.85546875" style="702" customWidth="1"/>
    <col min="13320" max="13321" width="11.28515625" style="702" customWidth="1"/>
    <col min="13322" max="13322" width="10.140625" style="702" customWidth="1"/>
    <col min="13323" max="13391" width="8.85546875" style="702" customWidth="1"/>
    <col min="13392" max="13568" width="9.140625" style="702"/>
    <col min="13569" max="13569" width="4.85546875" style="702" customWidth="1"/>
    <col min="13570" max="13570" width="6.7109375" style="702" customWidth="1"/>
    <col min="13571" max="13571" width="6.140625" style="702" customWidth="1"/>
    <col min="13572" max="13572" width="10" style="702" customWidth="1"/>
    <col min="13573" max="13573" width="11.28515625" style="702" customWidth="1"/>
    <col min="13574" max="13574" width="11.5703125" style="702" customWidth="1"/>
    <col min="13575" max="13575" width="13.85546875" style="702" customWidth="1"/>
    <col min="13576" max="13577" width="11.28515625" style="702" customWidth="1"/>
    <col min="13578" max="13578" width="10.140625" style="702" customWidth="1"/>
    <col min="13579" max="13647" width="8.85546875" style="702" customWidth="1"/>
    <col min="13648" max="13824" width="9.140625" style="702"/>
    <col min="13825" max="13825" width="4.85546875" style="702" customWidth="1"/>
    <col min="13826" max="13826" width="6.7109375" style="702" customWidth="1"/>
    <col min="13827" max="13827" width="6.140625" style="702" customWidth="1"/>
    <col min="13828" max="13828" width="10" style="702" customWidth="1"/>
    <col min="13829" max="13829" width="11.28515625" style="702" customWidth="1"/>
    <col min="13830" max="13830" width="11.5703125" style="702" customWidth="1"/>
    <col min="13831" max="13831" width="13.85546875" style="702" customWidth="1"/>
    <col min="13832" max="13833" width="11.28515625" style="702" customWidth="1"/>
    <col min="13834" max="13834" width="10.140625" style="702" customWidth="1"/>
    <col min="13835" max="13903" width="8.85546875" style="702" customWidth="1"/>
    <col min="13904" max="14080" width="9.140625" style="702"/>
    <col min="14081" max="14081" width="4.85546875" style="702" customWidth="1"/>
    <col min="14082" max="14082" width="6.7109375" style="702" customWidth="1"/>
    <col min="14083" max="14083" width="6.140625" style="702" customWidth="1"/>
    <col min="14084" max="14084" width="10" style="702" customWidth="1"/>
    <col min="14085" max="14085" width="11.28515625" style="702" customWidth="1"/>
    <col min="14086" max="14086" width="11.5703125" style="702" customWidth="1"/>
    <col min="14087" max="14087" width="13.85546875" style="702" customWidth="1"/>
    <col min="14088" max="14089" width="11.28515625" style="702" customWidth="1"/>
    <col min="14090" max="14090" width="10.140625" style="702" customWidth="1"/>
    <col min="14091" max="14159" width="8.85546875" style="702" customWidth="1"/>
    <col min="14160" max="14336" width="9.140625" style="702"/>
    <col min="14337" max="14337" width="4.85546875" style="702" customWidth="1"/>
    <col min="14338" max="14338" width="6.7109375" style="702" customWidth="1"/>
    <col min="14339" max="14339" width="6.140625" style="702" customWidth="1"/>
    <col min="14340" max="14340" width="10" style="702" customWidth="1"/>
    <col min="14341" max="14341" width="11.28515625" style="702" customWidth="1"/>
    <col min="14342" max="14342" width="11.5703125" style="702" customWidth="1"/>
    <col min="14343" max="14343" width="13.85546875" style="702" customWidth="1"/>
    <col min="14344" max="14345" width="11.28515625" style="702" customWidth="1"/>
    <col min="14346" max="14346" width="10.140625" style="702" customWidth="1"/>
    <col min="14347" max="14415" width="8.85546875" style="702" customWidth="1"/>
    <col min="14416" max="14592" width="9.140625" style="702"/>
    <col min="14593" max="14593" width="4.85546875" style="702" customWidth="1"/>
    <col min="14594" max="14594" width="6.7109375" style="702" customWidth="1"/>
    <col min="14595" max="14595" width="6.140625" style="702" customWidth="1"/>
    <col min="14596" max="14596" width="10" style="702" customWidth="1"/>
    <col min="14597" max="14597" width="11.28515625" style="702" customWidth="1"/>
    <col min="14598" max="14598" width="11.5703125" style="702" customWidth="1"/>
    <col min="14599" max="14599" width="13.85546875" style="702" customWidth="1"/>
    <col min="14600" max="14601" width="11.28515625" style="702" customWidth="1"/>
    <col min="14602" max="14602" width="10.140625" style="702" customWidth="1"/>
    <col min="14603" max="14671" width="8.85546875" style="702" customWidth="1"/>
    <col min="14672" max="14848" width="9.140625" style="702"/>
    <col min="14849" max="14849" width="4.85546875" style="702" customWidth="1"/>
    <col min="14850" max="14850" width="6.7109375" style="702" customWidth="1"/>
    <col min="14851" max="14851" width="6.140625" style="702" customWidth="1"/>
    <col min="14852" max="14852" width="10" style="702" customWidth="1"/>
    <col min="14853" max="14853" width="11.28515625" style="702" customWidth="1"/>
    <col min="14854" max="14854" width="11.5703125" style="702" customWidth="1"/>
    <col min="14855" max="14855" width="13.85546875" style="702" customWidth="1"/>
    <col min="14856" max="14857" width="11.28515625" style="702" customWidth="1"/>
    <col min="14858" max="14858" width="10.140625" style="702" customWidth="1"/>
    <col min="14859" max="14927" width="8.85546875" style="702" customWidth="1"/>
    <col min="14928" max="15104" width="9.140625" style="702"/>
    <col min="15105" max="15105" width="4.85546875" style="702" customWidth="1"/>
    <col min="15106" max="15106" width="6.7109375" style="702" customWidth="1"/>
    <col min="15107" max="15107" width="6.140625" style="702" customWidth="1"/>
    <col min="15108" max="15108" width="10" style="702" customWidth="1"/>
    <col min="15109" max="15109" width="11.28515625" style="702" customWidth="1"/>
    <col min="15110" max="15110" width="11.5703125" style="702" customWidth="1"/>
    <col min="15111" max="15111" width="13.85546875" style="702" customWidth="1"/>
    <col min="15112" max="15113" width="11.28515625" style="702" customWidth="1"/>
    <col min="15114" max="15114" width="10.140625" style="702" customWidth="1"/>
    <col min="15115" max="15183" width="8.85546875" style="702" customWidth="1"/>
    <col min="15184" max="15360" width="9.140625" style="702"/>
    <col min="15361" max="15361" width="4.85546875" style="702" customWidth="1"/>
    <col min="15362" max="15362" width="6.7109375" style="702" customWidth="1"/>
    <col min="15363" max="15363" width="6.140625" style="702" customWidth="1"/>
    <col min="15364" max="15364" width="10" style="702" customWidth="1"/>
    <col min="15365" max="15365" width="11.28515625" style="702" customWidth="1"/>
    <col min="15366" max="15366" width="11.5703125" style="702" customWidth="1"/>
    <col min="15367" max="15367" width="13.85546875" style="702" customWidth="1"/>
    <col min="15368" max="15369" width="11.28515625" style="702" customWidth="1"/>
    <col min="15370" max="15370" width="10.140625" style="702" customWidth="1"/>
    <col min="15371" max="15439" width="8.85546875" style="702" customWidth="1"/>
    <col min="15440" max="15616" width="9.140625" style="702"/>
    <col min="15617" max="15617" width="4.85546875" style="702" customWidth="1"/>
    <col min="15618" max="15618" width="6.7109375" style="702" customWidth="1"/>
    <col min="15619" max="15619" width="6.140625" style="702" customWidth="1"/>
    <col min="15620" max="15620" width="10" style="702" customWidth="1"/>
    <col min="15621" max="15621" width="11.28515625" style="702" customWidth="1"/>
    <col min="15622" max="15622" width="11.5703125" style="702" customWidth="1"/>
    <col min="15623" max="15623" width="13.85546875" style="702" customWidth="1"/>
    <col min="15624" max="15625" width="11.28515625" style="702" customWidth="1"/>
    <col min="15626" max="15626" width="10.140625" style="702" customWidth="1"/>
    <col min="15627" max="15695" width="8.85546875" style="702" customWidth="1"/>
    <col min="15696" max="15872" width="9.140625" style="702"/>
    <col min="15873" max="15873" width="4.85546875" style="702" customWidth="1"/>
    <col min="15874" max="15874" width="6.7109375" style="702" customWidth="1"/>
    <col min="15875" max="15875" width="6.140625" style="702" customWidth="1"/>
    <col min="15876" max="15876" width="10" style="702" customWidth="1"/>
    <col min="15877" max="15877" width="11.28515625" style="702" customWidth="1"/>
    <col min="15878" max="15878" width="11.5703125" style="702" customWidth="1"/>
    <col min="15879" max="15879" width="13.85546875" style="702" customWidth="1"/>
    <col min="15880" max="15881" width="11.28515625" style="702" customWidth="1"/>
    <col min="15882" max="15882" width="10.140625" style="702" customWidth="1"/>
    <col min="15883" max="15951" width="8.85546875" style="702" customWidth="1"/>
    <col min="15952" max="16128" width="9.140625" style="702"/>
    <col min="16129" max="16129" width="4.85546875" style="702" customWidth="1"/>
    <col min="16130" max="16130" width="6.7109375" style="702" customWidth="1"/>
    <col min="16131" max="16131" width="6.140625" style="702" customWidth="1"/>
    <col min="16132" max="16132" width="10" style="702" customWidth="1"/>
    <col min="16133" max="16133" width="11.28515625" style="702" customWidth="1"/>
    <col min="16134" max="16134" width="11.5703125" style="702" customWidth="1"/>
    <col min="16135" max="16135" width="13.85546875" style="702" customWidth="1"/>
    <col min="16136" max="16137" width="11.28515625" style="702" customWidth="1"/>
    <col min="16138" max="16138" width="10.140625" style="702" customWidth="1"/>
    <col min="16139" max="16207" width="8.85546875" style="702" customWidth="1"/>
    <col min="16208" max="16384" width="9.140625" style="702"/>
  </cols>
  <sheetData>
    <row r="1" spans="1:75" x14ac:dyDescent="0.2">
      <c r="F1" s="306"/>
      <c r="H1" s="306" t="s">
        <v>362</v>
      </c>
      <c r="I1" s="308"/>
    </row>
    <row r="2" spans="1:75" x14ac:dyDescent="0.2">
      <c r="F2" s="306"/>
      <c r="H2" s="7" t="s">
        <v>266</v>
      </c>
      <c r="I2" s="308"/>
    </row>
    <row r="3" spans="1:75" x14ac:dyDescent="0.2">
      <c r="F3" s="306"/>
      <c r="H3" s="5" t="s">
        <v>1</v>
      </c>
      <c r="I3" s="308"/>
    </row>
    <row r="4" spans="1:75" x14ac:dyDescent="0.2">
      <c r="F4" s="306"/>
      <c r="H4" s="7" t="s">
        <v>267</v>
      </c>
      <c r="I4" s="308"/>
    </row>
    <row r="6" spans="1:75" x14ac:dyDescent="0.2">
      <c r="F6" s="306"/>
      <c r="G6" s="306"/>
      <c r="H6" s="308"/>
    </row>
    <row r="7" spans="1:75" ht="16.5" customHeight="1" x14ac:dyDescent="0.2">
      <c r="A7" s="331" t="s">
        <v>363</v>
      </c>
      <c r="B7" s="331"/>
      <c r="C7" s="331"/>
      <c r="D7" s="331"/>
      <c r="E7" s="331"/>
      <c r="F7" s="331"/>
      <c r="G7" s="331"/>
      <c r="H7" s="331"/>
      <c r="I7" s="331"/>
      <c r="J7" s="331"/>
      <c r="M7" s="308"/>
    </row>
    <row r="8" spans="1:75" ht="14.25" customHeight="1" x14ac:dyDescent="0.2">
      <c r="A8" s="331" t="s">
        <v>364</v>
      </c>
      <c r="B8" s="332"/>
      <c r="C8" s="332"/>
      <c r="D8" s="332"/>
      <c r="E8" s="332"/>
      <c r="F8" s="332"/>
      <c r="G8" s="332"/>
      <c r="H8" s="332"/>
      <c r="I8" s="332"/>
      <c r="J8" s="332"/>
      <c r="M8" s="308"/>
    </row>
    <row r="9" spans="1:75" ht="14.25" customHeight="1" x14ac:dyDescent="0.2">
      <c r="A9" s="331"/>
      <c r="B9" s="332"/>
      <c r="C9" s="332"/>
      <c r="D9" s="332"/>
      <c r="E9" s="332"/>
      <c r="F9" s="332"/>
      <c r="G9" s="332"/>
      <c r="H9" s="332"/>
      <c r="I9" s="332"/>
      <c r="J9" s="332"/>
      <c r="M9" s="308"/>
    </row>
    <row r="10" spans="1:75" ht="15" customHeight="1" x14ac:dyDescent="0.2">
      <c r="A10" s="333"/>
      <c r="B10" s="334"/>
      <c r="C10" s="334"/>
      <c r="D10" s="334"/>
      <c r="E10" s="334"/>
      <c r="F10" s="334"/>
      <c r="G10" s="334"/>
      <c r="H10" s="334"/>
      <c r="I10" s="334"/>
      <c r="J10" s="334"/>
      <c r="M10" s="308"/>
    </row>
    <row r="11" spans="1:75" x14ac:dyDescent="0.2">
      <c r="J11" s="312" t="s">
        <v>2</v>
      </c>
    </row>
    <row r="12" spans="1:75" s="305" customFormat="1" ht="16.5" customHeight="1" x14ac:dyDescent="0.2">
      <c r="A12" s="313"/>
      <c r="B12" s="313"/>
      <c r="C12" s="313"/>
      <c r="D12" s="314"/>
      <c r="E12" s="335" t="s">
        <v>325</v>
      </c>
      <c r="F12" s="336"/>
      <c r="G12" s="337"/>
      <c r="H12" s="338" t="s">
        <v>353</v>
      </c>
      <c r="I12" s="339"/>
      <c r="J12" s="340"/>
      <c r="K12" s="307"/>
      <c r="L12" s="307"/>
      <c r="M12" s="307"/>
      <c r="N12" s="307"/>
      <c r="O12" s="307"/>
      <c r="P12" s="307"/>
      <c r="Q12" s="307"/>
      <c r="R12" s="307"/>
      <c r="S12" s="307"/>
      <c r="T12" s="307"/>
      <c r="U12" s="307"/>
      <c r="V12" s="307"/>
      <c r="W12" s="307"/>
      <c r="X12" s="307"/>
      <c r="Y12" s="307"/>
      <c r="Z12" s="307"/>
      <c r="AA12" s="307"/>
      <c r="AB12" s="307"/>
      <c r="AC12" s="307"/>
      <c r="AD12" s="307"/>
      <c r="AE12" s="307"/>
      <c r="AF12" s="307"/>
      <c r="AG12" s="307"/>
      <c r="AH12" s="307"/>
      <c r="AI12" s="307"/>
      <c r="AJ12" s="307"/>
      <c r="AK12" s="307"/>
      <c r="AL12" s="307"/>
      <c r="AM12" s="307"/>
      <c r="AN12" s="307"/>
      <c r="AO12" s="307"/>
      <c r="AP12" s="307"/>
      <c r="AQ12" s="307"/>
      <c r="AR12" s="307"/>
      <c r="AS12" s="307"/>
      <c r="AT12" s="307"/>
      <c r="AU12" s="307"/>
      <c r="AV12" s="307"/>
      <c r="AW12" s="307"/>
      <c r="AX12" s="307"/>
      <c r="AY12" s="307"/>
      <c r="AZ12" s="307"/>
      <c r="BA12" s="307"/>
      <c r="BB12" s="307"/>
      <c r="BC12" s="307"/>
      <c r="BD12" s="307"/>
      <c r="BE12" s="307"/>
      <c r="BF12" s="307"/>
      <c r="BG12" s="307"/>
      <c r="BH12" s="307"/>
      <c r="BI12" s="307"/>
      <c r="BJ12" s="307"/>
      <c r="BK12" s="307"/>
      <c r="BL12" s="307"/>
      <c r="BM12" s="307"/>
      <c r="BN12" s="307"/>
      <c r="BO12" s="307"/>
      <c r="BP12" s="307"/>
      <c r="BQ12" s="307"/>
      <c r="BR12" s="307"/>
      <c r="BS12" s="307"/>
      <c r="BT12" s="307"/>
      <c r="BU12" s="307"/>
      <c r="BV12" s="307"/>
      <c r="BW12" s="307"/>
    </row>
    <row r="13" spans="1:75" s="305" customFormat="1" ht="15.75" customHeight="1" x14ac:dyDescent="0.2">
      <c r="A13" s="318"/>
      <c r="B13" s="318"/>
      <c r="C13" s="318"/>
      <c r="D13" s="318" t="s">
        <v>365</v>
      </c>
      <c r="E13" s="319" t="s">
        <v>366</v>
      </c>
      <c r="F13" s="314" t="s">
        <v>37</v>
      </c>
      <c r="G13" s="337"/>
      <c r="H13" s="337" t="s">
        <v>326</v>
      </c>
      <c r="I13" s="339"/>
      <c r="J13" s="335"/>
      <c r="K13" s="307"/>
      <c r="L13" s="307"/>
      <c r="M13" s="307"/>
      <c r="N13" s="307"/>
      <c r="O13" s="307"/>
      <c r="P13" s="307"/>
      <c r="Q13" s="307"/>
      <c r="R13" s="307"/>
      <c r="S13" s="307"/>
      <c r="T13" s="307"/>
      <c r="U13" s="307"/>
      <c r="V13" s="307"/>
      <c r="W13" s="307"/>
      <c r="X13" s="307"/>
      <c r="Y13" s="307"/>
      <c r="Z13" s="307"/>
      <c r="AA13" s="307"/>
      <c r="AB13" s="307"/>
      <c r="AC13" s="307"/>
      <c r="AD13" s="307"/>
      <c r="AE13" s="307"/>
      <c r="AF13" s="307"/>
      <c r="AG13" s="307"/>
      <c r="AH13" s="307"/>
      <c r="AI13" s="307"/>
      <c r="AJ13" s="307"/>
      <c r="AK13" s="307"/>
      <c r="AL13" s="307"/>
      <c r="AM13" s="307"/>
      <c r="AN13" s="307"/>
      <c r="AO13" s="307"/>
      <c r="AP13" s="307"/>
      <c r="AQ13" s="307"/>
      <c r="AR13" s="307"/>
      <c r="AS13" s="307"/>
      <c r="AT13" s="307"/>
      <c r="AU13" s="307"/>
      <c r="AV13" s="307"/>
      <c r="AW13" s="307"/>
      <c r="AX13" s="307"/>
      <c r="AY13" s="307"/>
      <c r="AZ13" s="307"/>
      <c r="BA13" s="307"/>
      <c r="BB13" s="307"/>
      <c r="BC13" s="307"/>
      <c r="BD13" s="307"/>
      <c r="BE13" s="307"/>
      <c r="BF13" s="307"/>
      <c r="BG13" s="307"/>
      <c r="BH13" s="307"/>
      <c r="BI13" s="307"/>
      <c r="BJ13" s="307"/>
      <c r="BK13" s="307"/>
      <c r="BL13" s="307"/>
      <c r="BM13" s="307"/>
      <c r="BN13" s="307"/>
      <c r="BO13" s="307"/>
      <c r="BP13" s="307"/>
      <c r="BQ13" s="307"/>
      <c r="BR13" s="307"/>
      <c r="BS13" s="307"/>
      <c r="BT13" s="307"/>
      <c r="BU13" s="307"/>
      <c r="BV13" s="307"/>
      <c r="BW13" s="307"/>
    </row>
    <row r="14" spans="1:75" s="305" customFormat="1" ht="53.25" customHeight="1" x14ac:dyDescent="0.2">
      <c r="A14" s="341" t="s">
        <v>277</v>
      </c>
      <c r="B14" s="341" t="s">
        <v>5</v>
      </c>
      <c r="C14" s="341" t="s">
        <v>6</v>
      </c>
      <c r="D14" s="341" t="s">
        <v>366</v>
      </c>
      <c r="E14" s="322" t="s">
        <v>367</v>
      </c>
      <c r="F14" s="322" t="s">
        <v>368</v>
      </c>
      <c r="G14" s="340" t="s">
        <v>358</v>
      </c>
      <c r="H14" s="340" t="s">
        <v>359</v>
      </c>
      <c r="I14" s="340" t="s">
        <v>369</v>
      </c>
      <c r="J14" s="322" t="s">
        <v>370</v>
      </c>
      <c r="K14" s="307"/>
      <c r="L14" s="307"/>
      <c r="M14" s="307"/>
      <c r="N14" s="307"/>
      <c r="O14" s="307"/>
      <c r="P14" s="307"/>
      <c r="Q14" s="307"/>
      <c r="R14" s="307"/>
      <c r="S14" s="307"/>
      <c r="T14" s="307"/>
      <c r="U14" s="307"/>
      <c r="V14" s="307"/>
      <c r="W14" s="307"/>
      <c r="X14" s="307"/>
      <c r="Y14" s="307"/>
      <c r="Z14" s="307"/>
      <c r="AA14" s="307"/>
      <c r="AB14" s="307"/>
      <c r="AC14" s="307"/>
      <c r="AD14" s="307"/>
      <c r="AE14" s="307"/>
      <c r="AF14" s="307"/>
      <c r="AG14" s="307"/>
      <c r="AH14" s="307"/>
      <c r="AI14" s="307"/>
      <c r="AJ14" s="307"/>
      <c r="AK14" s="307"/>
      <c r="AL14" s="307"/>
      <c r="AM14" s="307"/>
      <c r="AN14" s="307"/>
      <c r="AO14" s="307"/>
      <c r="AP14" s="307"/>
      <c r="AQ14" s="307"/>
      <c r="AR14" s="307"/>
      <c r="AS14" s="307"/>
      <c r="AT14" s="307"/>
      <c r="AU14" s="307"/>
      <c r="AV14" s="307"/>
      <c r="AW14" s="307"/>
      <c r="AX14" s="307"/>
      <c r="AY14" s="307"/>
      <c r="AZ14" s="307"/>
      <c r="BA14" s="307"/>
      <c r="BB14" s="307"/>
      <c r="BC14" s="307"/>
      <c r="BD14" s="307"/>
      <c r="BE14" s="307"/>
      <c r="BF14" s="307"/>
      <c r="BG14" s="307"/>
      <c r="BH14" s="307"/>
      <c r="BI14" s="307"/>
      <c r="BJ14" s="307"/>
      <c r="BK14" s="307"/>
      <c r="BL14" s="307"/>
      <c r="BM14" s="307"/>
      <c r="BN14" s="307"/>
      <c r="BO14" s="307"/>
      <c r="BP14" s="307"/>
      <c r="BQ14" s="307"/>
      <c r="BR14" s="307"/>
      <c r="BS14" s="307"/>
      <c r="BT14" s="307"/>
      <c r="BU14" s="307"/>
      <c r="BV14" s="307"/>
      <c r="BW14" s="307"/>
    </row>
    <row r="15" spans="1:75" s="326" customFormat="1" ht="12" customHeight="1" x14ac:dyDescent="0.2">
      <c r="A15" s="324">
        <v>1</v>
      </c>
      <c r="B15" s="324">
        <v>2</v>
      </c>
      <c r="C15" s="324">
        <v>3</v>
      </c>
      <c r="D15" s="324">
        <v>4</v>
      </c>
      <c r="E15" s="324">
        <v>5</v>
      </c>
      <c r="F15" s="324">
        <v>6</v>
      </c>
      <c r="G15" s="324">
        <v>7</v>
      </c>
      <c r="H15" s="324">
        <v>8</v>
      </c>
      <c r="I15" s="324">
        <v>9</v>
      </c>
      <c r="J15" s="324">
        <v>10</v>
      </c>
      <c r="K15" s="325"/>
      <c r="L15" s="325"/>
      <c r="M15" s="325"/>
      <c r="N15" s="325"/>
      <c r="O15" s="325"/>
      <c r="P15" s="325"/>
      <c r="Q15" s="325"/>
      <c r="R15" s="325"/>
      <c r="S15" s="325"/>
      <c r="T15" s="325"/>
      <c r="U15" s="325"/>
      <c r="V15" s="325"/>
      <c r="W15" s="325"/>
      <c r="X15" s="325"/>
      <c r="Y15" s="325"/>
      <c r="Z15" s="325"/>
      <c r="AA15" s="325"/>
      <c r="AB15" s="325"/>
      <c r="AC15" s="325"/>
      <c r="AD15" s="325"/>
      <c r="AE15" s="325"/>
      <c r="AF15" s="325"/>
      <c r="AG15" s="325"/>
      <c r="AH15" s="325"/>
      <c r="AI15" s="325"/>
      <c r="AJ15" s="325"/>
      <c r="AK15" s="325"/>
      <c r="AL15" s="325"/>
      <c r="AM15" s="325"/>
      <c r="AN15" s="325"/>
      <c r="AO15" s="325"/>
      <c r="AP15" s="325"/>
      <c r="AQ15" s="325"/>
      <c r="AR15" s="325"/>
      <c r="AS15" s="325"/>
      <c r="AT15" s="325"/>
      <c r="AU15" s="325"/>
      <c r="AV15" s="325"/>
      <c r="AW15" s="325"/>
      <c r="AX15" s="325"/>
      <c r="AY15" s="325"/>
      <c r="AZ15" s="325"/>
      <c r="BA15" s="325"/>
      <c r="BB15" s="325"/>
      <c r="BC15" s="325"/>
      <c r="BD15" s="325"/>
      <c r="BE15" s="325"/>
      <c r="BF15" s="325"/>
      <c r="BG15" s="325"/>
      <c r="BH15" s="325"/>
      <c r="BI15" s="325"/>
      <c r="BJ15" s="325"/>
      <c r="BK15" s="325"/>
      <c r="BL15" s="325"/>
      <c r="BM15" s="325"/>
      <c r="BN15" s="325"/>
      <c r="BO15" s="325"/>
      <c r="BP15" s="325"/>
      <c r="BQ15" s="325"/>
      <c r="BR15" s="325"/>
      <c r="BS15" s="325"/>
      <c r="BT15" s="325"/>
      <c r="BU15" s="325"/>
      <c r="BV15" s="325"/>
      <c r="BW15" s="325"/>
    </row>
    <row r="16" spans="1:75" s="305" customFormat="1" ht="17.100000000000001" customHeight="1" x14ac:dyDescent="0.2">
      <c r="A16" s="342">
        <v>801</v>
      </c>
      <c r="B16" s="342">
        <v>80104</v>
      </c>
      <c r="C16" s="342">
        <v>2310</v>
      </c>
      <c r="D16" s="343">
        <v>0</v>
      </c>
      <c r="E16" s="343">
        <f>SUM(F16,J16)</f>
        <v>500000</v>
      </c>
      <c r="F16" s="343">
        <v>500000</v>
      </c>
      <c r="G16" s="343">
        <v>0</v>
      </c>
      <c r="H16" s="343">
        <v>0</v>
      </c>
      <c r="I16" s="343">
        <v>500000</v>
      </c>
      <c r="J16" s="343">
        <v>0</v>
      </c>
      <c r="K16" s="307"/>
      <c r="L16" s="307"/>
      <c r="M16" s="307"/>
      <c r="N16" s="307"/>
      <c r="O16" s="307"/>
      <c r="P16" s="307"/>
      <c r="Q16" s="307"/>
      <c r="R16" s="307"/>
      <c r="S16" s="307"/>
      <c r="T16" s="307"/>
      <c r="U16" s="307"/>
      <c r="V16" s="307"/>
      <c r="W16" s="307"/>
      <c r="X16" s="307"/>
      <c r="Y16" s="307"/>
      <c r="Z16" s="307"/>
      <c r="AA16" s="307"/>
      <c r="AB16" s="307"/>
      <c r="AC16" s="307"/>
      <c r="AD16" s="307"/>
      <c r="AE16" s="307"/>
      <c r="AF16" s="307"/>
      <c r="AG16" s="307"/>
      <c r="AH16" s="307"/>
      <c r="AI16" s="307"/>
      <c r="AJ16" s="307"/>
      <c r="AK16" s="307"/>
      <c r="AL16" s="307"/>
      <c r="AM16" s="307"/>
      <c r="AN16" s="307"/>
      <c r="AO16" s="307"/>
      <c r="AP16" s="307"/>
      <c r="AQ16" s="307"/>
      <c r="AR16" s="307"/>
      <c r="AS16" s="307"/>
      <c r="AT16" s="307"/>
      <c r="AU16" s="307"/>
      <c r="AV16" s="307"/>
      <c r="AW16" s="307"/>
      <c r="AX16" s="307"/>
      <c r="AY16" s="307"/>
      <c r="AZ16" s="307"/>
      <c r="BA16" s="307"/>
      <c r="BB16" s="307"/>
      <c r="BC16" s="307"/>
      <c r="BD16" s="307"/>
      <c r="BE16" s="307"/>
      <c r="BF16" s="307"/>
      <c r="BG16" s="307"/>
      <c r="BH16" s="307"/>
      <c r="BI16" s="307"/>
      <c r="BJ16" s="307"/>
      <c r="BK16" s="307"/>
      <c r="BL16" s="307"/>
      <c r="BM16" s="307"/>
      <c r="BN16" s="307"/>
      <c r="BO16" s="307"/>
      <c r="BP16" s="307"/>
      <c r="BQ16" s="307"/>
      <c r="BR16" s="307"/>
      <c r="BS16" s="307"/>
      <c r="BT16" s="307"/>
      <c r="BU16" s="307"/>
      <c r="BV16" s="307"/>
      <c r="BW16" s="307"/>
    </row>
    <row r="17" spans="1:75" s="305" customFormat="1" ht="17.100000000000001" customHeight="1" x14ac:dyDescent="0.2">
      <c r="A17" s="344">
        <v>851</v>
      </c>
      <c r="B17" s="344">
        <v>85154</v>
      </c>
      <c r="C17" s="344">
        <v>2330</v>
      </c>
      <c r="D17" s="343">
        <v>0</v>
      </c>
      <c r="E17" s="343">
        <f>SUM(F17,J17)</f>
        <v>5000</v>
      </c>
      <c r="F17" s="343">
        <v>5000</v>
      </c>
      <c r="G17" s="343">
        <v>0</v>
      </c>
      <c r="H17" s="343">
        <v>0</v>
      </c>
      <c r="I17" s="343">
        <v>5000</v>
      </c>
      <c r="J17" s="343">
        <v>0</v>
      </c>
      <c r="K17" s="307"/>
      <c r="L17" s="307"/>
      <c r="M17" s="307"/>
      <c r="N17" s="307"/>
      <c r="O17" s="307"/>
      <c r="P17" s="307"/>
      <c r="Q17" s="307"/>
      <c r="R17" s="307"/>
      <c r="S17" s="307"/>
      <c r="T17" s="307"/>
      <c r="U17" s="307"/>
      <c r="V17" s="307"/>
      <c r="W17" s="307"/>
      <c r="X17" s="307"/>
      <c r="Y17" s="307"/>
      <c r="Z17" s="307"/>
      <c r="AA17" s="307"/>
      <c r="AB17" s="307"/>
      <c r="AC17" s="307"/>
      <c r="AD17" s="307"/>
      <c r="AE17" s="307"/>
      <c r="AF17" s="307"/>
      <c r="AG17" s="307"/>
      <c r="AH17" s="307"/>
      <c r="AI17" s="307"/>
      <c r="AJ17" s="307"/>
      <c r="AK17" s="307"/>
      <c r="AL17" s="307"/>
      <c r="AM17" s="307"/>
      <c r="AN17" s="307"/>
      <c r="AO17" s="307"/>
      <c r="AP17" s="307"/>
      <c r="AQ17" s="307"/>
      <c r="AR17" s="307"/>
      <c r="AS17" s="307"/>
      <c r="AT17" s="307"/>
      <c r="AU17" s="307"/>
      <c r="AV17" s="307"/>
      <c r="AW17" s="307"/>
      <c r="AX17" s="307"/>
      <c r="AY17" s="307"/>
      <c r="AZ17" s="307"/>
      <c r="BA17" s="307"/>
      <c r="BB17" s="307"/>
      <c r="BC17" s="307"/>
      <c r="BD17" s="307"/>
      <c r="BE17" s="307"/>
      <c r="BF17" s="307"/>
      <c r="BG17" s="307"/>
      <c r="BH17" s="307"/>
      <c r="BI17" s="307"/>
      <c r="BJ17" s="307"/>
      <c r="BK17" s="307"/>
      <c r="BL17" s="307"/>
      <c r="BM17" s="307"/>
      <c r="BN17" s="307"/>
      <c r="BO17" s="307"/>
      <c r="BP17" s="307"/>
      <c r="BQ17" s="307"/>
      <c r="BR17" s="307"/>
      <c r="BS17" s="307"/>
      <c r="BT17" s="307"/>
      <c r="BU17" s="307"/>
      <c r="BV17" s="307"/>
      <c r="BW17" s="307"/>
    </row>
    <row r="18" spans="1:75" s="305" customFormat="1" ht="17.100000000000001" customHeight="1" x14ac:dyDescent="0.2">
      <c r="A18" s="342">
        <v>853</v>
      </c>
      <c r="B18" s="342">
        <v>85311</v>
      </c>
      <c r="C18" s="342">
        <v>2320</v>
      </c>
      <c r="D18" s="345">
        <v>41184</v>
      </c>
      <c r="E18" s="345">
        <f>SUM(F18,J18)</f>
        <v>0</v>
      </c>
      <c r="F18" s="343">
        <f>SUM(G18:I18)</f>
        <v>0</v>
      </c>
      <c r="G18" s="345">
        <v>0</v>
      </c>
      <c r="H18" s="345">
        <v>0</v>
      </c>
      <c r="I18" s="345">
        <v>0</v>
      </c>
      <c r="J18" s="345">
        <v>0</v>
      </c>
      <c r="K18" s="307"/>
      <c r="L18" s="307"/>
      <c r="M18" s="307"/>
      <c r="N18" s="307"/>
      <c r="O18" s="307"/>
      <c r="P18" s="307"/>
      <c r="Q18" s="307"/>
      <c r="R18" s="307"/>
      <c r="S18" s="307"/>
      <c r="T18" s="307"/>
      <c r="U18" s="307"/>
      <c r="V18" s="307"/>
      <c r="W18" s="307"/>
      <c r="X18" s="307"/>
      <c r="Y18" s="307"/>
      <c r="Z18" s="307"/>
      <c r="AA18" s="307"/>
      <c r="AB18" s="307"/>
      <c r="AC18" s="307"/>
      <c r="AD18" s="307"/>
      <c r="AE18" s="307"/>
      <c r="AF18" s="307"/>
      <c r="AG18" s="307"/>
      <c r="AH18" s="307"/>
      <c r="AI18" s="307"/>
      <c r="AJ18" s="307"/>
      <c r="AK18" s="307"/>
      <c r="AL18" s="307"/>
      <c r="AM18" s="307"/>
      <c r="AN18" s="307"/>
      <c r="AO18" s="307"/>
      <c r="AP18" s="307"/>
      <c r="AQ18" s="307"/>
      <c r="AR18" s="307"/>
      <c r="AS18" s="307"/>
      <c r="AT18" s="307"/>
      <c r="AU18" s="307"/>
      <c r="AV18" s="307"/>
      <c r="AW18" s="307"/>
      <c r="AX18" s="307"/>
      <c r="AY18" s="307"/>
      <c r="AZ18" s="307"/>
      <c r="BA18" s="307"/>
      <c r="BB18" s="307"/>
      <c r="BC18" s="307"/>
      <c r="BD18" s="307"/>
      <c r="BE18" s="307"/>
      <c r="BF18" s="307"/>
      <c r="BG18" s="307"/>
      <c r="BH18" s="307"/>
      <c r="BI18" s="307"/>
      <c r="BJ18" s="307"/>
      <c r="BK18" s="307"/>
      <c r="BL18" s="307"/>
      <c r="BM18" s="307"/>
      <c r="BN18" s="307"/>
      <c r="BO18" s="307"/>
      <c r="BP18" s="307"/>
      <c r="BQ18" s="307"/>
      <c r="BR18" s="307"/>
      <c r="BS18" s="307"/>
      <c r="BT18" s="307"/>
      <c r="BU18" s="307"/>
      <c r="BV18" s="307"/>
      <c r="BW18" s="307"/>
    </row>
    <row r="19" spans="1:75" s="305" customFormat="1" ht="17.100000000000001" customHeight="1" x14ac:dyDescent="0.2">
      <c r="A19" s="342">
        <v>853</v>
      </c>
      <c r="B19" s="342">
        <v>85333</v>
      </c>
      <c r="C19" s="342">
        <v>2320</v>
      </c>
      <c r="D19" s="345">
        <v>0</v>
      </c>
      <c r="E19" s="345">
        <f>SUM(F19,J19)</f>
        <v>4745993</v>
      </c>
      <c r="F19" s="345">
        <v>4745993</v>
      </c>
      <c r="G19" s="345">
        <v>0</v>
      </c>
      <c r="H19" s="345">
        <v>0</v>
      </c>
      <c r="I19" s="345">
        <v>4745993</v>
      </c>
      <c r="J19" s="345">
        <v>0</v>
      </c>
      <c r="K19" s="307"/>
      <c r="L19" s="307"/>
      <c r="M19" s="307"/>
      <c r="N19" s="307"/>
      <c r="O19" s="307"/>
      <c r="P19" s="307"/>
      <c r="Q19" s="307"/>
      <c r="R19" s="307"/>
      <c r="S19" s="307"/>
      <c r="T19" s="307"/>
      <c r="U19" s="307"/>
      <c r="V19" s="307"/>
      <c r="W19" s="307"/>
      <c r="X19" s="307"/>
      <c r="Y19" s="307"/>
      <c r="Z19" s="307"/>
      <c r="AA19" s="307"/>
      <c r="AB19" s="307"/>
      <c r="AC19" s="307"/>
      <c r="AD19" s="307"/>
      <c r="AE19" s="307"/>
      <c r="AF19" s="307"/>
      <c r="AG19" s="307"/>
      <c r="AH19" s="307"/>
      <c r="AI19" s="307"/>
      <c r="AJ19" s="307"/>
      <c r="AK19" s="307"/>
      <c r="AL19" s="307"/>
      <c r="AM19" s="307"/>
      <c r="AN19" s="307"/>
      <c r="AO19" s="307"/>
      <c r="AP19" s="307"/>
      <c r="AQ19" s="307"/>
      <c r="AR19" s="307"/>
      <c r="AS19" s="307"/>
      <c r="AT19" s="307"/>
      <c r="AU19" s="307"/>
      <c r="AV19" s="307"/>
      <c r="AW19" s="307"/>
      <c r="AX19" s="307"/>
      <c r="AY19" s="307"/>
      <c r="AZ19" s="307"/>
      <c r="BA19" s="307"/>
      <c r="BB19" s="307"/>
      <c r="BC19" s="307"/>
      <c r="BD19" s="307"/>
      <c r="BE19" s="307"/>
      <c r="BF19" s="307"/>
      <c r="BG19" s="307"/>
      <c r="BH19" s="307"/>
      <c r="BI19" s="307"/>
      <c r="BJ19" s="307"/>
      <c r="BK19" s="307"/>
      <c r="BL19" s="307"/>
      <c r="BM19" s="307"/>
      <c r="BN19" s="307"/>
      <c r="BO19" s="307"/>
      <c r="BP19" s="307"/>
      <c r="BQ19" s="307"/>
      <c r="BR19" s="307"/>
      <c r="BS19" s="307"/>
      <c r="BT19" s="307"/>
      <c r="BU19" s="307"/>
      <c r="BV19" s="307"/>
      <c r="BW19" s="307"/>
    </row>
    <row r="20" spans="1:75" s="305" customFormat="1" ht="17.100000000000001" customHeight="1" x14ac:dyDescent="0.2">
      <c r="A20" s="346">
        <v>854</v>
      </c>
      <c r="B20" s="346">
        <v>85415</v>
      </c>
      <c r="C20" s="346">
        <v>2330</v>
      </c>
      <c r="D20" s="347">
        <f>9000</f>
        <v>9000</v>
      </c>
      <c r="E20" s="347">
        <f>SUM(F20,J20)</f>
        <v>0</v>
      </c>
      <c r="F20" s="347">
        <v>0</v>
      </c>
      <c r="G20" s="347">
        <v>0</v>
      </c>
      <c r="H20" s="347">
        <v>0</v>
      </c>
      <c r="I20" s="347">
        <v>0</v>
      </c>
      <c r="J20" s="347">
        <v>0</v>
      </c>
      <c r="K20" s="307"/>
      <c r="L20" s="307"/>
      <c r="M20" s="307"/>
      <c r="N20" s="307"/>
      <c r="O20" s="307"/>
      <c r="P20" s="307"/>
      <c r="Q20" s="307"/>
      <c r="R20" s="307"/>
      <c r="S20" s="307"/>
      <c r="T20" s="307"/>
      <c r="U20" s="307"/>
      <c r="V20" s="307"/>
      <c r="W20" s="307"/>
      <c r="X20" s="307"/>
      <c r="Y20" s="307"/>
      <c r="Z20" s="307"/>
      <c r="AA20" s="307"/>
      <c r="AB20" s="307"/>
      <c r="AC20" s="307"/>
      <c r="AD20" s="307"/>
      <c r="AE20" s="307"/>
      <c r="AF20" s="307"/>
      <c r="AG20" s="307"/>
      <c r="AH20" s="307"/>
      <c r="AI20" s="307"/>
      <c r="AJ20" s="307"/>
      <c r="AK20" s="307"/>
      <c r="AL20" s="307"/>
      <c r="AM20" s="307"/>
      <c r="AN20" s="307"/>
      <c r="AO20" s="307"/>
      <c r="AP20" s="307"/>
      <c r="AQ20" s="307"/>
      <c r="AR20" s="307"/>
      <c r="AS20" s="307"/>
      <c r="AT20" s="307"/>
      <c r="AU20" s="307"/>
      <c r="AV20" s="307"/>
      <c r="AW20" s="307"/>
      <c r="AX20" s="307"/>
      <c r="AY20" s="307"/>
      <c r="AZ20" s="307"/>
      <c r="BA20" s="307"/>
      <c r="BB20" s="307"/>
      <c r="BC20" s="307"/>
      <c r="BD20" s="307"/>
      <c r="BE20" s="307"/>
      <c r="BF20" s="307"/>
      <c r="BG20" s="307"/>
      <c r="BH20" s="307"/>
      <c r="BI20" s="307"/>
      <c r="BJ20" s="307"/>
      <c r="BK20" s="307"/>
      <c r="BL20" s="307"/>
      <c r="BM20" s="307"/>
      <c r="BN20" s="307"/>
      <c r="BO20" s="307"/>
      <c r="BP20" s="307"/>
      <c r="BQ20" s="307"/>
      <c r="BR20" s="307"/>
      <c r="BS20" s="307"/>
      <c r="BT20" s="307"/>
      <c r="BU20" s="307"/>
      <c r="BV20" s="307"/>
      <c r="BW20" s="307"/>
    </row>
    <row r="21" spans="1:75" s="305" customFormat="1" ht="21" customHeight="1" x14ac:dyDescent="0.2">
      <c r="A21" s="348" t="s">
        <v>361</v>
      </c>
      <c r="B21" s="704"/>
      <c r="C21" s="705"/>
      <c r="D21" s="349">
        <f>SUM(D16:D20)</f>
        <v>50184</v>
      </c>
      <c r="E21" s="349">
        <f t="shared" ref="E21:J21" si="0">SUM(E16:E20)</f>
        <v>5250993</v>
      </c>
      <c r="F21" s="349">
        <f t="shared" si="0"/>
        <v>5250993</v>
      </c>
      <c r="G21" s="349">
        <f t="shared" si="0"/>
        <v>0</v>
      </c>
      <c r="H21" s="349">
        <f t="shared" si="0"/>
        <v>0</v>
      </c>
      <c r="I21" s="349">
        <f t="shared" si="0"/>
        <v>5250993</v>
      </c>
      <c r="J21" s="349">
        <f t="shared" si="0"/>
        <v>0</v>
      </c>
      <c r="K21" s="307"/>
      <c r="L21" s="307"/>
      <c r="M21" s="307"/>
      <c r="N21" s="307"/>
      <c r="O21" s="307"/>
      <c r="P21" s="307"/>
      <c r="Q21" s="307"/>
      <c r="R21" s="307"/>
      <c r="S21" s="307"/>
      <c r="T21" s="307"/>
      <c r="U21" s="307"/>
      <c r="V21" s="307"/>
      <c r="W21" s="307"/>
      <c r="X21" s="307"/>
      <c r="Y21" s="307"/>
      <c r="Z21" s="307"/>
      <c r="AA21" s="307"/>
      <c r="AB21" s="307"/>
      <c r="AC21" s="307"/>
      <c r="AD21" s="307"/>
      <c r="AE21" s="307"/>
      <c r="AF21" s="307"/>
      <c r="AG21" s="307"/>
      <c r="AH21" s="307"/>
      <c r="AI21" s="307"/>
      <c r="AJ21" s="307"/>
      <c r="AK21" s="307"/>
      <c r="AL21" s="307"/>
      <c r="AM21" s="307"/>
      <c r="AN21" s="307"/>
      <c r="AO21" s="307"/>
      <c r="AP21" s="307"/>
      <c r="AQ21" s="307"/>
      <c r="AR21" s="307"/>
      <c r="AS21" s="307"/>
      <c r="AT21" s="307"/>
      <c r="AU21" s="307"/>
      <c r="AV21" s="307"/>
      <c r="AW21" s="307"/>
      <c r="AX21" s="307"/>
      <c r="AY21" s="307"/>
      <c r="AZ21" s="307"/>
      <c r="BA21" s="307"/>
      <c r="BB21" s="307"/>
      <c r="BC21" s="307"/>
      <c r="BD21" s="307"/>
      <c r="BE21" s="307"/>
      <c r="BF21" s="307"/>
      <c r="BG21" s="307"/>
      <c r="BH21" s="307"/>
      <c r="BI21" s="307"/>
      <c r="BJ21" s="307"/>
      <c r="BK21" s="307"/>
      <c r="BL21" s="307"/>
      <c r="BM21" s="307"/>
      <c r="BN21" s="307"/>
      <c r="BO21" s="307"/>
      <c r="BP21" s="307"/>
      <c r="BQ21" s="307"/>
      <c r="BR21" s="307"/>
      <c r="BS21" s="307"/>
      <c r="BT21" s="307"/>
      <c r="BU21" s="307"/>
      <c r="BV21" s="307"/>
      <c r="BW21" s="307"/>
    </row>
    <row r="23" spans="1:75" s="703" customFormat="1" x14ac:dyDescent="0.2">
      <c r="A23" s="706"/>
      <c r="B23" s="702"/>
      <c r="C23" s="702"/>
      <c r="D23" s="702"/>
      <c r="E23" s="702"/>
      <c r="F23" s="702"/>
    </row>
  </sheetData>
  <pageMargins left="0.39370078740157483" right="0.39370078740157483" top="0.74803149606299213" bottom="0.74803149606299213" header="0.31496062992125984" footer="0.31496062992125984"/>
  <pageSetup paperSize="9" firstPageNumber="45" orientation="portrait" useFirstPageNumber="1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DD37B3-FDF5-4ABF-AD49-2A53F2A5A648}">
  <sheetPr>
    <tabColor rgb="FFFFCCFF"/>
    <pageSetUpPr fitToPage="1"/>
  </sheetPr>
  <dimension ref="A1:H43"/>
  <sheetViews>
    <sheetView zoomScale="130" zoomScaleNormal="130" workbookViewId="0"/>
  </sheetViews>
  <sheetFormatPr defaultRowHeight="12" x14ac:dyDescent="0.2"/>
  <cols>
    <col min="1" max="1" width="4" style="350" customWidth="1"/>
    <col min="2" max="2" width="5.28515625" style="350" customWidth="1"/>
    <col min="3" max="3" width="8.42578125" style="350" customWidth="1"/>
    <col min="4" max="4" width="8" style="351" customWidth="1"/>
    <col min="5" max="5" width="45.42578125" style="350" customWidth="1"/>
    <col min="6" max="6" width="27" style="350" customWidth="1"/>
    <col min="7" max="7" width="13" style="350" customWidth="1"/>
    <col min="8" max="8" width="10.7109375" style="350" customWidth="1"/>
    <col min="9" max="256" width="9.140625" style="350"/>
    <col min="257" max="257" width="4" style="350" customWidth="1"/>
    <col min="258" max="258" width="5.28515625" style="350" customWidth="1"/>
    <col min="259" max="259" width="8.42578125" style="350" customWidth="1"/>
    <col min="260" max="260" width="8" style="350" customWidth="1"/>
    <col min="261" max="261" width="45.42578125" style="350" customWidth="1"/>
    <col min="262" max="262" width="27" style="350" customWidth="1"/>
    <col min="263" max="263" width="13" style="350" customWidth="1"/>
    <col min="264" max="264" width="10.7109375" style="350" customWidth="1"/>
    <col min="265" max="512" width="9.140625" style="350"/>
    <col min="513" max="513" width="4" style="350" customWidth="1"/>
    <col min="514" max="514" width="5.28515625" style="350" customWidth="1"/>
    <col min="515" max="515" width="8.42578125" style="350" customWidth="1"/>
    <col min="516" max="516" width="8" style="350" customWidth="1"/>
    <col min="517" max="517" width="45.42578125" style="350" customWidth="1"/>
    <col min="518" max="518" width="27" style="350" customWidth="1"/>
    <col min="519" max="519" width="13" style="350" customWidth="1"/>
    <col min="520" max="520" width="10.7109375" style="350" customWidth="1"/>
    <col min="521" max="768" width="9.140625" style="350"/>
    <col min="769" max="769" width="4" style="350" customWidth="1"/>
    <col min="770" max="770" width="5.28515625" style="350" customWidth="1"/>
    <col min="771" max="771" width="8.42578125" style="350" customWidth="1"/>
    <col min="772" max="772" width="8" style="350" customWidth="1"/>
    <col min="773" max="773" width="45.42578125" style="350" customWidth="1"/>
    <col min="774" max="774" width="27" style="350" customWidth="1"/>
    <col min="775" max="775" width="13" style="350" customWidth="1"/>
    <col min="776" max="776" width="10.7109375" style="350" customWidth="1"/>
    <col min="777" max="1024" width="9.140625" style="350"/>
    <col min="1025" max="1025" width="4" style="350" customWidth="1"/>
    <col min="1026" max="1026" width="5.28515625" style="350" customWidth="1"/>
    <col min="1027" max="1027" width="8.42578125" style="350" customWidth="1"/>
    <col min="1028" max="1028" width="8" style="350" customWidth="1"/>
    <col min="1029" max="1029" width="45.42578125" style="350" customWidth="1"/>
    <col min="1030" max="1030" width="27" style="350" customWidth="1"/>
    <col min="1031" max="1031" width="13" style="350" customWidth="1"/>
    <col min="1032" max="1032" width="10.7109375" style="350" customWidth="1"/>
    <col min="1033" max="1280" width="9.140625" style="350"/>
    <col min="1281" max="1281" width="4" style="350" customWidth="1"/>
    <col min="1282" max="1282" width="5.28515625" style="350" customWidth="1"/>
    <col min="1283" max="1283" width="8.42578125" style="350" customWidth="1"/>
    <col min="1284" max="1284" width="8" style="350" customWidth="1"/>
    <col min="1285" max="1285" width="45.42578125" style="350" customWidth="1"/>
    <col min="1286" max="1286" width="27" style="350" customWidth="1"/>
    <col min="1287" max="1287" width="13" style="350" customWidth="1"/>
    <col min="1288" max="1288" width="10.7109375" style="350" customWidth="1"/>
    <col min="1289" max="1536" width="9.140625" style="350"/>
    <col min="1537" max="1537" width="4" style="350" customWidth="1"/>
    <col min="1538" max="1538" width="5.28515625" style="350" customWidth="1"/>
    <col min="1539" max="1539" width="8.42578125" style="350" customWidth="1"/>
    <col min="1540" max="1540" width="8" style="350" customWidth="1"/>
    <col min="1541" max="1541" width="45.42578125" style="350" customWidth="1"/>
    <col min="1542" max="1542" width="27" style="350" customWidth="1"/>
    <col min="1543" max="1543" width="13" style="350" customWidth="1"/>
    <col min="1544" max="1544" width="10.7109375" style="350" customWidth="1"/>
    <col min="1545" max="1792" width="9.140625" style="350"/>
    <col min="1793" max="1793" width="4" style="350" customWidth="1"/>
    <col min="1794" max="1794" width="5.28515625" style="350" customWidth="1"/>
    <col min="1795" max="1795" width="8.42578125" style="350" customWidth="1"/>
    <col min="1796" max="1796" width="8" style="350" customWidth="1"/>
    <col min="1797" max="1797" width="45.42578125" style="350" customWidth="1"/>
    <col min="1798" max="1798" width="27" style="350" customWidth="1"/>
    <col min="1799" max="1799" width="13" style="350" customWidth="1"/>
    <col min="1800" max="1800" width="10.7109375" style="350" customWidth="1"/>
    <col min="1801" max="2048" width="9.140625" style="350"/>
    <col min="2049" max="2049" width="4" style="350" customWidth="1"/>
    <col min="2050" max="2050" width="5.28515625" style="350" customWidth="1"/>
    <col min="2051" max="2051" width="8.42578125" style="350" customWidth="1"/>
    <col min="2052" max="2052" width="8" style="350" customWidth="1"/>
    <col min="2053" max="2053" width="45.42578125" style="350" customWidth="1"/>
    <col min="2054" max="2054" width="27" style="350" customWidth="1"/>
    <col min="2055" max="2055" width="13" style="350" customWidth="1"/>
    <col min="2056" max="2056" width="10.7109375" style="350" customWidth="1"/>
    <col min="2057" max="2304" width="9.140625" style="350"/>
    <col min="2305" max="2305" width="4" style="350" customWidth="1"/>
    <col min="2306" max="2306" width="5.28515625" style="350" customWidth="1"/>
    <col min="2307" max="2307" width="8.42578125" style="350" customWidth="1"/>
    <col min="2308" max="2308" width="8" style="350" customWidth="1"/>
    <col min="2309" max="2309" width="45.42578125" style="350" customWidth="1"/>
    <col min="2310" max="2310" width="27" style="350" customWidth="1"/>
    <col min="2311" max="2311" width="13" style="350" customWidth="1"/>
    <col min="2312" max="2312" width="10.7109375" style="350" customWidth="1"/>
    <col min="2313" max="2560" width="9.140625" style="350"/>
    <col min="2561" max="2561" width="4" style="350" customWidth="1"/>
    <col min="2562" max="2562" width="5.28515625" style="350" customWidth="1"/>
    <col min="2563" max="2563" width="8.42578125" style="350" customWidth="1"/>
    <col min="2564" max="2564" width="8" style="350" customWidth="1"/>
    <col min="2565" max="2565" width="45.42578125" style="350" customWidth="1"/>
    <col min="2566" max="2566" width="27" style="350" customWidth="1"/>
    <col min="2567" max="2567" width="13" style="350" customWidth="1"/>
    <col min="2568" max="2568" width="10.7109375" style="350" customWidth="1"/>
    <col min="2569" max="2816" width="9.140625" style="350"/>
    <col min="2817" max="2817" width="4" style="350" customWidth="1"/>
    <col min="2818" max="2818" width="5.28515625" style="350" customWidth="1"/>
    <col min="2819" max="2819" width="8.42578125" style="350" customWidth="1"/>
    <col min="2820" max="2820" width="8" style="350" customWidth="1"/>
    <col min="2821" max="2821" width="45.42578125" style="350" customWidth="1"/>
    <col min="2822" max="2822" width="27" style="350" customWidth="1"/>
    <col min="2823" max="2823" width="13" style="350" customWidth="1"/>
    <col min="2824" max="2824" width="10.7109375" style="350" customWidth="1"/>
    <col min="2825" max="3072" width="9.140625" style="350"/>
    <col min="3073" max="3073" width="4" style="350" customWidth="1"/>
    <col min="3074" max="3074" width="5.28515625" style="350" customWidth="1"/>
    <col min="3075" max="3075" width="8.42578125" style="350" customWidth="1"/>
    <col min="3076" max="3076" width="8" style="350" customWidth="1"/>
    <col min="3077" max="3077" width="45.42578125" style="350" customWidth="1"/>
    <col min="3078" max="3078" width="27" style="350" customWidth="1"/>
    <col min="3079" max="3079" width="13" style="350" customWidth="1"/>
    <col min="3080" max="3080" width="10.7109375" style="350" customWidth="1"/>
    <col min="3081" max="3328" width="9.140625" style="350"/>
    <col min="3329" max="3329" width="4" style="350" customWidth="1"/>
    <col min="3330" max="3330" width="5.28515625" style="350" customWidth="1"/>
    <col min="3331" max="3331" width="8.42578125" style="350" customWidth="1"/>
    <col min="3332" max="3332" width="8" style="350" customWidth="1"/>
    <col min="3333" max="3333" width="45.42578125" style="350" customWidth="1"/>
    <col min="3334" max="3334" width="27" style="350" customWidth="1"/>
    <col min="3335" max="3335" width="13" style="350" customWidth="1"/>
    <col min="3336" max="3336" width="10.7109375" style="350" customWidth="1"/>
    <col min="3337" max="3584" width="9.140625" style="350"/>
    <col min="3585" max="3585" width="4" style="350" customWidth="1"/>
    <col min="3586" max="3586" width="5.28515625" style="350" customWidth="1"/>
    <col min="3587" max="3587" width="8.42578125" style="350" customWidth="1"/>
    <col min="3588" max="3588" width="8" style="350" customWidth="1"/>
    <col min="3589" max="3589" width="45.42578125" style="350" customWidth="1"/>
    <col min="3590" max="3590" width="27" style="350" customWidth="1"/>
    <col min="3591" max="3591" width="13" style="350" customWidth="1"/>
    <col min="3592" max="3592" width="10.7109375" style="350" customWidth="1"/>
    <col min="3593" max="3840" width="9.140625" style="350"/>
    <col min="3841" max="3841" width="4" style="350" customWidth="1"/>
    <col min="3842" max="3842" width="5.28515625" style="350" customWidth="1"/>
    <col min="3843" max="3843" width="8.42578125" style="350" customWidth="1"/>
    <col min="3844" max="3844" width="8" style="350" customWidth="1"/>
    <col min="3845" max="3845" width="45.42578125" style="350" customWidth="1"/>
    <col min="3846" max="3846" width="27" style="350" customWidth="1"/>
    <col min="3847" max="3847" width="13" style="350" customWidth="1"/>
    <col min="3848" max="3848" width="10.7109375" style="350" customWidth="1"/>
    <col min="3849" max="4096" width="9.140625" style="350"/>
    <col min="4097" max="4097" width="4" style="350" customWidth="1"/>
    <col min="4098" max="4098" width="5.28515625" style="350" customWidth="1"/>
    <col min="4099" max="4099" width="8.42578125" style="350" customWidth="1"/>
    <col min="4100" max="4100" width="8" style="350" customWidth="1"/>
    <col min="4101" max="4101" width="45.42578125" style="350" customWidth="1"/>
    <col min="4102" max="4102" width="27" style="350" customWidth="1"/>
    <col min="4103" max="4103" width="13" style="350" customWidth="1"/>
    <col min="4104" max="4104" width="10.7109375" style="350" customWidth="1"/>
    <col min="4105" max="4352" width="9.140625" style="350"/>
    <col min="4353" max="4353" width="4" style="350" customWidth="1"/>
    <col min="4354" max="4354" width="5.28515625" style="350" customWidth="1"/>
    <col min="4355" max="4355" width="8.42578125" style="350" customWidth="1"/>
    <col min="4356" max="4356" width="8" style="350" customWidth="1"/>
    <col min="4357" max="4357" width="45.42578125" style="350" customWidth="1"/>
    <col min="4358" max="4358" width="27" style="350" customWidth="1"/>
    <col min="4359" max="4359" width="13" style="350" customWidth="1"/>
    <col min="4360" max="4360" width="10.7109375" style="350" customWidth="1"/>
    <col min="4361" max="4608" width="9.140625" style="350"/>
    <col min="4609" max="4609" width="4" style="350" customWidth="1"/>
    <col min="4610" max="4610" width="5.28515625" style="350" customWidth="1"/>
    <col min="4611" max="4611" width="8.42578125" style="350" customWidth="1"/>
    <col min="4612" max="4612" width="8" style="350" customWidth="1"/>
    <col min="4613" max="4613" width="45.42578125" style="350" customWidth="1"/>
    <col min="4614" max="4614" width="27" style="350" customWidth="1"/>
    <col min="4615" max="4615" width="13" style="350" customWidth="1"/>
    <col min="4616" max="4616" width="10.7109375" style="350" customWidth="1"/>
    <col min="4617" max="4864" width="9.140625" style="350"/>
    <col min="4865" max="4865" width="4" style="350" customWidth="1"/>
    <col min="4866" max="4866" width="5.28515625" style="350" customWidth="1"/>
    <col min="4867" max="4867" width="8.42578125" style="350" customWidth="1"/>
    <col min="4868" max="4868" width="8" style="350" customWidth="1"/>
    <col min="4869" max="4869" width="45.42578125" style="350" customWidth="1"/>
    <col min="4870" max="4870" width="27" style="350" customWidth="1"/>
    <col min="4871" max="4871" width="13" style="350" customWidth="1"/>
    <col min="4872" max="4872" width="10.7109375" style="350" customWidth="1"/>
    <col min="4873" max="5120" width="9.140625" style="350"/>
    <col min="5121" max="5121" width="4" style="350" customWidth="1"/>
    <col min="5122" max="5122" width="5.28515625" style="350" customWidth="1"/>
    <col min="5123" max="5123" width="8.42578125" style="350" customWidth="1"/>
    <col min="5124" max="5124" width="8" style="350" customWidth="1"/>
    <col min="5125" max="5125" width="45.42578125" style="350" customWidth="1"/>
    <col min="5126" max="5126" width="27" style="350" customWidth="1"/>
    <col min="5127" max="5127" width="13" style="350" customWidth="1"/>
    <col min="5128" max="5128" width="10.7109375" style="350" customWidth="1"/>
    <col min="5129" max="5376" width="9.140625" style="350"/>
    <col min="5377" max="5377" width="4" style="350" customWidth="1"/>
    <col min="5378" max="5378" width="5.28515625" style="350" customWidth="1"/>
    <col min="5379" max="5379" width="8.42578125" style="350" customWidth="1"/>
    <col min="5380" max="5380" width="8" style="350" customWidth="1"/>
    <col min="5381" max="5381" width="45.42578125" style="350" customWidth="1"/>
    <col min="5382" max="5382" width="27" style="350" customWidth="1"/>
    <col min="5383" max="5383" width="13" style="350" customWidth="1"/>
    <col min="5384" max="5384" width="10.7109375" style="350" customWidth="1"/>
    <col min="5385" max="5632" width="9.140625" style="350"/>
    <col min="5633" max="5633" width="4" style="350" customWidth="1"/>
    <col min="5634" max="5634" width="5.28515625" style="350" customWidth="1"/>
    <col min="5635" max="5635" width="8.42578125" style="350" customWidth="1"/>
    <col min="5636" max="5636" width="8" style="350" customWidth="1"/>
    <col min="5637" max="5637" width="45.42578125" style="350" customWidth="1"/>
    <col min="5638" max="5638" width="27" style="350" customWidth="1"/>
    <col min="5639" max="5639" width="13" style="350" customWidth="1"/>
    <col min="5640" max="5640" width="10.7109375" style="350" customWidth="1"/>
    <col min="5641" max="5888" width="9.140625" style="350"/>
    <col min="5889" max="5889" width="4" style="350" customWidth="1"/>
    <col min="5890" max="5890" width="5.28515625" style="350" customWidth="1"/>
    <col min="5891" max="5891" width="8.42578125" style="350" customWidth="1"/>
    <col min="5892" max="5892" width="8" style="350" customWidth="1"/>
    <col min="5893" max="5893" width="45.42578125" style="350" customWidth="1"/>
    <col min="5894" max="5894" width="27" style="350" customWidth="1"/>
    <col min="5895" max="5895" width="13" style="350" customWidth="1"/>
    <col min="5896" max="5896" width="10.7109375" style="350" customWidth="1"/>
    <col min="5897" max="6144" width="9.140625" style="350"/>
    <col min="6145" max="6145" width="4" style="350" customWidth="1"/>
    <col min="6146" max="6146" width="5.28515625" style="350" customWidth="1"/>
    <col min="6147" max="6147" width="8.42578125" style="350" customWidth="1"/>
    <col min="6148" max="6148" width="8" style="350" customWidth="1"/>
    <col min="6149" max="6149" width="45.42578125" style="350" customWidth="1"/>
    <col min="6150" max="6150" width="27" style="350" customWidth="1"/>
    <col min="6151" max="6151" width="13" style="350" customWidth="1"/>
    <col min="6152" max="6152" width="10.7109375" style="350" customWidth="1"/>
    <col min="6153" max="6400" width="9.140625" style="350"/>
    <col min="6401" max="6401" width="4" style="350" customWidth="1"/>
    <col min="6402" max="6402" width="5.28515625" style="350" customWidth="1"/>
    <col min="6403" max="6403" width="8.42578125" style="350" customWidth="1"/>
    <col min="6404" max="6404" width="8" style="350" customWidth="1"/>
    <col min="6405" max="6405" width="45.42578125" style="350" customWidth="1"/>
    <col min="6406" max="6406" width="27" style="350" customWidth="1"/>
    <col min="6407" max="6407" width="13" style="350" customWidth="1"/>
    <col min="6408" max="6408" width="10.7109375" style="350" customWidth="1"/>
    <col min="6409" max="6656" width="9.140625" style="350"/>
    <col min="6657" max="6657" width="4" style="350" customWidth="1"/>
    <col min="6658" max="6658" width="5.28515625" style="350" customWidth="1"/>
    <col min="6659" max="6659" width="8.42578125" style="350" customWidth="1"/>
    <col min="6660" max="6660" width="8" style="350" customWidth="1"/>
    <col min="6661" max="6661" width="45.42578125" style="350" customWidth="1"/>
    <col min="6662" max="6662" width="27" style="350" customWidth="1"/>
    <col min="6663" max="6663" width="13" style="350" customWidth="1"/>
    <col min="6664" max="6664" width="10.7109375" style="350" customWidth="1"/>
    <col min="6665" max="6912" width="9.140625" style="350"/>
    <col min="6913" max="6913" width="4" style="350" customWidth="1"/>
    <col min="6914" max="6914" width="5.28515625" style="350" customWidth="1"/>
    <col min="6915" max="6915" width="8.42578125" style="350" customWidth="1"/>
    <col min="6916" max="6916" width="8" style="350" customWidth="1"/>
    <col min="6917" max="6917" width="45.42578125" style="350" customWidth="1"/>
    <col min="6918" max="6918" width="27" style="350" customWidth="1"/>
    <col min="6919" max="6919" width="13" style="350" customWidth="1"/>
    <col min="6920" max="6920" width="10.7109375" style="350" customWidth="1"/>
    <col min="6921" max="7168" width="9.140625" style="350"/>
    <col min="7169" max="7169" width="4" style="350" customWidth="1"/>
    <col min="7170" max="7170" width="5.28515625" style="350" customWidth="1"/>
    <col min="7171" max="7171" width="8.42578125" style="350" customWidth="1"/>
    <col min="7172" max="7172" width="8" style="350" customWidth="1"/>
    <col min="7173" max="7173" width="45.42578125" style="350" customWidth="1"/>
    <col min="7174" max="7174" width="27" style="350" customWidth="1"/>
    <col min="7175" max="7175" width="13" style="350" customWidth="1"/>
    <col min="7176" max="7176" width="10.7109375" style="350" customWidth="1"/>
    <col min="7177" max="7424" width="9.140625" style="350"/>
    <col min="7425" max="7425" width="4" style="350" customWidth="1"/>
    <col min="7426" max="7426" width="5.28515625" style="350" customWidth="1"/>
    <col min="7427" max="7427" width="8.42578125" style="350" customWidth="1"/>
    <col min="7428" max="7428" width="8" style="350" customWidth="1"/>
    <col min="7429" max="7429" width="45.42578125" style="350" customWidth="1"/>
    <col min="7430" max="7430" width="27" style="350" customWidth="1"/>
    <col min="7431" max="7431" width="13" style="350" customWidth="1"/>
    <col min="7432" max="7432" width="10.7109375" style="350" customWidth="1"/>
    <col min="7433" max="7680" width="9.140625" style="350"/>
    <col min="7681" max="7681" width="4" style="350" customWidth="1"/>
    <col min="7682" max="7682" width="5.28515625" style="350" customWidth="1"/>
    <col min="7683" max="7683" width="8.42578125" style="350" customWidth="1"/>
    <col min="7684" max="7684" width="8" style="350" customWidth="1"/>
    <col min="7685" max="7685" width="45.42578125" style="350" customWidth="1"/>
    <col min="7686" max="7686" width="27" style="350" customWidth="1"/>
    <col min="7687" max="7687" width="13" style="350" customWidth="1"/>
    <col min="7688" max="7688" width="10.7109375" style="350" customWidth="1"/>
    <col min="7689" max="7936" width="9.140625" style="350"/>
    <col min="7937" max="7937" width="4" style="350" customWidth="1"/>
    <col min="7938" max="7938" width="5.28515625" style="350" customWidth="1"/>
    <col min="7939" max="7939" width="8.42578125" style="350" customWidth="1"/>
    <col min="7940" max="7940" width="8" style="350" customWidth="1"/>
    <col min="7941" max="7941" width="45.42578125" style="350" customWidth="1"/>
    <col min="7942" max="7942" width="27" style="350" customWidth="1"/>
    <col min="7943" max="7943" width="13" style="350" customWidth="1"/>
    <col min="7944" max="7944" width="10.7109375" style="350" customWidth="1"/>
    <col min="7945" max="8192" width="9.140625" style="350"/>
    <col min="8193" max="8193" width="4" style="350" customWidth="1"/>
    <col min="8194" max="8194" width="5.28515625" style="350" customWidth="1"/>
    <col min="8195" max="8195" width="8.42578125" style="350" customWidth="1"/>
    <col min="8196" max="8196" width="8" style="350" customWidth="1"/>
    <col min="8197" max="8197" width="45.42578125" style="350" customWidth="1"/>
    <col min="8198" max="8198" width="27" style="350" customWidth="1"/>
    <col min="8199" max="8199" width="13" style="350" customWidth="1"/>
    <col min="8200" max="8200" width="10.7109375" style="350" customWidth="1"/>
    <col min="8201" max="8448" width="9.140625" style="350"/>
    <col min="8449" max="8449" width="4" style="350" customWidth="1"/>
    <col min="8450" max="8450" width="5.28515625" style="350" customWidth="1"/>
    <col min="8451" max="8451" width="8.42578125" style="350" customWidth="1"/>
    <col min="8452" max="8452" width="8" style="350" customWidth="1"/>
    <col min="8453" max="8453" width="45.42578125" style="350" customWidth="1"/>
    <col min="8454" max="8454" width="27" style="350" customWidth="1"/>
    <col min="8455" max="8455" width="13" style="350" customWidth="1"/>
    <col min="8456" max="8456" width="10.7109375" style="350" customWidth="1"/>
    <col min="8457" max="8704" width="9.140625" style="350"/>
    <col min="8705" max="8705" width="4" style="350" customWidth="1"/>
    <col min="8706" max="8706" width="5.28515625" style="350" customWidth="1"/>
    <col min="8707" max="8707" width="8.42578125" style="350" customWidth="1"/>
    <col min="8708" max="8708" width="8" style="350" customWidth="1"/>
    <col min="8709" max="8709" width="45.42578125" style="350" customWidth="1"/>
    <col min="8710" max="8710" width="27" style="350" customWidth="1"/>
    <col min="8711" max="8711" width="13" style="350" customWidth="1"/>
    <col min="8712" max="8712" width="10.7109375" style="350" customWidth="1"/>
    <col min="8713" max="8960" width="9.140625" style="350"/>
    <col min="8961" max="8961" width="4" style="350" customWidth="1"/>
    <col min="8962" max="8962" width="5.28515625" style="350" customWidth="1"/>
    <col min="8963" max="8963" width="8.42578125" style="350" customWidth="1"/>
    <col min="8964" max="8964" width="8" style="350" customWidth="1"/>
    <col min="8965" max="8965" width="45.42578125" style="350" customWidth="1"/>
    <col min="8966" max="8966" width="27" style="350" customWidth="1"/>
    <col min="8967" max="8967" width="13" style="350" customWidth="1"/>
    <col min="8968" max="8968" width="10.7109375" style="350" customWidth="1"/>
    <col min="8969" max="9216" width="9.140625" style="350"/>
    <col min="9217" max="9217" width="4" style="350" customWidth="1"/>
    <col min="9218" max="9218" width="5.28515625" style="350" customWidth="1"/>
    <col min="9219" max="9219" width="8.42578125" style="350" customWidth="1"/>
    <col min="9220" max="9220" width="8" style="350" customWidth="1"/>
    <col min="9221" max="9221" width="45.42578125" style="350" customWidth="1"/>
    <col min="9222" max="9222" width="27" style="350" customWidth="1"/>
    <col min="9223" max="9223" width="13" style="350" customWidth="1"/>
    <col min="9224" max="9224" width="10.7109375" style="350" customWidth="1"/>
    <col min="9225" max="9472" width="9.140625" style="350"/>
    <col min="9473" max="9473" width="4" style="350" customWidth="1"/>
    <col min="9474" max="9474" width="5.28515625" style="350" customWidth="1"/>
    <col min="9475" max="9475" width="8.42578125" style="350" customWidth="1"/>
    <col min="9476" max="9476" width="8" style="350" customWidth="1"/>
    <col min="9477" max="9477" width="45.42578125" style="350" customWidth="1"/>
    <col min="9478" max="9478" width="27" style="350" customWidth="1"/>
    <col min="9479" max="9479" width="13" style="350" customWidth="1"/>
    <col min="9480" max="9480" width="10.7109375" style="350" customWidth="1"/>
    <col min="9481" max="9728" width="9.140625" style="350"/>
    <col min="9729" max="9729" width="4" style="350" customWidth="1"/>
    <col min="9730" max="9730" width="5.28515625" style="350" customWidth="1"/>
    <col min="9731" max="9731" width="8.42578125" style="350" customWidth="1"/>
    <col min="9732" max="9732" width="8" style="350" customWidth="1"/>
    <col min="9733" max="9733" width="45.42578125" style="350" customWidth="1"/>
    <col min="9734" max="9734" width="27" style="350" customWidth="1"/>
    <col min="9735" max="9735" width="13" style="350" customWidth="1"/>
    <col min="9736" max="9736" width="10.7109375" style="350" customWidth="1"/>
    <col min="9737" max="9984" width="9.140625" style="350"/>
    <col min="9985" max="9985" width="4" style="350" customWidth="1"/>
    <col min="9986" max="9986" width="5.28515625" style="350" customWidth="1"/>
    <col min="9987" max="9987" width="8.42578125" style="350" customWidth="1"/>
    <col min="9988" max="9988" width="8" style="350" customWidth="1"/>
    <col min="9989" max="9989" width="45.42578125" style="350" customWidth="1"/>
    <col min="9990" max="9990" width="27" style="350" customWidth="1"/>
    <col min="9991" max="9991" width="13" style="350" customWidth="1"/>
    <col min="9992" max="9992" width="10.7109375" style="350" customWidth="1"/>
    <col min="9993" max="10240" width="9.140625" style="350"/>
    <col min="10241" max="10241" width="4" style="350" customWidth="1"/>
    <col min="10242" max="10242" width="5.28515625" style="350" customWidth="1"/>
    <col min="10243" max="10243" width="8.42578125" style="350" customWidth="1"/>
    <col min="10244" max="10244" width="8" style="350" customWidth="1"/>
    <col min="10245" max="10245" width="45.42578125" style="350" customWidth="1"/>
    <col min="10246" max="10246" width="27" style="350" customWidth="1"/>
    <col min="10247" max="10247" width="13" style="350" customWidth="1"/>
    <col min="10248" max="10248" width="10.7109375" style="350" customWidth="1"/>
    <col min="10249" max="10496" width="9.140625" style="350"/>
    <col min="10497" max="10497" width="4" style="350" customWidth="1"/>
    <col min="10498" max="10498" width="5.28515625" style="350" customWidth="1"/>
    <col min="10499" max="10499" width="8.42578125" style="350" customWidth="1"/>
    <col min="10500" max="10500" width="8" style="350" customWidth="1"/>
    <col min="10501" max="10501" width="45.42578125" style="350" customWidth="1"/>
    <col min="10502" max="10502" width="27" style="350" customWidth="1"/>
    <col min="10503" max="10503" width="13" style="350" customWidth="1"/>
    <col min="10504" max="10504" width="10.7109375" style="350" customWidth="1"/>
    <col min="10505" max="10752" width="9.140625" style="350"/>
    <col min="10753" max="10753" width="4" style="350" customWidth="1"/>
    <col min="10754" max="10754" width="5.28515625" style="350" customWidth="1"/>
    <col min="10755" max="10755" width="8.42578125" style="350" customWidth="1"/>
    <col min="10756" max="10756" width="8" style="350" customWidth="1"/>
    <col min="10757" max="10757" width="45.42578125" style="350" customWidth="1"/>
    <col min="10758" max="10758" width="27" style="350" customWidth="1"/>
    <col min="10759" max="10759" width="13" style="350" customWidth="1"/>
    <col min="10760" max="10760" width="10.7109375" style="350" customWidth="1"/>
    <col min="10761" max="11008" width="9.140625" style="350"/>
    <col min="11009" max="11009" width="4" style="350" customWidth="1"/>
    <col min="11010" max="11010" width="5.28515625" style="350" customWidth="1"/>
    <col min="11011" max="11011" width="8.42578125" style="350" customWidth="1"/>
    <col min="11012" max="11012" width="8" style="350" customWidth="1"/>
    <col min="11013" max="11013" width="45.42578125" style="350" customWidth="1"/>
    <col min="11014" max="11014" width="27" style="350" customWidth="1"/>
    <col min="11015" max="11015" width="13" style="350" customWidth="1"/>
    <col min="11016" max="11016" width="10.7109375" style="350" customWidth="1"/>
    <col min="11017" max="11264" width="9.140625" style="350"/>
    <col min="11265" max="11265" width="4" style="350" customWidth="1"/>
    <col min="11266" max="11266" width="5.28515625" style="350" customWidth="1"/>
    <col min="11267" max="11267" width="8.42578125" style="350" customWidth="1"/>
    <col min="11268" max="11268" width="8" style="350" customWidth="1"/>
    <col min="11269" max="11269" width="45.42578125" style="350" customWidth="1"/>
    <col min="11270" max="11270" width="27" style="350" customWidth="1"/>
    <col min="11271" max="11271" width="13" style="350" customWidth="1"/>
    <col min="11272" max="11272" width="10.7109375" style="350" customWidth="1"/>
    <col min="11273" max="11520" width="9.140625" style="350"/>
    <col min="11521" max="11521" width="4" style="350" customWidth="1"/>
    <col min="11522" max="11522" width="5.28515625" style="350" customWidth="1"/>
    <col min="11523" max="11523" width="8.42578125" style="350" customWidth="1"/>
    <col min="11524" max="11524" width="8" style="350" customWidth="1"/>
    <col min="11525" max="11525" width="45.42578125" style="350" customWidth="1"/>
    <col min="11526" max="11526" width="27" style="350" customWidth="1"/>
    <col min="11527" max="11527" width="13" style="350" customWidth="1"/>
    <col min="11528" max="11528" width="10.7109375" style="350" customWidth="1"/>
    <col min="11529" max="11776" width="9.140625" style="350"/>
    <col min="11777" max="11777" width="4" style="350" customWidth="1"/>
    <col min="11778" max="11778" width="5.28515625" style="350" customWidth="1"/>
    <col min="11779" max="11779" width="8.42578125" style="350" customWidth="1"/>
    <col min="11780" max="11780" width="8" style="350" customWidth="1"/>
    <col min="11781" max="11781" width="45.42578125" style="350" customWidth="1"/>
    <col min="11782" max="11782" width="27" style="350" customWidth="1"/>
    <col min="11783" max="11783" width="13" style="350" customWidth="1"/>
    <col min="11784" max="11784" width="10.7109375" style="350" customWidth="1"/>
    <col min="11785" max="12032" width="9.140625" style="350"/>
    <col min="12033" max="12033" width="4" style="350" customWidth="1"/>
    <col min="12034" max="12034" width="5.28515625" style="350" customWidth="1"/>
    <col min="12035" max="12035" width="8.42578125" style="350" customWidth="1"/>
    <col min="12036" max="12036" width="8" style="350" customWidth="1"/>
    <col min="12037" max="12037" width="45.42578125" style="350" customWidth="1"/>
    <col min="12038" max="12038" width="27" style="350" customWidth="1"/>
    <col min="12039" max="12039" width="13" style="350" customWidth="1"/>
    <col min="12040" max="12040" width="10.7109375" style="350" customWidth="1"/>
    <col min="12041" max="12288" width="9.140625" style="350"/>
    <col min="12289" max="12289" width="4" style="350" customWidth="1"/>
    <col min="12290" max="12290" width="5.28515625" style="350" customWidth="1"/>
    <col min="12291" max="12291" width="8.42578125" style="350" customWidth="1"/>
    <col min="12292" max="12292" width="8" style="350" customWidth="1"/>
    <col min="12293" max="12293" width="45.42578125" style="350" customWidth="1"/>
    <col min="12294" max="12294" width="27" style="350" customWidth="1"/>
    <col min="12295" max="12295" width="13" style="350" customWidth="1"/>
    <col min="12296" max="12296" width="10.7109375" style="350" customWidth="1"/>
    <col min="12297" max="12544" width="9.140625" style="350"/>
    <col min="12545" max="12545" width="4" style="350" customWidth="1"/>
    <col min="12546" max="12546" width="5.28515625" style="350" customWidth="1"/>
    <col min="12547" max="12547" width="8.42578125" style="350" customWidth="1"/>
    <col min="12548" max="12548" width="8" style="350" customWidth="1"/>
    <col min="12549" max="12549" width="45.42578125" style="350" customWidth="1"/>
    <col min="12550" max="12550" width="27" style="350" customWidth="1"/>
    <col min="12551" max="12551" width="13" style="350" customWidth="1"/>
    <col min="12552" max="12552" width="10.7109375" style="350" customWidth="1"/>
    <col min="12553" max="12800" width="9.140625" style="350"/>
    <col min="12801" max="12801" width="4" style="350" customWidth="1"/>
    <col min="12802" max="12802" width="5.28515625" style="350" customWidth="1"/>
    <col min="12803" max="12803" width="8.42578125" style="350" customWidth="1"/>
    <col min="12804" max="12804" width="8" style="350" customWidth="1"/>
    <col min="12805" max="12805" width="45.42578125" style="350" customWidth="1"/>
    <col min="12806" max="12806" width="27" style="350" customWidth="1"/>
    <col min="12807" max="12807" width="13" style="350" customWidth="1"/>
    <col min="12808" max="12808" width="10.7109375" style="350" customWidth="1"/>
    <col min="12809" max="13056" width="9.140625" style="350"/>
    <col min="13057" max="13057" width="4" style="350" customWidth="1"/>
    <col min="13058" max="13058" width="5.28515625" style="350" customWidth="1"/>
    <col min="13059" max="13059" width="8.42578125" style="350" customWidth="1"/>
    <col min="13060" max="13060" width="8" style="350" customWidth="1"/>
    <col min="13061" max="13061" width="45.42578125" style="350" customWidth="1"/>
    <col min="13062" max="13062" width="27" style="350" customWidth="1"/>
    <col min="13063" max="13063" width="13" style="350" customWidth="1"/>
    <col min="13064" max="13064" width="10.7109375" style="350" customWidth="1"/>
    <col min="13065" max="13312" width="9.140625" style="350"/>
    <col min="13313" max="13313" width="4" style="350" customWidth="1"/>
    <col min="13314" max="13314" width="5.28515625" style="350" customWidth="1"/>
    <col min="13315" max="13315" width="8.42578125" style="350" customWidth="1"/>
    <col min="13316" max="13316" width="8" style="350" customWidth="1"/>
    <col min="13317" max="13317" width="45.42578125" style="350" customWidth="1"/>
    <col min="13318" max="13318" width="27" style="350" customWidth="1"/>
    <col min="13319" max="13319" width="13" style="350" customWidth="1"/>
    <col min="13320" max="13320" width="10.7109375" style="350" customWidth="1"/>
    <col min="13321" max="13568" width="9.140625" style="350"/>
    <col min="13569" max="13569" width="4" style="350" customWidth="1"/>
    <col min="13570" max="13570" width="5.28515625" style="350" customWidth="1"/>
    <col min="13571" max="13571" width="8.42578125" style="350" customWidth="1"/>
    <col min="13572" max="13572" width="8" style="350" customWidth="1"/>
    <col min="13573" max="13573" width="45.42578125" style="350" customWidth="1"/>
    <col min="13574" max="13574" width="27" style="350" customWidth="1"/>
    <col min="13575" max="13575" width="13" style="350" customWidth="1"/>
    <col min="13576" max="13576" width="10.7109375" style="350" customWidth="1"/>
    <col min="13577" max="13824" width="9.140625" style="350"/>
    <col min="13825" max="13825" width="4" style="350" customWidth="1"/>
    <col min="13826" max="13826" width="5.28515625" style="350" customWidth="1"/>
    <col min="13827" max="13827" width="8.42578125" style="350" customWidth="1"/>
    <col min="13828" max="13828" width="8" style="350" customWidth="1"/>
    <col min="13829" max="13829" width="45.42578125" style="350" customWidth="1"/>
    <col min="13830" max="13830" width="27" style="350" customWidth="1"/>
    <col min="13831" max="13831" width="13" style="350" customWidth="1"/>
    <col min="13832" max="13832" width="10.7109375" style="350" customWidth="1"/>
    <col min="13833" max="14080" width="9.140625" style="350"/>
    <col min="14081" max="14081" width="4" style="350" customWidth="1"/>
    <col min="14082" max="14082" width="5.28515625" style="350" customWidth="1"/>
    <col min="14083" max="14083" width="8.42578125" style="350" customWidth="1"/>
    <col min="14084" max="14084" width="8" style="350" customWidth="1"/>
    <col min="14085" max="14085" width="45.42578125" style="350" customWidth="1"/>
    <col min="14086" max="14086" width="27" style="350" customWidth="1"/>
    <col min="14087" max="14087" width="13" style="350" customWidth="1"/>
    <col min="14088" max="14088" width="10.7109375" style="350" customWidth="1"/>
    <col min="14089" max="14336" width="9.140625" style="350"/>
    <col min="14337" max="14337" width="4" style="350" customWidth="1"/>
    <col min="14338" max="14338" width="5.28515625" style="350" customWidth="1"/>
    <col min="14339" max="14339" width="8.42578125" style="350" customWidth="1"/>
    <col min="14340" max="14340" width="8" style="350" customWidth="1"/>
    <col min="14341" max="14341" width="45.42578125" style="350" customWidth="1"/>
    <col min="14342" max="14342" width="27" style="350" customWidth="1"/>
    <col min="14343" max="14343" width="13" style="350" customWidth="1"/>
    <col min="14344" max="14344" width="10.7109375" style="350" customWidth="1"/>
    <col min="14345" max="14592" width="9.140625" style="350"/>
    <col min="14593" max="14593" width="4" style="350" customWidth="1"/>
    <col min="14594" max="14594" width="5.28515625" style="350" customWidth="1"/>
    <col min="14595" max="14595" width="8.42578125" style="350" customWidth="1"/>
    <col min="14596" max="14596" width="8" style="350" customWidth="1"/>
    <col min="14597" max="14597" width="45.42578125" style="350" customWidth="1"/>
    <col min="14598" max="14598" width="27" style="350" customWidth="1"/>
    <col min="14599" max="14599" width="13" style="350" customWidth="1"/>
    <col min="14600" max="14600" width="10.7109375" style="350" customWidth="1"/>
    <col min="14601" max="14848" width="9.140625" style="350"/>
    <col min="14849" max="14849" width="4" style="350" customWidth="1"/>
    <col min="14850" max="14850" width="5.28515625" style="350" customWidth="1"/>
    <col min="14851" max="14851" width="8.42578125" style="350" customWidth="1"/>
    <col min="14852" max="14852" width="8" style="350" customWidth="1"/>
    <col min="14853" max="14853" width="45.42578125" style="350" customWidth="1"/>
    <col min="14854" max="14854" width="27" style="350" customWidth="1"/>
    <col min="14855" max="14855" width="13" style="350" customWidth="1"/>
    <col min="14856" max="14856" width="10.7109375" style="350" customWidth="1"/>
    <col min="14857" max="15104" width="9.140625" style="350"/>
    <col min="15105" max="15105" width="4" style="350" customWidth="1"/>
    <col min="15106" max="15106" width="5.28515625" style="350" customWidth="1"/>
    <col min="15107" max="15107" width="8.42578125" style="350" customWidth="1"/>
    <col min="15108" max="15108" width="8" style="350" customWidth="1"/>
    <col min="15109" max="15109" width="45.42578125" style="350" customWidth="1"/>
    <col min="15110" max="15110" width="27" style="350" customWidth="1"/>
    <col min="15111" max="15111" width="13" style="350" customWidth="1"/>
    <col min="15112" max="15112" width="10.7109375" style="350" customWidth="1"/>
    <col min="15113" max="15360" width="9.140625" style="350"/>
    <col min="15361" max="15361" width="4" style="350" customWidth="1"/>
    <col min="15362" max="15362" width="5.28515625" style="350" customWidth="1"/>
    <col min="15363" max="15363" width="8.42578125" style="350" customWidth="1"/>
    <col min="15364" max="15364" width="8" style="350" customWidth="1"/>
    <col min="15365" max="15365" width="45.42578125" style="350" customWidth="1"/>
    <col min="15366" max="15366" width="27" style="350" customWidth="1"/>
    <col min="15367" max="15367" width="13" style="350" customWidth="1"/>
    <col min="15368" max="15368" width="10.7109375" style="350" customWidth="1"/>
    <col min="15369" max="15616" width="9.140625" style="350"/>
    <col min="15617" max="15617" width="4" style="350" customWidth="1"/>
    <col min="15618" max="15618" width="5.28515625" style="350" customWidth="1"/>
    <col min="15619" max="15619" width="8.42578125" style="350" customWidth="1"/>
    <col min="15620" max="15620" width="8" style="350" customWidth="1"/>
    <col min="15621" max="15621" width="45.42578125" style="350" customWidth="1"/>
    <col min="15622" max="15622" width="27" style="350" customWidth="1"/>
    <col min="15623" max="15623" width="13" style="350" customWidth="1"/>
    <col min="15624" max="15624" width="10.7109375" style="350" customWidth="1"/>
    <col min="15625" max="15872" width="9.140625" style="350"/>
    <col min="15873" max="15873" width="4" style="350" customWidth="1"/>
    <col min="15874" max="15874" width="5.28515625" style="350" customWidth="1"/>
    <col min="15875" max="15875" width="8.42578125" style="350" customWidth="1"/>
    <col min="15876" max="15876" width="8" style="350" customWidth="1"/>
    <col min="15877" max="15877" width="45.42578125" style="350" customWidth="1"/>
    <col min="15878" max="15878" width="27" style="350" customWidth="1"/>
    <col min="15879" max="15879" width="13" style="350" customWidth="1"/>
    <col min="15880" max="15880" width="10.7109375" style="350" customWidth="1"/>
    <col min="15881" max="16128" width="9.140625" style="350"/>
    <col min="16129" max="16129" width="4" style="350" customWidth="1"/>
    <col min="16130" max="16130" width="5.28515625" style="350" customWidth="1"/>
    <col min="16131" max="16131" width="8.42578125" style="350" customWidth="1"/>
    <col min="16132" max="16132" width="8" style="350" customWidth="1"/>
    <col min="16133" max="16133" width="45.42578125" style="350" customWidth="1"/>
    <col min="16134" max="16134" width="27" style="350" customWidth="1"/>
    <col min="16135" max="16135" width="13" style="350" customWidth="1"/>
    <col min="16136" max="16136" width="10.7109375" style="350" customWidth="1"/>
    <col min="16137" max="16384" width="9.140625" style="350"/>
  </cols>
  <sheetData>
    <row r="1" spans="1:8" ht="12" customHeight="1" x14ac:dyDescent="0.2">
      <c r="F1" s="352" t="s">
        <v>371</v>
      </c>
    </row>
    <row r="2" spans="1:8" ht="12" customHeight="1" x14ac:dyDescent="0.2">
      <c r="E2" s="353"/>
      <c r="F2" s="7" t="s">
        <v>266</v>
      </c>
    </row>
    <row r="3" spans="1:8" ht="12" customHeight="1" x14ac:dyDescent="0.2">
      <c r="E3" s="353"/>
      <c r="F3" s="5" t="s">
        <v>1</v>
      </c>
    </row>
    <row r="4" spans="1:8" ht="12" customHeight="1" x14ac:dyDescent="0.2">
      <c r="E4" s="353"/>
      <c r="F4" s="7" t="s">
        <v>267</v>
      </c>
    </row>
    <row r="5" spans="1:8" x14ac:dyDescent="0.2">
      <c r="E5" s="353"/>
      <c r="F5" s="353"/>
    </row>
    <row r="6" spans="1:8" ht="15" customHeight="1" x14ac:dyDescent="0.2">
      <c r="A6" s="761" t="s">
        <v>372</v>
      </c>
      <c r="B6" s="761"/>
      <c r="C6" s="761"/>
      <c r="D6" s="761"/>
      <c r="E6" s="761"/>
      <c r="F6" s="761"/>
    </row>
    <row r="7" spans="1:8" ht="15" customHeight="1" x14ac:dyDescent="0.2">
      <c r="A7" s="761" t="s">
        <v>373</v>
      </c>
      <c r="B7" s="761"/>
      <c r="C7" s="761"/>
      <c r="D7" s="761"/>
      <c r="E7" s="761"/>
      <c r="F7" s="761"/>
    </row>
    <row r="8" spans="1:8" ht="13.9" customHeight="1" x14ac:dyDescent="0.2">
      <c r="E8" s="356"/>
      <c r="F8" s="356"/>
    </row>
    <row r="9" spans="1:8" ht="12" customHeight="1" x14ac:dyDescent="0.2">
      <c r="E9" s="357"/>
      <c r="F9" s="358" t="s">
        <v>2</v>
      </c>
    </row>
    <row r="10" spans="1:8" ht="19.5" customHeight="1" x14ac:dyDescent="0.2">
      <c r="A10" s="359" t="s">
        <v>28</v>
      </c>
      <c r="B10" s="360" t="s">
        <v>277</v>
      </c>
      <c r="C10" s="360" t="s">
        <v>354</v>
      </c>
      <c r="D10" s="359" t="s">
        <v>374</v>
      </c>
      <c r="E10" s="360" t="s">
        <v>375</v>
      </c>
      <c r="F10" s="360" t="s">
        <v>376</v>
      </c>
    </row>
    <row r="11" spans="1:8" s="363" customFormat="1" ht="9.75" customHeight="1" x14ac:dyDescent="0.2">
      <c r="A11" s="361">
        <v>1</v>
      </c>
      <c r="B11" s="361">
        <v>2</v>
      </c>
      <c r="C11" s="361">
        <v>3</v>
      </c>
      <c r="D11" s="362">
        <v>4</v>
      </c>
      <c r="E11" s="361">
        <v>5</v>
      </c>
      <c r="F11" s="361">
        <v>6</v>
      </c>
    </row>
    <row r="12" spans="1:8" ht="18" customHeight="1" x14ac:dyDescent="0.2">
      <c r="A12" s="364" t="s">
        <v>377</v>
      </c>
      <c r="B12" s="365"/>
      <c r="C12" s="365"/>
      <c r="D12" s="366"/>
      <c r="E12" s="365"/>
      <c r="F12" s="367"/>
    </row>
    <row r="13" spans="1:8" ht="15" customHeight="1" x14ac:dyDescent="0.2">
      <c r="A13" s="368">
        <v>1</v>
      </c>
      <c r="B13" s="368">
        <v>801</v>
      </c>
      <c r="C13" s="368">
        <v>80104</v>
      </c>
      <c r="D13" s="368">
        <v>2310</v>
      </c>
      <c r="E13" s="369" t="s">
        <v>17</v>
      </c>
      <c r="F13" s="370">
        <v>500000</v>
      </c>
      <c r="H13" s="371"/>
    </row>
    <row r="14" spans="1:8" ht="16.5" customHeight="1" x14ac:dyDescent="0.2">
      <c r="A14" s="368">
        <v>2</v>
      </c>
      <c r="B14" s="372">
        <v>851</v>
      </c>
      <c r="C14" s="372">
        <v>85149</v>
      </c>
      <c r="D14" s="373">
        <v>2780</v>
      </c>
      <c r="E14" s="369" t="s">
        <v>378</v>
      </c>
      <c r="F14" s="370">
        <v>21000</v>
      </c>
      <c r="H14" s="371"/>
    </row>
    <row r="15" spans="1:8" ht="24" customHeight="1" x14ac:dyDescent="0.2">
      <c r="A15" s="372">
        <v>3</v>
      </c>
      <c r="B15" s="374">
        <v>851</v>
      </c>
      <c r="C15" s="374">
        <v>85154</v>
      </c>
      <c r="D15" s="374">
        <v>2330</v>
      </c>
      <c r="E15" s="369" t="s">
        <v>379</v>
      </c>
      <c r="F15" s="370">
        <v>5000</v>
      </c>
    </row>
    <row r="16" spans="1:8" ht="22.5" customHeight="1" x14ac:dyDescent="0.2">
      <c r="A16" s="372">
        <v>4</v>
      </c>
      <c r="B16" s="374">
        <v>851</v>
      </c>
      <c r="C16" s="374">
        <v>85154</v>
      </c>
      <c r="D16" s="374">
        <v>2800</v>
      </c>
      <c r="E16" s="369" t="s">
        <v>380</v>
      </c>
      <c r="F16" s="370">
        <f>0+100000</f>
        <v>100000</v>
      </c>
    </row>
    <row r="17" spans="1:6" ht="14.25" customHeight="1" x14ac:dyDescent="0.2">
      <c r="A17" s="372">
        <v>5</v>
      </c>
      <c r="B17" s="373">
        <v>853</v>
      </c>
      <c r="C17" s="373">
        <v>85333</v>
      </c>
      <c r="D17" s="373">
        <v>2320</v>
      </c>
      <c r="E17" s="375" t="s">
        <v>381</v>
      </c>
      <c r="F17" s="370">
        <v>4745993</v>
      </c>
    </row>
    <row r="18" spans="1:6" ht="24" customHeight="1" x14ac:dyDescent="0.2">
      <c r="A18" s="372">
        <v>6</v>
      </c>
      <c r="B18" s="376">
        <v>853</v>
      </c>
      <c r="C18" s="377">
        <v>85395</v>
      </c>
      <c r="D18" s="378">
        <v>2800</v>
      </c>
      <c r="E18" s="379" t="s">
        <v>382</v>
      </c>
      <c r="F18" s="370">
        <v>90000</v>
      </c>
    </row>
    <row r="19" spans="1:6" ht="16.899999999999999" customHeight="1" x14ac:dyDescent="0.2">
      <c r="A19" s="372">
        <v>7</v>
      </c>
      <c r="B19" s="374">
        <v>921</v>
      </c>
      <c r="C19" s="374">
        <v>92110</v>
      </c>
      <c r="D19" s="374">
        <v>6220</v>
      </c>
      <c r="E19" s="375" t="s">
        <v>383</v>
      </c>
      <c r="F19" s="370">
        <f>F20</f>
        <v>100000</v>
      </c>
    </row>
    <row r="20" spans="1:6" s="386" customFormat="1" ht="12.75" customHeight="1" x14ac:dyDescent="0.2">
      <c r="A20" s="380"/>
      <c r="B20" s="381"/>
      <c r="C20" s="382"/>
      <c r="D20" s="383"/>
      <c r="E20" s="384" t="s">
        <v>384</v>
      </c>
      <c r="F20" s="385">
        <v>100000</v>
      </c>
    </row>
    <row r="21" spans="1:6" ht="15.75" customHeight="1" x14ac:dyDescent="0.2">
      <c r="A21" s="368">
        <v>8</v>
      </c>
      <c r="B21" s="374">
        <v>921</v>
      </c>
      <c r="C21" s="374">
        <v>92113</v>
      </c>
      <c r="D21" s="368">
        <v>2800</v>
      </c>
      <c r="E21" s="387" t="s">
        <v>385</v>
      </c>
      <c r="F21" s="388">
        <f>F22</f>
        <v>200000</v>
      </c>
    </row>
    <row r="22" spans="1:6" s="386" customFormat="1" ht="12.75" customHeight="1" x14ac:dyDescent="0.2">
      <c r="A22" s="389"/>
      <c r="B22" s="390"/>
      <c r="C22" s="391"/>
      <c r="D22" s="392"/>
      <c r="E22" s="393" t="s">
        <v>386</v>
      </c>
      <c r="F22" s="394">
        <v>200000</v>
      </c>
    </row>
    <row r="23" spans="1:6" s="386" customFormat="1" ht="16.899999999999999" customHeight="1" x14ac:dyDescent="0.2">
      <c r="A23" s="368">
        <v>9</v>
      </c>
      <c r="B23" s="374">
        <v>921</v>
      </c>
      <c r="C23" s="374">
        <v>92113</v>
      </c>
      <c r="D23" s="374">
        <v>6220</v>
      </c>
      <c r="E23" s="375" t="s">
        <v>387</v>
      </c>
      <c r="F23" s="370">
        <f>F24</f>
        <v>300000</v>
      </c>
    </row>
    <row r="24" spans="1:6" s="386" customFormat="1" ht="12.75" customHeight="1" x14ac:dyDescent="0.2">
      <c r="A24" s="389"/>
      <c r="B24" s="390"/>
      <c r="C24" s="390"/>
      <c r="D24" s="395"/>
      <c r="E24" s="396" t="s">
        <v>388</v>
      </c>
      <c r="F24" s="397">
        <v>300000</v>
      </c>
    </row>
    <row r="25" spans="1:6" ht="16.899999999999999" customHeight="1" x14ac:dyDescent="0.2">
      <c r="A25" s="368">
        <v>10</v>
      </c>
      <c r="B25" s="374">
        <v>921</v>
      </c>
      <c r="C25" s="374">
        <v>92116</v>
      </c>
      <c r="D25" s="374">
        <v>2800</v>
      </c>
      <c r="E25" s="375" t="s">
        <v>389</v>
      </c>
      <c r="F25" s="370">
        <f>F26</f>
        <v>50000</v>
      </c>
    </row>
    <row r="26" spans="1:6" s="386" customFormat="1" ht="12.75" customHeight="1" x14ac:dyDescent="0.2">
      <c r="A26" s="389"/>
      <c r="B26" s="390"/>
      <c r="C26" s="390"/>
      <c r="D26" s="395"/>
      <c r="E26" s="396" t="s">
        <v>390</v>
      </c>
      <c r="F26" s="397">
        <v>50000</v>
      </c>
    </row>
    <row r="27" spans="1:6" ht="17.25" customHeight="1" x14ac:dyDescent="0.2">
      <c r="A27" s="707"/>
      <c r="B27" s="708"/>
      <c r="C27" s="708"/>
      <c r="D27" s="709"/>
      <c r="E27" s="710" t="s">
        <v>391</v>
      </c>
      <c r="F27" s="711">
        <f>SUM(F13,F14,F15,F16,F17,F18,F19,F21,F23,F25)</f>
        <v>6111993</v>
      </c>
    </row>
    <row r="28" spans="1:6" ht="15.75" customHeight="1" x14ac:dyDescent="0.2">
      <c r="A28" s="364" t="s">
        <v>392</v>
      </c>
      <c r="B28" s="365"/>
      <c r="C28" s="365"/>
      <c r="D28" s="366"/>
      <c r="E28" s="365"/>
      <c r="F28" s="367"/>
    </row>
    <row r="29" spans="1:6" ht="16.899999999999999" customHeight="1" x14ac:dyDescent="0.2">
      <c r="A29" s="368">
        <v>1</v>
      </c>
      <c r="B29" s="374">
        <v>853</v>
      </c>
      <c r="C29" s="374">
        <v>85395</v>
      </c>
      <c r="D29" s="374">
        <v>2510</v>
      </c>
      <c r="E29" s="375" t="s">
        <v>75</v>
      </c>
      <c r="F29" s="370">
        <f>F30</f>
        <v>1186180</v>
      </c>
    </row>
    <row r="30" spans="1:6" s="386" customFormat="1" ht="12.75" customHeight="1" x14ac:dyDescent="0.2">
      <c r="A30" s="389"/>
      <c r="B30" s="390"/>
      <c r="C30" s="391"/>
      <c r="D30" s="392"/>
      <c r="E30" s="398" t="s">
        <v>393</v>
      </c>
      <c r="F30" s="399">
        <v>1186180</v>
      </c>
    </row>
    <row r="31" spans="1:6" ht="16.899999999999999" customHeight="1" x14ac:dyDescent="0.2">
      <c r="A31" s="368">
        <v>2</v>
      </c>
      <c r="B31" s="374">
        <v>921</v>
      </c>
      <c r="C31" s="374">
        <v>92110</v>
      </c>
      <c r="D31" s="374">
        <v>2480</v>
      </c>
      <c r="E31" s="375" t="s">
        <v>394</v>
      </c>
      <c r="F31" s="400">
        <f>F32</f>
        <v>1200000</v>
      </c>
    </row>
    <row r="32" spans="1:6" s="386" customFormat="1" ht="12.75" customHeight="1" x14ac:dyDescent="0.2">
      <c r="A32" s="389"/>
      <c r="B32" s="390"/>
      <c r="C32" s="391"/>
      <c r="D32" s="401"/>
      <c r="E32" s="402" t="s">
        <v>384</v>
      </c>
      <c r="F32" s="399">
        <v>1200000</v>
      </c>
    </row>
    <row r="33" spans="1:6" ht="16.899999999999999" customHeight="1" x14ac:dyDescent="0.2">
      <c r="A33" s="368">
        <v>3</v>
      </c>
      <c r="B33" s="374">
        <v>921</v>
      </c>
      <c r="C33" s="374">
        <v>92113</v>
      </c>
      <c r="D33" s="374">
        <v>2480</v>
      </c>
      <c r="E33" s="375" t="s">
        <v>385</v>
      </c>
      <c r="F33" s="400">
        <f>F34</f>
        <v>9607800</v>
      </c>
    </row>
    <row r="34" spans="1:6" s="386" customFormat="1" ht="12" customHeight="1" x14ac:dyDescent="0.2">
      <c r="A34" s="403"/>
      <c r="B34" s="391"/>
      <c r="C34" s="391"/>
      <c r="D34" s="391"/>
      <c r="E34" s="404" t="s">
        <v>388</v>
      </c>
      <c r="F34" s="405">
        <v>9607800</v>
      </c>
    </row>
    <row r="35" spans="1:6" ht="16.899999999999999" customHeight="1" x14ac:dyDescent="0.2">
      <c r="A35" s="368">
        <v>4</v>
      </c>
      <c r="B35" s="374">
        <v>921</v>
      </c>
      <c r="C35" s="374">
        <v>92114</v>
      </c>
      <c r="D35" s="374">
        <v>2480</v>
      </c>
      <c r="E35" s="375" t="s">
        <v>395</v>
      </c>
      <c r="F35" s="400">
        <f>F36</f>
        <v>1996462</v>
      </c>
    </row>
    <row r="36" spans="1:6" s="386" customFormat="1" ht="12.75" customHeight="1" x14ac:dyDescent="0.2">
      <c r="A36" s="389"/>
      <c r="B36" s="390"/>
      <c r="C36" s="390"/>
      <c r="D36" s="390"/>
      <c r="E36" s="404" t="s">
        <v>396</v>
      </c>
      <c r="F36" s="399">
        <v>1996462</v>
      </c>
    </row>
    <row r="37" spans="1:6" ht="16.899999999999999" customHeight="1" x14ac:dyDescent="0.2">
      <c r="A37" s="368">
        <v>5</v>
      </c>
      <c r="B37" s="374">
        <v>921</v>
      </c>
      <c r="C37" s="374">
        <v>92116</v>
      </c>
      <c r="D37" s="374">
        <v>2480</v>
      </c>
      <c r="E37" s="375" t="s">
        <v>389</v>
      </c>
      <c r="F37" s="370">
        <f>F38</f>
        <v>5900218</v>
      </c>
    </row>
    <row r="38" spans="1:6" s="386" customFormat="1" ht="12.75" customHeight="1" x14ac:dyDescent="0.2">
      <c r="A38" s="389"/>
      <c r="B38" s="406"/>
      <c r="C38" s="406"/>
      <c r="D38" s="395"/>
      <c r="E38" s="404" t="s">
        <v>390</v>
      </c>
      <c r="F38" s="399">
        <v>5900218</v>
      </c>
    </row>
    <row r="39" spans="1:6" ht="18" customHeight="1" x14ac:dyDescent="0.2">
      <c r="A39" s="707"/>
      <c r="B39" s="708"/>
      <c r="C39" s="708"/>
      <c r="D39" s="709"/>
      <c r="E39" s="710" t="s">
        <v>391</v>
      </c>
      <c r="F39" s="711">
        <f>SUM(F29,F31,F33,F35,F37)</f>
        <v>19890660</v>
      </c>
    </row>
    <row r="40" spans="1:6" ht="16.5" customHeight="1" x14ac:dyDescent="0.2">
      <c r="A40" s="364"/>
      <c r="B40" s="712"/>
      <c r="C40" s="712"/>
      <c r="D40" s="713"/>
      <c r="E40" s="714" t="s">
        <v>361</v>
      </c>
      <c r="F40" s="715">
        <f>SUM(F27,F39)</f>
        <v>26002653</v>
      </c>
    </row>
    <row r="42" spans="1:6" x14ac:dyDescent="0.2">
      <c r="A42" s="716"/>
      <c r="F42" s="371"/>
    </row>
    <row r="43" spans="1:6" x14ac:dyDescent="0.2">
      <c r="F43" s="371"/>
    </row>
  </sheetData>
  <mergeCells count="2">
    <mergeCell ref="A6:F6"/>
    <mergeCell ref="A7:F7"/>
  </mergeCells>
  <printOptions horizontalCentered="1"/>
  <pageMargins left="0.59055118110236227" right="0.59055118110236227" top="0.74803149606299213" bottom="0.62992125984251968" header="0.31496062992125984" footer="0.31496062992125984"/>
  <pageSetup paperSize="9" scale="91" firstPageNumber="47" orientation="portrait" useFirstPageNumber="1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D1197F-13B9-456F-A0F3-0D7E5997F247}">
  <sheetPr>
    <tabColor rgb="FF0070C0"/>
  </sheetPr>
  <dimension ref="A1:H163"/>
  <sheetViews>
    <sheetView zoomScale="130" zoomScaleNormal="130" workbookViewId="0"/>
  </sheetViews>
  <sheetFormatPr defaultRowHeight="12" x14ac:dyDescent="0.2"/>
  <cols>
    <col min="1" max="1" width="3.7109375" style="407" customWidth="1"/>
    <col min="2" max="2" width="5.7109375" style="407" customWidth="1"/>
    <col min="3" max="3" width="8.42578125" style="407" customWidth="1"/>
    <col min="4" max="4" width="6.5703125" style="408" customWidth="1"/>
    <col min="5" max="5" width="47.42578125" style="407" customWidth="1"/>
    <col min="6" max="6" width="21.42578125" style="407" customWidth="1"/>
    <col min="7" max="7" width="9.140625" style="407" customWidth="1"/>
    <col min="8" max="8" width="12.28515625" style="407" customWidth="1"/>
    <col min="9" max="256" width="9.140625" style="407"/>
    <col min="257" max="257" width="4.42578125" style="407" customWidth="1"/>
    <col min="258" max="258" width="5.7109375" style="407" customWidth="1"/>
    <col min="259" max="259" width="8.42578125" style="407" customWidth="1"/>
    <col min="260" max="260" width="6.5703125" style="407" customWidth="1"/>
    <col min="261" max="261" width="47.42578125" style="407" customWidth="1"/>
    <col min="262" max="262" width="21.42578125" style="407" customWidth="1"/>
    <col min="263" max="263" width="9.140625" style="407"/>
    <col min="264" max="264" width="12.28515625" style="407" customWidth="1"/>
    <col min="265" max="512" width="9.140625" style="407"/>
    <col min="513" max="513" width="4.42578125" style="407" customWidth="1"/>
    <col min="514" max="514" width="5.7109375" style="407" customWidth="1"/>
    <col min="515" max="515" width="8.42578125" style="407" customWidth="1"/>
    <col min="516" max="516" width="6.5703125" style="407" customWidth="1"/>
    <col min="517" max="517" width="47.42578125" style="407" customWidth="1"/>
    <col min="518" max="518" width="21.42578125" style="407" customWidth="1"/>
    <col min="519" max="519" width="9.140625" style="407"/>
    <col min="520" max="520" width="12.28515625" style="407" customWidth="1"/>
    <col min="521" max="768" width="9.140625" style="407"/>
    <col min="769" max="769" width="4.42578125" style="407" customWidth="1"/>
    <col min="770" max="770" width="5.7109375" style="407" customWidth="1"/>
    <col min="771" max="771" width="8.42578125" style="407" customWidth="1"/>
    <col min="772" max="772" width="6.5703125" style="407" customWidth="1"/>
    <col min="773" max="773" width="47.42578125" style="407" customWidth="1"/>
    <col min="774" max="774" width="21.42578125" style="407" customWidth="1"/>
    <col min="775" max="775" width="9.140625" style="407"/>
    <col min="776" max="776" width="12.28515625" style="407" customWidth="1"/>
    <col min="777" max="1024" width="9.140625" style="407"/>
    <col min="1025" max="1025" width="4.42578125" style="407" customWidth="1"/>
    <col min="1026" max="1026" width="5.7109375" style="407" customWidth="1"/>
    <col min="1027" max="1027" width="8.42578125" style="407" customWidth="1"/>
    <col min="1028" max="1028" width="6.5703125" style="407" customWidth="1"/>
    <col min="1029" max="1029" width="47.42578125" style="407" customWidth="1"/>
    <col min="1030" max="1030" width="21.42578125" style="407" customWidth="1"/>
    <col min="1031" max="1031" width="9.140625" style="407"/>
    <col min="1032" max="1032" width="12.28515625" style="407" customWidth="1"/>
    <col min="1033" max="1280" width="9.140625" style="407"/>
    <col min="1281" max="1281" width="4.42578125" style="407" customWidth="1"/>
    <col min="1282" max="1282" width="5.7109375" style="407" customWidth="1"/>
    <col min="1283" max="1283" width="8.42578125" style="407" customWidth="1"/>
    <col min="1284" max="1284" width="6.5703125" style="407" customWidth="1"/>
    <col min="1285" max="1285" width="47.42578125" style="407" customWidth="1"/>
    <col min="1286" max="1286" width="21.42578125" style="407" customWidth="1"/>
    <col min="1287" max="1287" width="9.140625" style="407"/>
    <col min="1288" max="1288" width="12.28515625" style="407" customWidth="1"/>
    <col min="1289" max="1536" width="9.140625" style="407"/>
    <col min="1537" max="1537" width="4.42578125" style="407" customWidth="1"/>
    <col min="1538" max="1538" width="5.7109375" style="407" customWidth="1"/>
    <col min="1539" max="1539" width="8.42578125" style="407" customWidth="1"/>
    <col min="1540" max="1540" width="6.5703125" style="407" customWidth="1"/>
    <col min="1541" max="1541" width="47.42578125" style="407" customWidth="1"/>
    <col min="1542" max="1542" width="21.42578125" style="407" customWidth="1"/>
    <col min="1543" max="1543" width="9.140625" style="407"/>
    <col min="1544" max="1544" width="12.28515625" style="407" customWidth="1"/>
    <col min="1545" max="1792" width="9.140625" style="407"/>
    <col min="1793" max="1793" width="4.42578125" style="407" customWidth="1"/>
    <col min="1794" max="1794" width="5.7109375" style="407" customWidth="1"/>
    <col min="1795" max="1795" width="8.42578125" style="407" customWidth="1"/>
    <col min="1796" max="1796" width="6.5703125" style="407" customWidth="1"/>
    <col min="1797" max="1797" width="47.42578125" style="407" customWidth="1"/>
    <col min="1798" max="1798" width="21.42578125" style="407" customWidth="1"/>
    <col min="1799" max="1799" width="9.140625" style="407"/>
    <col min="1800" max="1800" width="12.28515625" style="407" customWidth="1"/>
    <col min="1801" max="2048" width="9.140625" style="407"/>
    <col min="2049" max="2049" width="4.42578125" style="407" customWidth="1"/>
    <col min="2050" max="2050" width="5.7109375" style="407" customWidth="1"/>
    <col min="2051" max="2051" width="8.42578125" style="407" customWidth="1"/>
    <col min="2052" max="2052" width="6.5703125" style="407" customWidth="1"/>
    <col min="2053" max="2053" width="47.42578125" style="407" customWidth="1"/>
    <col min="2054" max="2054" width="21.42578125" style="407" customWidth="1"/>
    <col min="2055" max="2055" width="9.140625" style="407"/>
    <col min="2056" max="2056" width="12.28515625" style="407" customWidth="1"/>
    <col min="2057" max="2304" width="9.140625" style="407"/>
    <col min="2305" max="2305" width="4.42578125" style="407" customWidth="1"/>
    <col min="2306" max="2306" width="5.7109375" style="407" customWidth="1"/>
    <col min="2307" max="2307" width="8.42578125" style="407" customWidth="1"/>
    <col min="2308" max="2308" width="6.5703125" style="407" customWidth="1"/>
    <col min="2309" max="2309" width="47.42578125" style="407" customWidth="1"/>
    <col min="2310" max="2310" width="21.42578125" style="407" customWidth="1"/>
    <col min="2311" max="2311" width="9.140625" style="407"/>
    <col min="2312" max="2312" width="12.28515625" style="407" customWidth="1"/>
    <col min="2313" max="2560" width="9.140625" style="407"/>
    <col min="2561" max="2561" width="4.42578125" style="407" customWidth="1"/>
    <col min="2562" max="2562" width="5.7109375" style="407" customWidth="1"/>
    <col min="2563" max="2563" width="8.42578125" style="407" customWidth="1"/>
    <col min="2564" max="2564" width="6.5703125" style="407" customWidth="1"/>
    <col min="2565" max="2565" width="47.42578125" style="407" customWidth="1"/>
    <col min="2566" max="2566" width="21.42578125" style="407" customWidth="1"/>
    <col min="2567" max="2567" width="9.140625" style="407"/>
    <col min="2568" max="2568" width="12.28515625" style="407" customWidth="1"/>
    <col min="2569" max="2816" width="9.140625" style="407"/>
    <col min="2817" max="2817" width="4.42578125" style="407" customWidth="1"/>
    <col min="2818" max="2818" width="5.7109375" style="407" customWidth="1"/>
    <col min="2819" max="2819" width="8.42578125" style="407" customWidth="1"/>
    <col min="2820" max="2820" width="6.5703125" style="407" customWidth="1"/>
    <col min="2821" max="2821" width="47.42578125" style="407" customWidth="1"/>
    <col min="2822" max="2822" width="21.42578125" style="407" customWidth="1"/>
    <col min="2823" max="2823" width="9.140625" style="407"/>
    <col min="2824" max="2824" width="12.28515625" style="407" customWidth="1"/>
    <col min="2825" max="3072" width="9.140625" style="407"/>
    <col min="3073" max="3073" width="4.42578125" style="407" customWidth="1"/>
    <col min="3074" max="3074" width="5.7109375" style="407" customWidth="1"/>
    <col min="3075" max="3075" width="8.42578125" style="407" customWidth="1"/>
    <col min="3076" max="3076" width="6.5703125" style="407" customWidth="1"/>
    <col min="3077" max="3077" width="47.42578125" style="407" customWidth="1"/>
    <col min="3078" max="3078" width="21.42578125" style="407" customWidth="1"/>
    <col min="3079" max="3079" width="9.140625" style="407"/>
    <col min="3080" max="3080" width="12.28515625" style="407" customWidth="1"/>
    <col min="3081" max="3328" width="9.140625" style="407"/>
    <col min="3329" max="3329" width="4.42578125" style="407" customWidth="1"/>
    <col min="3330" max="3330" width="5.7109375" style="407" customWidth="1"/>
    <col min="3331" max="3331" width="8.42578125" style="407" customWidth="1"/>
    <col min="3332" max="3332" width="6.5703125" style="407" customWidth="1"/>
    <col min="3333" max="3333" width="47.42578125" style="407" customWidth="1"/>
    <col min="3334" max="3334" width="21.42578125" style="407" customWidth="1"/>
    <col min="3335" max="3335" width="9.140625" style="407"/>
    <col min="3336" max="3336" width="12.28515625" style="407" customWidth="1"/>
    <col min="3337" max="3584" width="9.140625" style="407"/>
    <col min="3585" max="3585" width="4.42578125" style="407" customWidth="1"/>
    <col min="3586" max="3586" width="5.7109375" style="407" customWidth="1"/>
    <col min="3587" max="3587" width="8.42578125" style="407" customWidth="1"/>
    <col min="3588" max="3588" width="6.5703125" style="407" customWidth="1"/>
    <col min="3589" max="3589" width="47.42578125" style="407" customWidth="1"/>
    <col min="3590" max="3590" width="21.42578125" style="407" customWidth="1"/>
    <col min="3591" max="3591" width="9.140625" style="407"/>
    <col min="3592" max="3592" width="12.28515625" style="407" customWidth="1"/>
    <col min="3593" max="3840" width="9.140625" style="407"/>
    <col min="3841" max="3841" width="4.42578125" style="407" customWidth="1"/>
    <col min="3842" max="3842" width="5.7109375" style="407" customWidth="1"/>
    <col min="3843" max="3843" width="8.42578125" style="407" customWidth="1"/>
    <col min="3844" max="3844" width="6.5703125" style="407" customWidth="1"/>
    <col min="3845" max="3845" width="47.42578125" style="407" customWidth="1"/>
    <col min="3846" max="3846" width="21.42578125" style="407" customWidth="1"/>
    <col min="3847" max="3847" width="9.140625" style="407"/>
    <col min="3848" max="3848" width="12.28515625" style="407" customWidth="1"/>
    <col min="3849" max="4096" width="9.140625" style="407"/>
    <col min="4097" max="4097" width="4.42578125" style="407" customWidth="1"/>
    <col min="4098" max="4098" width="5.7109375" style="407" customWidth="1"/>
    <col min="4099" max="4099" width="8.42578125" style="407" customWidth="1"/>
    <col min="4100" max="4100" width="6.5703125" style="407" customWidth="1"/>
    <col min="4101" max="4101" width="47.42578125" style="407" customWidth="1"/>
    <col min="4102" max="4102" width="21.42578125" style="407" customWidth="1"/>
    <col min="4103" max="4103" width="9.140625" style="407"/>
    <col min="4104" max="4104" width="12.28515625" style="407" customWidth="1"/>
    <col min="4105" max="4352" width="9.140625" style="407"/>
    <col min="4353" max="4353" width="4.42578125" style="407" customWidth="1"/>
    <col min="4354" max="4354" width="5.7109375" style="407" customWidth="1"/>
    <col min="4355" max="4355" width="8.42578125" style="407" customWidth="1"/>
    <col min="4356" max="4356" width="6.5703125" style="407" customWidth="1"/>
    <col min="4357" max="4357" width="47.42578125" style="407" customWidth="1"/>
    <col min="4358" max="4358" width="21.42578125" style="407" customWidth="1"/>
    <col min="4359" max="4359" width="9.140625" style="407"/>
    <col min="4360" max="4360" width="12.28515625" style="407" customWidth="1"/>
    <col min="4361" max="4608" width="9.140625" style="407"/>
    <col min="4609" max="4609" width="4.42578125" style="407" customWidth="1"/>
    <col min="4610" max="4610" width="5.7109375" style="407" customWidth="1"/>
    <col min="4611" max="4611" width="8.42578125" style="407" customWidth="1"/>
    <col min="4612" max="4612" width="6.5703125" style="407" customWidth="1"/>
    <col min="4613" max="4613" width="47.42578125" style="407" customWidth="1"/>
    <col min="4614" max="4614" width="21.42578125" style="407" customWidth="1"/>
    <col min="4615" max="4615" width="9.140625" style="407"/>
    <col min="4616" max="4616" width="12.28515625" style="407" customWidth="1"/>
    <col min="4617" max="4864" width="9.140625" style="407"/>
    <col min="4865" max="4865" width="4.42578125" style="407" customWidth="1"/>
    <col min="4866" max="4866" width="5.7109375" style="407" customWidth="1"/>
    <col min="4867" max="4867" width="8.42578125" style="407" customWidth="1"/>
    <col min="4868" max="4868" width="6.5703125" style="407" customWidth="1"/>
    <col min="4869" max="4869" width="47.42578125" style="407" customWidth="1"/>
    <col min="4870" max="4870" width="21.42578125" style="407" customWidth="1"/>
    <col min="4871" max="4871" width="9.140625" style="407"/>
    <col min="4872" max="4872" width="12.28515625" style="407" customWidth="1"/>
    <col min="4873" max="5120" width="9.140625" style="407"/>
    <col min="5121" max="5121" width="4.42578125" style="407" customWidth="1"/>
    <col min="5122" max="5122" width="5.7109375" style="407" customWidth="1"/>
    <col min="5123" max="5123" width="8.42578125" style="407" customWidth="1"/>
    <col min="5124" max="5124" width="6.5703125" style="407" customWidth="1"/>
    <col min="5125" max="5125" width="47.42578125" style="407" customWidth="1"/>
    <col min="5126" max="5126" width="21.42578125" style="407" customWidth="1"/>
    <col min="5127" max="5127" width="9.140625" style="407"/>
    <col min="5128" max="5128" width="12.28515625" style="407" customWidth="1"/>
    <col min="5129" max="5376" width="9.140625" style="407"/>
    <col min="5377" max="5377" width="4.42578125" style="407" customWidth="1"/>
    <col min="5378" max="5378" width="5.7109375" style="407" customWidth="1"/>
    <col min="5379" max="5379" width="8.42578125" style="407" customWidth="1"/>
    <col min="5380" max="5380" width="6.5703125" style="407" customWidth="1"/>
    <col min="5381" max="5381" width="47.42578125" style="407" customWidth="1"/>
    <col min="5382" max="5382" width="21.42578125" style="407" customWidth="1"/>
    <col min="5383" max="5383" width="9.140625" style="407"/>
    <col min="5384" max="5384" width="12.28515625" style="407" customWidth="1"/>
    <col min="5385" max="5632" width="9.140625" style="407"/>
    <col min="5633" max="5633" width="4.42578125" style="407" customWidth="1"/>
    <col min="5634" max="5634" width="5.7109375" style="407" customWidth="1"/>
    <col min="5635" max="5635" width="8.42578125" style="407" customWidth="1"/>
    <col min="5636" max="5636" width="6.5703125" style="407" customWidth="1"/>
    <col min="5637" max="5637" width="47.42578125" style="407" customWidth="1"/>
    <col min="5638" max="5638" width="21.42578125" style="407" customWidth="1"/>
    <col min="5639" max="5639" width="9.140625" style="407"/>
    <col min="5640" max="5640" width="12.28515625" style="407" customWidth="1"/>
    <col min="5641" max="5888" width="9.140625" style="407"/>
    <col min="5889" max="5889" width="4.42578125" style="407" customWidth="1"/>
    <col min="5890" max="5890" width="5.7109375" style="407" customWidth="1"/>
    <col min="5891" max="5891" width="8.42578125" style="407" customWidth="1"/>
    <col min="5892" max="5892" width="6.5703125" style="407" customWidth="1"/>
    <col min="5893" max="5893" width="47.42578125" style="407" customWidth="1"/>
    <col min="5894" max="5894" width="21.42578125" style="407" customWidth="1"/>
    <col min="5895" max="5895" width="9.140625" style="407"/>
    <col min="5896" max="5896" width="12.28515625" style="407" customWidth="1"/>
    <col min="5897" max="6144" width="9.140625" style="407"/>
    <col min="6145" max="6145" width="4.42578125" style="407" customWidth="1"/>
    <col min="6146" max="6146" width="5.7109375" style="407" customWidth="1"/>
    <col min="6147" max="6147" width="8.42578125" style="407" customWidth="1"/>
    <col min="6148" max="6148" width="6.5703125" style="407" customWidth="1"/>
    <col min="6149" max="6149" width="47.42578125" style="407" customWidth="1"/>
    <col min="6150" max="6150" width="21.42578125" style="407" customWidth="1"/>
    <col min="6151" max="6151" width="9.140625" style="407"/>
    <col min="6152" max="6152" width="12.28515625" style="407" customWidth="1"/>
    <col min="6153" max="6400" width="9.140625" style="407"/>
    <col min="6401" max="6401" width="4.42578125" style="407" customWidth="1"/>
    <col min="6402" max="6402" width="5.7109375" style="407" customWidth="1"/>
    <col min="6403" max="6403" width="8.42578125" style="407" customWidth="1"/>
    <col min="6404" max="6404" width="6.5703125" style="407" customWidth="1"/>
    <col min="6405" max="6405" width="47.42578125" style="407" customWidth="1"/>
    <col min="6406" max="6406" width="21.42578125" style="407" customWidth="1"/>
    <col min="6407" max="6407" width="9.140625" style="407"/>
    <col min="6408" max="6408" width="12.28515625" style="407" customWidth="1"/>
    <col min="6409" max="6656" width="9.140625" style="407"/>
    <col min="6657" max="6657" width="4.42578125" style="407" customWidth="1"/>
    <col min="6658" max="6658" width="5.7109375" style="407" customWidth="1"/>
    <col min="6659" max="6659" width="8.42578125" style="407" customWidth="1"/>
    <col min="6660" max="6660" width="6.5703125" style="407" customWidth="1"/>
    <col min="6661" max="6661" width="47.42578125" style="407" customWidth="1"/>
    <col min="6662" max="6662" width="21.42578125" style="407" customWidth="1"/>
    <col min="6663" max="6663" width="9.140625" style="407"/>
    <col min="6664" max="6664" width="12.28515625" style="407" customWidth="1"/>
    <col min="6665" max="6912" width="9.140625" style="407"/>
    <col min="6913" max="6913" width="4.42578125" style="407" customWidth="1"/>
    <col min="6914" max="6914" width="5.7109375" style="407" customWidth="1"/>
    <col min="6915" max="6915" width="8.42578125" style="407" customWidth="1"/>
    <col min="6916" max="6916" width="6.5703125" style="407" customWidth="1"/>
    <col min="6917" max="6917" width="47.42578125" style="407" customWidth="1"/>
    <col min="6918" max="6918" width="21.42578125" style="407" customWidth="1"/>
    <col min="6919" max="6919" width="9.140625" style="407"/>
    <col min="6920" max="6920" width="12.28515625" style="407" customWidth="1"/>
    <col min="6921" max="7168" width="9.140625" style="407"/>
    <col min="7169" max="7169" width="4.42578125" style="407" customWidth="1"/>
    <col min="7170" max="7170" width="5.7109375" style="407" customWidth="1"/>
    <col min="7171" max="7171" width="8.42578125" style="407" customWidth="1"/>
    <col min="7172" max="7172" width="6.5703125" style="407" customWidth="1"/>
    <col min="7173" max="7173" width="47.42578125" style="407" customWidth="1"/>
    <col min="7174" max="7174" width="21.42578125" style="407" customWidth="1"/>
    <col min="7175" max="7175" width="9.140625" style="407"/>
    <col min="7176" max="7176" width="12.28515625" style="407" customWidth="1"/>
    <col min="7177" max="7424" width="9.140625" style="407"/>
    <col min="7425" max="7425" width="4.42578125" style="407" customWidth="1"/>
    <col min="7426" max="7426" width="5.7109375" style="407" customWidth="1"/>
    <col min="7427" max="7427" width="8.42578125" style="407" customWidth="1"/>
    <col min="7428" max="7428" width="6.5703125" style="407" customWidth="1"/>
    <col min="7429" max="7429" width="47.42578125" style="407" customWidth="1"/>
    <col min="7430" max="7430" width="21.42578125" style="407" customWidth="1"/>
    <col min="7431" max="7431" width="9.140625" style="407"/>
    <col min="7432" max="7432" width="12.28515625" style="407" customWidth="1"/>
    <col min="7433" max="7680" width="9.140625" style="407"/>
    <col min="7681" max="7681" width="4.42578125" style="407" customWidth="1"/>
    <col min="7682" max="7682" width="5.7109375" style="407" customWidth="1"/>
    <col min="7683" max="7683" width="8.42578125" style="407" customWidth="1"/>
    <col min="7684" max="7684" width="6.5703125" style="407" customWidth="1"/>
    <col min="7685" max="7685" width="47.42578125" style="407" customWidth="1"/>
    <col min="7686" max="7686" width="21.42578125" style="407" customWidth="1"/>
    <col min="7687" max="7687" width="9.140625" style="407"/>
    <col min="7688" max="7688" width="12.28515625" style="407" customWidth="1"/>
    <col min="7689" max="7936" width="9.140625" style="407"/>
    <col min="7937" max="7937" width="4.42578125" style="407" customWidth="1"/>
    <col min="7938" max="7938" width="5.7109375" style="407" customWidth="1"/>
    <col min="7939" max="7939" width="8.42578125" style="407" customWidth="1"/>
    <col min="7940" max="7940" width="6.5703125" style="407" customWidth="1"/>
    <col min="7941" max="7941" width="47.42578125" style="407" customWidth="1"/>
    <col min="7942" max="7942" width="21.42578125" style="407" customWidth="1"/>
    <col min="7943" max="7943" width="9.140625" style="407"/>
    <col min="7944" max="7944" width="12.28515625" style="407" customWidth="1"/>
    <col min="7945" max="8192" width="9.140625" style="407"/>
    <col min="8193" max="8193" width="4.42578125" style="407" customWidth="1"/>
    <col min="8194" max="8194" width="5.7109375" style="407" customWidth="1"/>
    <col min="8195" max="8195" width="8.42578125" style="407" customWidth="1"/>
    <col min="8196" max="8196" width="6.5703125" style="407" customWidth="1"/>
    <col min="8197" max="8197" width="47.42578125" style="407" customWidth="1"/>
    <col min="8198" max="8198" width="21.42578125" style="407" customWidth="1"/>
    <col min="8199" max="8199" width="9.140625" style="407"/>
    <col min="8200" max="8200" width="12.28515625" style="407" customWidth="1"/>
    <col min="8201" max="8448" width="9.140625" style="407"/>
    <col min="8449" max="8449" width="4.42578125" style="407" customWidth="1"/>
    <col min="8450" max="8450" width="5.7109375" style="407" customWidth="1"/>
    <col min="8451" max="8451" width="8.42578125" style="407" customWidth="1"/>
    <col min="8452" max="8452" width="6.5703125" style="407" customWidth="1"/>
    <col min="8453" max="8453" width="47.42578125" style="407" customWidth="1"/>
    <col min="8454" max="8454" width="21.42578125" style="407" customWidth="1"/>
    <col min="8455" max="8455" width="9.140625" style="407"/>
    <col min="8456" max="8456" width="12.28515625" style="407" customWidth="1"/>
    <col min="8457" max="8704" width="9.140625" style="407"/>
    <col min="8705" max="8705" width="4.42578125" style="407" customWidth="1"/>
    <col min="8706" max="8706" width="5.7109375" style="407" customWidth="1"/>
    <col min="8707" max="8707" width="8.42578125" style="407" customWidth="1"/>
    <col min="8708" max="8708" width="6.5703125" style="407" customWidth="1"/>
    <col min="8709" max="8709" width="47.42578125" style="407" customWidth="1"/>
    <col min="8710" max="8710" width="21.42578125" style="407" customWidth="1"/>
    <col min="8711" max="8711" width="9.140625" style="407"/>
    <col min="8712" max="8712" width="12.28515625" style="407" customWidth="1"/>
    <col min="8713" max="8960" width="9.140625" style="407"/>
    <col min="8961" max="8961" width="4.42578125" style="407" customWidth="1"/>
    <col min="8962" max="8962" width="5.7109375" style="407" customWidth="1"/>
    <col min="8963" max="8963" width="8.42578125" style="407" customWidth="1"/>
    <col min="8964" max="8964" width="6.5703125" style="407" customWidth="1"/>
    <col min="8965" max="8965" width="47.42578125" style="407" customWidth="1"/>
    <col min="8966" max="8966" width="21.42578125" style="407" customWidth="1"/>
    <col min="8967" max="8967" width="9.140625" style="407"/>
    <col min="8968" max="8968" width="12.28515625" style="407" customWidth="1"/>
    <col min="8969" max="9216" width="9.140625" style="407"/>
    <col min="9217" max="9217" width="4.42578125" style="407" customWidth="1"/>
    <col min="9218" max="9218" width="5.7109375" style="407" customWidth="1"/>
    <col min="9219" max="9219" width="8.42578125" style="407" customWidth="1"/>
    <col min="9220" max="9220" width="6.5703125" style="407" customWidth="1"/>
    <col min="9221" max="9221" width="47.42578125" style="407" customWidth="1"/>
    <col min="9222" max="9222" width="21.42578125" style="407" customWidth="1"/>
    <col min="9223" max="9223" width="9.140625" style="407"/>
    <col min="9224" max="9224" width="12.28515625" style="407" customWidth="1"/>
    <col min="9225" max="9472" width="9.140625" style="407"/>
    <col min="9473" max="9473" width="4.42578125" style="407" customWidth="1"/>
    <col min="9474" max="9474" width="5.7109375" style="407" customWidth="1"/>
    <col min="9475" max="9475" width="8.42578125" style="407" customWidth="1"/>
    <col min="9476" max="9476" width="6.5703125" style="407" customWidth="1"/>
    <col min="9477" max="9477" width="47.42578125" style="407" customWidth="1"/>
    <col min="9478" max="9478" width="21.42578125" style="407" customWidth="1"/>
    <col min="9479" max="9479" width="9.140625" style="407"/>
    <col min="9480" max="9480" width="12.28515625" style="407" customWidth="1"/>
    <col min="9481" max="9728" width="9.140625" style="407"/>
    <col min="9729" max="9729" width="4.42578125" style="407" customWidth="1"/>
    <col min="9730" max="9730" width="5.7109375" style="407" customWidth="1"/>
    <col min="9731" max="9731" width="8.42578125" style="407" customWidth="1"/>
    <col min="9732" max="9732" width="6.5703125" style="407" customWidth="1"/>
    <col min="9733" max="9733" width="47.42578125" style="407" customWidth="1"/>
    <col min="9734" max="9734" width="21.42578125" style="407" customWidth="1"/>
    <col min="9735" max="9735" width="9.140625" style="407"/>
    <col min="9736" max="9736" width="12.28515625" style="407" customWidth="1"/>
    <col min="9737" max="9984" width="9.140625" style="407"/>
    <col min="9985" max="9985" width="4.42578125" style="407" customWidth="1"/>
    <col min="9986" max="9986" width="5.7109375" style="407" customWidth="1"/>
    <col min="9987" max="9987" width="8.42578125" style="407" customWidth="1"/>
    <col min="9988" max="9988" width="6.5703125" style="407" customWidth="1"/>
    <col min="9989" max="9989" width="47.42578125" style="407" customWidth="1"/>
    <col min="9990" max="9990" width="21.42578125" style="407" customWidth="1"/>
    <col min="9991" max="9991" width="9.140625" style="407"/>
    <col min="9992" max="9992" width="12.28515625" style="407" customWidth="1"/>
    <col min="9993" max="10240" width="9.140625" style="407"/>
    <col min="10241" max="10241" width="4.42578125" style="407" customWidth="1"/>
    <col min="10242" max="10242" width="5.7109375" style="407" customWidth="1"/>
    <col min="10243" max="10243" width="8.42578125" style="407" customWidth="1"/>
    <col min="10244" max="10244" width="6.5703125" style="407" customWidth="1"/>
    <col min="10245" max="10245" width="47.42578125" style="407" customWidth="1"/>
    <col min="10246" max="10246" width="21.42578125" style="407" customWidth="1"/>
    <col min="10247" max="10247" width="9.140625" style="407"/>
    <col min="10248" max="10248" width="12.28515625" style="407" customWidth="1"/>
    <col min="10249" max="10496" width="9.140625" style="407"/>
    <col min="10497" max="10497" width="4.42578125" style="407" customWidth="1"/>
    <col min="10498" max="10498" width="5.7109375" style="407" customWidth="1"/>
    <col min="10499" max="10499" width="8.42578125" style="407" customWidth="1"/>
    <col min="10500" max="10500" width="6.5703125" style="407" customWidth="1"/>
    <col min="10501" max="10501" width="47.42578125" style="407" customWidth="1"/>
    <col min="10502" max="10502" width="21.42578125" style="407" customWidth="1"/>
    <col min="10503" max="10503" width="9.140625" style="407"/>
    <col min="10504" max="10504" width="12.28515625" style="407" customWidth="1"/>
    <col min="10505" max="10752" width="9.140625" style="407"/>
    <col min="10753" max="10753" width="4.42578125" style="407" customWidth="1"/>
    <col min="10754" max="10754" width="5.7109375" style="407" customWidth="1"/>
    <col min="10755" max="10755" width="8.42578125" style="407" customWidth="1"/>
    <col min="10756" max="10756" width="6.5703125" style="407" customWidth="1"/>
    <col min="10757" max="10757" width="47.42578125" style="407" customWidth="1"/>
    <col min="10758" max="10758" width="21.42578125" style="407" customWidth="1"/>
    <col min="10759" max="10759" width="9.140625" style="407"/>
    <col min="10760" max="10760" width="12.28515625" style="407" customWidth="1"/>
    <col min="10761" max="11008" width="9.140625" style="407"/>
    <col min="11009" max="11009" width="4.42578125" style="407" customWidth="1"/>
    <col min="11010" max="11010" width="5.7109375" style="407" customWidth="1"/>
    <col min="11011" max="11011" width="8.42578125" style="407" customWidth="1"/>
    <col min="11012" max="11012" width="6.5703125" style="407" customWidth="1"/>
    <col min="11013" max="11013" width="47.42578125" style="407" customWidth="1"/>
    <col min="11014" max="11014" width="21.42578125" style="407" customWidth="1"/>
    <col min="11015" max="11015" width="9.140625" style="407"/>
    <col min="11016" max="11016" width="12.28515625" style="407" customWidth="1"/>
    <col min="11017" max="11264" width="9.140625" style="407"/>
    <col min="11265" max="11265" width="4.42578125" style="407" customWidth="1"/>
    <col min="11266" max="11266" width="5.7109375" style="407" customWidth="1"/>
    <col min="11267" max="11267" width="8.42578125" style="407" customWidth="1"/>
    <col min="11268" max="11268" width="6.5703125" style="407" customWidth="1"/>
    <col min="11269" max="11269" width="47.42578125" style="407" customWidth="1"/>
    <col min="11270" max="11270" width="21.42578125" style="407" customWidth="1"/>
    <col min="11271" max="11271" width="9.140625" style="407"/>
    <col min="11272" max="11272" width="12.28515625" style="407" customWidth="1"/>
    <col min="11273" max="11520" width="9.140625" style="407"/>
    <col min="11521" max="11521" width="4.42578125" style="407" customWidth="1"/>
    <col min="11522" max="11522" width="5.7109375" style="407" customWidth="1"/>
    <col min="11523" max="11523" width="8.42578125" style="407" customWidth="1"/>
    <col min="11524" max="11524" width="6.5703125" style="407" customWidth="1"/>
    <col min="11525" max="11525" width="47.42578125" style="407" customWidth="1"/>
    <col min="11526" max="11526" width="21.42578125" style="407" customWidth="1"/>
    <col min="11527" max="11527" width="9.140625" style="407"/>
    <col min="11528" max="11528" width="12.28515625" style="407" customWidth="1"/>
    <col min="11529" max="11776" width="9.140625" style="407"/>
    <col min="11777" max="11777" width="4.42578125" style="407" customWidth="1"/>
    <col min="11778" max="11778" width="5.7109375" style="407" customWidth="1"/>
    <col min="11779" max="11779" width="8.42578125" style="407" customWidth="1"/>
    <col min="11780" max="11780" width="6.5703125" style="407" customWidth="1"/>
    <col min="11781" max="11781" width="47.42578125" style="407" customWidth="1"/>
    <col min="11782" max="11782" width="21.42578125" style="407" customWidth="1"/>
    <col min="11783" max="11783" width="9.140625" style="407"/>
    <col min="11784" max="11784" width="12.28515625" style="407" customWidth="1"/>
    <col min="11785" max="12032" width="9.140625" style="407"/>
    <col min="12033" max="12033" width="4.42578125" style="407" customWidth="1"/>
    <col min="12034" max="12034" width="5.7109375" style="407" customWidth="1"/>
    <col min="12035" max="12035" width="8.42578125" style="407" customWidth="1"/>
    <col min="12036" max="12036" width="6.5703125" style="407" customWidth="1"/>
    <col min="12037" max="12037" width="47.42578125" style="407" customWidth="1"/>
    <col min="12038" max="12038" width="21.42578125" style="407" customWidth="1"/>
    <col min="12039" max="12039" width="9.140625" style="407"/>
    <col min="12040" max="12040" width="12.28515625" style="407" customWidth="1"/>
    <col min="12041" max="12288" width="9.140625" style="407"/>
    <col min="12289" max="12289" width="4.42578125" style="407" customWidth="1"/>
    <col min="12290" max="12290" width="5.7109375" style="407" customWidth="1"/>
    <col min="12291" max="12291" width="8.42578125" style="407" customWidth="1"/>
    <col min="12292" max="12292" width="6.5703125" style="407" customWidth="1"/>
    <col min="12293" max="12293" width="47.42578125" style="407" customWidth="1"/>
    <col min="12294" max="12294" width="21.42578125" style="407" customWidth="1"/>
    <col min="12295" max="12295" width="9.140625" style="407"/>
    <col min="12296" max="12296" width="12.28515625" style="407" customWidth="1"/>
    <col min="12297" max="12544" width="9.140625" style="407"/>
    <col min="12545" max="12545" width="4.42578125" style="407" customWidth="1"/>
    <col min="12546" max="12546" width="5.7109375" style="407" customWidth="1"/>
    <col min="12547" max="12547" width="8.42578125" style="407" customWidth="1"/>
    <col min="12548" max="12548" width="6.5703125" style="407" customWidth="1"/>
    <col min="12549" max="12549" width="47.42578125" style="407" customWidth="1"/>
    <col min="12550" max="12550" width="21.42578125" style="407" customWidth="1"/>
    <col min="12551" max="12551" width="9.140625" style="407"/>
    <col min="12552" max="12552" width="12.28515625" style="407" customWidth="1"/>
    <col min="12553" max="12800" width="9.140625" style="407"/>
    <col min="12801" max="12801" width="4.42578125" style="407" customWidth="1"/>
    <col min="12802" max="12802" width="5.7109375" style="407" customWidth="1"/>
    <col min="12803" max="12803" width="8.42578125" style="407" customWidth="1"/>
    <col min="12804" max="12804" width="6.5703125" style="407" customWidth="1"/>
    <col min="12805" max="12805" width="47.42578125" style="407" customWidth="1"/>
    <col min="12806" max="12806" width="21.42578125" style="407" customWidth="1"/>
    <col min="12807" max="12807" width="9.140625" style="407"/>
    <col min="12808" max="12808" width="12.28515625" style="407" customWidth="1"/>
    <col min="12809" max="13056" width="9.140625" style="407"/>
    <col min="13057" max="13057" width="4.42578125" style="407" customWidth="1"/>
    <col min="13058" max="13058" width="5.7109375" style="407" customWidth="1"/>
    <col min="13059" max="13059" width="8.42578125" style="407" customWidth="1"/>
    <col min="13060" max="13060" width="6.5703125" style="407" customWidth="1"/>
    <col min="13061" max="13061" width="47.42578125" style="407" customWidth="1"/>
    <col min="13062" max="13062" width="21.42578125" style="407" customWidth="1"/>
    <col min="13063" max="13063" width="9.140625" style="407"/>
    <col min="13064" max="13064" width="12.28515625" style="407" customWidth="1"/>
    <col min="13065" max="13312" width="9.140625" style="407"/>
    <col min="13313" max="13313" width="4.42578125" style="407" customWidth="1"/>
    <col min="13314" max="13314" width="5.7109375" style="407" customWidth="1"/>
    <col min="13315" max="13315" width="8.42578125" style="407" customWidth="1"/>
    <col min="13316" max="13316" width="6.5703125" style="407" customWidth="1"/>
    <col min="13317" max="13317" width="47.42578125" style="407" customWidth="1"/>
    <col min="13318" max="13318" width="21.42578125" style="407" customWidth="1"/>
    <col min="13319" max="13319" width="9.140625" style="407"/>
    <col min="13320" max="13320" width="12.28515625" style="407" customWidth="1"/>
    <col min="13321" max="13568" width="9.140625" style="407"/>
    <col min="13569" max="13569" width="4.42578125" style="407" customWidth="1"/>
    <col min="13570" max="13570" width="5.7109375" style="407" customWidth="1"/>
    <col min="13571" max="13571" width="8.42578125" style="407" customWidth="1"/>
    <col min="13572" max="13572" width="6.5703125" style="407" customWidth="1"/>
    <col min="13573" max="13573" width="47.42578125" style="407" customWidth="1"/>
    <col min="13574" max="13574" width="21.42578125" style="407" customWidth="1"/>
    <col min="13575" max="13575" width="9.140625" style="407"/>
    <col min="13576" max="13576" width="12.28515625" style="407" customWidth="1"/>
    <col min="13577" max="13824" width="9.140625" style="407"/>
    <col min="13825" max="13825" width="4.42578125" style="407" customWidth="1"/>
    <col min="13826" max="13826" width="5.7109375" style="407" customWidth="1"/>
    <col min="13827" max="13827" width="8.42578125" style="407" customWidth="1"/>
    <col min="13828" max="13828" width="6.5703125" style="407" customWidth="1"/>
    <col min="13829" max="13829" width="47.42578125" style="407" customWidth="1"/>
    <col min="13830" max="13830" width="21.42578125" style="407" customWidth="1"/>
    <col min="13831" max="13831" width="9.140625" style="407"/>
    <col min="13832" max="13832" width="12.28515625" style="407" customWidth="1"/>
    <col min="13833" max="14080" width="9.140625" style="407"/>
    <col min="14081" max="14081" width="4.42578125" style="407" customWidth="1"/>
    <col min="14082" max="14082" width="5.7109375" style="407" customWidth="1"/>
    <col min="14083" max="14083" width="8.42578125" style="407" customWidth="1"/>
    <col min="14084" max="14084" width="6.5703125" style="407" customWidth="1"/>
    <col min="14085" max="14085" width="47.42578125" style="407" customWidth="1"/>
    <col min="14086" max="14086" width="21.42578125" style="407" customWidth="1"/>
    <col min="14087" max="14087" width="9.140625" style="407"/>
    <col min="14088" max="14088" width="12.28515625" style="407" customWidth="1"/>
    <col min="14089" max="14336" width="9.140625" style="407"/>
    <col min="14337" max="14337" width="4.42578125" style="407" customWidth="1"/>
    <col min="14338" max="14338" width="5.7109375" style="407" customWidth="1"/>
    <col min="14339" max="14339" width="8.42578125" style="407" customWidth="1"/>
    <col min="14340" max="14340" width="6.5703125" style="407" customWidth="1"/>
    <col min="14341" max="14341" width="47.42578125" style="407" customWidth="1"/>
    <col min="14342" max="14342" width="21.42578125" style="407" customWidth="1"/>
    <col min="14343" max="14343" width="9.140625" style="407"/>
    <col min="14344" max="14344" width="12.28515625" style="407" customWidth="1"/>
    <col min="14345" max="14592" width="9.140625" style="407"/>
    <col min="14593" max="14593" width="4.42578125" style="407" customWidth="1"/>
    <col min="14594" max="14594" width="5.7109375" style="407" customWidth="1"/>
    <col min="14595" max="14595" width="8.42578125" style="407" customWidth="1"/>
    <col min="14596" max="14596" width="6.5703125" style="407" customWidth="1"/>
    <col min="14597" max="14597" width="47.42578125" style="407" customWidth="1"/>
    <col min="14598" max="14598" width="21.42578125" style="407" customWidth="1"/>
    <col min="14599" max="14599" width="9.140625" style="407"/>
    <col min="14600" max="14600" width="12.28515625" style="407" customWidth="1"/>
    <col min="14601" max="14848" width="9.140625" style="407"/>
    <col min="14849" max="14849" width="4.42578125" style="407" customWidth="1"/>
    <col min="14850" max="14850" width="5.7109375" style="407" customWidth="1"/>
    <col min="14851" max="14851" width="8.42578125" style="407" customWidth="1"/>
    <col min="14852" max="14852" width="6.5703125" style="407" customWidth="1"/>
    <col min="14853" max="14853" width="47.42578125" style="407" customWidth="1"/>
    <col min="14854" max="14854" width="21.42578125" style="407" customWidth="1"/>
    <col min="14855" max="14855" width="9.140625" style="407"/>
    <col min="14856" max="14856" width="12.28515625" style="407" customWidth="1"/>
    <col min="14857" max="15104" width="9.140625" style="407"/>
    <col min="15105" max="15105" width="4.42578125" style="407" customWidth="1"/>
    <col min="15106" max="15106" width="5.7109375" style="407" customWidth="1"/>
    <col min="15107" max="15107" width="8.42578125" style="407" customWidth="1"/>
    <col min="15108" max="15108" width="6.5703125" style="407" customWidth="1"/>
    <col min="15109" max="15109" width="47.42578125" style="407" customWidth="1"/>
    <col min="15110" max="15110" width="21.42578125" style="407" customWidth="1"/>
    <col min="15111" max="15111" width="9.140625" style="407"/>
    <col min="15112" max="15112" width="12.28515625" style="407" customWidth="1"/>
    <col min="15113" max="15360" width="9.140625" style="407"/>
    <col min="15361" max="15361" width="4.42578125" style="407" customWidth="1"/>
    <col min="15362" max="15362" width="5.7109375" style="407" customWidth="1"/>
    <col min="15363" max="15363" width="8.42578125" style="407" customWidth="1"/>
    <col min="15364" max="15364" width="6.5703125" style="407" customWidth="1"/>
    <col min="15365" max="15365" width="47.42578125" style="407" customWidth="1"/>
    <col min="15366" max="15366" width="21.42578125" style="407" customWidth="1"/>
    <col min="15367" max="15367" width="9.140625" style="407"/>
    <col min="15368" max="15368" width="12.28515625" style="407" customWidth="1"/>
    <col min="15369" max="15616" width="9.140625" style="407"/>
    <col min="15617" max="15617" width="4.42578125" style="407" customWidth="1"/>
    <col min="15618" max="15618" width="5.7109375" style="407" customWidth="1"/>
    <col min="15619" max="15619" width="8.42578125" style="407" customWidth="1"/>
    <col min="15620" max="15620" width="6.5703125" style="407" customWidth="1"/>
    <col min="15621" max="15621" width="47.42578125" style="407" customWidth="1"/>
    <col min="15622" max="15622" width="21.42578125" style="407" customWidth="1"/>
    <col min="15623" max="15623" width="9.140625" style="407"/>
    <col min="15624" max="15624" width="12.28515625" style="407" customWidth="1"/>
    <col min="15625" max="15872" width="9.140625" style="407"/>
    <col min="15873" max="15873" width="4.42578125" style="407" customWidth="1"/>
    <col min="15874" max="15874" width="5.7109375" style="407" customWidth="1"/>
    <col min="15875" max="15875" width="8.42578125" style="407" customWidth="1"/>
    <col min="15876" max="15876" width="6.5703125" style="407" customWidth="1"/>
    <col min="15877" max="15877" width="47.42578125" style="407" customWidth="1"/>
    <col min="15878" max="15878" width="21.42578125" style="407" customWidth="1"/>
    <col min="15879" max="15879" width="9.140625" style="407"/>
    <col min="15880" max="15880" width="12.28515625" style="407" customWidth="1"/>
    <col min="15881" max="16128" width="9.140625" style="407"/>
    <col min="16129" max="16129" width="4.42578125" style="407" customWidth="1"/>
    <col min="16130" max="16130" width="5.7109375" style="407" customWidth="1"/>
    <col min="16131" max="16131" width="8.42578125" style="407" customWidth="1"/>
    <col min="16132" max="16132" width="6.5703125" style="407" customWidth="1"/>
    <col min="16133" max="16133" width="47.42578125" style="407" customWidth="1"/>
    <col min="16134" max="16134" width="21.42578125" style="407" customWidth="1"/>
    <col min="16135" max="16135" width="9.140625" style="407"/>
    <col min="16136" max="16136" width="12.28515625" style="407" customWidth="1"/>
    <col min="16137" max="16384" width="9.140625" style="407"/>
  </cols>
  <sheetData>
    <row r="1" spans="1:8" ht="18.75" customHeight="1" x14ac:dyDescent="0.2">
      <c r="E1" s="352" t="s">
        <v>397</v>
      </c>
      <c r="F1" s="409"/>
    </row>
    <row r="2" spans="1:8" x14ac:dyDescent="0.2">
      <c r="E2" s="354" t="s">
        <v>496</v>
      </c>
      <c r="F2" s="409"/>
    </row>
    <row r="3" spans="1:8" x14ac:dyDescent="0.2">
      <c r="E3" s="355" t="s">
        <v>398</v>
      </c>
      <c r="F3" s="409"/>
    </row>
    <row r="4" spans="1:8" x14ac:dyDescent="0.2">
      <c r="E4" s="354" t="s">
        <v>497</v>
      </c>
      <c r="F4" s="409"/>
    </row>
    <row r="5" spans="1:8" x14ac:dyDescent="0.2">
      <c r="E5" s="410"/>
    </row>
    <row r="6" spans="1:8" ht="22.5" customHeight="1" x14ac:dyDescent="0.2">
      <c r="A6" s="411" t="s">
        <v>372</v>
      </c>
      <c r="B6" s="411"/>
      <c r="C6" s="411"/>
      <c r="D6" s="412"/>
      <c r="E6" s="411"/>
      <c r="F6" s="411"/>
    </row>
    <row r="7" spans="1:8" ht="15.75" customHeight="1" x14ac:dyDescent="0.2">
      <c r="A7" s="411" t="s">
        <v>399</v>
      </c>
      <c r="B7" s="411"/>
      <c r="C7" s="411"/>
      <c r="D7" s="412"/>
      <c r="E7" s="411"/>
      <c r="F7" s="411"/>
    </row>
    <row r="8" spans="1:8" ht="24.75" customHeight="1" x14ac:dyDescent="0.2">
      <c r="F8" s="413"/>
    </row>
    <row r="9" spans="1:8" ht="19.5" customHeight="1" x14ac:dyDescent="0.2">
      <c r="F9" s="414" t="s">
        <v>2</v>
      </c>
    </row>
    <row r="10" spans="1:8" ht="20.25" customHeight="1" x14ac:dyDescent="0.2">
      <c r="A10" s="415" t="s">
        <v>28</v>
      </c>
      <c r="B10" s="416" t="s">
        <v>277</v>
      </c>
      <c r="C10" s="416" t="s">
        <v>354</v>
      </c>
      <c r="D10" s="378" t="s">
        <v>374</v>
      </c>
      <c r="E10" s="417" t="s">
        <v>375</v>
      </c>
      <c r="F10" s="416" t="s">
        <v>376</v>
      </c>
    </row>
    <row r="11" spans="1:8" s="422" customFormat="1" ht="10.5" customHeight="1" x14ac:dyDescent="0.15">
      <c r="A11" s="418">
        <v>1</v>
      </c>
      <c r="B11" s="419">
        <v>2</v>
      </c>
      <c r="C11" s="419">
        <v>3</v>
      </c>
      <c r="D11" s="420">
        <v>4</v>
      </c>
      <c r="E11" s="421">
        <v>5</v>
      </c>
      <c r="F11" s="419">
        <v>6</v>
      </c>
    </row>
    <row r="12" spans="1:8" ht="17.25" customHeight="1" x14ac:dyDescent="0.2">
      <c r="A12" s="717" t="s">
        <v>377</v>
      </c>
      <c r="B12" s="718"/>
      <c r="C12" s="718"/>
      <c r="D12" s="423"/>
      <c r="E12" s="718"/>
      <c r="F12" s="719"/>
    </row>
    <row r="13" spans="1:8" ht="27" customHeight="1" x14ac:dyDescent="0.2">
      <c r="A13" s="424">
        <v>1</v>
      </c>
      <c r="B13" s="425">
        <v>630</v>
      </c>
      <c r="C13" s="425">
        <v>63003</v>
      </c>
      <c r="D13" s="378">
        <v>2360</v>
      </c>
      <c r="E13" s="369" t="s">
        <v>110</v>
      </c>
      <c r="F13" s="370">
        <f>15000</f>
        <v>15000</v>
      </c>
      <c r="G13" s="426"/>
    </row>
    <row r="14" spans="1:8" ht="27" customHeight="1" x14ac:dyDescent="0.2">
      <c r="A14" s="424">
        <v>2</v>
      </c>
      <c r="B14" s="427">
        <v>700</v>
      </c>
      <c r="C14" s="427">
        <v>70095</v>
      </c>
      <c r="D14" s="428">
        <v>6230</v>
      </c>
      <c r="E14" s="429" t="s">
        <v>400</v>
      </c>
      <c r="F14" s="430">
        <f>1500000</f>
        <v>1500000</v>
      </c>
      <c r="G14" s="426"/>
    </row>
    <row r="15" spans="1:8" ht="26.25" customHeight="1" x14ac:dyDescent="0.2">
      <c r="A15" s="424">
        <v>3</v>
      </c>
      <c r="B15" s="427">
        <v>750</v>
      </c>
      <c r="C15" s="427">
        <v>75095</v>
      </c>
      <c r="D15" s="378">
        <v>2360</v>
      </c>
      <c r="E15" s="431" t="s">
        <v>401</v>
      </c>
      <c r="F15" s="430">
        <f>200000</f>
        <v>200000</v>
      </c>
      <c r="H15" s="432"/>
    </row>
    <row r="16" spans="1:8" ht="15.75" customHeight="1" x14ac:dyDescent="0.2">
      <c r="A16" s="433">
        <v>4</v>
      </c>
      <c r="B16" s="434">
        <v>755</v>
      </c>
      <c r="C16" s="434">
        <v>75515</v>
      </c>
      <c r="D16" s="435">
        <v>2360</v>
      </c>
      <c r="E16" s="436" t="s">
        <v>402</v>
      </c>
      <c r="F16" s="437">
        <f>142101+0.12</f>
        <v>142101.12</v>
      </c>
      <c r="H16" s="432"/>
    </row>
    <row r="17" spans="1:8" ht="15.75" customHeight="1" x14ac:dyDescent="0.2">
      <c r="A17" s="375">
        <v>5</v>
      </c>
      <c r="B17" s="375">
        <v>801</v>
      </c>
      <c r="C17" s="375">
        <v>80101</v>
      </c>
      <c r="D17" s="438">
        <v>2340</v>
      </c>
      <c r="E17" s="439" t="s">
        <v>15</v>
      </c>
      <c r="F17" s="370">
        <f>859+932</f>
        <v>1791</v>
      </c>
      <c r="H17" s="432"/>
    </row>
    <row r="18" spans="1:8" ht="15.75" customHeight="1" x14ac:dyDescent="0.2">
      <c r="A18" s="440"/>
      <c r="B18" s="441"/>
      <c r="C18" s="442"/>
      <c r="D18" s="443"/>
      <c r="E18" s="444" t="s">
        <v>403</v>
      </c>
      <c r="F18" s="445"/>
      <c r="H18" s="432"/>
    </row>
    <row r="19" spans="1:8" ht="15.75" customHeight="1" x14ac:dyDescent="0.2">
      <c r="A19" s="375">
        <v>6</v>
      </c>
      <c r="B19" s="375">
        <v>801</v>
      </c>
      <c r="C19" s="439">
        <v>80104</v>
      </c>
      <c r="D19" s="438">
        <v>2340</v>
      </c>
      <c r="E19" s="439" t="s">
        <v>17</v>
      </c>
      <c r="F19" s="370">
        <f>3850+5350</f>
        <v>9200</v>
      </c>
      <c r="H19" s="432"/>
    </row>
    <row r="20" spans="1:8" ht="15.75" customHeight="1" x14ac:dyDescent="0.2">
      <c r="A20" s="446"/>
      <c r="B20" s="447"/>
      <c r="C20" s="447"/>
      <c r="D20" s="448"/>
      <c r="E20" s="449" t="s">
        <v>404</v>
      </c>
      <c r="F20" s="450"/>
      <c r="H20" s="432"/>
    </row>
    <row r="21" spans="1:8" ht="15.75" customHeight="1" x14ac:dyDescent="0.2">
      <c r="A21" s="440"/>
      <c r="B21" s="441"/>
      <c r="C21" s="441"/>
      <c r="D21" s="451"/>
      <c r="E21" s="452" t="s">
        <v>405</v>
      </c>
      <c r="F21" s="453"/>
      <c r="H21" s="432"/>
    </row>
    <row r="22" spans="1:8" ht="15.75" customHeight="1" x14ac:dyDescent="0.2">
      <c r="A22" s="454"/>
      <c r="B22" s="455"/>
      <c r="C22" s="455"/>
      <c r="D22" s="456"/>
      <c r="E22" s="457" t="s">
        <v>406</v>
      </c>
      <c r="F22" s="458"/>
      <c r="H22" s="432"/>
    </row>
    <row r="23" spans="1:8" ht="15.75" customHeight="1" x14ac:dyDescent="0.2">
      <c r="A23" s="459">
        <v>7</v>
      </c>
      <c r="B23" s="459">
        <v>801</v>
      </c>
      <c r="C23" s="460">
        <v>80115</v>
      </c>
      <c r="D23" s="438">
        <v>2340</v>
      </c>
      <c r="E23" s="460" t="s">
        <v>19</v>
      </c>
      <c r="F23" s="461">
        <f>1204+1290</f>
        <v>2494</v>
      </c>
      <c r="H23" s="432"/>
    </row>
    <row r="24" spans="1:8" ht="24" customHeight="1" x14ac:dyDescent="0.2">
      <c r="A24" s="462"/>
      <c r="B24" s="463"/>
      <c r="C24" s="464"/>
      <c r="D24" s="465"/>
      <c r="E24" s="444" t="s">
        <v>407</v>
      </c>
      <c r="F24" s="445"/>
      <c r="H24" s="432"/>
    </row>
    <row r="25" spans="1:8" ht="15.75" customHeight="1" x14ac:dyDescent="0.2">
      <c r="A25" s="375">
        <v>8</v>
      </c>
      <c r="B25" s="375">
        <v>801</v>
      </c>
      <c r="C25" s="439">
        <v>80117</v>
      </c>
      <c r="D25" s="438">
        <v>2340</v>
      </c>
      <c r="E25" s="439" t="s">
        <v>408</v>
      </c>
      <c r="F25" s="370">
        <f>5441+5905</f>
        <v>11346</v>
      </c>
      <c r="H25" s="432"/>
    </row>
    <row r="26" spans="1:8" ht="12.75" customHeight="1" x14ac:dyDescent="0.2">
      <c r="A26" s="446"/>
      <c r="B26" s="447"/>
      <c r="C26" s="447"/>
      <c r="D26" s="466"/>
      <c r="E26" s="467" t="s">
        <v>409</v>
      </c>
      <c r="F26" s="450"/>
      <c r="H26" s="432"/>
    </row>
    <row r="27" spans="1:8" ht="15.75" customHeight="1" x14ac:dyDescent="0.2">
      <c r="A27" s="375">
        <v>9</v>
      </c>
      <c r="B27" s="375">
        <v>801</v>
      </c>
      <c r="C27" s="439">
        <v>80120</v>
      </c>
      <c r="D27" s="438">
        <v>2340</v>
      </c>
      <c r="E27" s="439" t="s">
        <v>20</v>
      </c>
      <c r="F27" s="370">
        <f>7435+8963</f>
        <v>16398</v>
      </c>
      <c r="H27" s="432"/>
    </row>
    <row r="28" spans="1:8" ht="27.75" customHeight="1" x14ac:dyDescent="0.2">
      <c r="A28" s="440"/>
      <c r="B28" s="441"/>
      <c r="C28" s="447"/>
      <c r="D28" s="448"/>
      <c r="E28" s="468" t="s">
        <v>410</v>
      </c>
      <c r="F28" s="453"/>
      <c r="H28" s="432"/>
    </row>
    <row r="29" spans="1:8" ht="25.5" customHeight="1" x14ac:dyDescent="0.2">
      <c r="A29" s="454"/>
      <c r="B29" s="455"/>
      <c r="C29" s="455"/>
      <c r="D29" s="456"/>
      <c r="E29" s="469" t="s">
        <v>411</v>
      </c>
      <c r="F29" s="458"/>
      <c r="H29" s="432"/>
    </row>
    <row r="30" spans="1:8" ht="24" customHeight="1" x14ac:dyDescent="0.2">
      <c r="A30" s="424">
        <v>10</v>
      </c>
      <c r="B30" s="427">
        <v>801</v>
      </c>
      <c r="C30" s="427">
        <v>80195</v>
      </c>
      <c r="D30" s="470" t="s">
        <v>412</v>
      </c>
      <c r="E30" s="471" t="s">
        <v>413</v>
      </c>
      <c r="F30" s="472">
        <f>420889.55+24732</f>
        <v>445621.55</v>
      </c>
      <c r="H30" s="432"/>
    </row>
    <row r="31" spans="1:8" ht="37.5" customHeight="1" x14ac:dyDescent="0.2">
      <c r="A31" s="424">
        <v>11</v>
      </c>
      <c r="B31" s="427">
        <v>801</v>
      </c>
      <c r="C31" s="427">
        <v>80195</v>
      </c>
      <c r="D31" s="470" t="s">
        <v>412</v>
      </c>
      <c r="E31" s="471" t="s">
        <v>414</v>
      </c>
      <c r="F31" s="472">
        <f>295836.29+17383.71</f>
        <v>313220</v>
      </c>
      <c r="H31" s="432"/>
    </row>
    <row r="32" spans="1:8" ht="26.25" customHeight="1" x14ac:dyDescent="0.2">
      <c r="A32" s="424">
        <v>12</v>
      </c>
      <c r="B32" s="427">
        <v>801</v>
      </c>
      <c r="C32" s="427">
        <v>80195</v>
      </c>
      <c r="D32" s="470" t="s">
        <v>412</v>
      </c>
      <c r="E32" s="471" t="s">
        <v>415</v>
      </c>
      <c r="F32" s="472">
        <f>4514565.51+265281.51</f>
        <v>4779847.0199999996</v>
      </c>
      <c r="H32" s="432"/>
    </row>
    <row r="33" spans="1:8" ht="15" customHeight="1" x14ac:dyDescent="0.2">
      <c r="A33" s="433">
        <v>13</v>
      </c>
      <c r="B33" s="434">
        <v>851</v>
      </c>
      <c r="C33" s="434">
        <v>85153</v>
      </c>
      <c r="D33" s="473">
        <v>2360</v>
      </c>
      <c r="E33" s="474" t="s">
        <v>416</v>
      </c>
      <c r="F33" s="472">
        <f>70000</f>
        <v>70000</v>
      </c>
      <c r="H33" s="432"/>
    </row>
    <row r="34" spans="1:8" ht="36" customHeight="1" x14ac:dyDescent="0.2">
      <c r="A34" s="424">
        <v>14</v>
      </c>
      <c r="B34" s="427">
        <v>851</v>
      </c>
      <c r="C34" s="427">
        <v>85154</v>
      </c>
      <c r="D34" s="378">
        <v>2360</v>
      </c>
      <c r="E34" s="431" t="s">
        <v>417</v>
      </c>
      <c r="F34" s="430">
        <f>615000+230000</f>
        <v>845000</v>
      </c>
    </row>
    <row r="35" spans="1:8" ht="24.75" customHeight="1" x14ac:dyDescent="0.2">
      <c r="A35" s="475">
        <v>15</v>
      </c>
      <c r="B35" s="476">
        <v>851</v>
      </c>
      <c r="C35" s="477">
        <v>85195</v>
      </c>
      <c r="D35" s="478">
        <v>2360</v>
      </c>
      <c r="E35" s="479" t="s">
        <v>418</v>
      </c>
      <c r="F35" s="430">
        <f>82500</f>
        <v>82500</v>
      </c>
    </row>
    <row r="36" spans="1:8" ht="16.5" customHeight="1" x14ac:dyDescent="0.2">
      <c r="A36" s="424">
        <v>16</v>
      </c>
      <c r="B36" s="424">
        <v>852</v>
      </c>
      <c r="C36" s="424">
        <v>85219</v>
      </c>
      <c r="D36" s="480">
        <v>2830</v>
      </c>
      <c r="E36" s="481" t="s">
        <v>419</v>
      </c>
      <c r="F36" s="430">
        <v>401117</v>
      </c>
    </row>
    <row r="37" spans="1:8" ht="24.75" customHeight="1" x14ac:dyDescent="0.2">
      <c r="A37" s="475">
        <v>17</v>
      </c>
      <c r="B37" s="482">
        <v>852</v>
      </c>
      <c r="C37" s="483">
        <v>85228</v>
      </c>
      <c r="D37" s="478">
        <v>2360</v>
      </c>
      <c r="E37" s="484" t="s">
        <v>420</v>
      </c>
      <c r="F37" s="430">
        <f>F38+F39</f>
        <v>13133282.52</v>
      </c>
    </row>
    <row r="38" spans="1:8" s="409" customFormat="1" ht="13.5" customHeight="1" x14ac:dyDescent="0.2">
      <c r="A38" s="485" t="s">
        <v>421</v>
      </c>
      <c r="B38" s="486"/>
      <c r="C38" s="487"/>
      <c r="D38" s="488"/>
      <c r="E38" s="489" t="s">
        <v>422</v>
      </c>
      <c r="F38" s="490">
        <f>9183600-86.65+160669.17</f>
        <v>9344182.5199999996</v>
      </c>
    </row>
    <row r="39" spans="1:8" s="409" customFormat="1" ht="13.5" customHeight="1" x14ac:dyDescent="0.2">
      <c r="A39" s="491" t="s">
        <v>423</v>
      </c>
      <c r="B39" s="492"/>
      <c r="C39" s="493"/>
      <c r="D39" s="494"/>
      <c r="E39" s="495" t="s">
        <v>424</v>
      </c>
      <c r="F39" s="496">
        <v>3789100</v>
      </c>
    </row>
    <row r="40" spans="1:8" ht="25.5" customHeight="1" x14ac:dyDescent="0.2">
      <c r="A40" s="424">
        <v>18</v>
      </c>
      <c r="B40" s="427">
        <v>852</v>
      </c>
      <c r="C40" s="427">
        <v>85295</v>
      </c>
      <c r="D40" s="378">
        <v>2360</v>
      </c>
      <c r="E40" s="431" t="s">
        <v>425</v>
      </c>
      <c r="F40" s="430">
        <f>2691864</f>
        <v>2691864</v>
      </c>
    </row>
    <row r="41" spans="1:8" ht="38.25" customHeight="1" x14ac:dyDescent="0.2">
      <c r="A41" s="424">
        <v>19</v>
      </c>
      <c r="B41" s="427">
        <v>853</v>
      </c>
      <c r="C41" s="427">
        <v>85395</v>
      </c>
      <c r="D41" s="378">
        <v>2360</v>
      </c>
      <c r="E41" s="431" t="s">
        <v>426</v>
      </c>
      <c r="F41" s="430">
        <f>20000</f>
        <v>20000</v>
      </c>
    </row>
    <row r="42" spans="1:8" ht="15.75" customHeight="1" x14ac:dyDescent="0.2">
      <c r="A42" s="497">
        <v>20</v>
      </c>
      <c r="B42" s="498">
        <v>855</v>
      </c>
      <c r="C42" s="498">
        <v>85510</v>
      </c>
      <c r="D42" s="499">
        <v>2360</v>
      </c>
      <c r="E42" s="484" t="s">
        <v>83</v>
      </c>
      <c r="F42" s="437">
        <f>3019200-5.74</f>
        <v>3019194.26</v>
      </c>
    </row>
    <row r="43" spans="1:8" ht="24.75" customHeight="1" x14ac:dyDescent="0.2">
      <c r="A43" s="424">
        <v>21</v>
      </c>
      <c r="B43" s="427">
        <v>900</v>
      </c>
      <c r="C43" s="427">
        <v>90001</v>
      </c>
      <c r="D43" s="378">
        <v>6230</v>
      </c>
      <c r="E43" s="500" t="s">
        <v>427</v>
      </c>
      <c r="F43" s="430">
        <f>250000</f>
        <v>250000</v>
      </c>
    </row>
    <row r="44" spans="1:8" ht="22.5" customHeight="1" x14ac:dyDescent="0.2">
      <c r="A44" s="501">
        <v>22</v>
      </c>
      <c r="B44" s="427">
        <v>900</v>
      </c>
      <c r="C44" s="427">
        <v>90005</v>
      </c>
      <c r="D44" s="378">
        <v>6230</v>
      </c>
      <c r="E44" s="502" t="s">
        <v>428</v>
      </c>
      <c r="F44" s="503">
        <f>2820700</f>
        <v>2820700</v>
      </c>
    </row>
    <row r="45" spans="1:8" s="409" customFormat="1" ht="15" customHeight="1" x14ac:dyDescent="0.2">
      <c r="A45" s="497">
        <v>23</v>
      </c>
      <c r="B45" s="498">
        <v>921</v>
      </c>
      <c r="C45" s="498">
        <v>92120</v>
      </c>
      <c r="D45" s="499">
        <v>2720</v>
      </c>
      <c r="E45" s="504" t="s">
        <v>429</v>
      </c>
      <c r="F45" s="503">
        <f>800000</f>
        <v>800000</v>
      </c>
    </row>
    <row r="46" spans="1:8" s="409" customFormat="1" ht="47.25" customHeight="1" x14ac:dyDescent="0.2">
      <c r="A46" s="424">
        <v>24</v>
      </c>
      <c r="B46" s="427">
        <v>921</v>
      </c>
      <c r="C46" s="427">
        <v>92120</v>
      </c>
      <c r="D46" s="378">
        <v>6570</v>
      </c>
      <c r="E46" s="479" t="s">
        <v>430</v>
      </c>
      <c r="F46" s="430">
        <f>3572000</f>
        <v>3572000</v>
      </c>
    </row>
    <row r="47" spans="1:8" ht="36.75" customHeight="1" x14ac:dyDescent="0.2">
      <c r="A47" s="424">
        <v>25</v>
      </c>
      <c r="B47" s="427">
        <v>921</v>
      </c>
      <c r="C47" s="427">
        <v>92195</v>
      </c>
      <c r="D47" s="505">
        <v>2360</v>
      </c>
      <c r="E47" s="431" t="s">
        <v>431</v>
      </c>
      <c r="F47" s="503">
        <f>600000</f>
        <v>600000</v>
      </c>
    </row>
    <row r="48" spans="1:8" ht="15.6" customHeight="1" x14ac:dyDescent="0.2">
      <c r="A48" s="433">
        <v>26</v>
      </c>
      <c r="B48" s="434">
        <v>926</v>
      </c>
      <c r="C48" s="434">
        <v>92605</v>
      </c>
      <c r="D48" s="506">
        <v>2360</v>
      </c>
      <c r="E48" s="436" t="s">
        <v>432</v>
      </c>
      <c r="F48" s="430">
        <f>4850000</f>
        <v>4850000</v>
      </c>
    </row>
    <row r="49" spans="1:8" s="508" customFormat="1" ht="18" customHeight="1" x14ac:dyDescent="0.25">
      <c r="A49" s="720"/>
      <c r="B49" s="721"/>
      <c r="C49" s="721"/>
      <c r="D49" s="507"/>
      <c r="E49" s="721" t="s">
        <v>433</v>
      </c>
      <c r="F49" s="722">
        <f>SUM(F13,F14,F15,F16,F17,F19,F23,F25,F27,F30,F31,F32,F33,F34,F35,F36,F37,F40,F41,F42,F43,F44,F45,F46,F47,F48)</f>
        <v>40592676.469999999</v>
      </c>
      <c r="H49" s="509"/>
    </row>
    <row r="50" spans="1:8" ht="17.25" customHeight="1" x14ac:dyDescent="0.2">
      <c r="A50" s="717" t="s">
        <v>392</v>
      </c>
      <c r="B50" s="718"/>
      <c r="C50" s="718"/>
      <c r="D50" s="423"/>
      <c r="E50" s="718"/>
      <c r="F50" s="719"/>
    </row>
    <row r="51" spans="1:8" ht="17.25" customHeight="1" x14ac:dyDescent="0.2">
      <c r="A51" s="415" t="s">
        <v>28</v>
      </c>
      <c r="B51" s="416" t="s">
        <v>277</v>
      </c>
      <c r="C51" s="416" t="s">
        <v>354</v>
      </c>
      <c r="D51" s="435"/>
      <c r="E51" s="417" t="s">
        <v>434</v>
      </c>
      <c r="F51" s="415" t="s">
        <v>376</v>
      </c>
    </row>
    <row r="52" spans="1:8" ht="24" customHeight="1" x14ac:dyDescent="0.2">
      <c r="A52" s="424">
        <v>1</v>
      </c>
      <c r="B52" s="427">
        <v>801</v>
      </c>
      <c r="C52" s="427">
        <v>80101</v>
      </c>
      <c r="D52" s="505" t="s">
        <v>435</v>
      </c>
      <c r="E52" s="510" t="s">
        <v>15</v>
      </c>
      <c r="F52" s="430">
        <v>13982584.359999999</v>
      </c>
    </row>
    <row r="53" spans="1:8" s="409" customFormat="1" ht="13.5" customHeight="1" x14ac:dyDescent="0.2">
      <c r="A53" s="511"/>
      <c r="B53" s="512"/>
      <c r="C53" s="513"/>
      <c r="D53" s="514"/>
      <c r="E53" s="515" t="s">
        <v>436</v>
      </c>
      <c r="F53" s="516"/>
    </row>
    <row r="54" spans="1:8" s="409" customFormat="1" ht="13.5" customHeight="1" x14ac:dyDescent="0.2">
      <c r="A54" s="517"/>
      <c r="B54" s="355"/>
      <c r="C54" s="518"/>
      <c r="D54" s="519"/>
      <c r="E54" s="520" t="s">
        <v>437</v>
      </c>
      <c r="F54" s="521"/>
      <c r="G54" s="522"/>
    </row>
    <row r="55" spans="1:8" s="409" customFormat="1" ht="23.25" customHeight="1" x14ac:dyDescent="0.2">
      <c r="A55" s="517"/>
      <c r="B55" s="355"/>
      <c r="C55" s="518"/>
      <c r="D55" s="523"/>
      <c r="E55" s="524" t="s">
        <v>438</v>
      </c>
      <c r="F55" s="525"/>
    </row>
    <row r="56" spans="1:8" s="409" customFormat="1" ht="25.5" customHeight="1" x14ac:dyDescent="0.2">
      <c r="A56" s="517"/>
      <c r="B56" s="355"/>
      <c r="C56" s="518"/>
      <c r="D56" s="523"/>
      <c r="E56" s="526" t="s">
        <v>439</v>
      </c>
      <c r="F56" s="521"/>
    </row>
    <row r="57" spans="1:8" s="409" customFormat="1" ht="24" customHeight="1" x14ac:dyDescent="0.2">
      <c r="A57" s="527"/>
      <c r="B57" s="528"/>
      <c r="C57" s="529"/>
      <c r="D57" s="530"/>
      <c r="E57" s="531" t="s">
        <v>440</v>
      </c>
      <c r="F57" s="532"/>
    </row>
    <row r="58" spans="1:8" ht="13.9" customHeight="1" x14ac:dyDescent="0.2">
      <c r="A58" s="497">
        <v>2</v>
      </c>
      <c r="B58" s="498">
        <v>801</v>
      </c>
      <c r="C58" s="498">
        <v>80103</v>
      </c>
      <c r="D58" s="499">
        <v>2540</v>
      </c>
      <c r="E58" s="504" t="s">
        <v>441</v>
      </c>
      <c r="F58" s="437">
        <v>218379.2</v>
      </c>
    </row>
    <row r="59" spans="1:8" s="409" customFormat="1" ht="26.25" customHeight="1" x14ac:dyDescent="0.2">
      <c r="A59" s="517"/>
      <c r="B59" s="355"/>
      <c r="C59" s="518"/>
      <c r="D59" s="523"/>
      <c r="E59" s="533" t="s">
        <v>438</v>
      </c>
      <c r="F59" s="516"/>
    </row>
    <row r="60" spans="1:8" ht="24" customHeight="1" x14ac:dyDescent="0.2">
      <c r="A60" s="424">
        <v>3</v>
      </c>
      <c r="B60" s="427">
        <v>801</v>
      </c>
      <c r="C60" s="427">
        <v>80104</v>
      </c>
      <c r="D60" s="505" t="s">
        <v>435</v>
      </c>
      <c r="E60" s="510" t="s">
        <v>17</v>
      </c>
      <c r="F60" s="430">
        <v>13575820</v>
      </c>
    </row>
    <row r="61" spans="1:8" s="409" customFormat="1" ht="13.5" customHeight="1" x14ac:dyDescent="0.2">
      <c r="A61" s="511"/>
      <c r="B61" s="512"/>
      <c r="C61" s="513"/>
      <c r="D61" s="514"/>
      <c r="E61" s="515" t="s">
        <v>405</v>
      </c>
      <c r="F61" s="516"/>
    </row>
    <row r="62" spans="1:8" s="409" customFormat="1" ht="13.5" customHeight="1" x14ac:dyDescent="0.2">
      <c r="A62" s="517"/>
      <c r="B62" s="355"/>
      <c r="C62" s="518"/>
      <c r="D62" s="523"/>
      <c r="E62" s="534" t="s">
        <v>404</v>
      </c>
      <c r="F62" s="521"/>
    </row>
    <row r="63" spans="1:8" s="409" customFormat="1" ht="13.5" customHeight="1" x14ac:dyDescent="0.2">
      <c r="A63" s="517"/>
      <c r="B63" s="355"/>
      <c r="C63" s="518"/>
      <c r="D63" s="523"/>
      <c r="E63" s="534" t="s">
        <v>442</v>
      </c>
      <c r="F63" s="521"/>
    </row>
    <row r="64" spans="1:8" s="409" customFormat="1" ht="13.5" customHeight="1" x14ac:dyDescent="0.2">
      <c r="A64" s="517"/>
      <c r="B64" s="355"/>
      <c r="C64" s="518"/>
      <c r="D64" s="523"/>
      <c r="E64" s="534" t="s">
        <v>443</v>
      </c>
      <c r="F64" s="521"/>
    </row>
    <row r="65" spans="1:6" s="409" customFormat="1" ht="13.5" customHeight="1" x14ac:dyDescent="0.2">
      <c r="A65" s="517"/>
      <c r="B65" s="355"/>
      <c r="C65" s="518"/>
      <c r="D65" s="523"/>
      <c r="E65" s="526" t="s">
        <v>444</v>
      </c>
      <c r="F65" s="521"/>
    </row>
    <row r="66" spans="1:6" s="409" customFormat="1" ht="13.5" customHeight="1" x14ac:dyDescent="0.2">
      <c r="A66" s="517"/>
      <c r="B66" s="355"/>
      <c r="C66" s="518"/>
      <c r="D66" s="523"/>
      <c r="E66" s="526" t="s">
        <v>445</v>
      </c>
      <c r="F66" s="521"/>
    </row>
    <row r="67" spans="1:6" s="409" customFormat="1" ht="13.5" customHeight="1" x14ac:dyDescent="0.2">
      <c r="A67" s="517"/>
      <c r="B67" s="355"/>
      <c r="C67" s="518"/>
      <c r="D67" s="523"/>
      <c r="E67" s="534" t="s">
        <v>406</v>
      </c>
      <c r="F67" s="521"/>
    </row>
    <row r="68" spans="1:6" s="409" customFormat="1" ht="13.5" customHeight="1" x14ac:dyDescent="0.2">
      <c r="A68" s="517"/>
      <c r="B68" s="355"/>
      <c r="C68" s="518"/>
      <c r="D68" s="523"/>
      <c r="E68" s="534" t="s">
        <v>446</v>
      </c>
      <c r="F68" s="521"/>
    </row>
    <row r="69" spans="1:6" s="409" customFormat="1" ht="13.5" customHeight="1" x14ac:dyDescent="0.2">
      <c r="A69" s="517"/>
      <c r="B69" s="355"/>
      <c r="C69" s="518"/>
      <c r="D69" s="523"/>
      <c r="E69" s="526" t="s">
        <v>447</v>
      </c>
      <c r="F69" s="521"/>
    </row>
    <row r="70" spans="1:6" s="409" customFormat="1" ht="13.5" customHeight="1" x14ac:dyDescent="0.2">
      <c r="A70" s="517"/>
      <c r="B70" s="355"/>
      <c r="C70" s="518"/>
      <c r="D70" s="523"/>
      <c r="E70" s="535" t="s">
        <v>448</v>
      </c>
      <c r="F70" s="521"/>
    </row>
    <row r="71" spans="1:6" s="409" customFormat="1" ht="13.5" customHeight="1" x14ac:dyDescent="0.2">
      <c r="A71" s="517"/>
      <c r="B71" s="355"/>
      <c r="C71" s="518"/>
      <c r="D71" s="523"/>
      <c r="E71" s="535" t="s">
        <v>449</v>
      </c>
      <c r="F71" s="521"/>
    </row>
    <row r="72" spans="1:6" s="409" customFormat="1" ht="13.5" customHeight="1" x14ac:dyDescent="0.2">
      <c r="A72" s="517"/>
      <c r="B72" s="355"/>
      <c r="C72" s="518"/>
      <c r="D72" s="523"/>
      <c r="E72" s="535" t="s">
        <v>450</v>
      </c>
      <c r="F72" s="521"/>
    </row>
    <row r="73" spans="1:6" s="409" customFormat="1" ht="13.5" customHeight="1" x14ac:dyDescent="0.2">
      <c r="A73" s="517"/>
      <c r="B73" s="355"/>
      <c r="C73" s="518"/>
      <c r="D73" s="523"/>
      <c r="E73" s="535" t="s">
        <v>451</v>
      </c>
      <c r="F73" s="521"/>
    </row>
    <row r="74" spans="1:6" s="409" customFormat="1" ht="13.5" customHeight="1" x14ac:dyDescent="0.2">
      <c r="A74" s="527"/>
      <c r="B74" s="528"/>
      <c r="C74" s="529"/>
      <c r="D74" s="530"/>
      <c r="E74" s="536" t="s">
        <v>452</v>
      </c>
      <c r="F74" s="532"/>
    </row>
    <row r="75" spans="1:6" ht="22.5" customHeight="1" x14ac:dyDescent="0.2">
      <c r="A75" s="433">
        <v>4</v>
      </c>
      <c r="B75" s="434">
        <v>801</v>
      </c>
      <c r="C75" s="434">
        <v>80106</v>
      </c>
      <c r="D75" s="435">
        <v>2540</v>
      </c>
      <c r="E75" s="431" t="s">
        <v>453</v>
      </c>
      <c r="F75" s="430">
        <v>258564</v>
      </c>
    </row>
    <row r="76" spans="1:6" s="409" customFormat="1" ht="13.5" customHeight="1" x14ac:dyDescent="0.2">
      <c r="A76" s="517"/>
      <c r="B76" s="355"/>
      <c r="C76" s="518"/>
      <c r="D76" s="537"/>
      <c r="E76" s="538" t="s">
        <v>454</v>
      </c>
      <c r="F76" s="539"/>
    </row>
    <row r="77" spans="1:6" ht="13.5" customHeight="1" x14ac:dyDescent="0.2">
      <c r="A77" s="497">
        <v>5</v>
      </c>
      <c r="B77" s="498">
        <v>801</v>
      </c>
      <c r="C77" s="498">
        <v>80115</v>
      </c>
      <c r="D77" s="540">
        <v>2540</v>
      </c>
      <c r="E77" s="541" t="s">
        <v>19</v>
      </c>
      <c r="F77" s="437">
        <v>4256329.4400000004</v>
      </c>
    </row>
    <row r="78" spans="1:6" s="409" customFormat="1" ht="24" customHeight="1" x14ac:dyDescent="0.2">
      <c r="A78" s="542"/>
      <c r="B78" s="543"/>
      <c r="C78" s="544"/>
      <c r="D78" s="545"/>
      <c r="E78" s="546" t="s">
        <v>455</v>
      </c>
      <c r="F78" s="547"/>
    </row>
    <row r="79" spans="1:6" ht="13.5" customHeight="1" x14ac:dyDescent="0.2">
      <c r="A79" s="497">
        <v>6</v>
      </c>
      <c r="B79" s="498">
        <v>801</v>
      </c>
      <c r="C79" s="498">
        <v>80116</v>
      </c>
      <c r="D79" s="540">
        <v>2540</v>
      </c>
      <c r="E79" s="541" t="s">
        <v>162</v>
      </c>
      <c r="F79" s="437">
        <v>9878519.3000000007</v>
      </c>
    </row>
    <row r="80" spans="1:6" s="409" customFormat="1" ht="13.5" customHeight="1" x14ac:dyDescent="0.2">
      <c r="A80" s="511"/>
      <c r="B80" s="512"/>
      <c r="C80" s="513"/>
      <c r="D80" s="514"/>
      <c r="E80" s="548" t="s">
        <v>456</v>
      </c>
      <c r="F80" s="516"/>
    </row>
    <row r="81" spans="1:6" s="409" customFormat="1" ht="25.5" customHeight="1" x14ac:dyDescent="0.2">
      <c r="A81" s="517"/>
      <c r="B81" s="355"/>
      <c r="C81" s="518"/>
      <c r="D81" s="523"/>
      <c r="E81" s="520" t="s">
        <v>457</v>
      </c>
      <c r="F81" s="521"/>
    </row>
    <row r="82" spans="1:6" s="409" customFormat="1" ht="13.5" customHeight="1" x14ac:dyDescent="0.2">
      <c r="A82" s="517"/>
      <c r="B82" s="355"/>
      <c r="C82" s="518"/>
      <c r="D82" s="523"/>
      <c r="E82" s="535" t="s">
        <v>458</v>
      </c>
      <c r="F82" s="521"/>
    </row>
    <row r="83" spans="1:6" s="409" customFormat="1" ht="13.5" customHeight="1" x14ac:dyDescent="0.2">
      <c r="A83" s="517"/>
      <c r="B83" s="355"/>
      <c r="C83" s="518"/>
      <c r="D83" s="523"/>
      <c r="E83" s="520" t="s">
        <v>459</v>
      </c>
      <c r="F83" s="521"/>
    </row>
    <row r="84" spans="1:6" s="409" customFormat="1" ht="13.5" customHeight="1" x14ac:dyDescent="0.2">
      <c r="A84" s="517"/>
      <c r="B84" s="355"/>
      <c r="C84" s="518"/>
      <c r="D84" s="523"/>
      <c r="E84" s="535" t="s">
        <v>460</v>
      </c>
      <c r="F84" s="521"/>
    </row>
    <row r="85" spans="1:6" s="409" customFormat="1" ht="13.5" customHeight="1" x14ac:dyDescent="0.2">
      <c r="A85" s="517"/>
      <c r="B85" s="355"/>
      <c r="C85" s="518"/>
      <c r="D85" s="523"/>
      <c r="E85" s="535" t="s">
        <v>461</v>
      </c>
      <c r="F85" s="521"/>
    </row>
    <row r="86" spans="1:6" s="409" customFormat="1" ht="13.5" customHeight="1" x14ac:dyDescent="0.2">
      <c r="A86" s="517"/>
      <c r="B86" s="355"/>
      <c r="C86" s="518"/>
      <c r="D86" s="549"/>
      <c r="E86" s="550" t="s">
        <v>462</v>
      </c>
      <c r="F86" s="525"/>
    </row>
    <row r="87" spans="1:6" s="409" customFormat="1" ht="13.5" customHeight="1" x14ac:dyDescent="0.2">
      <c r="A87" s="517"/>
      <c r="B87" s="355"/>
      <c r="C87" s="518"/>
      <c r="D87" s="549"/>
      <c r="E87" s="551" t="s">
        <v>463</v>
      </c>
      <c r="F87" s="521"/>
    </row>
    <row r="88" spans="1:6" s="409" customFormat="1" ht="13.5" customHeight="1" x14ac:dyDescent="0.2">
      <c r="A88" s="517"/>
      <c r="B88" s="355"/>
      <c r="C88" s="518"/>
      <c r="D88" s="552"/>
      <c r="E88" s="553" t="s">
        <v>464</v>
      </c>
      <c r="F88" s="525"/>
    </row>
    <row r="89" spans="1:6" s="409" customFormat="1" ht="22.5" customHeight="1" x14ac:dyDescent="0.2">
      <c r="A89" s="527"/>
      <c r="B89" s="528"/>
      <c r="C89" s="529"/>
      <c r="D89" s="530"/>
      <c r="E89" s="531" t="s">
        <v>465</v>
      </c>
      <c r="F89" s="532"/>
    </row>
    <row r="90" spans="1:6" ht="24" customHeight="1" x14ac:dyDescent="0.2">
      <c r="A90" s="424">
        <v>7</v>
      </c>
      <c r="B90" s="424">
        <v>801</v>
      </c>
      <c r="C90" s="424">
        <v>80117</v>
      </c>
      <c r="D90" s="554" t="s">
        <v>435</v>
      </c>
      <c r="E90" s="510" t="s">
        <v>163</v>
      </c>
      <c r="F90" s="430">
        <v>3686408.18</v>
      </c>
    </row>
    <row r="91" spans="1:6" s="409" customFormat="1" ht="13.5" customHeight="1" x14ac:dyDescent="0.2">
      <c r="A91" s="517"/>
      <c r="B91" s="355"/>
      <c r="C91" s="518"/>
      <c r="D91" s="523"/>
      <c r="E91" s="555" t="s">
        <v>409</v>
      </c>
      <c r="F91" s="525"/>
    </row>
    <row r="92" spans="1:6" s="409" customFormat="1" ht="24" customHeight="1" x14ac:dyDescent="0.2">
      <c r="A92" s="527"/>
      <c r="B92" s="528"/>
      <c r="C92" s="529"/>
      <c r="D92" s="530"/>
      <c r="E92" s="556" t="s">
        <v>466</v>
      </c>
      <c r="F92" s="532"/>
    </row>
    <row r="93" spans="1:6" ht="24" customHeight="1" x14ac:dyDescent="0.2">
      <c r="A93" s="424">
        <v>8</v>
      </c>
      <c r="B93" s="424">
        <v>801</v>
      </c>
      <c r="C93" s="424">
        <v>80120</v>
      </c>
      <c r="D93" s="554" t="s">
        <v>435</v>
      </c>
      <c r="E93" s="510" t="s">
        <v>20</v>
      </c>
      <c r="F93" s="430">
        <v>8557242.3000000007</v>
      </c>
    </row>
    <row r="94" spans="1:6" s="409" customFormat="1" ht="25.5" customHeight="1" x14ac:dyDescent="0.2">
      <c r="A94" s="517"/>
      <c r="B94" s="355"/>
      <c r="C94" s="518"/>
      <c r="D94" s="523"/>
      <c r="E94" s="526" t="s">
        <v>467</v>
      </c>
      <c r="F94" s="521"/>
    </row>
    <row r="95" spans="1:6" s="409" customFormat="1" ht="24.75" customHeight="1" x14ac:dyDescent="0.2">
      <c r="A95" s="517"/>
      <c r="B95" s="355"/>
      <c r="C95" s="518"/>
      <c r="D95" s="523"/>
      <c r="E95" s="526" t="s">
        <v>468</v>
      </c>
      <c r="F95" s="521"/>
    </row>
    <row r="96" spans="1:6" s="409" customFormat="1" ht="13.5" customHeight="1" x14ac:dyDescent="0.2">
      <c r="A96" s="517"/>
      <c r="B96" s="355"/>
      <c r="C96" s="518"/>
      <c r="D96" s="523"/>
      <c r="E96" s="535" t="s">
        <v>469</v>
      </c>
      <c r="F96" s="521"/>
    </row>
    <row r="97" spans="1:6" s="409" customFormat="1" ht="13.5" customHeight="1" x14ac:dyDescent="0.2">
      <c r="A97" s="527"/>
      <c r="B97" s="528"/>
      <c r="C97" s="529"/>
      <c r="D97" s="530"/>
      <c r="E97" s="536" t="s">
        <v>470</v>
      </c>
      <c r="F97" s="532"/>
    </row>
    <row r="98" spans="1:6" ht="26.25" customHeight="1" x14ac:dyDescent="0.2">
      <c r="A98" s="424">
        <v>9</v>
      </c>
      <c r="B98" s="424">
        <v>801</v>
      </c>
      <c r="C98" s="424">
        <v>80122</v>
      </c>
      <c r="D98" s="554" t="s">
        <v>435</v>
      </c>
      <c r="E98" s="510" t="s">
        <v>471</v>
      </c>
      <c r="F98" s="430">
        <v>5186178</v>
      </c>
    </row>
    <row r="99" spans="1:6" s="409" customFormat="1" ht="12.75" customHeight="1" x14ac:dyDescent="0.2">
      <c r="A99" s="517"/>
      <c r="B99" s="355"/>
      <c r="C99" s="518"/>
      <c r="D99" s="523"/>
      <c r="E99" s="520" t="s">
        <v>472</v>
      </c>
      <c r="F99" s="521"/>
    </row>
    <row r="100" spans="1:6" s="409" customFormat="1" ht="23.25" customHeight="1" x14ac:dyDescent="0.2">
      <c r="A100" s="517"/>
      <c r="B100" s="355"/>
      <c r="C100" s="518"/>
      <c r="D100" s="549"/>
      <c r="E100" s="520" t="s">
        <v>473</v>
      </c>
      <c r="F100" s="521"/>
    </row>
    <row r="101" spans="1:6" s="409" customFormat="1" ht="13.5" customHeight="1" x14ac:dyDescent="0.2">
      <c r="A101" s="517"/>
      <c r="B101" s="355"/>
      <c r="C101" s="518"/>
      <c r="D101" s="549"/>
      <c r="E101" s="557" t="s">
        <v>474</v>
      </c>
      <c r="F101" s="521"/>
    </row>
    <row r="102" spans="1:6" s="409" customFormat="1" ht="13.5" customHeight="1" x14ac:dyDescent="0.2">
      <c r="A102" s="517"/>
      <c r="B102" s="355"/>
      <c r="C102" s="518"/>
      <c r="D102" s="523"/>
      <c r="E102" s="520" t="s">
        <v>475</v>
      </c>
      <c r="F102" s="521"/>
    </row>
    <row r="103" spans="1:6" s="409" customFormat="1" ht="13.5" customHeight="1" x14ac:dyDescent="0.2">
      <c r="A103" s="517"/>
      <c r="B103" s="355"/>
      <c r="C103" s="518"/>
      <c r="D103" s="523"/>
      <c r="E103" s="534" t="s">
        <v>476</v>
      </c>
      <c r="F103" s="521"/>
    </row>
    <row r="104" spans="1:6" s="409" customFormat="1" ht="13.5" customHeight="1" x14ac:dyDescent="0.2">
      <c r="A104" s="517"/>
      <c r="B104" s="355"/>
      <c r="C104" s="518"/>
      <c r="D104" s="523"/>
      <c r="E104" s="534" t="s">
        <v>477</v>
      </c>
      <c r="F104" s="521"/>
    </row>
    <row r="105" spans="1:6" s="409" customFormat="1" ht="13.5" customHeight="1" x14ac:dyDescent="0.2">
      <c r="A105" s="517"/>
      <c r="B105" s="355"/>
      <c r="C105" s="518"/>
      <c r="D105" s="523"/>
      <c r="E105" s="535" t="s">
        <v>478</v>
      </c>
      <c r="F105" s="521"/>
    </row>
    <row r="106" spans="1:6" ht="48" customHeight="1" x14ac:dyDescent="0.2">
      <c r="A106" s="424">
        <v>10</v>
      </c>
      <c r="B106" s="427">
        <v>801</v>
      </c>
      <c r="C106" s="427">
        <v>80149</v>
      </c>
      <c r="D106" s="505" t="s">
        <v>435</v>
      </c>
      <c r="E106" s="431" t="s">
        <v>479</v>
      </c>
      <c r="F106" s="430">
        <v>4668693.5199999996</v>
      </c>
    </row>
    <row r="107" spans="1:6" s="409" customFormat="1" ht="13.5" customHeight="1" x14ac:dyDescent="0.2">
      <c r="A107" s="517"/>
      <c r="B107" s="355"/>
      <c r="C107" s="518"/>
      <c r="D107" s="523"/>
      <c r="E107" s="526" t="s">
        <v>448</v>
      </c>
      <c r="F107" s="521"/>
    </row>
    <row r="108" spans="1:6" s="409" customFormat="1" ht="13.5" customHeight="1" x14ac:dyDescent="0.2">
      <c r="A108" s="517"/>
      <c r="B108" s="355"/>
      <c r="C108" s="518"/>
      <c r="D108" s="523"/>
      <c r="E108" s="526" t="s">
        <v>480</v>
      </c>
      <c r="F108" s="521"/>
    </row>
    <row r="109" spans="1:6" s="409" customFormat="1" ht="13.5" customHeight="1" x14ac:dyDescent="0.2">
      <c r="A109" s="517"/>
      <c r="B109" s="355"/>
      <c r="C109" s="518"/>
      <c r="D109" s="523"/>
      <c r="E109" s="558" t="s">
        <v>405</v>
      </c>
      <c r="F109" s="525"/>
    </row>
    <row r="110" spans="1:6" s="409" customFormat="1" ht="13.5" customHeight="1" x14ac:dyDescent="0.2">
      <c r="A110" s="517"/>
      <c r="B110" s="355"/>
      <c r="C110" s="518"/>
      <c r="D110" s="523"/>
      <c r="E110" s="534" t="s">
        <v>442</v>
      </c>
      <c r="F110" s="521"/>
    </row>
    <row r="111" spans="1:6" s="409" customFormat="1" ht="13.5" customHeight="1" x14ac:dyDescent="0.2">
      <c r="A111" s="517"/>
      <c r="B111" s="355"/>
      <c r="C111" s="518"/>
      <c r="D111" s="523"/>
      <c r="E111" s="526" t="s">
        <v>481</v>
      </c>
      <c r="F111" s="521"/>
    </row>
    <row r="112" spans="1:6" s="409" customFormat="1" ht="13.5" customHeight="1" x14ac:dyDescent="0.2">
      <c r="A112" s="517"/>
      <c r="B112" s="355"/>
      <c r="C112" s="518"/>
      <c r="D112" s="523"/>
      <c r="E112" s="526" t="s">
        <v>482</v>
      </c>
      <c r="F112" s="521"/>
    </row>
    <row r="113" spans="1:7" s="409" customFormat="1" ht="13.5" customHeight="1" x14ac:dyDescent="0.2">
      <c r="A113" s="517"/>
      <c r="B113" s="355"/>
      <c r="C113" s="518"/>
      <c r="D113" s="523"/>
      <c r="E113" s="526" t="s">
        <v>445</v>
      </c>
      <c r="F113" s="521"/>
    </row>
    <row r="114" spans="1:7" s="409" customFormat="1" ht="13.5" customHeight="1" x14ac:dyDescent="0.2">
      <c r="A114" s="517"/>
      <c r="B114" s="355"/>
      <c r="C114" s="518"/>
      <c r="D114" s="549"/>
      <c r="E114" s="534" t="s">
        <v>406</v>
      </c>
      <c r="F114" s="521"/>
    </row>
    <row r="115" spans="1:7" s="409" customFormat="1" ht="13.5" customHeight="1" x14ac:dyDescent="0.2">
      <c r="A115" s="517"/>
      <c r="B115" s="355"/>
      <c r="C115" s="518"/>
      <c r="D115" s="519"/>
      <c r="E115" s="534" t="s">
        <v>404</v>
      </c>
      <c r="F115" s="521"/>
    </row>
    <row r="116" spans="1:7" s="409" customFormat="1" ht="13.5" customHeight="1" x14ac:dyDescent="0.2">
      <c r="A116" s="517"/>
      <c r="B116" s="355"/>
      <c r="C116" s="518"/>
      <c r="D116" s="523"/>
      <c r="E116" s="534" t="s">
        <v>483</v>
      </c>
      <c r="F116" s="521"/>
    </row>
    <row r="117" spans="1:7" s="409" customFormat="1" ht="13.5" customHeight="1" x14ac:dyDescent="0.2">
      <c r="A117" s="517"/>
      <c r="B117" s="355"/>
      <c r="C117" s="518"/>
      <c r="D117" s="523"/>
      <c r="E117" s="558" t="s">
        <v>450</v>
      </c>
      <c r="F117" s="525"/>
    </row>
    <row r="118" spans="1:7" s="409" customFormat="1" ht="13.5" customHeight="1" x14ac:dyDescent="0.2">
      <c r="A118" s="517"/>
      <c r="B118" s="355"/>
      <c r="C118" s="518"/>
      <c r="D118" s="523"/>
      <c r="E118" s="559" t="s">
        <v>452</v>
      </c>
      <c r="F118" s="525"/>
    </row>
    <row r="119" spans="1:7" s="409" customFormat="1" ht="13.5" customHeight="1" x14ac:dyDescent="0.2">
      <c r="A119" s="527"/>
      <c r="B119" s="528"/>
      <c r="C119" s="529"/>
      <c r="D119" s="530"/>
      <c r="E119" s="560" t="s">
        <v>451</v>
      </c>
      <c r="F119" s="532"/>
    </row>
    <row r="120" spans="1:7" ht="36" customHeight="1" x14ac:dyDescent="0.2">
      <c r="A120" s="424">
        <v>11</v>
      </c>
      <c r="B120" s="424">
        <v>801</v>
      </c>
      <c r="C120" s="424">
        <v>80150</v>
      </c>
      <c r="D120" s="554" t="s">
        <v>435</v>
      </c>
      <c r="E120" s="431" t="s">
        <v>484</v>
      </c>
      <c r="F120" s="430">
        <v>983068.01</v>
      </c>
    </row>
    <row r="121" spans="1:7" s="409" customFormat="1" ht="25.5" customHeight="1" x14ac:dyDescent="0.2">
      <c r="A121" s="517"/>
      <c r="B121" s="355"/>
      <c r="C121" s="518"/>
      <c r="D121" s="523"/>
      <c r="E121" s="520" t="s">
        <v>485</v>
      </c>
      <c r="F121" s="521"/>
    </row>
    <row r="122" spans="1:7" s="409" customFormat="1" ht="25.9" customHeight="1" x14ac:dyDescent="0.2">
      <c r="A122" s="517"/>
      <c r="B122" s="355"/>
      <c r="C122" s="518"/>
      <c r="D122" s="523"/>
      <c r="E122" s="526" t="s">
        <v>439</v>
      </c>
      <c r="F122" s="521"/>
    </row>
    <row r="123" spans="1:7" s="409" customFormat="1" ht="13.5" customHeight="1" x14ac:dyDescent="0.2">
      <c r="A123" s="517"/>
      <c r="B123" s="355"/>
      <c r="C123" s="518"/>
      <c r="D123" s="523"/>
      <c r="E123" s="526" t="s">
        <v>436</v>
      </c>
      <c r="F123" s="521"/>
    </row>
    <row r="124" spans="1:7" s="409" customFormat="1" ht="13.5" customHeight="1" x14ac:dyDescent="0.2">
      <c r="A124" s="527"/>
      <c r="B124" s="528"/>
      <c r="C124" s="529"/>
      <c r="D124" s="530"/>
      <c r="E124" s="531" t="s">
        <v>437</v>
      </c>
      <c r="F124" s="532"/>
      <c r="G124" s="522"/>
    </row>
    <row r="125" spans="1:7" ht="13.5" customHeight="1" x14ac:dyDescent="0.2">
      <c r="A125" s="497">
        <v>12</v>
      </c>
      <c r="B125" s="497">
        <v>801</v>
      </c>
      <c r="C125" s="497">
        <v>80151</v>
      </c>
      <c r="D125" s="466">
        <v>2540</v>
      </c>
      <c r="E125" s="541" t="s">
        <v>178</v>
      </c>
      <c r="F125" s="437">
        <v>54992.29</v>
      </c>
    </row>
    <row r="126" spans="1:7" s="409" customFormat="1" ht="13.5" customHeight="1" x14ac:dyDescent="0.2">
      <c r="A126" s="511"/>
      <c r="B126" s="512"/>
      <c r="C126" s="513"/>
      <c r="D126" s="561"/>
      <c r="E126" s="562" t="s">
        <v>486</v>
      </c>
      <c r="F126" s="516"/>
    </row>
    <row r="127" spans="1:7" s="409" customFormat="1" ht="13.5" customHeight="1" x14ac:dyDescent="0.2">
      <c r="A127" s="527"/>
      <c r="B127" s="528"/>
      <c r="C127" s="529"/>
      <c r="D127" s="563"/>
      <c r="E127" s="564" t="s">
        <v>461</v>
      </c>
      <c r="F127" s="532"/>
    </row>
    <row r="128" spans="1:7" ht="96.75" customHeight="1" x14ac:dyDescent="0.2">
      <c r="A128" s="424">
        <v>13</v>
      </c>
      <c r="B128" s="424">
        <v>801</v>
      </c>
      <c r="C128" s="424">
        <v>80152</v>
      </c>
      <c r="D128" s="554" t="s">
        <v>435</v>
      </c>
      <c r="E128" s="431" t="s">
        <v>487</v>
      </c>
      <c r="F128" s="430">
        <v>1305840.69</v>
      </c>
    </row>
    <row r="129" spans="1:6" s="409" customFormat="1" ht="13.5" customHeight="1" x14ac:dyDescent="0.2">
      <c r="A129" s="517"/>
      <c r="B129" s="355"/>
      <c r="C129" s="518"/>
      <c r="D129" s="523"/>
      <c r="E129" s="467" t="s">
        <v>409</v>
      </c>
      <c r="F129" s="525"/>
    </row>
    <row r="130" spans="1:6" s="409" customFormat="1" ht="13.5" customHeight="1" x14ac:dyDescent="0.2">
      <c r="A130" s="527"/>
      <c r="B130" s="528"/>
      <c r="C130" s="529"/>
      <c r="D130" s="530"/>
      <c r="E130" s="565" t="s">
        <v>470</v>
      </c>
      <c r="F130" s="566"/>
    </row>
    <row r="131" spans="1:6" s="409" customFormat="1" ht="22.9" customHeight="1" x14ac:dyDescent="0.2">
      <c r="A131" s="517"/>
      <c r="B131" s="355"/>
      <c r="C131" s="518"/>
      <c r="D131" s="519"/>
      <c r="E131" s="567" t="s">
        <v>455</v>
      </c>
      <c r="F131" s="525"/>
    </row>
    <row r="132" spans="1:6" s="409" customFormat="1" ht="24.75" customHeight="1" x14ac:dyDescent="0.2">
      <c r="A132" s="517"/>
      <c r="B132" s="355"/>
      <c r="C132" s="518"/>
      <c r="D132" s="523"/>
      <c r="E132" s="526" t="s">
        <v>468</v>
      </c>
      <c r="F132" s="521"/>
    </row>
    <row r="133" spans="1:6" s="409" customFormat="1" ht="13.5" customHeight="1" x14ac:dyDescent="0.2">
      <c r="A133" s="517"/>
      <c r="B133" s="355"/>
      <c r="C133" s="518"/>
      <c r="D133" s="523"/>
      <c r="E133" s="534" t="s">
        <v>469</v>
      </c>
      <c r="F133" s="521"/>
    </row>
    <row r="134" spans="1:6" s="409" customFormat="1" ht="24" customHeight="1" x14ac:dyDescent="0.2">
      <c r="A134" s="527"/>
      <c r="B134" s="528"/>
      <c r="C134" s="529"/>
      <c r="D134" s="530"/>
      <c r="E134" s="531" t="s">
        <v>466</v>
      </c>
      <c r="F134" s="532"/>
    </row>
    <row r="135" spans="1:6" ht="15.75" customHeight="1" x14ac:dyDescent="0.2">
      <c r="A135" s="568">
        <v>14</v>
      </c>
      <c r="B135" s="568">
        <v>853</v>
      </c>
      <c r="C135" s="568">
        <v>85311</v>
      </c>
      <c r="D135" s="569">
        <v>2580</v>
      </c>
      <c r="E135" s="570" t="s">
        <v>488</v>
      </c>
      <c r="F135" s="472">
        <f>280800+12525</f>
        <v>293325</v>
      </c>
    </row>
    <row r="136" spans="1:6" s="409" customFormat="1" ht="13.5" customHeight="1" x14ac:dyDescent="0.2">
      <c r="A136" s="542"/>
      <c r="B136" s="543"/>
      <c r="C136" s="529"/>
      <c r="D136" s="571"/>
      <c r="E136" s="572" t="s">
        <v>489</v>
      </c>
      <c r="F136" s="532"/>
    </row>
    <row r="137" spans="1:6" ht="15.75" customHeight="1" x14ac:dyDescent="0.2">
      <c r="A137" s="497">
        <v>15</v>
      </c>
      <c r="B137" s="497">
        <v>854</v>
      </c>
      <c r="C137" s="573">
        <v>85402</v>
      </c>
      <c r="D137" s="569">
        <v>2540</v>
      </c>
      <c r="E137" s="574" t="s">
        <v>490</v>
      </c>
      <c r="F137" s="437">
        <v>1338913.0900000001</v>
      </c>
    </row>
    <row r="138" spans="1:6" s="409" customFormat="1" ht="13.5" customHeight="1" x14ac:dyDescent="0.2">
      <c r="A138" s="542"/>
      <c r="B138" s="543"/>
      <c r="C138" s="544"/>
      <c r="D138" s="545"/>
      <c r="E138" s="575" t="s">
        <v>491</v>
      </c>
      <c r="F138" s="547"/>
    </row>
    <row r="139" spans="1:6" ht="14.25" customHeight="1" x14ac:dyDescent="0.2">
      <c r="A139" s="497">
        <v>16</v>
      </c>
      <c r="B139" s="497">
        <v>854</v>
      </c>
      <c r="C139" s="497">
        <v>85404</v>
      </c>
      <c r="D139" s="569">
        <v>2540</v>
      </c>
      <c r="E139" s="541" t="s">
        <v>492</v>
      </c>
      <c r="F139" s="437">
        <v>989786.53</v>
      </c>
    </row>
    <row r="140" spans="1:6" s="409" customFormat="1" ht="13.5" customHeight="1" x14ac:dyDescent="0.2">
      <c r="A140" s="517"/>
      <c r="B140" s="355"/>
      <c r="C140" s="518"/>
      <c r="D140" s="523"/>
      <c r="E140" s="535" t="s">
        <v>450</v>
      </c>
      <c r="F140" s="525"/>
    </row>
    <row r="141" spans="1:6" s="409" customFormat="1" ht="13.5" customHeight="1" x14ac:dyDescent="0.2">
      <c r="A141" s="517"/>
      <c r="B141" s="355"/>
      <c r="C141" s="518"/>
      <c r="D141" s="523"/>
      <c r="E141" s="452" t="s">
        <v>442</v>
      </c>
      <c r="F141" s="521"/>
    </row>
    <row r="142" spans="1:6" s="409" customFormat="1" ht="13.5" customHeight="1" x14ac:dyDescent="0.2">
      <c r="A142" s="517"/>
      <c r="B142" s="355"/>
      <c r="C142" s="518"/>
      <c r="D142" s="523"/>
      <c r="E142" s="526" t="s">
        <v>480</v>
      </c>
      <c r="F142" s="521"/>
    </row>
    <row r="143" spans="1:6" s="409" customFormat="1" ht="13.5" customHeight="1" x14ac:dyDescent="0.2">
      <c r="A143" s="517"/>
      <c r="B143" s="355"/>
      <c r="C143" s="518"/>
      <c r="D143" s="523"/>
      <c r="E143" s="534" t="s">
        <v>406</v>
      </c>
      <c r="F143" s="521"/>
    </row>
    <row r="144" spans="1:6" s="409" customFormat="1" ht="13.5" customHeight="1" x14ac:dyDescent="0.2">
      <c r="A144" s="517"/>
      <c r="B144" s="355"/>
      <c r="C144" s="518"/>
      <c r="D144" s="523"/>
      <c r="E144" s="526" t="s">
        <v>481</v>
      </c>
      <c r="F144" s="521"/>
    </row>
    <row r="145" spans="1:7" s="409" customFormat="1" ht="13.5" customHeight="1" x14ac:dyDescent="0.2">
      <c r="A145" s="517"/>
      <c r="B145" s="355"/>
      <c r="C145" s="518"/>
      <c r="D145" s="523"/>
      <c r="E145" s="526" t="s">
        <v>445</v>
      </c>
      <c r="F145" s="521"/>
    </row>
    <row r="146" spans="1:7" s="409" customFormat="1" ht="13.5" customHeight="1" x14ac:dyDescent="0.2">
      <c r="A146" s="517"/>
      <c r="B146" s="355"/>
      <c r="C146" s="518"/>
      <c r="D146" s="523"/>
      <c r="E146" s="558" t="s">
        <v>405</v>
      </c>
      <c r="F146" s="525"/>
    </row>
    <row r="147" spans="1:7" s="409" customFormat="1" ht="13.5" customHeight="1" x14ac:dyDescent="0.2">
      <c r="A147" s="517"/>
      <c r="B147" s="355"/>
      <c r="C147" s="518"/>
      <c r="D147" s="523"/>
      <c r="E147" s="526" t="s">
        <v>482</v>
      </c>
      <c r="F147" s="521"/>
    </row>
    <row r="148" spans="1:7" s="409" customFormat="1" ht="13.5" customHeight="1" x14ac:dyDescent="0.2">
      <c r="A148" s="527"/>
      <c r="B148" s="528"/>
      <c r="C148" s="529"/>
      <c r="D148" s="576"/>
      <c r="E148" s="577" t="s">
        <v>404</v>
      </c>
      <c r="F148" s="532"/>
    </row>
    <row r="149" spans="1:7" ht="25.5" customHeight="1" x14ac:dyDescent="0.2">
      <c r="A149" s="578">
        <v>17</v>
      </c>
      <c r="B149" s="578">
        <v>854</v>
      </c>
      <c r="C149" s="578">
        <v>85406</v>
      </c>
      <c r="D149" s="465">
        <v>2540</v>
      </c>
      <c r="E149" s="579" t="s">
        <v>493</v>
      </c>
      <c r="F149" s="430">
        <v>123905.02</v>
      </c>
    </row>
    <row r="150" spans="1:7" s="409" customFormat="1" ht="13.5" customHeight="1" x14ac:dyDescent="0.2">
      <c r="A150" s="511"/>
      <c r="B150" s="512"/>
      <c r="C150" s="513"/>
      <c r="D150" s="537"/>
      <c r="E150" s="580" t="s">
        <v>494</v>
      </c>
      <c r="F150" s="516"/>
    </row>
    <row r="151" spans="1:7" ht="14.25" customHeight="1" x14ac:dyDescent="0.2">
      <c r="A151" s="497">
        <v>18</v>
      </c>
      <c r="B151" s="497">
        <v>854</v>
      </c>
      <c r="C151" s="497">
        <v>85410</v>
      </c>
      <c r="D151" s="569">
        <v>2590</v>
      </c>
      <c r="E151" s="541" t="s">
        <v>24</v>
      </c>
      <c r="F151" s="437">
        <v>1365082.91</v>
      </c>
    </row>
    <row r="152" spans="1:7" s="409" customFormat="1" ht="13.5" customHeight="1" x14ac:dyDescent="0.2">
      <c r="A152" s="542"/>
      <c r="B152" s="543"/>
      <c r="C152" s="544"/>
      <c r="D152" s="571"/>
      <c r="E152" s="572" t="s">
        <v>495</v>
      </c>
      <c r="F152" s="581"/>
    </row>
    <row r="153" spans="1:7" ht="14.25" customHeight="1" x14ac:dyDescent="0.2">
      <c r="A153" s="723"/>
      <c r="B153" s="724"/>
      <c r="C153" s="724"/>
      <c r="D153" s="423"/>
      <c r="E153" s="724" t="s">
        <v>433</v>
      </c>
      <c r="F153" s="725">
        <f>SUM(F52:F152)</f>
        <v>70723631.839999989</v>
      </c>
    </row>
    <row r="154" spans="1:7" ht="15.75" customHeight="1" x14ac:dyDescent="0.2">
      <c r="A154" s="582"/>
      <c r="B154" s="583"/>
      <c r="C154" s="583"/>
      <c r="D154" s="423"/>
      <c r="E154" s="583" t="s">
        <v>361</v>
      </c>
      <c r="F154" s="584">
        <f>SUM(F49,F153)</f>
        <v>111316308.30999999</v>
      </c>
    </row>
    <row r="156" spans="1:7" ht="12.6" customHeight="1" x14ac:dyDescent="0.2">
      <c r="A156" s="726"/>
      <c r="F156" s="432"/>
    </row>
    <row r="157" spans="1:7" x14ac:dyDescent="0.2">
      <c r="F157" s="432"/>
      <c r="G157" s="409"/>
    </row>
    <row r="158" spans="1:7" x14ac:dyDescent="0.2">
      <c r="F158" s="432"/>
      <c r="G158" s="409"/>
    </row>
    <row r="159" spans="1:7" x14ac:dyDescent="0.2">
      <c r="F159" s="432"/>
    </row>
    <row r="160" spans="1:7" x14ac:dyDescent="0.2">
      <c r="F160" s="432"/>
    </row>
    <row r="161" spans="6:6" x14ac:dyDescent="0.2">
      <c r="F161" s="432"/>
    </row>
    <row r="162" spans="6:6" x14ac:dyDescent="0.2">
      <c r="F162" s="432"/>
    </row>
    <row r="163" spans="6:6" x14ac:dyDescent="0.2">
      <c r="F163" s="432"/>
    </row>
  </sheetData>
  <pageMargins left="0.43307086614173229" right="0.43307086614173229" top="0.70866141732283472" bottom="0.74803149606299213" header="0.31496062992125984" footer="0.31496062992125984"/>
  <pageSetup paperSize="9" firstPageNumber="48" orientation="portrait" r:id="rId1"/>
  <headerFooter>
    <oddFooter>&amp;C&amp;8&amp;P</oddFooter>
  </headerFooter>
  <rowBreaks count="2" manualBreakCount="2">
    <brk id="78" max="16383" man="1"/>
    <brk id="119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352A0C-8957-4AC1-9884-D065D1B1E54D}">
  <dimension ref="A1:G35"/>
  <sheetViews>
    <sheetView zoomScale="110" zoomScaleNormal="110" workbookViewId="0"/>
  </sheetViews>
  <sheetFormatPr defaultRowHeight="15" x14ac:dyDescent="0.25"/>
  <cols>
    <col min="1" max="1" width="4.42578125" style="727" customWidth="1"/>
    <col min="2" max="2" width="8.42578125" style="727" customWidth="1"/>
    <col min="3" max="3" width="47.42578125" style="727" customWidth="1"/>
    <col min="4" max="4" width="16.42578125" style="727" customWidth="1"/>
    <col min="5" max="5" width="14" style="727" customWidth="1"/>
    <col min="6" max="6" width="14.140625" style="727" customWidth="1"/>
    <col min="7" max="7" width="16.140625" style="727" customWidth="1"/>
    <col min="8" max="256" width="9.140625" style="727"/>
    <col min="257" max="257" width="4.42578125" style="727" customWidth="1"/>
    <col min="258" max="258" width="7.5703125" style="727" customWidth="1"/>
    <col min="259" max="259" width="47.42578125" style="727" customWidth="1"/>
    <col min="260" max="260" width="14.85546875" style="727" customWidth="1"/>
    <col min="261" max="261" width="14" style="727" customWidth="1"/>
    <col min="262" max="262" width="14.140625" style="727" customWidth="1"/>
    <col min="263" max="263" width="14.7109375" style="727" customWidth="1"/>
    <col min="264" max="512" width="9.140625" style="727"/>
    <col min="513" max="513" width="4.42578125" style="727" customWidth="1"/>
    <col min="514" max="514" width="7.5703125" style="727" customWidth="1"/>
    <col min="515" max="515" width="47.42578125" style="727" customWidth="1"/>
    <col min="516" max="516" width="14.85546875" style="727" customWidth="1"/>
    <col min="517" max="517" width="14" style="727" customWidth="1"/>
    <col min="518" max="518" width="14.140625" style="727" customWidth="1"/>
    <col min="519" max="519" width="14.7109375" style="727" customWidth="1"/>
    <col min="520" max="768" width="9.140625" style="727"/>
    <col min="769" max="769" width="4.42578125" style="727" customWidth="1"/>
    <col min="770" max="770" width="7.5703125" style="727" customWidth="1"/>
    <col min="771" max="771" width="47.42578125" style="727" customWidth="1"/>
    <col min="772" max="772" width="14.85546875" style="727" customWidth="1"/>
    <col min="773" max="773" width="14" style="727" customWidth="1"/>
    <col min="774" max="774" width="14.140625" style="727" customWidth="1"/>
    <col min="775" max="775" width="14.7109375" style="727" customWidth="1"/>
    <col min="776" max="1024" width="9.140625" style="727"/>
    <col min="1025" max="1025" width="4.42578125" style="727" customWidth="1"/>
    <col min="1026" max="1026" width="7.5703125" style="727" customWidth="1"/>
    <col min="1027" max="1027" width="47.42578125" style="727" customWidth="1"/>
    <col min="1028" max="1028" width="14.85546875" style="727" customWidth="1"/>
    <col min="1029" max="1029" width="14" style="727" customWidth="1"/>
    <col min="1030" max="1030" width="14.140625" style="727" customWidth="1"/>
    <col min="1031" max="1031" width="14.7109375" style="727" customWidth="1"/>
    <col min="1032" max="1280" width="9.140625" style="727"/>
    <col min="1281" max="1281" width="4.42578125" style="727" customWidth="1"/>
    <col min="1282" max="1282" width="7.5703125" style="727" customWidth="1"/>
    <col min="1283" max="1283" width="47.42578125" style="727" customWidth="1"/>
    <col min="1284" max="1284" width="14.85546875" style="727" customWidth="1"/>
    <col min="1285" max="1285" width="14" style="727" customWidth="1"/>
    <col min="1286" max="1286" width="14.140625" style="727" customWidth="1"/>
    <col min="1287" max="1287" width="14.7109375" style="727" customWidth="1"/>
    <col min="1288" max="1536" width="9.140625" style="727"/>
    <col min="1537" max="1537" width="4.42578125" style="727" customWidth="1"/>
    <col min="1538" max="1538" width="7.5703125" style="727" customWidth="1"/>
    <col min="1539" max="1539" width="47.42578125" style="727" customWidth="1"/>
    <col min="1540" max="1540" width="14.85546875" style="727" customWidth="1"/>
    <col min="1541" max="1541" width="14" style="727" customWidth="1"/>
    <col min="1542" max="1542" width="14.140625" style="727" customWidth="1"/>
    <col min="1543" max="1543" width="14.7109375" style="727" customWidth="1"/>
    <col min="1544" max="1792" width="9.140625" style="727"/>
    <col min="1793" max="1793" width="4.42578125" style="727" customWidth="1"/>
    <col min="1794" max="1794" width="7.5703125" style="727" customWidth="1"/>
    <col min="1795" max="1795" width="47.42578125" style="727" customWidth="1"/>
    <col min="1796" max="1796" width="14.85546875" style="727" customWidth="1"/>
    <col min="1797" max="1797" width="14" style="727" customWidth="1"/>
    <col min="1798" max="1798" width="14.140625" style="727" customWidth="1"/>
    <col min="1799" max="1799" width="14.7109375" style="727" customWidth="1"/>
    <col min="1800" max="2048" width="9.140625" style="727"/>
    <col min="2049" max="2049" width="4.42578125" style="727" customWidth="1"/>
    <col min="2050" max="2050" width="7.5703125" style="727" customWidth="1"/>
    <col min="2051" max="2051" width="47.42578125" style="727" customWidth="1"/>
    <col min="2052" max="2052" width="14.85546875" style="727" customWidth="1"/>
    <col min="2053" max="2053" width="14" style="727" customWidth="1"/>
    <col min="2054" max="2054" width="14.140625" style="727" customWidth="1"/>
    <col min="2055" max="2055" width="14.7109375" style="727" customWidth="1"/>
    <col min="2056" max="2304" width="9.140625" style="727"/>
    <col min="2305" max="2305" width="4.42578125" style="727" customWidth="1"/>
    <col min="2306" max="2306" width="7.5703125" style="727" customWidth="1"/>
    <col min="2307" max="2307" width="47.42578125" style="727" customWidth="1"/>
    <col min="2308" max="2308" width="14.85546875" style="727" customWidth="1"/>
    <col min="2309" max="2309" width="14" style="727" customWidth="1"/>
    <col min="2310" max="2310" width="14.140625" style="727" customWidth="1"/>
    <col min="2311" max="2311" width="14.7109375" style="727" customWidth="1"/>
    <col min="2312" max="2560" width="9.140625" style="727"/>
    <col min="2561" max="2561" width="4.42578125" style="727" customWidth="1"/>
    <col min="2562" max="2562" width="7.5703125" style="727" customWidth="1"/>
    <col min="2563" max="2563" width="47.42578125" style="727" customWidth="1"/>
    <col min="2564" max="2564" width="14.85546875" style="727" customWidth="1"/>
    <col min="2565" max="2565" width="14" style="727" customWidth="1"/>
    <col min="2566" max="2566" width="14.140625" style="727" customWidth="1"/>
    <col min="2567" max="2567" width="14.7109375" style="727" customWidth="1"/>
    <col min="2568" max="2816" width="9.140625" style="727"/>
    <col min="2817" max="2817" width="4.42578125" style="727" customWidth="1"/>
    <col min="2818" max="2818" width="7.5703125" style="727" customWidth="1"/>
    <col min="2819" max="2819" width="47.42578125" style="727" customWidth="1"/>
    <col min="2820" max="2820" width="14.85546875" style="727" customWidth="1"/>
    <col min="2821" max="2821" width="14" style="727" customWidth="1"/>
    <col min="2822" max="2822" width="14.140625" style="727" customWidth="1"/>
    <col min="2823" max="2823" width="14.7109375" style="727" customWidth="1"/>
    <col min="2824" max="3072" width="9.140625" style="727"/>
    <col min="3073" max="3073" width="4.42578125" style="727" customWidth="1"/>
    <col min="3074" max="3074" width="7.5703125" style="727" customWidth="1"/>
    <col min="3075" max="3075" width="47.42578125" style="727" customWidth="1"/>
    <col min="3076" max="3076" width="14.85546875" style="727" customWidth="1"/>
    <col min="3077" max="3077" width="14" style="727" customWidth="1"/>
    <col min="3078" max="3078" width="14.140625" style="727" customWidth="1"/>
    <col min="3079" max="3079" width="14.7109375" style="727" customWidth="1"/>
    <col min="3080" max="3328" width="9.140625" style="727"/>
    <col min="3329" max="3329" width="4.42578125" style="727" customWidth="1"/>
    <col min="3330" max="3330" width="7.5703125" style="727" customWidth="1"/>
    <col min="3331" max="3331" width="47.42578125" style="727" customWidth="1"/>
    <col min="3332" max="3332" width="14.85546875" style="727" customWidth="1"/>
    <col min="3333" max="3333" width="14" style="727" customWidth="1"/>
    <col min="3334" max="3334" width="14.140625" style="727" customWidth="1"/>
    <col min="3335" max="3335" width="14.7109375" style="727" customWidth="1"/>
    <col min="3336" max="3584" width="9.140625" style="727"/>
    <col min="3585" max="3585" width="4.42578125" style="727" customWidth="1"/>
    <col min="3586" max="3586" width="7.5703125" style="727" customWidth="1"/>
    <col min="3587" max="3587" width="47.42578125" style="727" customWidth="1"/>
    <col min="3588" max="3588" width="14.85546875" style="727" customWidth="1"/>
    <col min="3589" max="3589" width="14" style="727" customWidth="1"/>
    <col min="3590" max="3590" width="14.140625" style="727" customWidth="1"/>
    <col min="3591" max="3591" width="14.7109375" style="727" customWidth="1"/>
    <col min="3592" max="3840" width="9.140625" style="727"/>
    <col min="3841" max="3841" width="4.42578125" style="727" customWidth="1"/>
    <col min="3842" max="3842" width="7.5703125" style="727" customWidth="1"/>
    <col min="3843" max="3843" width="47.42578125" style="727" customWidth="1"/>
    <col min="3844" max="3844" width="14.85546875" style="727" customWidth="1"/>
    <col min="3845" max="3845" width="14" style="727" customWidth="1"/>
    <col min="3846" max="3846" width="14.140625" style="727" customWidth="1"/>
    <col min="3847" max="3847" width="14.7109375" style="727" customWidth="1"/>
    <col min="3848" max="4096" width="9.140625" style="727"/>
    <col min="4097" max="4097" width="4.42578125" style="727" customWidth="1"/>
    <col min="4098" max="4098" width="7.5703125" style="727" customWidth="1"/>
    <col min="4099" max="4099" width="47.42578125" style="727" customWidth="1"/>
    <col min="4100" max="4100" width="14.85546875" style="727" customWidth="1"/>
    <col min="4101" max="4101" width="14" style="727" customWidth="1"/>
    <col min="4102" max="4102" width="14.140625" style="727" customWidth="1"/>
    <col min="4103" max="4103" width="14.7109375" style="727" customWidth="1"/>
    <col min="4104" max="4352" width="9.140625" style="727"/>
    <col min="4353" max="4353" width="4.42578125" style="727" customWidth="1"/>
    <col min="4354" max="4354" width="7.5703125" style="727" customWidth="1"/>
    <col min="4355" max="4355" width="47.42578125" style="727" customWidth="1"/>
    <col min="4356" max="4356" width="14.85546875" style="727" customWidth="1"/>
    <col min="4357" max="4357" width="14" style="727" customWidth="1"/>
    <col min="4358" max="4358" width="14.140625" style="727" customWidth="1"/>
    <col min="4359" max="4359" width="14.7109375" style="727" customWidth="1"/>
    <col min="4360" max="4608" width="9.140625" style="727"/>
    <col min="4609" max="4609" width="4.42578125" style="727" customWidth="1"/>
    <col min="4610" max="4610" width="7.5703125" style="727" customWidth="1"/>
    <col min="4611" max="4611" width="47.42578125" style="727" customWidth="1"/>
    <col min="4612" max="4612" width="14.85546875" style="727" customWidth="1"/>
    <col min="4613" max="4613" width="14" style="727" customWidth="1"/>
    <col min="4614" max="4614" width="14.140625" style="727" customWidth="1"/>
    <col min="4615" max="4615" width="14.7109375" style="727" customWidth="1"/>
    <col min="4616" max="4864" width="9.140625" style="727"/>
    <col min="4865" max="4865" width="4.42578125" style="727" customWidth="1"/>
    <col min="4866" max="4866" width="7.5703125" style="727" customWidth="1"/>
    <col min="4867" max="4867" width="47.42578125" style="727" customWidth="1"/>
    <col min="4868" max="4868" width="14.85546875" style="727" customWidth="1"/>
    <col min="4869" max="4869" width="14" style="727" customWidth="1"/>
    <col min="4870" max="4870" width="14.140625" style="727" customWidth="1"/>
    <col min="4871" max="4871" width="14.7109375" style="727" customWidth="1"/>
    <col min="4872" max="5120" width="9.140625" style="727"/>
    <col min="5121" max="5121" width="4.42578125" style="727" customWidth="1"/>
    <col min="5122" max="5122" width="7.5703125" style="727" customWidth="1"/>
    <col min="5123" max="5123" width="47.42578125" style="727" customWidth="1"/>
    <col min="5124" max="5124" width="14.85546875" style="727" customWidth="1"/>
    <col min="5125" max="5125" width="14" style="727" customWidth="1"/>
    <col min="5126" max="5126" width="14.140625" style="727" customWidth="1"/>
    <col min="5127" max="5127" width="14.7109375" style="727" customWidth="1"/>
    <col min="5128" max="5376" width="9.140625" style="727"/>
    <col min="5377" max="5377" width="4.42578125" style="727" customWidth="1"/>
    <col min="5378" max="5378" width="7.5703125" style="727" customWidth="1"/>
    <col min="5379" max="5379" width="47.42578125" style="727" customWidth="1"/>
    <col min="5380" max="5380" width="14.85546875" style="727" customWidth="1"/>
    <col min="5381" max="5381" width="14" style="727" customWidth="1"/>
    <col min="5382" max="5382" width="14.140625" style="727" customWidth="1"/>
    <col min="5383" max="5383" width="14.7109375" style="727" customWidth="1"/>
    <col min="5384" max="5632" width="9.140625" style="727"/>
    <col min="5633" max="5633" width="4.42578125" style="727" customWidth="1"/>
    <col min="5634" max="5634" width="7.5703125" style="727" customWidth="1"/>
    <col min="5635" max="5635" width="47.42578125" style="727" customWidth="1"/>
    <col min="5636" max="5636" width="14.85546875" style="727" customWidth="1"/>
    <col min="5637" max="5637" width="14" style="727" customWidth="1"/>
    <col min="5638" max="5638" width="14.140625" style="727" customWidth="1"/>
    <col min="5639" max="5639" width="14.7109375" style="727" customWidth="1"/>
    <col min="5640" max="5888" width="9.140625" style="727"/>
    <col min="5889" max="5889" width="4.42578125" style="727" customWidth="1"/>
    <col min="5890" max="5890" width="7.5703125" style="727" customWidth="1"/>
    <col min="5891" max="5891" width="47.42578125" style="727" customWidth="1"/>
    <col min="5892" max="5892" width="14.85546875" style="727" customWidth="1"/>
    <col min="5893" max="5893" width="14" style="727" customWidth="1"/>
    <col min="5894" max="5894" width="14.140625" style="727" customWidth="1"/>
    <col min="5895" max="5895" width="14.7109375" style="727" customWidth="1"/>
    <col min="5896" max="6144" width="9.140625" style="727"/>
    <col min="6145" max="6145" width="4.42578125" style="727" customWidth="1"/>
    <col min="6146" max="6146" width="7.5703125" style="727" customWidth="1"/>
    <col min="6147" max="6147" width="47.42578125" style="727" customWidth="1"/>
    <col min="6148" max="6148" width="14.85546875" style="727" customWidth="1"/>
    <col min="6149" max="6149" width="14" style="727" customWidth="1"/>
    <col min="6150" max="6150" width="14.140625" style="727" customWidth="1"/>
    <col min="6151" max="6151" width="14.7109375" style="727" customWidth="1"/>
    <col min="6152" max="6400" width="9.140625" style="727"/>
    <col min="6401" max="6401" width="4.42578125" style="727" customWidth="1"/>
    <col min="6402" max="6402" width="7.5703125" style="727" customWidth="1"/>
    <col min="6403" max="6403" width="47.42578125" style="727" customWidth="1"/>
    <col min="6404" max="6404" width="14.85546875" style="727" customWidth="1"/>
    <col min="6405" max="6405" width="14" style="727" customWidth="1"/>
    <col min="6406" max="6406" width="14.140625" style="727" customWidth="1"/>
    <col min="6407" max="6407" width="14.7109375" style="727" customWidth="1"/>
    <col min="6408" max="6656" width="9.140625" style="727"/>
    <col min="6657" max="6657" width="4.42578125" style="727" customWidth="1"/>
    <col min="6658" max="6658" width="7.5703125" style="727" customWidth="1"/>
    <col min="6659" max="6659" width="47.42578125" style="727" customWidth="1"/>
    <col min="6660" max="6660" width="14.85546875" style="727" customWidth="1"/>
    <col min="6661" max="6661" width="14" style="727" customWidth="1"/>
    <col min="6662" max="6662" width="14.140625" style="727" customWidth="1"/>
    <col min="6663" max="6663" width="14.7109375" style="727" customWidth="1"/>
    <col min="6664" max="6912" width="9.140625" style="727"/>
    <col min="6913" max="6913" width="4.42578125" style="727" customWidth="1"/>
    <col min="6914" max="6914" width="7.5703125" style="727" customWidth="1"/>
    <col min="6915" max="6915" width="47.42578125" style="727" customWidth="1"/>
    <col min="6916" max="6916" width="14.85546875" style="727" customWidth="1"/>
    <col min="6917" max="6917" width="14" style="727" customWidth="1"/>
    <col min="6918" max="6918" width="14.140625" style="727" customWidth="1"/>
    <col min="6919" max="6919" width="14.7109375" style="727" customWidth="1"/>
    <col min="6920" max="7168" width="9.140625" style="727"/>
    <col min="7169" max="7169" width="4.42578125" style="727" customWidth="1"/>
    <col min="7170" max="7170" width="7.5703125" style="727" customWidth="1"/>
    <col min="7171" max="7171" width="47.42578125" style="727" customWidth="1"/>
    <col min="7172" max="7172" width="14.85546875" style="727" customWidth="1"/>
    <col min="7173" max="7173" width="14" style="727" customWidth="1"/>
    <col min="7174" max="7174" width="14.140625" style="727" customWidth="1"/>
    <col min="7175" max="7175" width="14.7109375" style="727" customWidth="1"/>
    <col min="7176" max="7424" width="9.140625" style="727"/>
    <col min="7425" max="7425" width="4.42578125" style="727" customWidth="1"/>
    <col min="7426" max="7426" width="7.5703125" style="727" customWidth="1"/>
    <col min="7427" max="7427" width="47.42578125" style="727" customWidth="1"/>
    <col min="7428" max="7428" width="14.85546875" style="727" customWidth="1"/>
    <col min="7429" max="7429" width="14" style="727" customWidth="1"/>
    <col min="7430" max="7430" width="14.140625" style="727" customWidth="1"/>
    <col min="7431" max="7431" width="14.7109375" style="727" customWidth="1"/>
    <col min="7432" max="7680" width="9.140625" style="727"/>
    <col min="7681" max="7681" width="4.42578125" style="727" customWidth="1"/>
    <col min="7682" max="7682" width="7.5703125" style="727" customWidth="1"/>
    <col min="7683" max="7683" width="47.42578125" style="727" customWidth="1"/>
    <col min="7684" max="7684" width="14.85546875" style="727" customWidth="1"/>
    <col min="7685" max="7685" width="14" style="727" customWidth="1"/>
    <col min="7686" max="7686" width="14.140625" style="727" customWidth="1"/>
    <col min="7687" max="7687" width="14.7109375" style="727" customWidth="1"/>
    <col min="7688" max="7936" width="9.140625" style="727"/>
    <col min="7937" max="7937" width="4.42578125" style="727" customWidth="1"/>
    <col min="7938" max="7938" width="7.5703125" style="727" customWidth="1"/>
    <col min="7939" max="7939" width="47.42578125" style="727" customWidth="1"/>
    <col min="7940" max="7940" width="14.85546875" style="727" customWidth="1"/>
    <col min="7941" max="7941" width="14" style="727" customWidth="1"/>
    <col min="7942" max="7942" width="14.140625" style="727" customWidth="1"/>
    <col min="7943" max="7943" width="14.7109375" style="727" customWidth="1"/>
    <col min="7944" max="8192" width="9.140625" style="727"/>
    <col min="8193" max="8193" width="4.42578125" style="727" customWidth="1"/>
    <col min="8194" max="8194" width="7.5703125" style="727" customWidth="1"/>
    <col min="8195" max="8195" width="47.42578125" style="727" customWidth="1"/>
    <col min="8196" max="8196" width="14.85546875" style="727" customWidth="1"/>
    <col min="8197" max="8197" width="14" style="727" customWidth="1"/>
    <col min="8198" max="8198" width="14.140625" style="727" customWidth="1"/>
    <col min="8199" max="8199" width="14.7109375" style="727" customWidth="1"/>
    <col min="8200" max="8448" width="9.140625" style="727"/>
    <col min="8449" max="8449" width="4.42578125" style="727" customWidth="1"/>
    <col min="8450" max="8450" width="7.5703125" style="727" customWidth="1"/>
    <col min="8451" max="8451" width="47.42578125" style="727" customWidth="1"/>
    <col min="8452" max="8452" width="14.85546875" style="727" customWidth="1"/>
    <col min="8453" max="8453" width="14" style="727" customWidth="1"/>
    <col min="8454" max="8454" width="14.140625" style="727" customWidth="1"/>
    <col min="8455" max="8455" width="14.7109375" style="727" customWidth="1"/>
    <col min="8456" max="8704" width="9.140625" style="727"/>
    <col min="8705" max="8705" width="4.42578125" style="727" customWidth="1"/>
    <col min="8706" max="8706" width="7.5703125" style="727" customWidth="1"/>
    <col min="8707" max="8707" width="47.42578125" style="727" customWidth="1"/>
    <col min="8708" max="8708" width="14.85546875" style="727" customWidth="1"/>
    <col min="8709" max="8709" width="14" style="727" customWidth="1"/>
    <col min="8710" max="8710" width="14.140625" style="727" customWidth="1"/>
    <col min="8711" max="8711" width="14.7109375" style="727" customWidth="1"/>
    <col min="8712" max="8960" width="9.140625" style="727"/>
    <col min="8961" max="8961" width="4.42578125" style="727" customWidth="1"/>
    <col min="8962" max="8962" width="7.5703125" style="727" customWidth="1"/>
    <col min="8963" max="8963" width="47.42578125" style="727" customWidth="1"/>
    <col min="8964" max="8964" width="14.85546875" style="727" customWidth="1"/>
    <col min="8965" max="8965" width="14" style="727" customWidth="1"/>
    <col min="8966" max="8966" width="14.140625" style="727" customWidth="1"/>
    <col min="8967" max="8967" width="14.7109375" style="727" customWidth="1"/>
    <col min="8968" max="9216" width="9.140625" style="727"/>
    <col min="9217" max="9217" width="4.42578125" style="727" customWidth="1"/>
    <col min="9218" max="9218" width="7.5703125" style="727" customWidth="1"/>
    <col min="9219" max="9219" width="47.42578125" style="727" customWidth="1"/>
    <col min="9220" max="9220" width="14.85546875" style="727" customWidth="1"/>
    <col min="9221" max="9221" width="14" style="727" customWidth="1"/>
    <col min="9222" max="9222" width="14.140625" style="727" customWidth="1"/>
    <col min="9223" max="9223" width="14.7109375" style="727" customWidth="1"/>
    <col min="9224" max="9472" width="9.140625" style="727"/>
    <col min="9473" max="9473" width="4.42578125" style="727" customWidth="1"/>
    <col min="9474" max="9474" width="7.5703125" style="727" customWidth="1"/>
    <col min="9475" max="9475" width="47.42578125" style="727" customWidth="1"/>
    <col min="9476" max="9476" width="14.85546875" style="727" customWidth="1"/>
    <col min="9477" max="9477" width="14" style="727" customWidth="1"/>
    <col min="9478" max="9478" width="14.140625" style="727" customWidth="1"/>
    <col min="9479" max="9479" width="14.7109375" style="727" customWidth="1"/>
    <col min="9480" max="9728" width="9.140625" style="727"/>
    <col min="9729" max="9729" width="4.42578125" style="727" customWidth="1"/>
    <col min="9730" max="9730" width="7.5703125" style="727" customWidth="1"/>
    <col min="9731" max="9731" width="47.42578125" style="727" customWidth="1"/>
    <col min="9732" max="9732" width="14.85546875" style="727" customWidth="1"/>
    <col min="9733" max="9733" width="14" style="727" customWidth="1"/>
    <col min="9734" max="9734" width="14.140625" style="727" customWidth="1"/>
    <col min="9735" max="9735" width="14.7109375" style="727" customWidth="1"/>
    <col min="9736" max="9984" width="9.140625" style="727"/>
    <col min="9985" max="9985" width="4.42578125" style="727" customWidth="1"/>
    <col min="9986" max="9986" width="7.5703125" style="727" customWidth="1"/>
    <col min="9987" max="9987" width="47.42578125" style="727" customWidth="1"/>
    <col min="9988" max="9988" width="14.85546875" style="727" customWidth="1"/>
    <col min="9989" max="9989" width="14" style="727" customWidth="1"/>
    <col min="9990" max="9990" width="14.140625" style="727" customWidth="1"/>
    <col min="9991" max="9991" width="14.7109375" style="727" customWidth="1"/>
    <col min="9992" max="10240" width="9.140625" style="727"/>
    <col min="10241" max="10241" width="4.42578125" style="727" customWidth="1"/>
    <col min="10242" max="10242" width="7.5703125" style="727" customWidth="1"/>
    <col min="10243" max="10243" width="47.42578125" style="727" customWidth="1"/>
    <col min="10244" max="10244" width="14.85546875" style="727" customWidth="1"/>
    <col min="10245" max="10245" width="14" style="727" customWidth="1"/>
    <col min="10246" max="10246" width="14.140625" style="727" customWidth="1"/>
    <col min="10247" max="10247" width="14.7109375" style="727" customWidth="1"/>
    <col min="10248" max="10496" width="9.140625" style="727"/>
    <col min="10497" max="10497" width="4.42578125" style="727" customWidth="1"/>
    <col min="10498" max="10498" width="7.5703125" style="727" customWidth="1"/>
    <col min="10499" max="10499" width="47.42578125" style="727" customWidth="1"/>
    <col min="10500" max="10500" width="14.85546875" style="727" customWidth="1"/>
    <col min="10501" max="10501" width="14" style="727" customWidth="1"/>
    <col min="10502" max="10502" width="14.140625" style="727" customWidth="1"/>
    <col min="10503" max="10503" width="14.7109375" style="727" customWidth="1"/>
    <col min="10504" max="10752" width="9.140625" style="727"/>
    <col min="10753" max="10753" width="4.42578125" style="727" customWidth="1"/>
    <col min="10754" max="10754" width="7.5703125" style="727" customWidth="1"/>
    <col min="10755" max="10755" width="47.42578125" style="727" customWidth="1"/>
    <col min="10756" max="10756" width="14.85546875" style="727" customWidth="1"/>
    <col min="10757" max="10757" width="14" style="727" customWidth="1"/>
    <col min="10758" max="10758" width="14.140625" style="727" customWidth="1"/>
    <col min="10759" max="10759" width="14.7109375" style="727" customWidth="1"/>
    <col min="10760" max="11008" width="9.140625" style="727"/>
    <col min="11009" max="11009" width="4.42578125" style="727" customWidth="1"/>
    <col min="11010" max="11010" width="7.5703125" style="727" customWidth="1"/>
    <col min="11011" max="11011" width="47.42578125" style="727" customWidth="1"/>
    <col min="11012" max="11012" width="14.85546875" style="727" customWidth="1"/>
    <col min="11013" max="11013" width="14" style="727" customWidth="1"/>
    <col min="11014" max="11014" width="14.140625" style="727" customWidth="1"/>
    <col min="11015" max="11015" width="14.7109375" style="727" customWidth="1"/>
    <col min="11016" max="11264" width="9.140625" style="727"/>
    <col min="11265" max="11265" width="4.42578125" style="727" customWidth="1"/>
    <col min="11266" max="11266" width="7.5703125" style="727" customWidth="1"/>
    <col min="11267" max="11267" width="47.42578125" style="727" customWidth="1"/>
    <col min="11268" max="11268" width="14.85546875" style="727" customWidth="1"/>
    <col min="11269" max="11269" width="14" style="727" customWidth="1"/>
    <col min="11270" max="11270" width="14.140625" style="727" customWidth="1"/>
    <col min="11271" max="11271" width="14.7109375" style="727" customWidth="1"/>
    <col min="11272" max="11520" width="9.140625" style="727"/>
    <col min="11521" max="11521" width="4.42578125" style="727" customWidth="1"/>
    <col min="11522" max="11522" width="7.5703125" style="727" customWidth="1"/>
    <col min="11523" max="11523" width="47.42578125" style="727" customWidth="1"/>
    <col min="11524" max="11524" width="14.85546875" style="727" customWidth="1"/>
    <col min="11525" max="11525" width="14" style="727" customWidth="1"/>
    <col min="11526" max="11526" width="14.140625" style="727" customWidth="1"/>
    <col min="11527" max="11527" width="14.7109375" style="727" customWidth="1"/>
    <col min="11528" max="11776" width="9.140625" style="727"/>
    <col min="11777" max="11777" width="4.42578125" style="727" customWidth="1"/>
    <col min="11778" max="11778" width="7.5703125" style="727" customWidth="1"/>
    <col min="11779" max="11779" width="47.42578125" style="727" customWidth="1"/>
    <col min="11780" max="11780" width="14.85546875" style="727" customWidth="1"/>
    <col min="11781" max="11781" width="14" style="727" customWidth="1"/>
    <col min="11782" max="11782" width="14.140625" style="727" customWidth="1"/>
    <col min="11783" max="11783" width="14.7109375" style="727" customWidth="1"/>
    <col min="11784" max="12032" width="9.140625" style="727"/>
    <col min="12033" max="12033" width="4.42578125" style="727" customWidth="1"/>
    <col min="12034" max="12034" width="7.5703125" style="727" customWidth="1"/>
    <col min="12035" max="12035" width="47.42578125" style="727" customWidth="1"/>
    <col min="12036" max="12036" width="14.85546875" style="727" customWidth="1"/>
    <col min="12037" max="12037" width="14" style="727" customWidth="1"/>
    <col min="12038" max="12038" width="14.140625" style="727" customWidth="1"/>
    <col min="12039" max="12039" width="14.7109375" style="727" customWidth="1"/>
    <col min="12040" max="12288" width="9.140625" style="727"/>
    <col min="12289" max="12289" width="4.42578125" style="727" customWidth="1"/>
    <col min="12290" max="12290" width="7.5703125" style="727" customWidth="1"/>
    <col min="12291" max="12291" width="47.42578125" style="727" customWidth="1"/>
    <col min="12292" max="12292" width="14.85546875" style="727" customWidth="1"/>
    <col min="12293" max="12293" width="14" style="727" customWidth="1"/>
    <col min="12294" max="12294" width="14.140625" style="727" customWidth="1"/>
    <col min="12295" max="12295" width="14.7109375" style="727" customWidth="1"/>
    <col min="12296" max="12544" width="9.140625" style="727"/>
    <col min="12545" max="12545" width="4.42578125" style="727" customWidth="1"/>
    <col min="12546" max="12546" width="7.5703125" style="727" customWidth="1"/>
    <col min="12547" max="12547" width="47.42578125" style="727" customWidth="1"/>
    <col min="12548" max="12548" width="14.85546875" style="727" customWidth="1"/>
    <col min="12549" max="12549" width="14" style="727" customWidth="1"/>
    <col min="12550" max="12550" width="14.140625" style="727" customWidth="1"/>
    <col min="12551" max="12551" width="14.7109375" style="727" customWidth="1"/>
    <col min="12552" max="12800" width="9.140625" style="727"/>
    <col min="12801" max="12801" width="4.42578125" style="727" customWidth="1"/>
    <col min="12802" max="12802" width="7.5703125" style="727" customWidth="1"/>
    <col min="12803" max="12803" width="47.42578125" style="727" customWidth="1"/>
    <col min="12804" max="12804" width="14.85546875" style="727" customWidth="1"/>
    <col min="12805" max="12805" width="14" style="727" customWidth="1"/>
    <col min="12806" max="12806" width="14.140625" style="727" customWidth="1"/>
    <col min="12807" max="12807" width="14.7109375" style="727" customWidth="1"/>
    <col min="12808" max="13056" width="9.140625" style="727"/>
    <col min="13057" max="13057" width="4.42578125" style="727" customWidth="1"/>
    <col min="13058" max="13058" width="7.5703125" style="727" customWidth="1"/>
    <col min="13059" max="13059" width="47.42578125" style="727" customWidth="1"/>
    <col min="13060" max="13060" width="14.85546875" style="727" customWidth="1"/>
    <col min="13061" max="13061" width="14" style="727" customWidth="1"/>
    <col min="13062" max="13062" width="14.140625" style="727" customWidth="1"/>
    <col min="13063" max="13063" width="14.7109375" style="727" customWidth="1"/>
    <col min="13064" max="13312" width="9.140625" style="727"/>
    <col min="13313" max="13313" width="4.42578125" style="727" customWidth="1"/>
    <col min="13314" max="13314" width="7.5703125" style="727" customWidth="1"/>
    <col min="13315" max="13315" width="47.42578125" style="727" customWidth="1"/>
    <col min="13316" max="13316" width="14.85546875" style="727" customWidth="1"/>
    <col min="13317" max="13317" width="14" style="727" customWidth="1"/>
    <col min="13318" max="13318" width="14.140625" style="727" customWidth="1"/>
    <col min="13319" max="13319" width="14.7109375" style="727" customWidth="1"/>
    <col min="13320" max="13568" width="9.140625" style="727"/>
    <col min="13569" max="13569" width="4.42578125" style="727" customWidth="1"/>
    <col min="13570" max="13570" width="7.5703125" style="727" customWidth="1"/>
    <col min="13571" max="13571" width="47.42578125" style="727" customWidth="1"/>
    <col min="13572" max="13572" width="14.85546875" style="727" customWidth="1"/>
    <col min="13573" max="13573" width="14" style="727" customWidth="1"/>
    <col min="13574" max="13574" width="14.140625" style="727" customWidth="1"/>
    <col min="13575" max="13575" width="14.7109375" style="727" customWidth="1"/>
    <col min="13576" max="13824" width="9.140625" style="727"/>
    <col min="13825" max="13825" width="4.42578125" style="727" customWidth="1"/>
    <col min="13826" max="13826" width="7.5703125" style="727" customWidth="1"/>
    <col min="13827" max="13827" width="47.42578125" style="727" customWidth="1"/>
    <col min="13828" max="13828" width="14.85546875" style="727" customWidth="1"/>
    <col min="13829" max="13829" width="14" style="727" customWidth="1"/>
    <col min="13830" max="13830" width="14.140625" style="727" customWidth="1"/>
    <col min="13831" max="13831" width="14.7109375" style="727" customWidth="1"/>
    <col min="13832" max="14080" width="9.140625" style="727"/>
    <col min="14081" max="14081" width="4.42578125" style="727" customWidth="1"/>
    <col min="14082" max="14082" width="7.5703125" style="727" customWidth="1"/>
    <col min="14083" max="14083" width="47.42578125" style="727" customWidth="1"/>
    <col min="14084" max="14084" width="14.85546875" style="727" customWidth="1"/>
    <col min="14085" max="14085" width="14" style="727" customWidth="1"/>
    <col min="14086" max="14086" width="14.140625" style="727" customWidth="1"/>
    <col min="14087" max="14087" width="14.7109375" style="727" customWidth="1"/>
    <col min="14088" max="14336" width="9.140625" style="727"/>
    <col min="14337" max="14337" width="4.42578125" style="727" customWidth="1"/>
    <col min="14338" max="14338" width="7.5703125" style="727" customWidth="1"/>
    <col min="14339" max="14339" width="47.42578125" style="727" customWidth="1"/>
    <col min="14340" max="14340" width="14.85546875" style="727" customWidth="1"/>
    <col min="14341" max="14341" width="14" style="727" customWidth="1"/>
    <col min="14342" max="14342" width="14.140625" style="727" customWidth="1"/>
    <col min="14343" max="14343" width="14.7109375" style="727" customWidth="1"/>
    <col min="14344" max="14592" width="9.140625" style="727"/>
    <col min="14593" max="14593" width="4.42578125" style="727" customWidth="1"/>
    <col min="14594" max="14594" width="7.5703125" style="727" customWidth="1"/>
    <col min="14595" max="14595" width="47.42578125" style="727" customWidth="1"/>
    <col min="14596" max="14596" width="14.85546875" style="727" customWidth="1"/>
    <col min="14597" max="14597" width="14" style="727" customWidth="1"/>
    <col min="14598" max="14598" width="14.140625" style="727" customWidth="1"/>
    <col min="14599" max="14599" width="14.7109375" style="727" customWidth="1"/>
    <col min="14600" max="14848" width="9.140625" style="727"/>
    <col min="14849" max="14849" width="4.42578125" style="727" customWidth="1"/>
    <col min="14850" max="14850" width="7.5703125" style="727" customWidth="1"/>
    <col min="14851" max="14851" width="47.42578125" style="727" customWidth="1"/>
    <col min="14852" max="14852" width="14.85546875" style="727" customWidth="1"/>
    <col min="14853" max="14853" width="14" style="727" customWidth="1"/>
    <col min="14854" max="14854" width="14.140625" style="727" customWidth="1"/>
    <col min="14855" max="14855" width="14.7109375" style="727" customWidth="1"/>
    <col min="14856" max="15104" width="9.140625" style="727"/>
    <col min="15105" max="15105" width="4.42578125" style="727" customWidth="1"/>
    <col min="15106" max="15106" width="7.5703125" style="727" customWidth="1"/>
    <col min="15107" max="15107" width="47.42578125" style="727" customWidth="1"/>
    <col min="15108" max="15108" width="14.85546875" style="727" customWidth="1"/>
    <col min="15109" max="15109" width="14" style="727" customWidth="1"/>
    <col min="15110" max="15110" width="14.140625" style="727" customWidth="1"/>
    <col min="15111" max="15111" width="14.7109375" style="727" customWidth="1"/>
    <col min="15112" max="15360" width="9.140625" style="727"/>
    <col min="15361" max="15361" width="4.42578125" style="727" customWidth="1"/>
    <col min="15362" max="15362" width="7.5703125" style="727" customWidth="1"/>
    <col min="15363" max="15363" width="47.42578125" style="727" customWidth="1"/>
    <col min="15364" max="15364" width="14.85546875" style="727" customWidth="1"/>
    <col min="15365" max="15365" width="14" style="727" customWidth="1"/>
    <col min="15366" max="15366" width="14.140625" style="727" customWidth="1"/>
    <col min="15367" max="15367" width="14.7109375" style="727" customWidth="1"/>
    <col min="15368" max="15616" width="9.140625" style="727"/>
    <col min="15617" max="15617" width="4.42578125" style="727" customWidth="1"/>
    <col min="15618" max="15618" width="7.5703125" style="727" customWidth="1"/>
    <col min="15619" max="15619" width="47.42578125" style="727" customWidth="1"/>
    <col min="15620" max="15620" width="14.85546875" style="727" customWidth="1"/>
    <col min="15621" max="15621" width="14" style="727" customWidth="1"/>
    <col min="15622" max="15622" width="14.140625" style="727" customWidth="1"/>
    <col min="15623" max="15623" width="14.7109375" style="727" customWidth="1"/>
    <col min="15624" max="15872" width="9.140625" style="727"/>
    <col min="15873" max="15873" width="4.42578125" style="727" customWidth="1"/>
    <col min="15874" max="15874" width="7.5703125" style="727" customWidth="1"/>
    <col min="15875" max="15875" width="47.42578125" style="727" customWidth="1"/>
    <col min="15876" max="15876" width="14.85546875" style="727" customWidth="1"/>
    <col min="15877" max="15877" width="14" style="727" customWidth="1"/>
    <col min="15878" max="15878" width="14.140625" style="727" customWidth="1"/>
    <col min="15879" max="15879" width="14.7109375" style="727" customWidth="1"/>
    <col min="15880" max="16128" width="9.140625" style="727"/>
    <col min="16129" max="16129" width="4.42578125" style="727" customWidth="1"/>
    <col min="16130" max="16130" width="7.5703125" style="727" customWidth="1"/>
    <col min="16131" max="16131" width="47.42578125" style="727" customWidth="1"/>
    <col min="16132" max="16132" width="14.85546875" style="727" customWidth="1"/>
    <col min="16133" max="16133" width="14" style="727" customWidth="1"/>
    <col min="16134" max="16134" width="14.140625" style="727" customWidth="1"/>
    <col min="16135" max="16135" width="14.7109375" style="727" customWidth="1"/>
    <col min="16136" max="16384" width="9.140625" style="727"/>
  </cols>
  <sheetData>
    <row r="1" spans="1:7" x14ac:dyDescent="0.25">
      <c r="F1" s="585" t="s">
        <v>498</v>
      </c>
    </row>
    <row r="2" spans="1:7" x14ac:dyDescent="0.25">
      <c r="F2" s="7" t="s">
        <v>266</v>
      </c>
    </row>
    <row r="3" spans="1:7" x14ac:dyDescent="0.25">
      <c r="F3" s="5" t="s">
        <v>1</v>
      </c>
    </row>
    <row r="4" spans="1:7" x14ac:dyDescent="0.25">
      <c r="F4" s="7" t="s">
        <v>267</v>
      </c>
    </row>
    <row r="6" spans="1:7" s="587" customFormat="1" ht="15" customHeight="1" x14ac:dyDescent="0.2">
      <c r="A6" s="762" t="s">
        <v>499</v>
      </c>
      <c r="B6" s="762"/>
      <c r="C6" s="762"/>
      <c r="D6" s="762"/>
      <c r="E6" s="762"/>
      <c r="F6" s="762"/>
      <c r="G6" s="762"/>
    </row>
    <row r="7" spans="1:7" s="587" customFormat="1" ht="15" customHeight="1" x14ac:dyDescent="0.2">
      <c r="A7" s="588" t="s">
        <v>500</v>
      </c>
      <c r="B7" s="588"/>
      <c r="C7" s="588"/>
      <c r="D7" s="588"/>
      <c r="E7" s="588"/>
      <c r="F7" s="588"/>
      <c r="G7" s="588"/>
    </row>
    <row r="8" spans="1:7" x14ac:dyDescent="0.25">
      <c r="A8" s="763" t="s">
        <v>501</v>
      </c>
      <c r="B8" s="763"/>
      <c r="C8" s="763"/>
      <c r="D8" s="763"/>
      <c r="E8" s="763"/>
      <c r="F8" s="763"/>
      <c r="G8" s="763"/>
    </row>
    <row r="9" spans="1:7" x14ac:dyDescent="0.25">
      <c r="A9" s="728"/>
      <c r="B9" s="728"/>
      <c r="C9" s="728"/>
      <c r="D9" s="728"/>
      <c r="E9" s="728"/>
      <c r="F9" s="728"/>
      <c r="G9" s="589" t="s">
        <v>2</v>
      </c>
    </row>
    <row r="10" spans="1:7" x14ac:dyDescent="0.25">
      <c r="A10" s="590"/>
      <c r="B10" s="590"/>
      <c r="C10" s="590"/>
      <c r="D10" s="764" t="s">
        <v>502</v>
      </c>
      <c r="E10" s="591"/>
      <c r="F10" s="592"/>
      <c r="G10" s="764" t="s">
        <v>503</v>
      </c>
    </row>
    <row r="11" spans="1:7" x14ac:dyDescent="0.25">
      <c r="A11" s="590" t="s">
        <v>28</v>
      </c>
      <c r="B11" s="593" t="s">
        <v>4</v>
      </c>
      <c r="C11" s="593" t="s">
        <v>504</v>
      </c>
      <c r="D11" s="765"/>
      <c r="E11" s="765" t="s">
        <v>505</v>
      </c>
      <c r="F11" s="765" t="s">
        <v>37</v>
      </c>
      <c r="G11" s="765"/>
    </row>
    <row r="12" spans="1:7" x14ac:dyDescent="0.25">
      <c r="A12" s="593"/>
      <c r="B12" s="594"/>
      <c r="C12" s="593"/>
      <c r="D12" s="765"/>
      <c r="E12" s="765"/>
      <c r="F12" s="765"/>
      <c r="G12" s="765"/>
    </row>
    <row r="13" spans="1:7" x14ac:dyDescent="0.25">
      <c r="A13" s="594"/>
      <c r="B13" s="594" t="s">
        <v>5</v>
      </c>
      <c r="C13" s="594"/>
      <c r="D13" s="766"/>
      <c r="E13" s="766"/>
      <c r="F13" s="766"/>
      <c r="G13" s="766"/>
    </row>
    <row r="14" spans="1:7" ht="11.25" customHeight="1" x14ac:dyDescent="0.25">
      <c r="A14" s="595">
        <v>1</v>
      </c>
      <c r="B14" s="595">
        <v>2</v>
      </c>
      <c r="C14" s="595">
        <v>3</v>
      </c>
      <c r="D14" s="595">
        <v>4</v>
      </c>
      <c r="E14" s="595">
        <v>5</v>
      </c>
      <c r="F14" s="595">
        <v>6</v>
      </c>
      <c r="G14" s="595">
        <v>7</v>
      </c>
    </row>
    <row r="15" spans="1:7" s="728" customFormat="1" x14ac:dyDescent="0.25">
      <c r="A15" s="596"/>
      <c r="B15" s="597">
        <v>801</v>
      </c>
      <c r="C15" s="729"/>
      <c r="D15" s="730"/>
      <c r="E15" s="730"/>
      <c r="F15" s="730"/>
      <c r="G15" s="730"/>
    </row>
    <row r="16" spans="1:7" x14ac:dyDescent="0.25">
      <c r="A16" s="598" t="s">
        <v>506</v>
      </c>
      <c r="B16" s="731">
        <v>80101</v>
      </c>
      <c r="C16" s="599" t="s">
        <v>15</v>
      </c>
      <c r="D16" s="732">
        <v>0</v>
      </c>
      <c r="E16" s="732">
        <v>832390.4</v>
      </c>
      <c r="F16" s="732">
        <v>832390.4</v>
      </c>
      <c r="G16" s="732">
        <v>0</v>
      </c>
    </row>
    <row r="17" spans="1:7" x14ac:dyDescent="0.25">
      <c r="A17" s="598" t="s">
        <v>507</v>
      </c>
      <c r="B17" s="731">
        <v>80102</v>
      </c>
      <c r="C17" s="600" t="s">
        <v>38</v>
      </c>
      <c r="D17" s="733">
        <v>0</v>
      </c>
      <c r="E17" s="733">
        <v>9959</v>
      </c>
      <c r="F17" s="733">
        <v>9959</v>
      </c>
      <c r="G17" s="733">
        <v>0</v>
      </c>
    </row>
    <row r="18" spans="1:7" x14ac:dyDescent="0.25">
      <c r="A18" s="598" t="s">
        <v>508</v>
      </c>
      <c r="B18" s="731">
        <v>80104</v>
      </c>
      <c r="C18" s="600" t="s">
        <v>17</v>
      </c>
      <c r="D18" s="733">
        <v>0</v>
      </c>
      <c r="E18" s="733">
        <v>5737172</v>
      </c>
      <c r="F18" s="733">
        <v>5737172</v>
      </c>
      <c r="G18" s="733">
        <v>0</v>
      </c>
    </row>
    <row r="19" spans="1:7" x14ac:dyDescent="0.25">
      <c r="A19" s="598" t="s">
        <v>509</v>
      </c>
      <c r="B19" s="731">
        <v>80115</v>
      </c>
      <c r="C19" s="600" t="s">
        <v>19</v>
      </c>
      <c r="D19" s="733">
        <v>0</v>
      </c>
      <c r="E19" s="733">
        <v>1120998</v>
      </c>
      <c r="F19" s="733">
        <v>1120998</v>
      </c>
      <c r="G19" s="733">
        <v>0</v>
      </c>
    </row>
    <row r="20" spans="1:7" x14ac:dyDescent="0.25">
      <c r="A20" s="598" t="s">
        <v>510</v>
      </c>
      <c r="B20" s="731">
        <v>80120</v>
      </c>
      <c r="C20" s="600" t="s">
        <v>20</v>
      </c>
      <c r="D20" s="734">
        <v>0</v>
      </c>
      <c r="E20" s="733">
        <v>277650</v>
      </c>
      <c r="F20" s="733">
        <v>277650</v>
      </c>
      <c r="G20" s="733">
        <v>0</v>
      </c>
    </row>
    <row r="21" spans="1:7" x14ac:dyDescent="0.25">
      <c r="A21" s="598" t="s">
        <v>511</v>
      </c>
      <c r="B21" s="731">
        <v>80132</v>
      </c>
      <c r="C21" s="600" t="s">
        <v>512</v>
      </c>
      <c r="D21" s="733">
        <v>0</v>
      </c>
      <c r="E21" s="733">
        <v>89910</v>
      </c>
      <c r="F21" s="733">
        <v>89910</v>
      </c>
      <c r="G21" s="735">
        <v>0</v>
      </c>
    </row>
    <row r="22" spans="1:7" ht="25.5" x14ac:dyDescent="0.25">
      <c r="A22" s="601" t="s">
        <v>513</v>
      </c>
      <c r="B22" s="736">
        <v>80140</v>
      </c>
      <c r="C22" s="602" t="s">
        <v>514</v>
      </c>
      <c r="D22" s="737">
        <v>0</v>
      </c>
      <c r="E22" s="737">
        <v>169270</v>
      </c>
      <c r="F22" s="737">
        <v>169270</v>
      </c>
      <c r="G22" s="737">
        <v>0</v>
      </c>
    </row>
    <row r="23" spans="1:7" ht="14.25" customHeight="1" x14ac:dyDescent="0.25">
      <c r="A23" s="598" t="s">
        <v>515</v>
      </c>
      <c r="B23" s="736">
        <v>80142</v>
      </c>
      <c r="C23" s="602" t="s">
        <v>516</v>
      </c>
      <c r="D23" s="733">
        <v>0</v>
      </c>
      <c r="E23" s="733">
        <v>319147</v>
      </c>
      <c r="F23" s="733">
        <v>319147</v>
      </c>
      <c r="G23" s="733">
        <v>0</v>
      </c>
    </row>
    <row r="24" spans="1:7" ht="14.25" customHeight="1" x14ac:dyDescent="0.25">
      <c r="A24" s="598" t="s">
        <v>517</v>
      </c>
      <c r="B24" s="736">
        <v>80144</v>
      </c>
      <c r="C24" s="602" t="s">
        <v>518</v>
      </c>
      <c r="D24" s="733">
        <v>0</v>
      </c>
      <c r="E24" s="733">
        <v>114800</v>
      </c>
      <c r="F24" s="733">
        <v>114800</v>
      </c>
      <c r="G24" s="733">
        <v>0</v>
      </c>
    </row>
    <row r="25" spans="1:7" x14ac:dyDescent="0.25">
      <c r="A25" s="598" t="s">
        <v>519</v>
      </c>
      <c r="B25" s="736">
        <v>80148</v>
      </c>
      <c r="C25" s="600" t="s">
        <v>12</v>
      </c>
      <c r="D25" s="734">
        <v>0</v>
      </c>
      <c r="E25" s="734">
        <v>3412309</v>
      </c>
      <c r="F25" s="734">
        <v>3412309</v>
      </c>
      <c r="G25" s="734">
        <v>0</v>
      </c>
    </row>
    <row r="26" spans="1:7" x14ac:dyDescent="0.25">
      <c r="A26" s="738"/>
      <c r="B26" s="603">
        <v>854</v>
      </c>
      <c r="C26" s="604"/>
      <c r="D26" s="739"/>
      <c r="E26" s="739"/>
      <c r="F26" s="739"/>
      <c r="G26" s="739"/>
    </row>
    <row r="27" spans="1:7" x14ac:dyDescent="0.25">
      <c r="A27" s="598" t="s">
        <v>506</v>
      </c>
      <c r="B27" s="731">
        <v>85410</v>
      </c>
      <c r="C27" s="600" t="s">
        <v>24</v>
      </c>
      <c r="D27" s="733">
        <v>0</v>
      </c>
      <c r="E27" s="733">
        <v>619650</v>
      </c>
      <c r="F27" s="733">
        <v>619650</v>
      </c>
      <c r="G27" s="733">
        <v>0</v>
      </c>
    </row>
    <row r="28" spans="1:7" ht="26.25" customHeight="1" x14ac:dyDescent="0.25">
      <c r="A28" s="598" t="s">
        <v>507</v>
      </c>
      <c r="B28" s="736">
        <v>85412</v>
      </c>
      <c r="C28" s="605" t="s">
        <v>520</v>
      </c>
      <c r="D28" s="737">
        <v>0</v>
      </c>
      <c r="E28" s="737">
        <v>10300</v>
      </c>
      <c r="F28" s="737">
        <v>10300</v>
      </c>
      <c r="G28" s="737">
        <v>0</v>
      </c>
    </row>
    <row r="29" spans="1:7" x14ac:dyDescent="0.25">
      <c r="A29" s="598" t="s">
        <v>508</v>
      </c>
      <c r="B29" s="731">
        <v>85417</v>
      </c>
      <c r="C29" s="605" t="s">
        <v>39</v>
      </c>
      <c r="D29" s="733">
        <v>0</v>
      </c>
      <c r="E29" s="733">
        <v>103400</v>
      </c>
      <c r="F29" s="733">
        <v>103400</v>
      </c>
      <c r="G29" s="733">
        <v>0</v>
      </c>
    </row>
    <row r="30" spans="1:7" x14ac:dyDescent="0.25">
      <c r="A30" s="606" t="s">
        <v>509</v>
      </c>
      <c r="B30" s="740">
        <v>85420</v>
      </c>
      <c r="C30" s="607" t="s">
        <v>40</v>
      </c>
      <c r="D30" s="741">
        <v>0</v>
      </c>
      <c r="E30" s="741">
        <v>22830</v>
      </c>
      <c r="F30" s="741">
        <v>22830</v>
      </c>
      <c r="G30" s="742">
        <v>0</v>
      </c>
    </row>
    <row r="31" spans="1:7" s="746" customFormat="1" ht="21.75" customHeight="1" x14ac:dyDescent="0.25">
      <c r="A31" s="743"/>
      <c r="B31" s="743"/>
      <c r="C31" s="744" t="s">
        <v>521</v>
      </c>
      <c r="D31" s="745">
        <f>SUM(D16:D30)</f>
        <v>0</v>
      </c>
      <c r="E31" s="745">
        <f>SUM(E16:E30)</f>
        <v>12839785.4</v>
      </c>
      <c r="F31" s="745">
        <f>SUM(F16:F30)</f>
        <v>12839785.4</v>
      </c>
      <c r="G31" s="745">
        <f>SUM(G16:G30)</f>
        <v>0</v>
      </c>
    </row>
    <row r="33" spans="1:3" x14ac:dyDescent="0.25">
      <c r="A33" s="747"/>
      <c r="B33" s="747"/>
      <c r="C33" s="608"/>
    </row>
    <row r="34" spans="1:3" x14ac:dyDescent="0.25">
      <c r="A34" s="747"/>
      <c r="B34" s="747"/>
      <c r="C34" s="608"/>
    </row>
    <row r="35" spans="1:3" x14ac:dyDescent="0.25">
      <c r="A35" s="747"/>
      <c r="B35" s="747"/>
      <c r="C35" s="608"/>
    </row>
  </sheetData>
  <mergeCells count="6">
    <mergeCell ref="A6:G6"/>
    <mergeCell ref="A8:G8"/>
    <mergeCell ref="D10:D13"/>
    <mergeCell ref="G10:G13"/>
    <mergeCell ref="E11:E13"/>
    <mergeCell ref="F11:F13"/>
  </mergeCells>
  <pageMargins left="0.70866141732283472" right="0.70866141732283472" top="0.74803149606299213" bottom="0.74803149606299213" header="0.31496062992125984" footer="0.31496062992125984"/>
  <pageSetup paperSize="9" firstPageNumber="52" orientation="landscape" useFirstPageNumber="1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7E3EA8-C886-4917-9C32-4CC0918D260C}">
  <sheetPr>
    <tabColor rgb="FF990099"/>
  </sheetPr>
  <dimension ref="A1:WVO153"/>
  <sheetViews>
    <sheetView zoomScale="130" zoomScaleNormal="130" workbookViewId="0">
      <selection activeCell="G15" sqref="G15"/>
    </sheetView>
  </sheetViews>
  <sheetFormatPr defaultRowHeight="15" x14ac:dyDescent="0.25"/>
  <cols>
    <col min="1" max="1" width="4.85546875" style="728" customWidth="1"/>
    <col min="2" max="2" width="33.42578125" style="728" customWidth="1"/>
    <col min="3" max="3" width="8.5703125" style="728" customWidth="1"/>
    <col min="4" max="4" width="9.42578125" style="728" customWidth="1"/>
    <col min="5" max="5" width="8.140625" style="728" customWidth="1"/>
    <col min="6" max="6" width="13" style="727" customWidth="1"/>
    <col min="7" max="7" width="12.85546875" style="727" customWidth="1"/>
    <col min="8" max="8" width="9.140625" style="727"/>
    <col min="9" max="9" width="12.42578125" style="727" customWidth="1"/>
    <col min="10" max="76" width="9.140625" style="727"/>
    <col min="77" max="253" width="9.140625" style="728"/>
    <col min="254" max="254" width="5.28515625" style="728" customWidth="1"/>
    <col min="255" max="255" width="8" style="728" customWidth="1"/>
    <col min="256" max="256" width="5.85546875" style="728" customWidth="1"/>
    <col min="257" max="257" width="9.42578125" style="728" customWidth="1"/>
    <col min="258" max="258" width="11.28515625" style="728" customWidth="1"/>
    <col min="259" max="259" width="11" style="728" customWidth="1"/>
    <col min="260" max="260" width="13.140625" style="728" customWidth="1"/>
    <col min="261" max="261" width="11.7109375" style="728" customWidth="1"/>
    <col min="262" max="262" width="11.140625" style="728" customWidth="1"/>
    <col min="263" max="263" width="11.7109375" style="728" customWidth="1"/>
    <col min="264" max="509" width="9.140625" style="728"/>
    <col min="510" max="510" width="5.28515625" style="728" customWidth="1"/>
    <col min="511" max="511" width="8" style="728" customWidth="1"/>
    <col min="512" max="512" width="5.85546875" style="728" customWidth="1"/>
    <col min="513" max="513" width="9.42578125" style="728" customWidth="1"/>
    <col min="514" max="514" width="11.28515625" style="728" customWidth="1"/>
    <col min="515" max="515" width="11" style="728" customWidth="1"/>
    <col min="516" max="516" width="13.140625" style="728" customWidth="1"/>
    <col min="517" max="517" width="11.7109375" style="728" customWidth="1"/>
    <col min="518" max="518" width="11.140625" style="728" customWidth="1"/>
    <col min="519" max="519" width="11.7109375" style="728" customWidth="1"/>
    <col min="520" max="765" width="9.140625" style="728"/>
    <col min="766" max="766" width="5.28515625" style="728" customWidth="1"/>
    <col min="767" max="767" width="8" style="728" customWidth="1"/>
    <col min="768" max="768" width="5.85546875" style="728" customWidth="1"/>
    <col min="769" max="769" width="9.42578125" style="728" customWidth="1"/>
    <col min="770" max="770" width="11.28515625" style="728" customWidth="1"/>
    <col min="771" max="771" width="11" style="728" customWidth="1"/>
    <col min="772" max="772" width="13.140625" style="728" customWidth="1"/>
    <col min="773" max="773" width="11.7109375" style="728" customWidth="1"/>
    <col min="774" max="774" width="11.140625" style="728" customWidth="1"/>
    <col min="775" max="775" width="11.7109375" style="728" customWidth="1"/>
    <col min="776" max="1021" width="9.140625" style="728"/>
    <col min="1022" max="1022" width="5.28515625" style="728" customWidth="1"/>
    <col min="1023" max="1023" width="8" style="728" customWidth="1"/>
    <col min="1024" max="1024" width="5.85546875" style="728" customWidth="1"/>
    <col min="1025" max="1025" width="9.42578125" style="728" customWidth="1"/>
    <col min="1026" max="1026" width="11.28515625" style="728" customWidth="1"/>
    <col min="1027" max="1027" width="11" style="728" customWidth="1"/>
    <col min="1028" max="1028" width="13.140625" style="728" customWidth="1"/>
    <col min="1029" max="1029" width="11.7109375" style="728" customWidth="1"/>
    <col min="1030" max="1030" width="11.140625" style="728" customWidth="1"/>
    <col min="1031" max="1031" width="11.7109375" style="728" customWidth="1"/>
    <col min="1032" max="1277" width="9.140625" style="728"/>
    <col min="1278" max="1278" width="5.28515625" style="728" customWidth="1"/>
    <col min="1279" max="1279" width="8" style="728" customWidth="1"/>
    <col min="1280" max="1280" width="5.85546875" style="728" customWidth="1"/>
    <col min="1281" max="1281" width="9.42578125" style="728" customWidth="1"/>
    <col min="1282" max="1282" width="11.28515625" style="728" customWidth="1"/>
    <col min="1283" max="1283" width="11" style="728" customWidth="1"/>
    <col min="1284" max="1284" width="13.140625" style="728" customWidth="1"/>
    <col min="1285" max="1285" width="11.7109375" style="728" customWidth="1"/>
    <col min="1286" max="1286" width="11.140625" style="728" customWidth="1"/>
    <col min="1287" max="1287" width="11.7109375" style="728" customWidth="1"/>
    <col min="1288" max="1533" width="9.140625" style="728"/>
    <col min="1534" max="1534" width="5.28515625" style="728" customWidth="1"/>
    <col min="1535" max="1535" width="8" style="728" customWidth="1"/>
    <col min="1536" max="1536" width="5.85546875" style="728" customWidth="1"/>
    <col min="1537" max="1537" width="9.42578125" style="728" customWidth="1"/>
    <col min="1538" max="1538" width="11.28515625" style="728" customWidth="1"/>
    <col min="1539" max="1539" width="11" style="728" customWidth="1"/>
    <col min="1540" max="1540" width="13.140625" style="728" customWidth="1"/>
    <col min="1541" max="1541" width="11.7109375" style="728" customWidth="1"/>
    <col min="1542" max="1542" width="11.140625" style="728" customWidth="1"/>
    <col min="1543" max="1543" width="11.7109375" style="728" customWidth="1"/>
    <col min="1544" max="1789" width="9.140625" style="728"/>
    <col min="1790" max="1790" width="5.28515625" style="728" customWidth="1"/>
    <col min="1791" max="1791" width="8" style="728" customWidth="1"/>
    <col min="1792" max="1792" width="5.85546875" style="728" customWidth="1"/>
    <col min="1793" max="1793" width="9.42578125" style="728" customWidth="1"/>
    <col min="1794" max="1794" width="11.28515625" style="728" customWidth="1"/>
    <col min="1795" max="1795" width="11" style="728" customWidth="1"/>
    <col min="1796" max="1796" width="13.140625" style="728" customWidth="1"/>
    <col min="1797" max="1797" width="11.7109375" style="728" customWidth="1"/>
    <col min="1798" max="1798" width="11.140625" style="728" customWidth="1"/>
    <col min="1799" max="1799" width="11.7109375" style="728" customWidth="1"/>
    <col min="1800" max="2045" width="9.140625" style="728"/>
    <col min="2046" max="2046" width="5.28515625" style="728" customWidth="1"/>
    <col min="2047" max="2047" width="8" style="728" customWidth="1"/>
    <col min="2048" max="2048" width="5.85546875" style="728" customWidth="1"/>
    <col min="2049" max="2049" width="9.42578125" style="728" customWidth="1"/>
    <col min="2050" max="2050" width="11.28515625" style="728" customWidth="1"/>
    <col min="2051" max="2051" width="11" style="728" customWidth="1"/>
    <col min="2052" max="2052" width="13.140625" style="728" customWidth="1"/>
    <col min="2053" max="2053" width="11.7109375" style="728" customWidth="1"/>
    <col min="2054" max="2054" width="11.140625" style="728" customWidth="1"/>
    <col min="2055" max="2055" width="11.7109375" style="728" customWidth="1"/>
    <col min="2056" max="2301" width="9.140625" style="728"/>
    <col min="2302" max="2302" width="5.28515625" style="728" customWidth="1"/>
    <col min="2303" max="2303" width="8" style="728" customWidth="1"/>
    <col min="2304" max="2304" width="5.85546875" style="728" customWidth="1"/>
    <col min="2305" max="2305" width="9.42578125" style="728" customWidth="1"/>
    <col min="2306" max="2306" width="11.28515625" style="728" customWidth="1"/>
    <col min="2307" max="2307" width="11" style="728" customWidth="1"/>
    <col min="2308" max="2308" width="13.140625" style="728" customWidth="1"/>
    <col min="2309" max="2309" width="11.7109375" style="728" customWidth="1"/>
    <col min="2310" max="2310" width="11.140625" style="728" customWidth="1"/>
    <col min="2311" max="2311" width="11.7109375" style="728" customWidth="1"/>
    <col min="2312" max="2557" width="9.140625" style="728"/>
    <col min="2558" max="2558" width="5.28515625" style="728" customWidth="1"/>
    <col min="2559" max="2559" width="8" style="728" customWidth="1"/>
    <col min="2560" max="2560" width="5.85546875" style="728" customWidth="1"/>
    <col min="2561" max="2561" width="9.42578125" style="728" customWidth="1"/>
    <col min="2562" max="2562" width="11.28515625" style="728" customWidth="1"/>
    <col min="2563" max="2563" width="11" style="728" customWidth="1"/>
    <col min="2564" max="2564" width="13.140625" style="728" customWidth="1"/>
    <col min="2565" max="2565" width="11.7109375" style="728" customWidth="1"/>
    <col min="2566" max="2566" width="11.140625" style="728" customWidth="1"/>
    <col min="2567" max="2567" width="11.7109375" style="728" customWidth="1"/>
    <col min="2568" max="2813" width="9.140625" style="728"/>
    <col min="2814" max="2814" width="5.28515625" style="728" customWidth="1"/>
    <col min="2815" max="2815" width="8" style="728" customWidth="1"/>
    <col min="2816" max="2816" width="5.85546875" style="728" customWidth="1"/>
    <col min="2817" max="2817" width="9.42578125" style="728" customWidth="1"/>
    <col min="2818" max="2818" width="11.28515625" style="728" customWidth="1"/>
    <col min="2819" max="2819" width="11" style="728" customWidth="1"/>
    <col min="2820" max="2820" width="13.140625" style="728" customWidth="1"/>
    <col min="2821" max="2821" width="11.7109375" style="728" customWidth="1"/>
    <col min="2822" max="2822" width="11.140625" style="728" customWidth="1"/>
    <col min="2823" max="2823" width="11.7109375" style="728" customWidth="1"/>
    <col min="2824" max="3069" width="9.140625" style="728"/>
    <col min="3070" max="3070" width="5.28515625" style="728" customWidth="1"/>
    <col min="3071" max="3071" width="8" style="728" customWidth="1"/>
    <col min="3072" max="3072" width="5.85546875" style="728" customWidth="1"/>
    <col min="3073" max="3073" width="9.42578125" style="728" customWidth="1"/>
    <col min="3074" max="3074" width="11.28515625" style="728" customWidth="1"/>
    <col min="3075" max="3075" width="11" style="728" customWidth="1"/>
    <col min="3076" max="3076" width="13.140625" style="728" customWidth="1"/>
    <col min="3077" max="3077" width="11.7109375" style="728" customWidth="1"/>
    <col min="3078" max="3078" width="11.140625" style="728" customWidth="1"/>
    <col min="3079" max="3079" width="11.7109375" style="728" customWidth="1"/>
    <col min="3080" max="3325" width="9.140625" style="728"/>
    <col min="3326" max="3326" width="5.28515625" style="728" customWidth="1"/>
    <col min="3327" max="3327" width="8" style="728" customWidth="1"/>
    <col min="3328" max="3328" width="5.85546875" style="728" customWidth="1"/>
    <col min="3329" max="3329" width="9.42578125" style="728" customWidth="1"/>
    <col min="3330" max="3330" width="11.28515625" style="728" customWidth="1"/>
    <col min="3331" max="3331" width="11" style="728" customWidth="1"/>
    <col min="3332" max="3332" width="13.140625" style="728" customWidth="1"/>
    <col min="3333" max="3333" width="11.7109375" style="728" customWidth="1"/>
    <col min="3334" max="3334" width="11.140625" style="728" customWidth="1"/>
    <col min="3335" max="3335" width="11.7109375" style="728" customWidth="1"/>
    <col min="3336" max="3581" width="9.140625" style="728"/>
    <col min="3582" max="3582" width="5.28515625" style="728" customWidth="1"/>
    <col min="3583" max="3583" width="8" style="728" customWidth="1"/>
    <col min="3584" max="3584" width="5.85546875" style="728" customWidth="1"/>
    <col min="3585" max="3585" width="9.42578125" style="728" customWidth="1"/>
    <col min="3586" max="3586" width="11.28515625" style="728" customWidth="1"/>
    <col min="3587" max="3587" width="11" style="728" customWidth="1"/>
    <col min="3588" max="3588" width="13.140625" style="728" customWidth="1"/>
    <col min="3589" max="3589" width="11.7109375" style="728" customWidth="1"/>
    <col min="3590" max="3590" width="11.140625" style="728" customWidth="1"/>
    <col min="3591" max="3591" width="11.7109375" style="728" customWidth="1"/>
    <col min="3592" max="3837" width="9.140625" style="728"/>
    <col min="3838" max="3838" width="5.28515625" style="728" customWidth="1"/>
    <col min="3839" max="3839" width="8" style="728" customWidth="1"/>
    <col min="3840" max="3840" width="5.85546875" style="728" customWidth="1"/>
    <col min="3841" max="3841" width="9.42578125" style="728" customWidth="1"/>
    <col min="3842" max="3842" width="11.28515625" style="728" customWidth="1"/>
    <col min="3843" max="3843" width="11" style="728" customWidth="1"/>
    <col min="3844" max="3844" width="13.140625" style="728" customWidth="1"/>
    <col min="3845" max="3845" width="11.7109375" style="728" customWidth="1"/>
    <col min="3846" max="3846" width="11.140625" style="728" customWidth="1"/>
    <col min="3847" max="3847" width="11.7109375" style="728" customWidth="1"/>
    <col min="3848" max="4093" width="9.140625" style="728"/>
    <col min="4094" max="4094" width="5.28515625" style="728" customWidth="1"/>
    <col min="4095" max="4095" width="8" style="728" customWidth="1"/>
    <col min="4096" max="4096" width="5.85546875" style="728" customWidth="1"/>
    <col min="4097" max="4097" width="9.42578125" style="728" customWidth="1"/>
    <col min="4098" max="4098" width="11.28515625" style="728" customWidth="1"/>
    <col min="4099" max="4099" width="11" style="728" customWidth="1"/>
    <col min="4100" max="4100" width="13.140625" style="728" customWidth="1"/>
    <col min="4101" max="4101" width="11.7109375" style="728" customWidth="1"/>
    <col min="4102" max="4102" width="11.140625" style="728" customWidth="1"/>
    <col min="4103" max="4103" width="11.7109375" style="728" customWidth="1"/>
    <col min="4104" max="4349" width="9.140625" style="728"/>
    <col min="4350" max="4350" width="5.28515625" style="728" customWidth="1"/>
    <col min="4351" max="4351" width="8" style="728" customWidth="1"/>
    <col min="4352" max="4352" width="5.85546875" style="728" customWidth="1"/>
    <col min="4353" max="4353" width="9.42578125" style="728" customWidth="1"/>
    <col min="4354" max="4354" width="11.28515625" style="728" customWidth="1"/>
    <col min="4355" max="4355" width="11" style="728" customWidth="1"/>
    <col min="4356" max="4356" width="13.140625" style="728" customWidth="1"/>
    <col min="4357" max="4357" width="11.7109375" style="728" customWidth="1"/>
    <col min="4358" max="4358" width="11.140625" style="728" customWidth="1"/>
    <col min="4359" max="4359" width="11.7109375" style="728" customWidth="1"/>
    <col min="4360" max="4605" width="9.140625" style="728"/>
    <col min="4606" max="4606" width="5.28515625" style="728" customWidth="1"/>
    <col min="4607" max="4607" width="8" style="728" customWidth="1"/>
    <col min="4608" max="4608" width="5.85546875" style="728" customWidth="1"/>
    <col min="4609" max="4609" width="9.42578125" style="728" customWidth="1"/>
    <col min="4610" max="4610" width="11.28515625" style="728" customWidth="1"/>
    <col min="4611" max="4611" width="11" style="728" customWidth="1"/>
    <col min="4612" max="4612" width="13.140625" style="728" customWidth="1"/>
    <col min="4613" max="4613" width="11.7109375" style="728" customWidth="1"/>
    <col min="4614" max="4614" width="11.140625" style="728" customWidth="1"/>
    <col min="4615" max="4615" width="11.7109375" style="728" customWidth="1"/>
    <col min="4616" max="4861" width="9.140625" style="728"/>
    <col min="4862" max="4862" width="5.28515625" style="728" customWidth="1"/>
    <col min="4863" max="4863" width="8" style="728" customWidth="1"/>
    <col min="4864" max="4864" width="5.85546875" style="728" customWidth="1"/>
    <col min="4865" max="4865" width="9.42578125" style="728" customWidth="1"/>
    <col min="4866" max="4866" width="11.28515625" style="728" customWidth="1"/>
    <col min="4867" max="4867" width="11" style="728" customWidth="1"/>
    <col min="4868" max="4868" width="13.140625" style="728" customWidth="1"/>
    <col min="4869" max="4869" width="11.7109375" style="728" customWidth="1"/>
    <col min="4870" max="4870" width="11.140625" style="728" customWidth="1"/>
    <col min="4871" max="4871" width="11.7109375" style="728" customWidth="1"/>
    <col min="4872" max="5117" width="9.140625" style="728"/>
    <col min="5118" max="5118" width="5.28515625" style="728" customWidth="1"/>
    <col min="5119" max="5119" width="8" style="728" customWidth="1"/>
    <col min="5120" max="5120" width="5.85546875" style="728" customWidth="1"/>
    <col min="5121" max="5121" width="9.42578125" style="728" customWidth="1"/>
    <col min="5122" max="5122" width="11.28515625" style="728" customWidth="1"/>
    <col min="5123" max="5123" width="11" style="728" customWidth="1"/>
    <col min="5124" max="5124" width="13.140625" style="728" customWidth="1"/>
    <col min="5125" max="5125" width="11.7109375" style="728" customWidth="1"/>
    <col min="5126" max="5126" width="11.140625" style="728" customWidth="1"/>
    <col min="5127" max="5127" width="11.7109375" style="728" customWidth="1"/>
    <col min="5128" max="5373" width="9.140625" style="728"/>
    <col min="5374" max="5374" width="5.28515625" style="728" customWidth="1"/>
    <col min="5375" max="5375" width="8" style="728" customWidth="1"/>
    <col min="5376" max="5376" width="5.85546875" style="728" customWidth="1"/>
    <col min="5377" max="5377" width="9.42578125" style="728" customWidth="1"/>
    <col min="5378" max="5378" width="11.28515625" style="728" customWidth="1"/>
    <col min="5379" max="5379" width="11" style="728" customWidth="1"/>
    <col min="5380" max="5380" width="13.140625" style="728" customWidth="1"/>
    <col min="5381" max="5381" width="11.7109375" style="728" customWidth="1"/>
    <col min="5382" max="5382" width="11.140625" style="728" customWidth="1"/>
    <col min="5383" max="5383" width="11.7109375" style="728" customWidth="1"/>
    <col min="5384" max="5629" width="9.140625" style="728"/>
    <col min="5630" max="5630" width="5.28515625" style="728" customWidth="1"/>
    <col min="5631" max="5631" width="8" style="728" customWidth="1"/>
    <col min="5632" max="5632" width="5.85546875" style="728" customWidth="1"/>
    <col min="5633" max="5633" width="9.42578125" style="728" customWidth="1"/>
    <col min="5634" max="5634" width="11.28515625" style="728" customWidth="1"/>
    <col min="5635" max="5635" width="11" style="728" customWidth="1"/>
    <col min="5636" max="5636" width="13.140625" style="728" customWidth="1"/>
    <col min="5637" max="5637" width="11.7109375" style="728" customWidth="1"/>
    <col min="5638" max="5638" width="11.140625" style="728" customWidth="1"/>
    <col min="5639" max="5639" width="11.7109375" style="728" customWidth="1"/>
    <col min="5640" max="5885" width="9.140625" style="728"/>
    <col min="5886" max="5886" width="5.28515625" style="728" customWidth="1"/>
    <col min="5887" max="5887" width="8" style="728" customWidth="1"/>
    <col min="5888" max="5888" width="5.85546875" style="728" customWidth="1"/>
    <col min="5889" max="5889" width="9.42578125" style="728" customWidth="1"/>
    <col min="5890" max="5890" width="11.28515625" style="728" customWidth="1"/>
    <col min="5891" max="5891" width="11" style="728" customWidth="1"/>
    <col min="5892" max="5892" width="13.140625" style="728" customWidth="1"/>
    <col min="5893" max="5893" width="11.7109375" style="728" customWidth="1"/>
    <col min="5894" max="5894" width="11.140625" style="728" customWidth="1"/>
    <col min="5895" max="5895" width="11.7109375" style="728" customWidth="1"/>
    <col min="5896" max="6141" width="9.140625" style="728"/>
    <col min="6142" max="6142" width="5.28515625" style="728" customWidth="1"/>
    <col min="6143" max="6143" width="8" style="728" customWidth="1"/>
    <col min="6144" max="6144" width="5.85546875" style="728" customWidth="1"/>
    <col min="6145" max="6145" width="9.42578125" style="728" customWidth="1"/>
    <col min="6146" max="6146" width="11.28515625" style="728" customWidth="1"/>
    <col min="6147" max="6147" width="11" style="728" customWidth="1"/>
    <col min="6148" max="6148" width="13.140625" style="728" customWidth="1"/>
    <col min="6149" max="6149" width="11.7109375" style="728" customWidth="1"/>
    <col min="6150" max="6150" width="11.140625" style="728" customWidth="1"/>
    <col min="6151" max="6151" width="11.7109375" style="728" customWidth="1"/>
    <col min="6152" max="6397" width="9.140625" style="728"/>
    <col min="6398" max="6398" width="5.28515625" style="728" customWidth="1"/>
    <col min="6399" max="6399" width="8" style="728" customWidth="1"/>
    <col min="6400" max="6400" width="5.85546875" style="728" customWidth="1"/>
    <col min="6401" max="6401" width="9.42578125" style="728" customWidth="1"/>
    <col min="6402" max="6402" width="11.28515625" style="728" customWidth="1"/>
    <col min="6403" max="6403" width="11" style="728" customWidth="1"/>
    <col min="6404" max="6404" width="13.140625" style="728" customWidth="1"/>
    <col min="6405" max="6405" width="11.7109375" style="728" customWidth="1"/>
    <col min="6406" max="6406" width="11.140625" style="728" customWidth="1"/>
    <col min="6407" max="6407" width="11.7109375" style="728" customWidth="1"/>
    <col min="6408" max="6653" width="9.140625" style="728"/>
    <col min="6654" max="6654" width="5.28515625" style="728" customWidth="1"/>
    <col min="6655" max="6655" width="8" style="728" customWidth="1"/>
    <col min="6656" max="6656" width="5.85546875" style="728" customWidth="1"/>
    <col min="6657" max="6657" width="9.42578125" style="728" customWidth="1"/>
    <col min="6658" max="6658" width="11.28515625" style="728" customWidth="1"/>
    <col min="6659" max="6659" width="11" style="728" customWidth="1"/>
    <col min="6660" max="6660" width="13.140625" style="728" customWidth="1"/>
    <col min="6661" max="6661" width="11.7109375" style="728" customWidth="1"/>
    <col min="6662" max="6662" width="11.140625" style="728" customWidth="1"/>
    <col min="6663" max="6663" width="11.7109375" style="728" customWidth="1"/>
    <col min="6664" max="6909" width="9.140625" style="728"/>
    <col min="6910" max="6910" width="5.28515625" style="728" customWidth="1"/>
    <col min="6911" max="6911" width="8" style="728" customWidth="1"/>
    <col min="6912" max="6912" width="5.85546875" style="728" customWidth="1"/>
    <col min="6913" max="6913" width="9.42578125" style="728" customWidth="1"/>
    <col min="6914" max="6914" width="11.28515625" style="728" customWidth="1"/>
    <col min="6915" max="6915" width="11" style="728" customWidth="1"/>
    <col min="6916" max="6916" width="13.140625" style="728" customWidth="1"/>
    <col min="6917" max="6917" width="11.7109375" style="728" customWidth="1"/>
    <col min="6918" max="6918" width="11.140625" style="728" customWidth="1"/>
    <col min="6919" max="6919" width="11.7109375" style="728" customWidth="1"/>
    <col min="6920" max="7165" width="9.140625" style="728"/>
    <col min="7166" max="7166" width="5.28515625" style="728" customWidth="1"/>
    <col min="7167" max="7167" width="8" style="728" customWidth="1"/>
    <col min="7168" max="7168" width="5.85546875" style="728" customWidth="1"/>
    <col min="7169" max="7169" width="9.42578125" style="728" customWidth="1"/>
    <col min="7170" max="7170" width="11.28515625" style="728" customWidth="1"/>
    <col min="7171" max="7171" width="11" style="728" customWidth="1"/>
    <col min="7172" max="7172" width="13.140625" style="728" customWidth="1"/>
    <col min="7173" max="7173" width="11.7109375" style="728" customWidth="1"/>
    <col min="7174" max="7174" width="11.140625" style="728" customWidth="1"/>
    <col min="7175" max="7175" width="11.7109375" style="728" customWidth="1"/>
    <col min="7176" max="7421" width="9.140625" style="728"/>
    <col min="7422" max="7422" width="5.28515625" style="728" customWidth="1"/>
    <col min="7423" max="7423" width="8" style="728" customWidth="1"/>
    <col min="7424" max="7424" width="5.85546875" style="728" customWidth="1"/>
    <col min="7425" max="7425" width="9.42578125" style="728" customWidth="1"/>
    <col min="7426" max="7426" width="11.28515625" style="728" customWidth="1"/>
    <col min="7427" max="7427" width="11" style="728" customWidth="1"/>
    <col min="7428" max="7428" width="13.140625" style="728" customWidth="1"/>
    <col min="7429" max="7429" width="11.7109375" style="728" customWidth="1"/>
    <col min="7430" max="7430" width="11.140625" style="728" customWidth="1"/>
    <col min="7431" max="7431" width="11.7109375" style="728" customWidth="1"/>
    <col min="7432" max="7677" width="9.140625" style="728"/>
    <col min="7678" max="7678" width="5.28515625" style="728" customWidth="1"/>
    <col min="7679" max="7679" width="8" style="728" customWidth="1"/>
    <col min="7680" max="7680" width="5.85546875" style="728" customWidth="1"/>
    <col min="7681" max="7681" width="9.42578125" style="728" customWidth="1"/>
    <col min="7682" max="7682" width="11.28515625" style="728" customWidth="1"/>
    <col min="7683" max="7683" width="11" style="728" customWidth="1"/>
    <col min="7684" max="7684" width="13.140625" style="728" customWidth="1"/>
    <col min="7685" max="7685" width="11.7109375" style="728" customWidth="1"/>
    <col min="7686" max="7686" width="11.140625" style="728" customWidth="1"/>
    <col min="7687" max="7687" width="11.7109375" style="728" customWidth="1"/>
    <col min="7688" max="7933" width="9.140625" style="728"/>
    <col min="7934" max="7934" width="5.28515625" style="728" customWidth="1"/>
    <col min="7935" max="7935" width="8" style="728" customWidth="1"/>
    <col min="7936" max="7936" width="5.85546875" style="728" customWidth="1"/>
    <col min="7937" max="7937" width="9.42578125" style="728" customWidth="1"/>
    <col min="7938" max="7938" width="11.28515625" style="728" customWidth="1"/>
    <col min="7939" max="7939" width="11" style="728" customWidth="1"/>
    <col min="7940" max="7940" width="13.140625" style="728" customWidth="1"/>
    <col min="7941" max="7941" width="11.7109375" style="728" customWidth="1"/>
    <col min="7942" max="7942" width="11.140625" style="728" customWidth="1"/>
    <col min="7943" max="7943" width="11.7109375" style="728" customWidth="1"/>
    <col min="7944" max="8189" width="9.140625" style="728"/>
    <col min="8190" max="8190" width="5.28515625" style="728" customWidth="1"/>
    <col min="8191" max="8191" width="8" style="728" customWidth="1"/>
    <col min="8192" max="8192" width="5.85546875" style="728" customWidth="1"/>
    <col min="8193" max="8193" width="9.42578125" style="728" customWidth="1"/>
    <col min="8194" max="8194" width="11.28515625" style="728" customWidth="1"/>
    <col min="8195" max="8195" width="11" style="728" customWidth="1"/>
    <col min="8196" max="8196" width="13.140625" style="728" customWidth="1"/>
    <col min="8197" max="8197" width="11.7109375" style="728" customWidth="1"/>
    <col min="8198" max="8198" width="11.140625" style="728" customWidth="1"/>
    <col min="8199" max="8199" width="11.7109375" style="728" customWidth="1"/>
    <col min="8200" max="8445" width="9.140625" style="728"/>
    <col min="8446" max="8446" width="5.28515625" style="728" customWidth="1"/>
    <col min="8447" max="8447" width="8" style="728" customWidth="1"/>
    <col min="8448" max="8448" width="5.85546875" style="728" customWidth="1"/>
    <col min="8449" max="8449" width="9.42578125" style="728" customWidth="1"/>
    <col min="8450" max="8450" width="11.28515625" style="728" customWidth="1"/>
    <col min="8451" max="8451" width="11" style="728" customWidth="1"/>
    <col min="8452" max="8452" width="13.140625" style="728" customWidth="1"/>
    <col min="8453" max="8453" width="11.7109375" style="728" customWidth="1"/>
    <col min="8454" max="8454" width="11.140625" style="728" customWidth="1"/>
    <col min="8455" max="8455" width="11.7109375" style="728" customWidth="1"/>
    <col min="8456" max="8701" width="9.140625" style="728"/>
    <col min="8702" max="8702" width="5.28515625" style="728" customWidth="1"/>
    <col min="8703" max="8703" width="8" style="728" customWidth="1"/>
    <col min="8704" max="8704" width="5.85546875" style="728" customWidth="1"/>
    <col min="8705" max="8705" width="9.42578125" style="728" customWidth="1"/>
    <col min="8706" max="8706" width="11.28515625" style="728" customWidth="1"/>
    <col min="8707" max="8707" width="11" style="728" customWidth="1"/>
    <col min="8708" max="8708" width="13.140625" style="728" customWidth="1"/>
    <col min="8709" max="8709" width="11.7109375" style="728" customWidth="1"/>
    <col min="8710" max="8710" width="11.140625" style="728" customWidth="1"/>
    <col min="8711" max="8711" width="11.7109375" style="728" customWidth="1"/>
    <col min="8712" max="8957" width="9.140625" style="728"/>
    <col min="8958" max="8958" width="5.28515625" style="728" customWidth="1"/>
    <col min="8959" max="8959" width="8" style="728" customWidth="1"/>
    <col min="8960" max="8960" width="5.85546875" style="728" customWidth="1"/>
    <col min="8961" max="8961" width="9.42578125" style="728" customWidth="1"/>
    <col min="8962" max="8962" width="11.28515625" style="728" customWidth="1"/>
    <col min="8963" max="8963" width="11" style="728" customWidth="1"/>
    <col min="8964" max="8964" width="13.140625" style="728" customWidth="1"/>
    <col min="8965" max="8965" width="11.7109375" style="728" customWidth="1"/>
    <col min="8966" max="8966" width="11.140625" style="728" customWidth="1"/>
    <col min="8967" max="8967" width="11.7109375" style="728" customWidth="1"/>
    <col min="8968" max="9213" width="9.140625" style="728"/>
    <col min="9214" max="9214" width="5.28515625" style="728" customWidth="1"/>
    <col min="9215" max="9215" width="8" style="728" customWidth="1"/>
    <col min="9216" max="9216" width="5.85546875" style="728" customWidth="1"/>
    <col min="9217" max="9217" width="9.42578125" style="728" customWidth="1"/>
    <col min="9218" max="9218" width="11.28515625" style="728" customWidth="1"/>
    <col min="9219" max="9219" width="11" style="728" customWidth="1"/>
    <col min="9220" max="9220" width="13.140625" style="728" customWidth="1"/>
    <col min="9221" max="9221" width="11.7109375" style="728" customWidth="1"/>
    <col min="9222" max="9222" width="11.140625" style="728" customWidth="1"/>
    <col min="9223" max="9223" width="11.7109375" style="728" customWidth="1"/>
    <col min="9224" max="9469" width="9.140625" style="728"/>
    <col min="9470" max="9470" width="5.28515625" style="728" customWidth="1"/>
    <col min="9471" max="9471" width="8" style="728" customWidth="1"/>
    <col min="9472" max="9472" width="5.85546875" style="728" customWidth="1"/>
    <col min="9473" max="9473" width="9.42578125" style="728" customWidth="1"/>
    <col min="9474" max="9474" width="11.28515625" style="728" customWidth="1"/>
    <col min="9475" max="9475" width="11" style="728" customWidth="1"/>
    <col min="9476" max="9476" width="13.140625" style="728" customWidth="1"/>
    <col min="9477" max="9477" width="11.7109375" style="728" customWidth="1"/>
    <col min="9478" max="9478" width="11.140625" style="728" customWidth="1"/>
    <col min="9479" max="9479" width="11.7109375" style="728" customWidth="1"/>
    <col min="9480" max="9725" width="9.140625" style="728"/>
    <col min="9726" max="9726" width="5.28515625" style="728" customWidth="1"/>
    <col min="9727" max="9727" width="8" style="728" customWidth="1"/>
    <col min="9728" max="9728" width="5.85546875" style="728" customWidth="1"/>
    <col min="9729" max="9729" width="9.42578125" style="728" customWidth="1"/>
    <col min="9730" max="9730" width="11.28515625" style="728" customWidth="1"/>
    <col min="9731" max="9731" width="11" style="728" customWidth="1"/>
    <col min="9732" max="9732" width="13.140625" style="728" customWidth="1"/>
    <col min="9733" max="9733" width="11.7109375" style="728" customWidth="1"/>
    <col min="9734" max="9734" width="11.140625" style="728" customWidth="1"/>
    <col min="9735" max="9735" width="11.7109375" style="728" customWidth="1"/>
    <col min="9736" max="9981" width="9.140625" style="728"/>
    <col min="9982" max="9982" width="5.28515625" style="728" customWidth="1"/>
    <col min="9983" max="9983" width="8" style="728" customWidth="1"/>
    <col min="9984" max="9984" width="5.85546875" style="728" customWidth="1"/>
    <col min="9985" max="9985" width="9.42578125" style="728" customWidth="1"/>
    <col min="9986" max="9986" width="11.28515625" style="728" customWidth="1"/>
    <col min="9987" max="9987" width="11" style="728" customWidth="1"/>
    <col min="9988" max="9988" width="13.140625" style="728" customWidth="1"/>
    <col min="9989" max="9989" width="11.7109375" style="728" customWidth="1"/>
    <col min="9990" max="9990" width="11.140625" style="728" customWidth="1"/>
    <col min="9991" max="9991" width="11.7109375" style="728" customWidth="1"/>
    <col min="9992" max="10237" width="9.140625" style="728"/>
    <col min="10238" max="10238" width="5.28515625" style="728" customWidth="1"/>
    <col min="10239" max="10239" width="8" style="728" customWidth="1"/>
    <col min="10240" max="10240" width="5.85546875" style="728" customWidth="1"/>
    <col min="10241" max="10241" width="9.42578125" style="728" customWidth="1"/>
    <col min="10242" max="10242" width="11.28515625" style="728" customWidth="1"/>
    <col min="10243" max="10243" width="11" style="728" customWidth="1"/>
    <col min="10244" max="10244" width="13.140625" style="728" customWidth="1"/>
    <col min="10245" max="10245" width="11.7109375" style="728" customWidth="1"/>
    <col min="10246" max="10246" width="11.140625" style="728" customWidth="1"/>
    <col min="10247" max="10247" width="11.7109375" style="728" customWidth="1"/>
    <col min="10248" max="10493" width="9.140625" style="728"/>
    <col min="10494" max="10494" width="5.28515625" style="728" customWidth="1"/>
    <col min="10495" max="10495" width="8" style="728" customWidth="1"/>
    <col min="10496" max="10496" width="5.85546875" style="728" customWidth="1"/>
    <col min="10497" max="10497" width="9.42578125" style="728" customWidth="1"/>
    <col min="10498" max="10498" width="11.28515625" style="728" customWidth="1"/>
    <col min="10499" max="10499" width="11" style="728" customWidth="1"/>
    <col min="10500" max="10500" width="13.140625" style="728" customWidth="1"/>
    <col min="10501" max="10501" width="11.7109375" style="728" customWidth="1"/>
    <col min="10502" max="10502" width="11.140625" style="728" customWidth="1"/>
    <col min="10503" max="10503" width="11.7109375" style="728" customWidth="1"/>
    <col min="10504" max="10749" width="9.140625" style="728"/>
    <col min="10750" max="10750" width="5.28515625" style="728" customWidth="1"/>
    <col min="10751" max="10751" width="8" style="728" customWidth="1"/>
    <col min="10752" max="10752" width="5.85546875" style="728" customWidth="1"/>
    <col min="10753" max="10753" width="9.42578125" style="728" customWidth="1"/>
    <col min="10754" max="10754" width="11.28515625" style="728" customWidth="1"/>
    <col min="10755" max="10755" width="11" style="728" customWidth="1"/>
    <col min="10756" max="10756" width="13.140625" style="728" customWidth="1"/>
    <col min="10757" max="10757" width="11.7109375" style="728" customWidth="1"/>
    <col min="10758" max="10758" width="11.140625" style="728" customWidth="1"/>
    <col min="10759" max="10759" width="11.7109375" style="728" customWidth="1"/>
    <col min="10760" max="11005" width="9.140625" style="728"/>
    <col min="11006" max="11006" width="5.28515625" style="728" customWidth="1"/>
    <col min="11007" max="11007" width="8" style="728" customWidth="1"/>
    <col min="11008" max="11008" width="5.85546875" style="728" customWidth="1"/>
    <col min="11009" max="11009" width="9.42578125" style="728" customWidth="1"/>
    <col min="11010" max="11010" width="11.28515625" style="728" customWidth="1"/>
    <col min="11011" max="11011" width="11" style="728" customWidth="1"/>
    <col min="11012" max="11012" width="13.140625" style="728" customWidth="1"/>
    <col min="11013" max="11013" width="11.7109375" style="728" customWidth="1"/>
    <col min="11014" max="11014" width="11.140625" style="728" customWidth="1"/>
    <col min="11015" max="11015" width="11.7109375" style="728" customWidth="1"/>
    <col min="11016" max="11261" width="9.140625" style="728"/>
    <col min="11262" max="11262" width="5.28515625" style="728" customWidth="1"/>
    <col min="11263" max="11263" width="8" style="728" customWidth="1"/>
    <col min="11264" max="11264" width="5.85546875" style="728" customWidth="1"/>
    <col min="11265" max="11265" width="9.42578125" style="728" customWidth="1"/>
    <col min="11266" max="11266" width="11.28515625" style="728" customWidth="1"/>
    <col min="11267" max="11267" width="11" style="728" customWidth="1"/>
    <col min="11268" max="11268" width="13.140625" style="728" customWidth="1"/>
    <col min="11269" max="11269" width="11.7109375" style="728" customWidth="1"/>
    <col min="11270" max="11270" width="11.140625" style="728" customWidth="1"/>
    <col min="11271" max="11271" width="11.7109375" style="728" customWidth="1"/>
    <col min="11272" max="11517" width="9.140625" style="728"/>
    <col min="11518" max="11518" width="5.28515625" style="728" customWidth="1"/>
    <col min="11519" max="11519" width="8" style="728" customWidth="1"/>
    <col min="11520" max="11520" width="5.85546875" style="728" customWidth="1"/>
    <col min="11521" max="11521" width="9.42578125" style="728" customWidth="1"/>
    <col min="11522" max="11522" width="11.28515625" style="728" customWidth="1"/>
    <col min="11523" max="11523" width="11" style="728" customWidth="1"/>
    <col min="11524" max="11524" width="13.140625" style="728" customWidth="1"/>
    <col min="11525" max="11525" width="11.7109375" style="728" customWidth="1"/>
    <col min="11526" max="11526" width="11.140625" style="728" customWidth="1"/>
    <col min="11527" max="11527" width="11.7109375" style="728" customWidth="1"/>
    <col min="11528" max="11773" width="9.140625" style="728"/>
    <col min="11774" max="11774" width="5.28515625" style="728" customWidth="1"/>
    <col min="11775" max="11775" width="8" style="728" customWidth="1"/>
    <col min="11776" max="11776" width="5.85546875" style="728" customWidth="1"/>
    <col min="11777" max="11777" width="9.42578125" style="728" customWidth="1"/>
    <col min="11778" max="11778" width="11.28515625" style="728" customWidth="1"/>
    <col min="11779" max="11779" width="11" style="728" customWidth="1"/>
    <col min="11780" max="11780" width="13.140625" style="728" customWidth="1"/>
    <col min="11781" max="11781" width="11.7109375" style="728" customWidth="1"/>
    <col min="11782" max="11782" width="11.140625" style="728" customWidth="1"/>
    <col min="11783" max="11783" width="11.7109375" style="728" customWidth="1"/>
    <col min="11784" max="12029" width="9.140625" style="728"/>
    <col min="12030" max="12030" width="5.28515625" style="728" customWidth="1"/>
    <col min="12031" max="12031" width="8" style="728" customWidth="1"/>
    <col min="12032" max="12032" width="5.85546875" style="728" customWidth="1"/>
    <col min="12033" max="12033" width="9.42578125" style="728" customWidth="1"/>
    <col min="12034" max="12034" width="11.28515625" style="728" customWidth="1"/>
    <col min="12035" max="12035" width="11" style="728" customWidth="1"/>
    <col min="12036" max="12036" width="13.140625" style="728" customWidth="1"/>
    <col min="12037" max="12037" width="11.7109375" style="728" customWidth="1"/>
    <col min="12038" max="12038" width="11.140625" style="728" customWidth="1"/>
    <col min="12039" max="12039" width="11.7109375" style="728" customWidth="1"/>
    <col min="12040" max="12285" width="9.140625" style="728"/>
    <col min="12286" max="12286" width="5.28515625" style="728" customWidth="1"/>
    <col min="12287" max="12287" width="8" style="728" customWidth="1"/>
    <col min="12288" max="12288" width="5.85546875" style="728" customWidth="1"/>
    <col min="12289" max="12289" width="9.42578125" style="728" customWidth="1"/>
    <col min="12290" max="12290" width="11.28515625" style="728" customWidth="1"/>
    <col min="12291" max="12291" width="11" style="728" customWidth="1"/>
    <col min="12292" max="12292" width="13.140625" style="728" customWidth="1"/>
    <col min="12293" max="12293" width="11.7109375" style="728" customWidth="1"/>
    <col min="12294" max="12294" width="11.140625" style="728" customWidth="1"/>
    <col min="12295" max="12295" width="11.7109375" style="728" customWidth="1"/>
    <col min="12296" max="12541" width="9.140625" style="728"/>
    <col min="12542" max="12542" width="5.28515625" style="728" customWidth="1"/>
    <col min="12543" max="12543" width="8" style="728" customWidth="1"/>
    <col min="12544" max="12544" width="5.85546875" style="728" customWidth="1"/>
    <col min="12545" max="12545" width="9.42578125" style="728" customWidth="1"/>
    <col min="12546" max="12546" width="11.28515625" style="728" customWidth="1"/>
    <col min="12547" max="12547" width="11" style="728" customWidth="1"/>
    <col min="12548" max="12548" width="13.140625" style="728" customWidth="1"/>
    <col min="12549" max="12549" width="11.7109375" style="728" customWidth="1"/>
    <col min="12550" max="12550" width="11.140625" style="728" customWidth="1"/>
    <col min="12551" max="12551" width="11.7109375" style="728" customWidth="1"/>
    <col min="12552" max="12797" width="9.140625" style="728"/>
    <col min="12798" max="12798" width="5.28515625" style="728" customWidth="1"/>
    <col min="12799" max="12799" width="8" style="728" customWidth="1"/>
    <col min="12800" max="12800" width="5.85546875" style="728" customWidth="1"/>
    <col min="12801" max="12801" width="9.42578125" style="728" customWidth="1"/>
    <col min="12802" max="12802" width="11.28515625" style="728" customWidth="1"/>
    <col min="12803" max="12803" width="11" style="728" customWidth="1"/>
    <col min="12804" max="12804" width="13.140625" style="728" customWidth="1"/>
    <col min="12805" max="12805" width="11.7109375" style="728" customWidth="1"/>
    <col min="12806" max="12806" width="11.140625" style="728" customWidth="1"/>
    <col min="12807" max="12807" width="11.7109375" style="728" customWidth="1"/>
    <col min="12808" max="13053" width="9.140625" style="728"/>
    <col min="13054" max="13054" width="5.28515625" style="728" customWidth="1"/>
    <col min="13055" max="13055" width="8" style="728" customWidth="1"/>
    <col min="13056" max="13056" width="5.85546875" style="728" customWidth="1"/>
    <col min="13057" max="13057" width="9.42578125" style="728" customWidth="1"/>
    <col min="13058" max="13058" width="11.28515625" style="728" customWidth="1"/>
    <col min="13059" max="13059" width="11" style="728" customWidth="1"/>
    <col min="13060" max="13060" width="13.140625" style="728" customWidth="1"/>
    <col min="13061" max="13061" width="11.7109375" style="728" customWidth="1"/>
    <col min="13062" max="13062" width="11.140625" style="728" customWidth="1"/>
    <col min="13063" max="13063" width="11.7109375" style="728" customWidth="1"/>
    <col min="13064" max="13309" width="9.140625" style="728"/>
    <col min="13310" max="13310" width="5.28515625" style="728" customWidth="1"/>
    <col min="13311" max="13311" width="8" style="728" customWidth="1"/>
    <col min="13312" max="13312" width="5.85546875" style="728" customWidth="1"/>
    <col min="13313" max="13313" width="9.42578125" style="728" customWidth="1"/>
    <col min="13314" max="13314" width="11.28515625" style="728" customWidth="1"/>
    <col min="13315" max="13315" width="11" style="728" customWidth="1"/>
    <col min="13316" max="13316" width="13.140625" style="728" customWidth="1"/>
    <col min="13317" max="13317" width="11.7109375" style="728" customWidth="1"/>
    <col min="13318" max="13318" width="11.140625" style="728" customWidth="1"/>
    <col min="13319" max="13319" width="11.7109375" style="728" customWidth="1"/>
    <col min="13320" max="13565" width="9.140625" style="728"/>
    <col min="13566" max="13566" width="5.28515625" style="728" customWidth="1"/>
    <col min="13567" max="13567" width="8" style="728" customWidth="1"/>
    <col min="13568" max="13568" width="5.85546875" style="728" customWidth="1"/>
    <col min="13569" max="13569" width="9.42578125" style="728" customWidth="1"/>
    <col min="13570" max="13570" width="11.28515625" style="728" customWidth="1"/>
    <col min="13571" max="13571" width="11" style="728" customWidth="1"/>
    <col min="13572" max="13572" width="13.140625" style="728" customWidth="1"/>
    <col min="13573" max="13573" width="11.7109375" style="728" customWidth="1"/>
    <col min="13574" max="13574" width="11.140625" style="728" customWidth="1"/>
    <col min="13575" max="13575" width="11.7109375" style="728" customWidth="1"/>
    <col min="13576" max="13821" width="9.140625" style="728"/>
    <col min="13822" max="13822" width="5.28515625" style="728" customWidth="1"/>
    <col min="13823" max="13823" width="8" style="728" customWidth="1"/>
    <col min="13824" max="13824" width="5.85546875" style="728" customWidth="1"/>
    <col min="13825" max="13825" width="9.42578125" style="728" customWidth="1"/>
    <col min="13826" max="13826" width="11.28515625" style="728" customWidth="1"/>
    <col min="13827" max="13827" width="11" style="728" customWidth="1"/>
    <col min="13828" max="13828" width="13.140625" style="728" customWidth="1"/>
    <col min="13829" max="13829" width="11.7109375" style="728" customWidth="1"/>
    <col min="13830" max="13830" width="11.140625" style="728" customWidth="1"/>
    <col min="13831" max="13831" width="11.7109375" style="728" customWidth="1"/>
    <col min="13832" max="14077" width="9.140625" style="728"/>
    <col min="14078" max="14078" width="5.28515625" style="728" customWidth="1"/>
    <col min="14079" max="14079" width="8" style="728" customWidth="1"/>
    <col min="14080" max="14080" width="5.85546875" style="728" customWidth="1"/>
    <col min="14081" max="14081" width="9.42578125" style="728" customWidth="1"/>
    <col min="14082" max="14082" width="11.28515625" style="728" customWidth="1"/>
    <col min="14083" max="14083" width="11" style="728" customWidth="1"/>
    <col min="14084" max="14084" width="13.140625" style="728" customWidth="1"/>
    <col min="14085" max="14085" width="11.7109375" style="728" customWidth="1"/>
    <col min="14086" max="14086" width="11.140625" style="728" customWidth="1"/>
    <col min="14087" max="14087" width="11.7109375" style="728" customWidth="1"/>
    <col min="14088" max="14333" width="9.140625" style="728"/>
    <col min="14334" max="14334" width="5.28515625" style="728" customWidth="1"/>
    <col min="14335" max="14335" width="8" style="728" customWidth="1"/>
    <col min="14336" max="14336" width="5.85546875" style="728" customWidth="1"/>
    <col min="14337" max="14337" width="9.42578125" style="728" customWidth="1"/>
    <col min="14338" max="14338" width="11.28515625" style="728" customWidth="1"/>
    <col min="14339" max="14339" width="11" style="728" customWidth="1"/>
    <col min="14340" max="14340" width="13.140625" style="728" customWidth="1"/>
    <col min="14341" max="14341" width="11.7109375" style="728" customWidth="1"/>
    <col min="14342" max="14342" width="11.140625" style="728" customWidth="1"/>
    <col min="14343" max="14343" width="11.7109375" style="728" customWidth="1"/>
    <col min="14344" max="14589" width="9.140625" style="728"/>
    <col min="14590" max="14590" width="5.28515625" style="728" customWidth="1"/>
    <col min="14591" max="14591" width="8" style="728" customWidth="1"/>
    <col min="14592" max="14592" width="5.85546875" style="728" customWidth="1"/>
    <col min="14593" max="14593" width="9.42578125" style="728" customWidth="1"/>
    <col min="14594" max="14594" width="11.28515625" style="728" customWidth="1"/>
    <col min="14595" max="14595" width="11" style="728" customWidth="1"/>
    <col min="14596" max="14596" width="13.140625" style="728" customWidth="1"/>
    <col min="14597" max="14597" width="11.7109375" style="728" customWidth="1"/>
    <col min="14598" max="14598" width="11.140625" style="728" customWidth="1"/>
    <col min="14599" max="14599" width="11.7109375" style="728" customWidth="1"/>
    <col min="14600" max="14845" width="9.140625" style="728"/>
    <col min="14846" max="14846" width="5.28515625" style="728" customWidth="1"/>
    <col min="14847" max="14847" width="8" style="728" customWidth="1"/>
    <col min="14848" max="14848" width="5.85546875" style="728" customWidth="1"/>
    <col min="14849" max="14849" width="9.42578125" style="728" customWidth="1"/>
    <col min="14850" max="14850" width="11.28515625" style="728" customWidth="1"/>
    <col min="14851" max="14851" width="11" style="728" customWidth="1"/>
    <col min="14852" max="14852" width="13.140625" style="728" customWidth="1"/>
    <col min="14853" max="14853" width="11.7109375" style="728" customWidth="1"/>
    <col min="14854" max="14854" width="11.140625" style="728" customWidth="1"/>
    <col min="14855" max="14855" width="11.7109375" style="728" customWidth="1"/>
    <col min="14856" max="15101" width="9.140625" style="728"/>
    <col min="15102" max="15102" width="5.28515625" style="728" customWidth="1"/>
    <col min="15103" max="15103" width="8" style="728" customWidth="1"/>
    <col min="15104" max="15104" width="5.85546875" style="728" customWidth="1"/>
    <col min="15105" max="15105" width="9.42578125" style="728" customWidth="1"/>
    <col min="15106" max="15106" width="11.28515625" style="728" customWidth="1"/>
    <col min="15107" max="15107" width="11" style="728" customWidth="1"/>
    <col min="15108" max="15108" width="13.140625" style="728" customWidth="1"/>
    <col min="15109" max="15109" width="11.7109375" style="728" customWidth="1"/>
    <col min="15110" max="15110" width="11.140625" style="728" customWidth="1"/>
    <col min="15111" max="15111" width="11.7109375" style="728" customWidth="1"/>
    <col min="15112" max="15357" width="9.140625" style="728"/>
    <col min="15358" max="15358" width="5.28515625" style="728" customWidth="1"/>
    <col min="15359" max="15359" width="8" style="728" customWidth="1"/>
    <col min="15360" max="15360" width="5.85546875" style="728" customWidth="1"/>
    <col min="15361" max="15361" width="9.42578125" style="728" customWidth="1"/>
    <col min="15362" max="15362" width="11.28515625" style="728" customWidth="1"/>
    <col min="15363" max="15363" width="11" style="728" customWidth="1"/>
    <col min="15364" max="15364" width="13.140625" style="728" customWidth="1"/>
    <col min="15365" max="15365" width="11.7109375" style="728" customWidth="1"/>
    <col min="15366" max="15366" width="11.140625" style="728" customWidth="1"/>
    <col min="15367" max="15367" width="11.7109375" style="728" customWidth="1"/>
    <col min="15368" max="15613" width="9.140625" style="728"/>
    <col min="15614" max="15614" width="5.28515625" style="728" customWidth="1"/>
    <col min="15615" max="15615" width="8" style="728" customWidth="1"/>
    <col min="15616" max="15616" width="5.85546875" style="728" customWidth="1"/>
    <col min="15617" max="15617" width="9.42578125" style="728" customWidth="1"/>
    <col min="15618" max="15618" width="11.28515625" style="728" customWidth="1"/>
    <col min="15619" max="15619" width="11" style="728" customWidth="1"/>
    <col min="15620" max="15620" width="13.140625" style="728" customWidth="1"/>
    <col min="15621" max="15621" width="11.7109375" style="728" customWidth="1"/>
    <col min="15622" max="15622" width="11.140625" style="728" customWidth="1"/>
    <col min="15623" max="15623" width="11.7109375" style="728" customWidth="1"/>
    <col min="15624" max="15869" width="9.140625" style="728"/>
    <col min="15870" max="15870" width="5.28515625" style="728" customWidth="1"/>
    <col min="15871" max="15871" width="8" style="728" customWidth="1"/>
    <col min="15872" max="15872" width="5.85546875" style="728" customWidth="1"/>
    <col min="15873" max="15873" width="9.42578125" style="728" customWidth="1"/>
    <col min="15874" max="15874" width="11.28515625" style="728" customWidth="1"/>
    <col min="15875" max="15875" width="11" style="728" customWidth="1"/>
    <col min="15876" max="15876" width="13.140625" style="728" customWidth="1"/>
    <col min="15877" max="15877" width="11.7109375" style="728" customWidth="1"/>
    <col min="15878" max="15878" width="11.140625" style="728" customWidth="1"/>
    <col min="15879" max="15879" width="11.7109375" style="728" customWidth="1"/>
    <col min="15880" max="16125" width="9.140625" style="728"/>
    <col min="16126" max="16126" width="5.28515625" style="728" customWidth="1"/>
    <col min="16127" max="16127" width="8" style="728" customWidth="1"/>
    <col min="16128" max="16128" width="5.85546875" style="728" customWidth="1"/>
    <col min="16129" max="16129" width="9.42578125" style="728" customWidth="1"/>
    <col min="16130" max="16130" width="11.28515625" style="728" customWidth="1"/>
    <col min="16131" max="16131" width="11" style="728" customWidth="1"/>
    <col min="16132" max="16132" width="13.140625" style="728" customWidth="1"/>
    <col min="16133" max="16133" width="11.7109375" style="728" customWidth="1"/>
    <col min="16134" max="16134" width="11.140625" style="728" customWidth="1"/>
    <col min="16135" max="16135" width="11.7109375" style="728" customWidth="1"/>
    <col min="16136" max="16384" width="9.140625" style="728"/>
  </cols>
  <sheetData>
    <row r="1" spans="1:72" ht="12.75" customHeight="1" x14ac:dyDescent="0.25">
      <c r="A1" s="609"/>
      <c r="F1" s="585" t="s">
        <v>522</v>
      </c>
    </row>
    <row r="2" spans="1:72" ht="12.75" customHeight="1" x14ac:dyDescent="0.25">
      <c r="F2" s="7" t="s">
        <v>266</v>
      </c>
    </row>
    <row r="3" spans="1:72" ht="12.75" customHeight="1" x14ac:dyDescent="0.25">
      <c r="F3" s="5" t="s">
        <v>1</v>
      </c>
    </row>
    <row r="4" spans="1:72" ht="12.75" customHeight="1" x14ac:dyDescent="0.25">
      <c r="F4" s="7" t="s">
        <v>267</v>
      </c>
    </row>
    <row r="5" spans="1:72" ht="12.75" customHeight="1" x14ac:dyDescent="0.25"/>
    <row r="6" spans="1:72" ht="13.5" customHeight="1" x14ac:dyDescent="0.25">
      <c r="A6" s="588" t="s">
        <v>523</v>
      </c>
      <c r="B6" s="588"/>
      <c r="C6" s="588"/>
      <c r="D6" s="588"/>
      <c r="E6" s="588"/>
      <c r="F6" s="588"/>
      <c r="G6" s="588"/>
      <c r="J6" s="586"/>
    </row>
    <row r="7" spans="1:72" ht="12.75" customHeight="1" x14ac:dyDescent="0.25">
      <c r="A7" s="588" t="s">
        <v>524</v>
      </c>
      <c r="B7" s="610"/>
      <c r="C7" s="610"/>
      <c r="D7" s="610"/>
      <c r="E7" s="610"/>
      <c r="F7" s="610"/>
      <c r="G7" s="610"/>
      <c r="J7" s="586"/>
    </row>
    <row r="8" spans="1:72" ht="9" customHeight="1" x14ac:dyDescent="0.25">
      <c r="A8" s="611"/>
      <c r="B8" s="612"/>
      <c r="C8" s="612"/>
      <c r="D8" s="612"/>
      <c r="E8" s="612"/>
      <c r="F8" s="612"/>
      <c r="G8" s="612"/>
      <c r="J8" s="586"/>
    </row>
    <row r="9" spans="1:72" ht="11.25" customHeight="1" x14ac:dyDescent="0.25">
      <c r="G9" s="613" t="s">
        <v>2</v>
      </c>
    </row>
    <row r="10" spans="1:72" s="617" customFormat="1" ht="36.75" customHeight="1" x14ac:dyDescent="0.2">
      <c r="A10" s="614" t="s">
        <v>28</v>
      </c>
      <c r="B10" s="614" t="s">
        <v>375</v>
      </c>
      <c r="C10" s="614" t="s">
        <v>525</v>
      </c>
      <c r="D10" s="614" t="s">
        <v>354</v>
      </c>
      <c r="E10" s="615" t="s">
        <v>6</v>
      </c>
      <c r="F10" s="615" t="s">
        <v>526</v>
      </c>
      <c r="G10" s="615" t="s">
        <v>527</v>
      </c>
      <c r="H10" s="616"/>
      <c r="I10" s="616"/>
      <c r="J10" s="616"/>
      <c r="K10" s="616"/>
      <c r="L10" s="616"/>
      <c r="M10" s="616"/>
      <c r="N10" s="616"/>
      <c r="O10" s="616"/>
      <c r="P10" s="616"/>
      <c r="Q10" s="616"/>
      <c r="R10" s="616"/>
      <c r="S10" s="616"/>
      <c r="T10" s="616"/>
      <c r="U10" s="616"/>
      <c r="V10" s="616"/>
      <c r="W10" s="616"/>
      <c r="X10" s="616"/>
      <c r="Y10" s="616"/>
      <c r="Z10" s="616"/>
      <c r="AA10" s="616"/>
      <c r="AB10" s="616"/>
      <c r="AC10" s="616"/>
      <c r="AD10" s="616"/>
      <c r="AE10" s="616"/>
      <c r="AF10" s="616"/>
      <c r="AG10" s="616"/>
      <c r="AH10" s="616"/>
      <c r="AI10" s="616"/>
      <c r="AJ10" s="616"/>
      <c r="AK10" s="616"/>
      <c r="AL10" s="616"/>
      <c r="AM10" s="616"/>
      <c r="AN10" s="616"/>
      <c r="AO10" s="616"/>
      <c r="AP10" s="616"/>
      <c r="AQ10" s="616"/>
      <c r="AR10" s="616"/>
      <c r="AS10" s="616"/>
      <c r="AT10" s="616"/>
      <c r="AU10" s="616"/>
      <c r="AV10" s="616"/>
      <c r="AW10" s="616"/>
      <c r="AX10" s="616"/>
      <c r="AY10" s="616"/>
      <c r="AZ10" s="616"/>
      <c r="BA10" s="616"/>
      <c r="BB10" s="616"/>
      <c r="BC10" s="616"/>
      <c r="BD10" s="616"/>
      <c r="BE10" s="616"/>
      <c r="BF10" s="616"/>
      <c r="BG10" s="616"/>
      <c r="BH10" s="616"/>
      <c r="BI10" s="616"/>
      <c r="BJ10" s="616"/>
      <c r="BK10" s="616"/>
      <c r="BL10" s="616"/>
      <c r="BM10" s="616"/>
      <c r="BN10" s="616"/>
      <c r="BO10" s="616"/>
      <c r="BP10" s="616"/>
      <c r="BQ10" s="616"/>
      <c r="BR10" s="616"/>
      <c r="BS10" s="616"/>
      <c r="BT10" s="616"/>
    </row>
    <row r="11" spans="1:72" s="620" customFormat="1" ht="10.5" customHeight="1" x14ac:dyDescent="0.15">
      <c r="A11" s="618">
        <v>1</v>
      </c>
      <c r="B11" s="618">
        <v>2</v>
      </c>
      <c r="C11" s="618">
        <v>3</v>
      </c>
      <c r="D11" s="618">
        <v>4</v>
      </c>
      <c r="E11" s="618">
        <v>5</v>
      </c>
      <c r="F11" s="618">
        <v>6</v>
      </c>
      <c r="G11" s="618">
        <v>7</v>
      </c>
      <c r="H11" s="619"/>
      <c r="I11" s="619"/>
      <c r="J11" s="619"/>
      <c r="K11" s="619"/>
      <c r="L11" s="619"/>
      <c r="M11" s="619"/>
      <c r="N11" s="619"/>
      <c r="O11" s="619"/>
      <c r="P11" s="619"/>
      <c r="Q11" s="619"/>
      <c r="R11" s="619"/>
      <c r="S11" s="619"/>
      <c r="T11" s="619"/>
      <c r="U11" s="619"/>
      <c r="V11" s="619"/>
      <c r="W11" s="619"/>
      <c r="X11" s="619"/>
      <c r="Y11" s="619"/>
      <c r="Z11" s="619"/>
      <c r="AA11" s="619"/>
      <c r="AB11" s="619"/>
      <c r="AC11" s="619"/>
      <c r="AD11" s="619"/>
      <c r="AE11" s="619"/>
      <c r="AF11" s="619"/>
      <c r="AG11" s="619"/>
      <c r="AH11" s="619"/>
      <c r="AI11" s="619"/>
      <c r="AJ11" s="619"/>
      <c r="AK11" s="619"/>
      <c r="AL11" s="619"/>
      <c r="AM11" s="619"/>
      <c r="AN11" s="619"/>
      <c r="AO11" s="619"/>
      <c r="AP11" s="619"/>
      <c r="AQ11" s="619"/>
      <c r="AR11" s="619"/>
      <c r="AS11" s="619"/>
      <c r="AT11" s="619"/>
      <c r="AU11" s="619"/>
      <c r="AV11" s="619"/>
      <c r="AW11" s="619"/>
      <c r="AX11" s="619"/>
      <c r="AY11" s="619"/>
      <c r="AZ11" s="619"/>
      <c r="BA11" s="619"/>
      <c r="BB11" s="619"/>
      <c r="BC11" s="619"/>
      <c r="BD11" s="619"/>
      <c r="BE11" s="619"/>
      <c r="BF11" s="619"/>
      <c r="BG11" s="619"/>
      <c r="BH11" s="619"/>
      <c r="BI11" s="619"/>
      <c r="BJ11" s="619"/>
      <c r="BK11" s="619"/>
      <c r="BL11" s="619"/>
      <c r="BM11" s="619"/>
      <c r="BN11" s="619"/>
      <c r="BO11" s="619"/>
      <c r="BP11" s="619"/>
      <c r="BQ11" s="619"/>
      <c r="BR11" s="619"/>
      <c r="BS11" s="619"/>
      <c r="BT11" s="619"/>
    </row>
    <row r="12" spans="1:72" s="748" customFormat="1" ht="15.75" customHeight="1" x14ac:dyDescent="0.2">
      <c r="A12" s="621"/>
      <c r="B12" s="622"/>
      <c r="C12" s="623"/>
      <c r="D12" s="623"/>
      <c r="E12" s="624" t="s">
        <v>58</v>
      </c>
      <c r="F12" s="625">
        <f>2000</f>
        <v>2000</v>
      </c>
      <c r="G12" s="626" t="s">
        <v>301</v>
      </c>
      <c r="H12" s="608"/>
      <c r="I12" s="608"/>
      <c r="J12" s="608"/>
      <c r="K12" s="608"/>
      <c r="L12" s="608"/>
      <c r="M12" s="608"/>
      <c r="N12" s="608"/>
      <c r="O12" s="608"/>
      <c r="P12" s="608"/>
      <c r="Q12" s="608"/>
      <c r="R12" s="608"/>
      <c r="S12" s="608"/>
      <c r="T12" s="608"/>
      <c r="U12" s="608"/>
      <c r="V12" s="608"/>
      <c r="W12" s="608"/>
      <c r="X12" s="608"/>
      <c r="Y12" s="608"/>
      <c r="Z12" s="608"/>
      <c r="AA12" s="608"/>
      <c r="AB12" s="608"/>
      <c r="AC12" s="608"/>
      <c r="AD12" s="608"/>
      <c r="AE12" s="608"/>
      <c r="AF12" s="608"/>
      <c r="AG12" s="608"/>
      <c r="AH12" s="608"/>
      <c r="AI12" s="608"/>
      <c r="AJ12" s="608"/>
      <c r="AK12" s="608"/>
      <c r="AL12" s="608"/>
      <c r="AM12" s="608"/>
      <c r="AN12" s="608"/>
      <c r="AO12" s="608"/>
      <c r="AP12" s="608"/>
      <c r="AQ12" s="608"/>
      <c r="AR12" s="608"/>
      <c r="AS12" s="608"/>
      <c r="AT12" s="608"/>
      <c r="AU12" s="608"/>
      <c r="AV12" s="608"/>
      <c r="AW12" s="608"/>
      <c r="AX12" s="608"/>
      <c r="AY12" s="608"/>
      <c r="AZ12" s="608"/>
      <c r="BA12" s="608"/>
      <c r="BB12" s="608"/>
      <c r="BC12" s="608"/>
      <c r="BD12" s="608"/>
      <c r="BE12" s="608"/>
      <c r="BF12" s="608"/>
      <c r="BG12" s="608"/>
      <c r="BH12" s="608"/>
      <c r="BI12" s="608"/>
      <c r="BJ12" s="608"/>
      <c r="BK12" s="608"/>
      <c r="BL12" s="608"/>
      <c r="BM12" s="608"/>
      <c r="BN12" s="608"/>
      <c r="BO12" s="608"/>
      <c r="BP12" s="608"/>
      <c r="BQ12" s="608"/>
      <c r="BR12" s="608"/>
      <c r="BS12" s="608"/>
      <c r="BT12" s="608"/>
    </row>
    <row r="13" spans="1:72" s="748" customFormat="1" ht="24" x14ac:dyDescent="0.2">
      <c r="A13" s="627" t="s">
        <v>506</v>
      </c>
      <c r="B13" s="628" t="s">
        <v>528</v>
      </c>
      <c r="C13" s="623" t="s">
        <v>60</v>
      </c>
      <c r="D13" s="623" t="s">
        <v>529</v>
      </c>
      <c r="E13" s="629" t="s">
        <v>301</v>
      </c>
      <c r="F13" s="630" t="s">
        <v>301</v>
      </c>
      <c r="G13" s="631">
        <f>SUM(G15)</f>
        <v>2000</v>
      </c>
      <c r="H13" s="608"/>
      <c r="I13" s="608"/>
      <c r="J13" s="608"/>
      <c r="K13" s="608"/>
      <c r="L13" s="608"/>
      <c r="M13" s="608"/>
      <c r="N13" s="608"/>
      <c r="O13" s="608"/>
      <c r="P13" s="608"/>
      <c r="Q13" s="608"/>
      <c r="R13" s="608"/>
      <c r="S13" s="608"/>
      <c r="T13" s="608"/>
      <c r="U13" s="608"/>
      <c r="V13" s="608"/>
      <c r="W13" s="608"/>
      <c r="X13" s="608"/>
      <c r="Y13" s="608"/>
      <c r="Z13" s="608"/>
      <c r="AA13" s="608"/>
      <c r="AB13" s="608"/>
      <c r="AC13" s="608"/>
      <c r="AD13" s="608"/>
      <c r="AE13" s="608"/>
      <c r="AF13" s="608"/>
      <c r="AG13" s="608"/>
      <c r="AH13" s="608"/>
      <c r="AI13" s="608"/>
      <c r="AJ13" s="608"/>
      <c r="AK13" s="608"/>
      <c r="AL13" s="608"/>
      <c r="AM13" s="608"/>
      <c r="AN13" s="608"/>
      <c r="AO13" s="608"/>
      <c r="AP13" s="608"/>
      <c r="AQ13" s="608"/>
      <c r="AR13" s="608"/>
      <c r="AS13" s="608"/>
      <c r="AT13" s="608"/>
      <c r="AU13" s="608"/>
      <c r="AV13" s="608"/>
      <c r="AW13" s="608"/>
      <c r="AX13" s="608"/>
      <c r="AY13" s="608"/>
      <c r="AZ13" s="608"/>
      <c r="BA13" s="608"/>
      <c r="BB13" s="608"/>
      <c r="BC13" s="608"/>
      <c r="BD13" s="608"/>
      <c r="BE13" s="608"/>
      <c r="BF13" s="608"/>
      <c r="BG13" s="608"/>
      <c r="BH13" s="608"/>
      <c r="BI13" s="608"/>
      <c r="BJ13" s="608"/>
      <c r="BK13" s="608"/>
      <c r="BL13" s="608"/>
      <c r="BM13" s="608"/>
      <c r="BN13" s="608"/>
      <c r="BO13" s="608"/>
      <c r="BP13" s="608"/>
      <c r="BQ13" s="608"/>
      <c r="BR13" s="608"/>
      <c r="BS13" s="608"/>
      <c r="BT13" s="608"/>
    </row>
    <row r="14" spans="1:72" s="748" customFormat="1" ht="9" customHeight="1" x14ac:dyDescent="0.2">
      <c r="A14" s="621"/>
      <c r="B14" s="632"/>
      <c r="C14" s="623"/>
      <c r="D14" s="623"/>
      <c r="E14" s="623"/>
      <c r="F14" s="633"/>
      <c r="G14" s="749"/>
      <c r="H14" s="608"/>
      <c r="I14" s="608"/>
      <c r="J14" s="608"/>
      <c r="K14" s="608"/>
      <c r="L14" s="608"/>
      <c r="M14" s="608"/>
      <c r="N14" s="608"/>
      <c r="O14" s="608"/>
      <c r="P14" s="608"/>
      <c r="Q14" s="608"/>
      <c r="R14" s="608"/>
      <c r="S14" s="608"/>
      <c r="T14" s="608"/>
      <c r="U14" s="608"/>
      <c r="V14" s="608"/>
      <c r="W14" s="608"/>
      <c r="X14" s="608"/>
      <c r="Y14" s="608"/>
      <c r="Z14" s="608"/>
      <c r="AA14" s="608"/>
      <c r="AB14" s="608"/>
      <c r="AC14" s="608"/>
      <c r="AD14" s="608"/>
      <c r="AE14" s="608"/>
      <c r="AF14" s="608"/>
      <c r="AG14" s="608"/>
      <c r="AH14" s="608"/>
      <c r="AI14" s="608"/>
      <c r="AJ14" s="608"/>
      <c r="AK14" s="608"/>
      <c r="AL14" s="608"/>
      <c r="AM14" s="608"/>
      <c r="AN14" s="608"/>
      <c r="AO14" s="608"/>
      <c r="AP14" s="608"/>
      <c r="AQ14" s="608"/>
      <c r="AR14" s="608"/>
      <c r="AS14" s="608"/>
      <c r="AT14" s="608"/>
      <c r="AU14" s="608"/>
      <c r="AV14" s="608"/>
      <c r="AW14" s="608"/>
      <c r="AX14" s="608"/>
      <c r="AY14" s="608"/>
      <c r="AZ14" s="608"/>
      <c r="BA14" s="608"/>
      <c r="BB14" s="608"/>
      <c r="BC14" s="608"/>
      <c r="BD14" s="608"/>
      <c r="BE14" s="608"/>
      <c r="BF14" s="608"/>
      <c r="BG14" s="608"/>
      <c r="BH14" s="608"/>
      <c r="BI14" s="608"/>
      <c r="BJ14" s="608"/>
      <c r="BK14" s="608"/>
      <c r="BL14" s="608"/>
      <c r="BM14" s="608"/>
      <c r="BN14" s="608"/>
      <c r="BO14" s="608"/>
      <c r="BP14" s="608"/>
      <c r="BQ14" s="608"/>
      <c r="BR14" s="608"/>
      <c r="BS14" s="608"/>
      <c r="BT14" s="608"/>
    </row>
    <row r="15" spans="1:72" s="748" customFormat="1" ht="15.75" customHeight="1" x14ac:dyDescent="0.2">
      <c r="A15" s="621"/>
      <c r="B15" s="750" t="s">
        <v>530</v>
      </c>
      <c r="C15" s="623"/>
      <c r="D15" s="623"/>
      <c r="E15" s="623"/>
      <c r="F15" s="633"/>
      <c r="G15" s="749">
        <f>SUM(G16:G16)</f>
        <v>2000</v>
      </c>
      <c r="H15" s="608"/>
      <c r="I15" s="608"/>
      <c r="J15" s="608"/>
      <c r="K15" s="608"/>
      <c r="L15" s="608"/>
      <c r="M15" s="608"/>
      <c r="N15" s="608"/>
      <c r="O15" s="608"/>
      <c r="P15" s="608"/>
      <c r="Q15" s="608"/>
      <c r="R15" s="608"/>
      <c r="S15" s="608"/>
      <c r="T15" s="608"/>
      <c r="U15" s="608"/>
      <c r="V15" s="608"/>
      <c r="W15" s="608"/>
      <c r="X15" s="608"/>
      <c r="Y15" s="608"/>
      <c r="Z15" s="608"/>
      <c r="AA15" s="608"/>
      <c r="AB15" s="608"/>
      <c r="AC15" s="608"/>
      <c r="AD15" s="608"/>
      <c r="AE15" s="608"/>
      <c r="AF15" s="608"/>
      <c r="AG15" s="608"/>
      <c r="AH15" s="608"/>
      <c r="AI15" s="608"/>
      <c r="AJ15" s="608"/>
      <c r="AK15" s="608"/>
      <c r="AL15" s="608"/>
      <c r="AM15" s="608"/>
      <c r="AN15" s="608"/>
      <c r="AO15" s="608"/>
      <c r="AP15" s="608"/>
      <c r="AQ15" s="608"/>
      <c r="AR15" s="608"/>
      <c r="AS15" s="608"/>
      <c r="AT15" s="608"/>
      <c r="AU15" s="608"/>
      <c r="AV15" s="608"/>
      <c r="AW15" s="608"/>
      <c r="AX15" s="608"/>
      <c r="AY15" s="608"/>
      <c r="AZ15" s="608"/>
      <c r="BA15" s="608"/>
      <c r="BB15" s="608"/>
      <c r="BC15" s="608"/>
      <c r="BD15" s="608"/>
      <c r="BE15" s="608"/>
      <c r="BF15" s="608"/>
      <c r="BG15" s="608"/>
      <c r="BH15" s="608"/>
      <c r="BI15" s="608"/>
      <c r="BJ15" s="608"/>
      <c r="BK15" s="608"/>
      <c r="BL15" s="608"/>
      <c r="BM15" s="608"/>
      <c r="BN15" s="608"/>
      <c r="BO15" s="608"/>
      <c r="BP15" s="608"/>
      <c r="BQ15" s="608"/>
      <c r="BR15" s="608"/>
      <c r="BS15" s="608"/>
      <c r="BT15" s="608"/>
    </row>
    <row r="16" spans="1:72" s="748" customFormat="1" ht="15.75" customHeight="1" x14ac:dyDescent="0.2">
      <c r="A16" s="621"/>
      <c r="B16" s="750"/>
      <c r="C16" s="623"/>
      <c r="D16" s="623"/>
      <c r="E16" s="623" t="s">
        <v>531</v>
      </c>
      <c r="F16" s="633" t="s">
        <v>301</v>
      </c>
      <c r="G16" s="634">
        <f>2000</f>
        <v>2000</v>
      </c>
      <c r="H16" s="608"/>
      <c r="I16" s="608"/>
      <c r="J16" s="608"/>
      <c r="K16" s="608"/>
      <c r="L16" s="608"/>
      <c r="M16" s="608"/>
      <c r="N16" s="608"/>
      <c r="O16" s="608"/>
      <c r="P16" s="608"/>
      <c r="Q16" s="608"/>
      <c r="R16" s="608"/>
      <c r="S16" s="608"/>
      <c r="T16" s="608"/>
      <c r="U16" s="608"/>
      <c r="V16" s="608"/>
      <c r="W16" s="608"/>
      <c r="X16" s="608"/>
      <c r="Y16" s="608"/>
      <c r="Z16" s="608"/>
      <c r="AA16" s="608"/>
      <c r="AB16" s="608"/>
      <c r="AC16" s="608"/>
      <c r="AD16" s="608"/>
      <c r="AE16" s="608"/>
      <c r="AF16" s="608"/>
      <c r="AG16" s="608"/>
      <c r="AH16" s="608"/>
      <c r="AI16" s="608"/>
      <c r="AJ16" s="608"/>
      <c r="AK16" s="608"/>
      <c r="AL16" s="608"/>
      <c r="AM16" s="608"/>
      <c r="AN16" s="608"/>
      <c r="AO16" s="608"/>
      <c r="AP16" s="608"/>
      <c r="AQ16" s="608"/>
      <c r="AR16" s="608"/>
      <c r="AS16" s="608"/>
      <c r="AT16" s="608"/>
      <c r="AU16" s="608"/>
      <c r="AV16" s="608"/>
      <c r="AW16" s="608"/>
      <c r="AX16" s="608"/>
      <c r="AY16" s="608"/>
      <c r="AZ16" s="608"/>
      <c r="BA16" s="608"/>
      <c r="BB16" s="608"/>
      <c r="BC16" s="608"/>
      <c r="BD16" s="608"/>
      <c r="BE16" s="608"/>
      <c r="BF16" s="608"/>
      <c r="BG16" s="608"/>
      <c r="BH16" s="608"/>
      <c r="BI16" s="608"/>
      <c r="BJ16" s="608"/>
      <c r="BK16" s="608"/>
      <c r="BL16" s="608"/>
      <c r="BM16" s="608"/>
      <c r="BN16" s="608"/>
      <c r="BO16" s="608"/>
      <c r="BP16" s="608"/>
      <c r="BQ16" s="608"/>
      <c r="BR16" s="608"/>
      <c r="BS16" s="608"/>
      <c r="BT16" s="608"/>
    </row>
    <row r="17" spans="1:72" s="748" customFormat="1" ht="6" customHeight="1" x14ac:dyDescent="0.2">
      <c r="A17" s="635"/>
      <c r="B17" s="636"/>
      <c r="C17" s="637"/>
      <c r="D17" s="624"/>
      <c r="E17" s="624"/>
      <c r="F17" s="626"/>
      <c r="G17" s="638"/>
      <c r="H17" s="608"/>
      <c r="I17" s="608"/>
      <c r="J17" s="608"/>
      <c r="K17" s="608"/>
      <c r="L17" s="608"/>
      <c r="M17" s="608"/>
      <c r="N17" s="608"/>
      <c r="O17" s="608"/>
      <c r="P17" s="608"/>
      <c r="Q17" s="608"/>
      <c r="R17" s="608"/>
      <c r="S17" s="608"/>
      <c r="T17" s="608"/>
      <c r="U17" s="608"/>
      <c r="V17" s="608"/>
      <c r="W17" s="608"/>
      <c r="X17" s="608"/>
      <c r="Y17" s="608"/>
      <c r="Z17" s="608"/>
      <c r="AA17" s="608"/>
      <c r="AB17" s="608"/>
      <c r="AC17" s="608"/>
      <c r="AD17" s="608"/>
      <c r="AE17" s="608"/>
      <c r="AF17" s="608"/>
      <c r="AG17" s="608"/>
      <c r="AH17" s="608"/>
      <c r="AI17" s="608"/>
      <c r="AJ17" s="608"/>
      <c r="AK17" s="608"/>
      <c r="AL17" s="608"/>
      <c r="AM17" s="608"/>
      <c r="AN17" s="608"/>
      <c r="AO17" s="608"/>
      <c r="AP17" s="608"/>
      <c r="AQ17" s="608"/>
      <c r="AR17" s="608"/>
      <c r="AS17" s="608"/>
      <c r="AT17" s="608"/>
      <c r="AU17" s="608"/>
      <c r="AV17" s="608"/>
      <c r="AW17" s="608"/>
      <c r="AX17" s="608"/>
      <c r="AY17" s="608"/>
      <c r="AZ17" s="608"/>
      <c r="BA17" s="608"/>
      <c r="BB17" s="608"/>
      <c r="BC17" s="608"/>
      <c r="BD17" s="608"/>
      <c r="BE17" s="608"/>
      <c r="BF17" s="608"/>
      <c r="BG17" s="608"/>
      <c r="BH17" s="608"/>
      <c r="BI17" s="608"/>
      <c r="BJ17" s="608"/>
      <c r="BK17" s="608"/>
      <c r="BL17" s="608"/>
      <c r="BM17" s="608"/>
      <c r="BN17" s="608"/>
      <c r="BO17" s="608"/>
      <c r="BP17" s="608"/>
      <c r="BQ17" s="608"/>
      <c r="BR17" s="608"/>
      <c r="BS17" s="608"/>
      <c r="BT17" s="608"/>
    </row>
    <row r="18" spans="1:72" s="748" customFormat="1" ht="15.75" customHeight="1" x14ac:dyDescent="0.2">
      <c r="A18" s="621"/>
      <c r="B18" s="622"/>
      <c r="C18" s="623"/>
      <c r="D18" s="623"/>
      <c r="E18" s="624" t="s">
        <v>58</v>
      </c>
      <c r="F18" s="625">
        <f>34108+25734</f>
        <v>59842</v>
      </c>
      <c r="G18" s="626" t="s">
        <v>301</v>
      </c>
      <c r="H18" s="608"/>
      <c r="I18" s="608"/>
      <c r="J18" s="608"/>
      <c r="K18" s="608"/>
      <c r="L18" s="608"/>
      <c r="M18" s="608"/>
      <c r="N18" s="608"/>
      <c r="O18" s="608"/>
      <c r="P18" s="608"/>
      <c r="Q18" s="608"/>
      <c r="R18" s="608"/>
      <c r="S18" s="608"/>
      <c r="T18" s="608"/>
      <c r="U18" s="608"/>
      <c r="V18" s="608"/>
      <c r="W18" s="608"/>
      <c r="X18" s="608"/>
      <c r="Y18" s="608"/>
      <c r="Z18" s="608"/>
      <c r="AA18" s="608"/>
      <c r="AB18" s="608"/>
      <c r="AC18" s="608"/>
      <c r="AD18" s="608"/>
      <c r="AE18" s="608"/>
      <c r="AF18" s="608"/>
      <c r="AG18" s="608"/>
      <c r="AH18" s="608"/>
      <c r="AI18" s="608"/>
      <c r="AJ18" s="608"/>
      <c r="AK18" s="608"/>
      <c r="AL18" s="608"/>
      <c r="AM18" s="608"/>
      <c r="AN18" s="608"/>
      <c r="AO18" s="608"/>
      <c r="AP18" s="608"/>
      <c r="AQ18" s="608"/>
      <c r="AR18" s="608"/>
      <c r="AS18" s="608"/>
      <c r="AT18" s="608"/>
      <c r="AU18" s="608"/>
      <c r="AV18" s="608"/>
      <c r="AW18" s="608"/>
      <c r="AX18" s="608"/>
      <c r="AY18" s="608"/>
      <c r="AZ18" s="608"/>
      <c r="BA18" s="608"/>
      <c r="BB18" s="608"/>
      <c r="BC18" s="608"/>
      <c r="BD18" s="608"/>
      <c r="BE18" s="608"/>
      <c r="BF18" s="608"/>
      <c r="BG18" s="608"/>
      <c r="BH18" s="608"/>
      <c r="BI18" s="608"/>
      <c r="BJ18" s="608"/>
      <c r="BK18" s="608"/>
      <c r="BL18" s="608"/>
      <c r="BM18" s="608"/>
      <c r="BN18" s="608"/>
      <c r="BO18" s="608"/>
      <c r="BP18" s="608"/>
      <c r="BQ18" s="608"/>
      <c r="BR18" s="608"/>
      <c r="BS18" s="608"/>
      <c r="BT18" s="608"/>
    </row>
    <row r="19" spans="1:72" s="748" customFormat="1" ht="20.25" customHeight="1" x14ac:dyDescent="0.2">
      <c r="A19" s="627" t="s">
        <v>507</v>
      </c>
      <c r="B19" s="639" t="s">
        <v>532</v>
      </c>
      <c r="C19" s="623" t="s">
        <v>533</v>
      </c>
      <c r="D19" s="623" t="s">
        <v>534</v>
      </c>
      <c r="E19" s="629" t="s">
        <v>301</v>
      </c>
      <c r="F19" s="630" t="s">
        <v>301</v>
      </c>
      <c r="G19" s="631">
        <f>SUM(G21)</f>
        <v>59842</v>
      </c>
      <c r="H19" s="608"/>
      <c r="I19" s="608"/>
      <c r="J19" s="608"/>
      <c r="K19" s="608"/>
      <c r="L19" s="608"/>
      <c r="M19" s="608"/>
      <c r="N19" s="608"/>
      <c r="O19" s="608"/>
      <c r="P19" s="608"/>
      <c r="Q19" s="608"/>
      <c r="R19" s="608"/>
      <c r="S19" s="608"/>
      <c r="T19" s="608"/>
      <c r="U19" s="608"/>
      <c r="V19" s="608"/>
      <c r="W19" s="608"/>
      <c r="X19" s="608"/>
      <c r="Y19" s="608"/>
      <c r="Z19" s="608"/>
      <c r="AA19" s="608"/>
      <c r="AB19" s="608"/>
      <c r="AC19" s="608"/>
      <c r="AD19" s="608"/>
      <c r="AE19" s="608"/>
      <c r="AF19" s="608"/>
      <c r="AG19" s="608"/>
      <c r="AH19" s="608"/>
      <c r="AI19" s="608"/>
      <c r="AJ19" s="608"/>
      <c r="AK19" s="608"/>
      <c r="AL19" s="608"/>
      <c r="AM19" s="608"/>
      <c r="AN19" s="608"/>
      <c r="AO19" s="608"/>
      <c r="AP19" s="608"/>
      <c r="AQ19" s="608"/>
      <c r="AR19" s="608"/>
      <c r="AS19" s="608"/>
      <c r="AT19" s="608"/>
      <c r="AU19" s="608"/>
      <c r="AV19" s="608"/>
      <c r="AW19" s="608"/>
      <c r="AX19" s="608"/>
      <c r="AY19" s="608"/>
      <c r="AZ19" s="608"/>
      <c r="BA19" s="608"/>
      <c r="BB19" s="608"/>
      <c r="BC19" s="608"/>
      <c r="BD19" s="608"/>
      <c r="BE19" s="608"/>
      <c r="BF19" s="608"/>
      <c r="BG19" s="608"/>
      <c r="BH19" s="608"/>
      <c r="BI19" s="608"/>
      <c r="BJ19" s="608"/>
      <c r="BK19" s="608"/>
      <c r="BL19" s="608"/>
      <c r="BM19" s="608"/>
      <c r="BN19" s="608"/>
      <c r="BO19" s="608"/>
      <c r="BP19" s="608"/>
      <c r="BQ19" s="608"/>
      <c r="BR19" s="608"/>
      <c r="BS19" s="608"/>
      <c r="BT19" s="608"/>
    </row>
    <row r="20" spans="1:72" s="748" customFormat="1" ht="10.5" customHeight="1" x14ac:dyDescent="0.2">
      <c r="A20" s="621"/>
      <c r="B20" s="632"/>
      <c r="C20" s="623"/>
      <c r="D20" s="623"/>
      <c r="E20" s="623"/>
      <c r="F20" s="633"/>
      <c r="G20" s="749"/>
      <c r="H20" s="608"/>
      <c r="I20" s="608"/>
      <c r="J20" s="608"/>
      <c r="K20" s="608"/>
      <c r="L20" s="608"/>
      <c r="M20" s="608"/>
      <c r="N20" s="608"/>
      <c r="O20" s="608"/>
      <c r="P20" s="608"/>
      <c r="Q20" s="608"/>
      <c r="R20" s="608"/>
      <c r="S20" s="608"/>
      <c r="T20" s="608"/>
      <c r="U20" s="608"/>
      <c r="V20" s="608"/>
      <c r="W20" s="608"/>
      <c r="X20" s="608"/>
      <c r="Y20" s="608"/>
      <c r="Z20" s="608"/>
      <c r="AA20" s="608"/>
      <c r="AB20" s="608"/>
      <c r="AC20" s="608"/>
      <c r="AD20" s="608"/>
      <c r="AE20" s="608"/>
      <c r="AF20" s="608"/>
      <c r="AG20" s="608"/>
      <c r="AH20" s="608"/>
      <c r="AI20" s="608"/>
      <c r="AJ20" s="608"/>
      <c r="AK20" s="608"/>
      <c r="AL20" s="608"/>
      <c r="AM20" s="608"/>
      <c r="AN20" s="608"/>
      <c r="AO20" s="608"/>
      <c r="AP20" s="608"/>
      <c r="AQ20" s="608"/>
      <c r="AR20" s="608"/>
      <c r="AS20" s="608"/>
      <c r="AT20" s="608"/>
      <c r="AU20" s="608"/>
      <c r="AV20" s="608"/>
      <c r="AW20" s="608"/>
      <c r="AX20" s="608"/>
      <c r="AY20" s="608"/>
      <c r="AZ20" s="608"/>
      <c r="BA20" s="608"/>
      <c r="BB20" s="608"/>
      <c r="BC20" s="608"/>
      <c r="BD20" s="608"/>
      <c r="BE20" s="608"/>
      <c r="BF20" s="608"/>
      <c r="BG20" s="608"/>
      <c r="BH20" s="608"/>
      <c r="BI20" s="608"/>
      <c r="BJ20" s="608"/>
      <c r="BK20" s="608"/>
      <c r="BL20" s="608"/>
      <c r="BM20" s="608"/>
      <c r="BN20" s="608"/>
      <c r="BO20" s="608"/>
      <c r="BP20" s="608"/>
      <c r="BQ20" s="608"/>
      <c r="BR20" s="608"/>
      <c r="BS20" s="608"/>
      <c r="BT20" s="608"/>
    </row>
    <row r="21" spans="1:72" s="748" customFormat="1" ht="15.75" customHeight="1" x14ac:dyDescent="0.2">
      <c r="A21" s="621"/>
      <c r="B21" s="750" t="s">
        <v>530</v>
      </c>
      <c r="C21" s="623"/>
      <c r="D21" s="623"/>
      <c r="E21" s="623"/>
      <c r="F21" s="633"/>
      <c r="G21" s="749">
        <f>SUM(G22:G24)</f>
        <v>59842</v>
      </c>
      <c r="H21" s="608"/>
      <c r="I21" s="608"/>
      <c r="J21" s="608"/>
      <c r="K21" s="608"/>
      <c r="L21" s="608"/>
      <c r="M21" s="608"/>
      <c r="N21" s="608"/>
      <c r="O21" s="608"/>
      <c r="P21" s="608"/>
      <c r="Q21" s="608"/>
      <c r="R21" s="608"/>
      <c r="S21" s="608"/>
      <c r="T21" s="608"/>
      <c r="U21" s="608"/>
      <c r="V21" s="608"/>
      <c r="W21" s="608"/>
      <c r="X21" s="608"/>
      <c r="Y21" s="608"/>
      <c r="Z21" s="608"/>
      <c r="AA21" s="608"/>
      <c r="AB21" s="608"/>
      <c r="AC21" s="608"/>
      <c r="AD21" s="608"/>
      <c r="AE21" s="608"/>
      <c r="AF21" s="608"/>
      <c r="AG21" s="608"/>
      <c r="AH21" s="608"/>
      <c r="AI21" s="608"/>
      <c r="AJ21" s="608"/>
      <c r="AK21" s="608"/>
      <c r="AL21" s="608"/>
      <c r="AM21" s="608"/>
      <c r="AN21" s="608"/>
      <c r="AO21" s="608"/>
      <c r="AP21" s="608"/>
      <c r="AQ21" s="608"/>
      <c r="AR21" s="608"/>
      <c r="AS21" s="608"/>
      <c r="AT21" s="608"/>
      <c r="AU21" s="608"/>
      <c r="AV21" s="608"/>
      <c r="AW21" s="608"/>
      <c r="AX21" s="608"/>
      <c r="AY21" s="608"/>
      <c r="AZ21" s="608"/>
      <c r="BA21" s="608"/>
      <c r="BB21" s="608"/>
      <c r="BC21" s="608"/>
      <c r="BD21" s="608"/>
      <c r="BE21" s="608"/>
      <c r="BF21" s="608"/>
      <c r="BG21" s="608"/>
      <c r="BH21" s="608"/>
      <c r="BI21" s="608"/>
      <c r="BJ21" s="608"/>
      <c r="BK21" s="608"/>
      <c r="BL21" s="608"/>
      <c r="BM21" s="608"/>
      <c r="BN21" s="608"/>
      <c r="BO21" s="608"/>
      <c r="BP21" s="608"/>
      <c r="BQ21" s="608"/>
      <c r="BR21" s="608"/>
      <c r="BS21" s="608"/>
      <c r="BT21" s="608"/>
    </row>
    <row r="22" spans="1:72" s="748" customFormat="1" ht="15.75" customHeight="1" x14ac:dyDescent="0.2">
      <c r="A22" s="621"/>
      <c r="B22" s="622"/>
      <c r="C22" s="623"/>
      <c r="D22" s="623"/>
      <c r="E22" s="623" t="s">
        <v>531</v>
      </c>
      <c r="F22" s="633" t="s">
        <v>301</v>
      </c>
      <c r="G22" s="634">
        <f>33132+25271</f>
        <v>58403</v>
      </c>
      <c r="H22" s="608"/>
      <c r="I22" s="608"/>
      <c r="J22" s="608"/>
      <c r="K22" s="608"/>
      <c r="L22" s="608"/>
      <c r="M22" s="608"/>
      <c r="N22" s="608"/>
      <c r="O22" s="608"/>
      <c r="P22" s="608"/>
      <c r="Q22" s="608"/>
      <c r="R22" s="608"/>
      <c r="S22" s="608"/>
      <c r="T22" s="608"/>
      <c r="U22" s="608"/>
      <c r="V22" s="608"/>
      <c r="W22" s="608"/>
      <c r="X22" s="608"/>
      <c r="Y22" s="608"/>
      <c r="Z22" s="608"/>
      <c r="AA22" s="608"/>
      <c r="AB22" s="608"/>
      <c r="AC22" s="608"/>
      <c r="AD22" s="608"/>
      <c r="AE22" s="608"/>
      <c r="AF22" s="608"/>
      <c r="AG22" s="608"/>
      <c r="AH22" s="608"/>
      <c r="AI22" s="608"/>
      <c r="AJ22" s="608"/>
      <c r="AK22" s="608"/>
      <c r="AL22" s="608"/>
      <c r="AM22" s="608"/>
      <c r="AN22" s="608"/>
      <c r="AO22" s="608"/>
      <c r="AP22" s="608"/>
      <c r="AQ22" s="608"/>
      <c r="AR22" s="608"/>
      <c r="AS22" s="608"/>
      <c r="AT22" s="608"/>
      <c r="AU22" s="608"/>
      <c r="AV22" s="608"/>
      <c r="AW22" s="608"/>
      <c r="AX22" s="608"/>
      <c r="AY22" s="608"/>
      <c r="AZ22" s="608"/>
      <c r="BA22" s="608"/>
      <c r="BB22" s="608"/>
      <c r="BC22" s="608"/>
      <c r="BD22" s="608"/>
      <c r="BE22" s="608"/>
      <c r="BF22" s="608"/>
      <c r="BG22" s="608"/>
      <c r="BH22" s="608"/>
      <c r="BI22" s="608"/>
      <c r="BJ22" s="608"/>
      <c r="BK22" s="608"/>
      <c r="BL22" s="608"/>
      <c r="BM22" s="608"/>
      <c r="BN22" s="608"/>
      <c r="BO22" s="608"/>
      <c r="BP22" s="608"/>
      <c r="BQ22" s="608"/>
      <c r="BR22" s="608"/>
      <c r="BS22" s="608"/>
      <c r="BT22" s="608"/>
    </row>
    <row r="23" spans="1:72" s="748" customFormat="1" ht="15.75" customHeight="1" x14ac:dyDescent="0.2">
      <c r="A23" s="621"/>
      <c r="B23" s="622"/>
      <c r="C23" s="623"/>
      <c r="D23" s="623"/>
      <c r="E23" s="623" t="s">
        <v>535</v>
      </c>
      <c r="F23" s="633" t="s">
        <v>301</v>
      </c>
      <c r="G23" s="634">
        <f>814+386</f>
        <v>1200</v>
      </c>
      <c r="H23" s="608"/>
      <c r="I23" s="608"/>
      <c r="J23" s="608"/>
      <c r="K23" s="608"/>
      <c r="L23" s="608"/>
      <c r="M23" s="608"/>
      <c r="N23" s="608"/>
      <c r="O23" s="608"/>
      <c r="P23" s="608"/>
      <c r="Q23" s="608"/>
      <c r="R23" s="608"/>
      <c r="S23" s="608"/>
      <c r="T23" s="608"/>
      <c r="U23" s="608"/>
      <c r="V23" s="608"/>
      <c r="W23" s="608"/>
      <c r="X23" s="608"/>
      <c r="Y23" s="608"/>
      <c r="Z23" s="608"/>
      <c r="AA23" s="608"/>
      <c r="AB23" s="608"/>
      <c r="AC23" s="608"/>
      <c r="AD23" s="608"/>
      <c r="AE23" s="608"/>
      <c r="AF23" s="608"/>
      <c r="AG23" s="608"/>
      <c r="AH23" s="608"/>
      <c r="AI23" s="608"/>
      <c r="AJ23" s="608"/>
      <c r="AK23" s="608"/>
      <c r="AL23" s="608"/>
      <c r="AM23" s="608"/>
      <c r="AN23" s="608"/>
      <c r="AO23" s="608"/>
      <c r="AP23" s="608"/>
      <c r="AQ23" s="608"/>
      <c r="AR23" s="608"/>
      <c r="AS23" s="608"/>
      <c r="AT23" s="608"/>
      <c r="AU23" s="608"/>
      <c r="AV23" s="608"/>
      <c r="AW23" s="608"/>
      <c r="AX23" s="608"/>
      <c r="AY23" s="608"/>
      <c r="AZ23" s="608"/>
      <c r="BA23" s="608"/>
      <c r="BB23" s="608"/>
      <c r="BC23" s="608"/>
      <c r="BD23" s="608"/>
      <c r="BE23" s="608"/>
      <c r="BF23" s="608"/>
      <c r="BG23" s="608"/>
      <c r="BH23" s="608"/>
      <c r="BI23" s="608"/>
      <c r="BJ23" s="608"/>
      <c r="BK23" s="608"/>
      <c r="BL23" s="608"/>
      <c r="BM23" s="608"/>
      <c r="BN23" s="608"/>
      <c r="BO23" s="608"/>
      <c r="BP23" s="608"/>
      <c r="BQ23" s="608"/>
      <c r="BR23" s="608"/>
      <c r="BS23" s="608"/>
      <c r="BT23" s="608"/>
    </row>
    <row r="24" spans="1:72" s="748" customFormat="1" ht="15.75" customHeight="1" x14ac:dyDescent="0.2">
      <c r="A24" s="621"/>
      <c r="B24" s="622"/>
      <c r="C24" s="640"/>
      <c r="D24" s="623"/>
      <c r="E24" s="623" t="s">
        <v>536</v>
      </c>
      <c r="F24" s="633" t="s">
        <v>301</v>
      </c>
      <c r="G24" s="634">
        <f>162+77</f>
        <v>239</v>
      </c>
      <c r="H24" s="608"/>
      <c r="I24" s="608"/>
      <c r="J24" s="608"/>
      <c r="K24" s="608"/>
      <c r="L24" s="608"/>
      <c r="M24" s="608"/>
      <c r="N24" s="608"/>
      <c r="O24" s="608"/>
      <c r="P24" s="608"/>
      <c r="Q24" s="608"/>
      <c r="R24" s="608"/>
      <c r="S24" s="608"/>
      <c r="T24" s="608"/>
      <c r="U24" s="608"/>
      <c r="V24" s="608"/>
      <c r="W24" s="608"/>
      <c r="X24" s="608"/>
      <c r="Y24" s="608"/>
      <c r="Z24" s="608"/>
      <c r="AA24" s="608"/>
      <c r="AB24" s="608"/>
      <c r="AC24" s="608"/>
      <c r="AD24" s="608"/>
      <c r="AE24" s="608"/>
      <c r="AF24" s="608"/>
      <c r="AG24" s="608"/>
      <c r="AH24" s="608"/>
      <c r="AI24" s="608"/>
      <c r="AJ24" s="608"/>
      <c r="AK24" s="608"/>
      <c r="AL24" s="608"/>
      <c r="AM24" s="608"/>
      <c r="AN24" s="608"/>
      <c r="AO24" s="608"/>
      <c r="AP24" s="608"/>
      <c r="AQ24" s="608"/>
      <c r="AR24" s="608"/>
      <c r="AS24" s="608"/>
      <c r="AT24" s="608"/>
      <c r="AU24" s="608"/>
      <c r="AV24" s="608"/>
      <c r="AW24" s="608"/>
      <c r="AX24" s="608"/>
      <c r="AY24" s="608"/>
      <c r="AZ24" s="608"/>
      <c r="BA24" s="608"/>
      <c r="BB24" s="608"/>
      <c r="BC24" s="608"/>
      <c r="BD24" s="608"/>
      <c r="BE24" s="608"/>
      <c r="BF24" s="608"/>
      <c r="BG24" s="608"/>
      <c r="BH24" s="608"/>
      <c r="BI24" s="608"/>
      <c r="BJ24" s="608"/>
      <c r="BK24" s="608"/>
      <c r="BL24" s="608"/>
      <c r="BM24" s="608"/>
      <c r="BN24" s="608"/>
      <c r="BO24" s="608"/>
      <c r="BP24" s="608"/>
      <c r="BQ24" s="608"/>
      <c r="BR24" s="608"/>
      <c r="BS24" s="608"/>
      <c r="BT24" s="608"/>
    </row>
    <row r="25" spans="1:72" s="748" customFormat="1" ht="8.25" customHeight="1" x14ac:dyDescent="0.2">
      <c r="A25" s="635"/>
      <c r="B25" s="636"/>
      <c r="C25" s="637"/>
      <c r="D25" s="624"/>
      <c r="E25" s="624"/>
      <c r="F25" s="626"/>
      <c r="G25" s="638"/>
      <c r="H25" s="608"/>
      <c r="I25" s="608"/>
      <c r="J25" s="608"/>
      <c r="K25" s="608"/>
      <c r="L25" s="608"/>
      <c r="M25" s="608"/>
      <c r="N25" s="608"/>
      <c r="O25" s="608"/>
      <c r="P25" s="608"/>
      <c r="Q25" s="608"/>
      <c r="R25" s="608"/>
      <c r="S25" s="608"/>
      <c r="T25" s="608"/>
      <c r="U25" s="608"/>
      <c r="V25" s="608"/>
      <c r="W25" s="608"/>
      <c r="X25" s="608"/>
      <c r="Y25" s="608"/>
      <c r="Z25" s="608"/>
      <c r="AA25" s="608"/>
      <c r="AB25" s="608"/>
      <c r="AC25" s="608"/>
      <c r="AD25" s="608"/>
      <c r="AE25" s="608"/>
      <c r="AF25" s="608"/>
      <c r="AG25" s="608"/>
      <c r="AH25" s="608"/>
      <c r="AI25" s="608"/>
      <c r="AJ25" s="608"/>
      <c r="AK25" s="608"/>
      <c r="AL25" s="608"/>
      <c r="AM25" s="608"/>
      <c r="AN25" s="608"/>
      <c r="AO25" s="608"/>
      <c r="AP25" s="608"/>
      <c r="AQ25" s="608"/>
      <c r="AR25" s="608"/>
      <c r="AS25" s="608"/>
      <c r="AT25" s="608"/>
      <c r="AU25" s="608"/>
      <c r="AV25" s="608"/>
      <c r="AW25" s="608"/>
      <c r="AX25" s="608"/>
      <c r="AY25" s="608"/>
      <c r="AZ25" s="608"/>
      <c r="BA25" s="608"/>
      <c r="BB25" s="608"/>
      <c r="BC25" s="608"/>
      <c r="BD25" s="608"/>
      <c r="BE25" s="608"/>
      <c r="BF25" s="608"/>
      <c r="BG25" s="608"/>
      <c r="BH25" s="608"/>
      <c r="BI25" s="608"/>
      <c r="BJ25" s="608"/>
      <c r="BK25" s="608"/>
      <c r="BL25" s="608"/>
      <c r="BM25" s="608"/>
      <c r="BN25" s="608"/>
      <c r="BO25" s="608"/>
      <c r="BP25" s="608"/>
      <c r="BQ25" s="608"/>
      <c r="BR25" s="608"/>
      <c r="BS25" s="608"/>
      <c r="BT25" s="608"/>
    </row>
    <row r="26" spans="1:72" s="748" customFormat="1" ht="15.75" customHeight="1" x14ac:dyDescent="0.2">
      <c r="A26" s="621"/>
      <c r="B26" s="622"/>
      <c r="C26" s="623"/>
      <c r="D26" s="623"/>
      <c r="E26" s="624" t="s">
        <v>58</v>
      </c>
      <c r="F26" s="625">
        <f>500+2500</f>
        <v>3000</v>
      </c>
      <c r="G26" s="626" t="s">
        <v>301</v>
      </c>
      <c r="H26" s="608"/>
      <c r="I26" s="608"/>
      <c r="J26" s="608"/>
      <c r="K26" s="608"/>
      <c r="L26" s="608"/>
      <c r="M26" s="608"/>
      <c r="N26" s="608"/>
      <c r="O26" s="608"/>
      <c r="P26" s="608"/>
      <c r="Q26" s="608"/>
      <c r="R26" s="608"/>
      <c r="S26" s="608"/>
      <c r="T26" s="608"/>
      <c r="U26" s="608"/>
      <c r="V26" s="608"/>
      <c r="W26" s="608"/>
      <c r="X26" s="608"/>
      <c r="Y26" s="608"/>
      <c r="Z26" s="608"/>
      <c r="AA26" s="608"/>
      <c r="AB26" s="608"/>
      <c r="AC26" s="608"/>
      <c r="AD26" s="608"/>
      <c r="AE26" s="608"/>
      <c r="AF26" s="608"/>
      <c r="AG26" s="608"/>
      <c r="AH26" s="608"/>
      <c r="AI26" s="608"/>
      <c r="AJ26" s="608"/>
      <c r="AK26" s="608"/>
      <c r="AL26" s="608"/>
      <c r="AM26" s="608"/>
      <c r="AN26" s="608"/>
      <c r="AO26" s="608"/>
      <c r="AP26" s="608"/>
      <c r="AQ26" s="608"/>
      <c r="AR26" s="608"/>
      <c r="AS26" s="608"/>
      <c r="AT26" s="608"/>
      <c r="AU26" s="608"/>
      <c r="AV26" s="608"/>
      <c r="AW26" s="608"/>
      <c r="AX26" s="608"/>
      <c r="AY26" s="608"/>
      <c r="AZ26" s="608"/>
      <c r="BA26" s="608"/>
      <c r="BB26" s="608"/>
      <c r="BC26" s="608"/>
      <c r="BD26" s="608"/>
      <c r="BE26" s="608"/>
      <c r="BF26" s="608"/>
      <c r="BG26" s="608"/>
      <c r="BH26" s="608"/>
      <c r="BI26" s="608"/>
      <c r="BJ26" s="608"/>
      <c r="BK26" s="608"/>
      <c r="BL26" s="608"/>
      <c r="BM26" s="608"/>
      <c r="BN26" s="608"/>
      <c r="BO26" s="608"/>
      <c r="BP26" s="608"/>
      <c r="BQ26" s="608"/>
      <c r="BR26" s="608"/>
      <c r="BS26" s="608"/>
      <c r="BT26" s="608"/>
    </row>
    <row r="27" spans="1:72" s="748" customFormat="1" ht="15.75" customHeight="1" x14ac:dyDescent="0.2">
      <c r="A27" s="627" t="s">
        <v>508</v>
      </c>
      <c r="B27" s="639" t="s">
        <v>537</v>
      </c>
      <c r="C27" s="623" t="s">
        <v>60</v>
      </c>
      <c r="D27" s="623" t="s">
        <v>538</v>
      </c>
      <c r="E27" s="629" t="s">
        <v>301</v>
      </c>
      <c r="F27" s="630" t="s">
        <v>301</v>
      </c>
      <c r="G27" s="631">
        <f>SUM(G29)</f>
        <v>3000</v>
      </c>
      <c r="H27" s="608"/>
      <c r="I27" s="608"/>
      <c r="J27" s="608"/>
      <c r="K27" s="608"/>
      <c r="L27" s="608"/>
      <c r="M27" s="608"/>
      <c r="N27" s="608"/>
      <c r="O27" s="608"/>
      <c r="P27" s="608"/>
      <c r="Q27" s="608"/>
      <c r="R27" s="608"/>
      <c r="S27" s="608"/>
      <c r="T27" s="608"/>
      <c r="U27" s="608"/>
      <c r="V27" s="608"/>
      <c r="W27" s="608"/>
      <c r="X27" s="608"/>
      <c r="Y27" s="608"/>
      <c r="Z27" s="608"/>
      <c r="AA27" s="608"/>
      <c r="AB27" s="608"/>
      <c r="AC27" s="608"/>
      <c r="AD27" s="608"/>
      <c r="AE27" s="608"/>
      <c r="AF27" s="608"/>
      <c r="AG27" s="608"/>
      <c r="AH27" s="608"/>
      <c r="AI27" s="608"/>
      <c r="AJ27" s="608"/>
      <c r="AK27" s="608"/>
      <c r="AL27" s="608"/>
      <c r="AM27" s="608"/>
      <c r="AN27" s="608"/>
      <c r="AO27" s="608"/>
      <c r="AP27" s="608"/>
      <c r="AQ27" s="608"/>
      <c r="AR27" s="608"/>
      <c r="AS27" s="608"/>
      <c r="AT27" s="608"/>
      <c r="AU27" s="608"/>
      <c r="AV27" s="608"/>
      <c r="AW27" s="608"/>
      <c r="AX27" s="608"/>
      <c r="AY27" s="608"/>
      <c r="AZ27" s="608"/>
      <c r="BA27" s="608"/>
      <c r="BB27" s="608"/>
      <c r="BC27" s="608"/>
      <c r="BD27" s="608"/>
      <c r="BE27" s="608"/>
      <c r="BF27" s="608"/>
      <c r="BG27" s="608"/>
      <c r="BH27" s="608"/>
      <c r="BI27" s="608"/>
      <c r="BJ27" s="608"/>
      <c r="BK27" s="608"/>
      <c r="BL27" s="608"/>
      <c r="BM27" s="608"/>
      <c r="BN27" s="608"/>
      <c r="BO27" s="608"/>
      <c r="BP27" s="608"/>
      <c r="BQ27" s="608"/>
      <c r="BR27" s="608"/>
      <c r="BS27" s="608"/>
      <c r="BT27" s="608"/>
    </row>
    <row r="28" spans="1:72" s="748" customFormat="1" ht="9.75" customHeight="1" x14ac:dyDescent="0.2">
      <c r="A28" s="621"/>
      <c r="B28" s="632"/>
      <c r="C28" s="623"/>
      <c r="D28" s="623"/>
      <c r="E28" s="623"/>
      <c r="F28" s="633"/>
      <c r="G28" s="749"/>
      <c r="H28" s="608"/>
      <c r="I28" s="608"/>
      <c r="J28" s="608"/>
      <c r="K28" s="608"/>
      <c r="L28" s="608"/>
      <c r="M28" s="608"/>
      <c r="N28" s="608"/>
      <c r="O28" s="608"/>
      <c r="P28" s="608"/>
      <c r="Q28" s="608"/>
      <c r="R28" s="608"/>
      <c r="S28" s="608"/>
      <c r="T28" s="608"/>
      <c r="U28" s="608"/>
      <c r="V28" s="608"/>
      <c r="W28" s="608"/>
      <c r="X28" s="608"/>
      <c r="Y28" s="608"/>
      <c r="Z28" s="608"/>
      <c r="AA28" s="608"/>
      <c r="AB28" s="608"/>
      <c r="AC28" s="608"/>
      <c r="AD28" s="608"/>
      <c r="AE28" s="608"/>
      <c r="AF28" s="608"/>
      <c r="AG28" s="608"/>
      <c r="AH28" s="608"/>
      <c r="AI28" s="608"/>
      <c r="AJ28" s="608"/>
      <c r="AK28" s="608"/>
      <c r="AL28" s="608"/>
      <c r="AM28" s="608"/>
      <c r="AN28" s="608"/>
      <c r="AO28" s="608"/>
      <c r="AP28" s="608"/>
      <c r="AQ28" s="608"/>
      <c r="AR28" s="608"/>
      <c r="AS28" s="608"/>
      <c r="AT28" s="608"/>
      <c r="AU28" s="608"/>
      <c r="AV28" s="608"/>
      <c r="AW28" s="608"/>
      <c r="AX28" s="608"/>
      <c r="AY28" s="608"/>
      <c r="AZ28" s="608"/>
      <c r="BA28" s="608"/>
      <c r="BB28" s="608"/>
      <c r="BC28" s="608"/>
      <c r="BD28" s="608"/>
      <c r="BE28" s="608"/>
      <c r="BF28" s="608"/>
      <c r="BG28" s="608"/>
      <c r="BH28" s="608"/>
      <c r="BI28" s="608"/>
      <c r="BJ28" s="608"/>
      <c r="BK28" s="608"/>
      <c r="BL28" s="608"/>
      <c r="BM28" s="608"/>
      <c r="BN28" s="608"/>
      <c r="BO28" s="608"/>
      <c r="BP28" s="608"/>
      <c r="BQ28" s="608"/>
      <c r="BR28" s="608"/>
      <c r="BS28" s="608"/>
      <c r="BT28" s="608"/>
    </row>
    <row r="29" spans="1:72" s="748" customFormat="1" ht="15.75" customHeight="1" x14ac:dyDescent="0.2">
      <c r="A29" s="621"/>
      <c r="B29" s="750" t="s">
        <v>188</v>
      </c>
      <c r="C29" s="623"/>
      <c r="D29" s="623"/>
      <c r="E29" s="623"/>
      <c r="F29" s="633"/>
      <c r="G29" s="749">
        <f>SUM(G30:G30)</f>
        <v>3000</v>
      </c>
      <c r="H29" s="608"/>
      <c r="I29" s="608"/>
      <c r="J29" s="608"/>
      <c r="K29" s="608"/>
      <c r="L29" s="608"/>
      <c r="M29" s="608"/>
      <c r="N29" s="608"/>
      <c r="O29" s="608"/>
      <c r="P29" s="608"/>
      <c r="Q29" s="608"/>
      <c r="R29" s="608"/>
      <c r="S29" s="608"/>
      <c r="T29" s="608"/>
      <c r="U29" s="608"/>
      <c r="V29" s="608"/>
      <c r="W29" s="608"/>
      <c r="X29" s="608"/>
      <c r="Y29" s="608"/>
      <c r="Z29" s="608"/>
      <c r="AA29" s="608"/>
      <c r="AB29" s="608"/>
      <c r="AC29" s="608"/>
      <c r="AD29" s="608"/>
      <c r="AE29" s="608"/>
      <c r="AF29" s="608"/>
      <c r="AG29" s="608"/>
      <c r="AH29" s="608"/>
      <c r="AI29" s="608"/>
      <c r="AJ29" s="608"/>
      <c r="AK29" s="608"/>
      <c r="AL29" s="608"/>
      <c r="AM29" s="608"/>
      <c r="AN29" s="608"/>
      <c r="AO29" s="608"/>
      <c r="AP29" s="608"/>
      <c r="AQ29" s="608"/>
      <c r="AR29" s="608"/>
      <c r="AS29" s="608"/>
      <c r="AT29" s="608"/>
      <c r="AU29" s="608"/>
      <c r="AV29" s="608"/>
      <c r="AW29" s="608"/>
      <c r="AX29" s="608"/>
      <c r="AY29" s="608"/>
      <c r="AZ29" s="608"/>
      <c r="BA29" s="608"/>
      <c r="BB29" s="608"/>
      <c r="BC29" s="608"/>
      <c r="BD29" s="608"/>
      <c r="BE29" s="608"/>
      <c r="BF29" s="608"/>
      <c r="BG29" s="608"/>
      <c r="BH29" s="608"/>
      <c r="BI29" s="608"/>
      <c r="BJ29" s="608"/>
      <c r="BK29" s="608"/>
      <c r="BL29" s="608"/>
      <c r="BM29" s="608"/>
      <c r="BN29" s="608"/>
      <c r="BO29" s="608"/>
      <c r="BP29" s="608"/>
      <c r="BQ29" s="608"/>
      <c r="BR29" s="608"/>
      <c r="BS29" s="608"/>
      <c r="BT29" s="608"/>
    </row>
    <row r="30" spans="1:72" s="748" customFormat="1" ht="15.75" customHeight="1" x14ac:dyDescent="0.2">
      <c r="A30" s="621"/>
      <c r="B30" s="622"/>
      <c r="C30" s="640"/>
      <c r="D30" s="623"/>
      <c r="E30" s="623" t="s">
        <v>531</v>
      </c>
      <c r="F30" s="633" t="s">
        <v>301</v>
      </c>
      <c r="G30" s="634">
        <f>500+2500</f>
        <v>3000</v>
      </c>
      <c r="H30" s="608"/>
      <c r="I30" s="608"/>
      <c r="J30" s="608"/>
      <c r="K30" s="608"/>
      <c r="L30" s="608"/>
      <c r="M30" s="608"/>
      <c r="N30" s="608"/>
      <c r="O30" s="608"/>
      <c r="P30" s="608"/>
      <c r="Q30" s="608"/>
      <c r="R30" s="608"/>
      <c r="S30" s="608"/>
      <c r="T30" s="608"/>
      <c r="U30" s="608"/>
      <c r="V30" s="608"/>
      <c r="W30" s="608"/>
      <c r="X30" s="608"/>
      <c r="Y30" s="608"/>
      <c r="Z30" s="608"/>
      <c r="AA30" s="608"/>
      <c r="AB30" s="608"/>
      <c r="AC30" s="608"/>
      <c r="AD30" s="608"/>
      <c r="AE30" s="608"/>
      <c r="AF30" s="608"/>
      <c r="AG30" s="608"/>
      <c r="AH30" s="608"/>
      <c r="AI30" s="608"/>
      <c r="AJ30" s="608"/>
      <c r="AK30" s="608"/>
      <c r="AL30" s="608"/>
      <c r="AM30" s="608"/>
      <c r="AN30" s="608"/>
      <c r="AO30" s="608"/>
      <c r="AP30" s="608"/>
      <c r="AQ30" s="608"/>
      <c r="AR30" s="608"/>
      <c r="AS30" s="608"/>
      <c r="AT30" s="608"/>
      <c r="AU30" s="608"/>
      <c r="AV30" s="608"/>
      <c r="AW30" s="608"/>
      <c r="AX30" s="608"/>
      <c r="AY30" s="608"/>
      <c r="AZ30" s="608"/>
      <c r="BA30" s="608"/>
      <c r="BB30" s="608"/>
      <c r="BC30" s="608"/>
      <c r="BD30" s="608"/>
      <c r="BE30" s="608"/>
      <c r="BF30" s="608"/>
      <c r="BG30" s="608"/>
      <c r="BH30" s="608"/>
      <c r="BI30" s="608"/>
      <c r="BJ30" s="608"/>
      <c r="BK30" s="608"/>
      <c r="BL30" s="608"/>
      <c r="BM30" s="608"/>
      <c r="BN30" s="608"/>
      <c r="BO30" s="608"/>
      <c r="BP30" s="608"/>
      <c r="BQ30" s="608"/>
      <c r="BR30" s="608"/>
      <c r="BS30" s="608"/>
      <c r="BT30" s="608"/>
    </row>
    <row r="31" spans="1:72" s="748" customFormat="1" ht="7.5" customHeight="1" x14ac:dyDescent="0.2">
      <c r="A31" s="635"/>
      <c r="B31" s="636"/>
      <c r="C31" s="637"/>
      <c r="D31" s="624"/>
      <c r="E31" s="624"/>
      <c r="F31" s="626"/>
      <c r="G31" s="638"/>
      <c r="H31" s="608"/>
      <c r="I31" s="608"/>
      <c r="J31" s="608"/>
      <c r="K31" s="608"/>
      <c r="L31" s="608"/>
      <c r="M31" s="608"/>
      <c r="N31" s="608"/>
      <c r="O31" s="608"/>
      <c r="P31" s="608"/>
      <c r="Q31" s="608"/>
      <c r="R31" s="608"/>
      <c r="S31" s="608"/>
      <c r="T31" s="608"/>
      <c r="U31" s="608"/>
      <c r="V31" s="608"/>
      <c r="W31" s="608"/>
      <c r="X31" s="608"/>
      <c r="Y31" s="608"/>
      <c r="Z31" s="608"/>
      <c r="AA31" s="608"/>
      <c r="AB31" s="608"/>
      <c r="AC31" s="608"/>
      <c r="AD31" s="608"/>
      <c r="AE31" s="608"/>
      <c r="AF31" s="608"/>
      <c r="AG31" s="608"/>
      <c r="AH31" s="608"/>
      <c r="AI31" s="608"/>
      <c r="AJ31" s="608"/>
      <c r="AK31" s="608"/>
      <c r="AL31" s="608"/>
      <c r="AM31" s="608"/>
      <c r="AN31" s="608"/>
      <c r="AO31" s="608"/>
      <c r="AP31" s="608"/>
      <c r="AQ31" s="608"/>
      <c r="AR31" s="608"/>
      <c r="AS31" s="608"/>
      <c r="AT31" s="608"/>
      <c r="AU31" s="608"/>
      <c r="AV31" s="608"/>
      <c r="AW31" s="608"/>
      <c r="AX31" s="608"/>
      <c r="AY31" s="608"/>
      <c r="AZ31" s="608"/>
      <c r="BA31" s="608"/>
      <c r="BB31" s="608"/>
      <c r="BC31" s="608"/>
      <c r="BD31" s="608"/>
      <c r="BE31" s="608"/>
      <c r="BF31" s="608"/>
      <c r="BG31" s="608"/>
      <c r="BH31" s="608"/>
      <c r="BI31" s="608"/>
      <c r="BJ31" s="608"/>
      <c r="BK31" s="608"/>
      <c r="BL31" s="608"/>
      <c r="BM31" s="608"/>
      <c r="BN31" s="608"/>
      <c r="BO31" s="608"/>
      <c r="BP31" s="608"/>
      <c r="BQ31" s="608"/>
      <c r="BR31" s="608"/>
      <c r="BS31" s="608"/>
      <c r="BT31" s="608"/>
    </row>
    <row r="32" spans="1:72" s="748" customFormat="1" ht="15.75" customHeight="1" x14ac:dyDescent="0.2">
      <c r="A32" s="621"/>
      <c r="B32" s="622"/>
      <c r="C32" s="623"/>
      <c r="D32" s="623"/>
      <c r="E32" s="624" t="s">
        <v>58</v>
      </c>
      <c r="F32" s="625">
        <f>12816+12816</f>
        <v>25632</v>
      </c>
      <c r="G32" s="626" t="s">
        <v>301</v>
      </c>
      <c r="H32" s="608"/>
      <c r="I32" s="608"/>
      <c r="J32" s="608"/>
      <c r="K32" s="608"/>
      <c r="L32" s="608"/>
      <c r="M32" s="608"/>
      <c r="N32" s="608"/>
      <c r="O32" s="608"/>
      <c r="P32" s="608"/>
      <c r="Q32" s="608"/>
      <c r="R32" s="608"/>
      <c r="S32" s="608"/>
      <c r="T32" s="608"/>
      <c r="U32" s="608"/>
      <c r="V32" s="608"/>
      <c r="W32" s="608"/>
      <c r="X32" s="608"/>
      <c r="Y32" s="608"/>
      <c r="Z32" s="608"/>
      <c r="AA32" s="608"/>
      <c r="AB32" s="608"/>
      <c r="AC32" s="608"/>
      <c r="AD32" s="608"/>
      <c r="AE32" s="608"/>
      <c r="AF32" s="608"/>
      <c r="AG32" s="608"/>
      <c r="AH32" s="608"/>
      <c r="AI32" s="608"/>
      <c r="AJ32" s="608"/>
      <c r="AK32" s="608"/>
      <c r="AL32" s="608"/>
      <c r="AM32" s="608"/>
      <c r="AN32" s="608"/>
      <c r="AO32" s="608"/>
      <c r="AP32" s="608"/>
      <c r="AQ32" s="608"/>
      <c r="AR32" s="608"/>
      <c r="AS32" s="608"/>
      <c r="AT32" s="608"/>
      <c r="AU32" s="608"/>
      <c r="AV32" s="608"/>
      <c r="AW32" s="608"/>
      <c r="AX32" s="608"/>
      <c r="AY32" s="608"/>
      <c r="AZ32" s="608"/>
      <c r="BA32" s="608"/>
      <c r="BB32" s="608"/>
      <c r="BC32" s="608"/>
      <c r="BD32" s="608"/>
      <c r="BE32" s="608"/>
      <c r="BF32" s="608"/>
      <c r="BG32" s="608"/>
      <c r="BH32" s="608"/>
      <c r="BI32" s="608"/>
      <c r="BJ32" s="608"/>
      <c r="BK32" s="608"/>
      <c r="BL32" s="608"/>
      <c r="BM32" s="608"/>
      <c r="BN32" s="608"/>
      <c r="BO32" s="608"/>
      <c r="BP32" s="608"/>
      <c r="BQ32" s="608"/>
      <c r="BR32" s="608"/>
      <c r="BS32" s="608"/>
      <c r="BT32" s="608"/>
    </row>
    <row r="33" spans="1:72" s="748" customFormat="1" ht="48" customHeight="1" x14ac:dyDescent="0.2">
      <c r="A33" s="627" t="s">
        <v>509</v>
      </c>
      <c r="B33" s="639" t="s">
        <v>539</v>
      </c>
      <c r="C33" s="623" t="s">
        <v>533</v>
      </c>
      <c r="D33" s="623" t="s">
        <v>540</v>
      </c>
      <c r="E33" s="629" t="s">
        <v>301</v>
      </c>
      <c r="F33" s="630" t="s">
        <v>301</v>
      </c>
      <c r="G33" s="631">
        <f>SUM(G35)</f>
        <v>25632</v>
      </c>
      <c r="H33" s="608"/>
      <c r="I33" s="608"/>
      <c r="J33" s="608"/>
      <c r="K33" s="608"/>
      <c r="L33" s="608"/>
      <c r="M33" s="608"/>
      <c r="N33" s="608"/>
      <c r="O33" s="608"/>
      <c r="P33" s="608"/>
      <c r="Q33" s="608"/>
      <c r="R33" s="608"/>
      <c r="S33" s="608"/>
      <c r="T33" s="608"/>
      <c r="U33" s="608"/>
      <c r="V33" s="608"/>
      <c r="W33" s="608"/>
      <c r="X33" s="608"/>
      <c r="Y33" s="608"/>
      <c r="Z33" s="608"/>
      <c r="AA33" s="608"/>
      <c r="AB33" s="608"/>
      <c r="AC33" s="608"/>
      <c r="AD33" s="608"/>
      <c r="AE33" s="608"/>
      <c r="AF33" s="608"/>
      <c r="AG33" s="608"/>
      <c r="AH33" s="608"/>
      <c r="AI33" s="608"/>
      <c r="AJ33" s="608"/>
      <c r="AK33" s="608"/>
      <c r="AL33" s="608"/>
      <c r="AM33" s="608"/>
      <c r="AN33" s="608"/>
      <c r="AO33" s="608"/>
      <c r="AP33" s="608"/>
      <c r="AQ33" s="608"/>
      <c r="AR33" s="608"/>
      <c r="AS33" s="608"/>
      <c r="AT33" s="608"/>
      <c r="AU33" s="608"/>
      <c r="AV33" s="608"/>
      <c r="AW33" s="608"/>
      <c r="AX33" s="608"/>
      <c r="AY33" s="608"/>
      <c r="AZ33" s="608"/>
      <c r="BA33" s="608"/>
      <c r="BB33" s="608"/>
      <c r="BC33" s="608"/>
      <c r="BD33" s="608"/>
      <c r="BE33" s="608"/>
      <c r="BF33" s="608"/>
      <c r="BG33" s="608"/>
      <c r="BH33" s="608"/>
      <c r="BI33" s="608"/>
      <c r="BJ33" s="608"/>
      <c r="BK33" s="608"/>
      <c r="BL33" s="608"/>
      <c r="BM33" s="608"/>
      <c r="BN33" s="608"/>
      <c r="BO33" s="608"/>
      <c r="BP33" s="608"/>
      <c r="BQ33" s="608"/>
      <c r="BR33" s="608"/>
      <c r="BS33" s="608"/>
      <c r="BT33" s="608"/>
    </row>
    <row r="34" spans="1:72" s="748" customFormat="1" ht="15.75" customHeight="1" x14ac:dyDescent="0.2">
      <c r="A34" s="621"/>
      <c r="B34" s="632"/>
      <c r="C34" s="623"/>
      <c r="D34" s="623"/>
      <c r="E34" s="623"/>
      <c r="F34" s="633"/>
      <c r="G34" s="749"/>
      <c r="H34" s="608"/>
      <c r="I34" s="608"/>
      <c r="J34" s="608"/>
      <c r="K34" s="608"/>
      <c r="L34" s="608"/>
      <c r="M34" s="608"/>
      <c r="N34" s="608"/>
      <c r="O34" s="608"/>
      <c r="P34" s="608"/>
      <c r="Q34" s="608"/>
      <c r="R34" s="608"/>
      <c r="S34" s="608"/>
      <c r="T34" s="608"/>
      <c r="U34" s="608"/>
      <c r="V34" s="608"/>
      <c r="W34" s="608"/>
      <c r="X34" s="608"/>
      <c r="Y34" s="608"/>
      <c r="Z34" s="608"/>
      <c r="AA34" s="608"/>
      <c r="AB34" s="608"/>
      <c r="AC34" s="608"/>
      <c r="AD34" s="608"/>
      <c r="AE34" s="608"/>
      <c r="AF34" s="608"/>
      <c r="AG34" s="608"/>
      <c r="AH34" s="608"/>
      <c r="AI34" s="608"/>
      <c r="AJ34" s="608"/>
      <c r="AK34" s="608"/>
      <c r="AL34" s="608"/>
      <c r="AM34" s="608"/>
      <c r="AN34" s="608"/>
      <c r="AO34" s="608"/>
      <c r="AP34" s="608"/>
      <c r="AQ34" s="608"/>
      <c r="AR34" s="608"/>
      <c r="AS34" s="608"/>
      <c r="AT34" s="608"/>
      <c r="AU34" s="608"/>
      <c r="AV34" s="608"/>
      <c r="AW34" s="608"/>
      <c r="AX34" s="608"/>
      <c r="AY34" s="608"/>
      <c r="AZ34" s="608"/>
      <c r="BA34" s="608"/>
      <c r="BB34" s="608"/>
      <c r="BC34" s="608"/>
      <c r="BD34" s="608"/>
      <c r="BE34" s="608"/>
      <c r="BF34" s="608"/>
      <c r="BG34" s="608"/>
      <c r="BH34" s="608"/>
      <c r="BI34" s="608"/>
      <c r="BJ34" s="608"/>
      <c r="BK34" s="608"/>
      <c r="BL34" s="608"/>
      <c r="BM34" s="608"/>
      <c r="BN34" s="608"/>
      <c r="BO34" s="608"/>
      <c r="BP34" s="608"/>
      <c r="BQ34" s="608"/>
      <c r="BR34" s="608"/>
      <c r="BS34" s="608"/>
      <c r="BT34" s="608"/>
    </row>
    <row r="35" spans="1:72" s="748" customFormat="1" ht="15.75" customHeight="1" x14ac:dyDescent="0.2">
      <c r="A35" s="621"/>
      <c r="B35" s="750" t="s">
        <v>541</v>
      </c>
      <c r="C35" s="623"/>
      <c r="D35" s="623"/>
      <c r="E35" s="623"/>
      <c r="F35" s="633"/>
      <c r="G35" s="749">
        <f>SUM(G36:G39)</f>
        <v>25632</v>
      </c>
      <c r="H35" s="608"/>
      <c r="I35" s="608"/>
      <c r="J35" s="608"/>
      <c r="K35" s="608"/>
      <c r="L35" s="608"/>
      <c r="M35" s="608"/>
      <c r="N35" s="608"/>
      <c r="O35" s="608"/>
      <c r="P35" s="608"/>
      <c r="Q35" s="608"/>
      <c r="R35" s="608"/>
      <c r="S35" s="608"/>
      <c r="T35" s="608"/>
      <c r="U35" s="608"/>
      <c r="V35" s="608"/>
      <c r="W35" s="608"/>
      <c r="X35" s="608"/>
      <c r="Y35" s="608"/>
      <c r="Z35" s="608"/>
      <c r="AA35" s="608"/>
      <c r="AB35" s="608"/>
      <c r="AC35" s="608"/>
      <c r="AD35" s="608"/>
      <c r="AE35" s="608"/>
      <c r="AF35" s="608"/>
      <c r="AG35" s="608"/>
      <c r="AH35" s="608"/>
      <c r="AI35" s="608"/>
      <c r="AJ35" s="608"/>
      <c r="AK35" s="608"/>
      <c r="AL35" s="608"/>
      <c r="AM35" s="608"/>
      <c r="AN35" s="608"/>
      <c r="AO35" s="608"/>
      <c r="AP35" s="608"/>
      <c r="AQ35" s="608"/>
      <c r="AR35" s="608"/>
      <c r="AS35" s="608"/>
      <c r="AT35" s="608"/>
      <c r="AU35" s="608"/>
      <c r="AV35" s="608"/>
      <c r="AW35" s="608"/>
      <c r="AX35" s="608"/>
      <c r="AY35" s="608"/>
      <c r="AZ35" s="608"/>
      <c r="BA35" s="608"/>
      <c r="BB35" s="608"/>
      <c r="BC35" s="608"/>
      <c r="BD35" s="608"/>
      <c r="BE35" s="608"/>
      <c r="BF35" s="608"/>
      <c r="BG35" s="608"/>
      <c r="BH35" s="608"/>
      <c r="BI35" s="608"/>
      <c r="BJ35" s="608"/>
      <c r="BK35" s="608"/>
      <c r="BL35" s="608"/>
      <c r="BM35" s="608"/>
      <c r="BN35" s="608"/>
      <c r="BO35" s="608"/>
      <c r="BP35" s="608"/>
      <c r="BQ35" s="608"/>
      <c r="BR35" s="608"/>
      <c r="BS35" s="608"/>
      <c r="BT35" s="608"/>
    </row>
    <row r="36" spans="1:72" s="748" customFormat="1" ht="15.75" customHeight="1" x14ac:dyDescent="0.2">
      <c r="A36" s="621"/>
      <c r="B36" s="622"/>
      <c r="C36" s="640"/>
      <c r="D36" s="623"/>
      <c r="E36" s="623" t="s">
        <v>148</v>
      </c>
      <c r="F36" s="633" t="s">
        <v>301</v>
      </c>
      <c r="G36" s="634">
        <f>1025+1025</f>
        <v>2050</v>
      </c>
      <c r="H36" s="608"/>
      <c r="I36" s="608"/>
      <c r="J36" s="608"/>
      <c r="K36" s="608"/>
      <c r="L36" s="608"/>
      <c r="M36" s="608"/>
      <c r="N36" s="608"/>
      <c r="O36" s="608"/>
      <c r="P36" s="608"/>
      <c r="Q36" s="608"/>
      <c r="R36" s="608"/>
      <c r="S36" s="608"/>
      <c r="T36" s="608"/>
      <c r="U36" s="608"/>
      <c r="V36" s="608"/>
      <c r="W36" s="608"/>
      <c r="X36" s="608"/>
      <c r="Y36" s="608"/>
      <c r="Z36" s="608"/>
      <c r="AA36" s="608"/>
      <c r="AB36" s="608"/>
      <c r="AC36" s="608"/>
      <c r="AD36" s="608"/>
      <c r="AE36" s="608"/>
      <c r="AF36" s="608"/>
      <c r="AG36" s="608"/>
      <c r="AH36" s="608"/>
      <c r="AI36" s="608"/>
      <c r="AJ36" s="608"/>
      <c r="AK36" s="608"/>
      <c r="AL36" s="608"/>
      <c r="AM36" s="608"/>
      <c r="AN36" s="608"/>
      <c r="AO36" s="608"/>
      <c r="AP36" s="608"/>
      <c r="AQ36" s="608"/>
      <c r="AR36" s="608"/>
      <c r="AS36" s="608"/>
      <c r="AT36" s="608"/>
      <c r="AU36" s="608"/>
      <c r="AV36" s="608"/>
      <c r="AW36" s="608"/>
      <c r="AX36" s="608"/>
      <c r="AY36" s="608"/>
      <c r="AZ36" s="608"/>
      <c r="BA36" s="608"/>
      <c r="BB36" s="608"/>
      <c r="BC36" s="608"/>
      <c r="BD36" s="608"/>
      <c r="BE36" s="608"/>
      <c r="BF36" s="608"/>
      <c r="BG36" s="608"/>
      <c r="BH36" s="608"/>
      <c r="BI36" s="608"/>
      <c r="BJ36" s="608"/>
      <c r="BK36" s="608"/>
      <c r="BL36" s="608"/>
      <c r="BM36" s="608"/>
      <c r="BN36" s="608"/>
      <c r="BO36" s="608"/>
      <c r="BP36" s="608"/>
      <c r="BQ36" s="608"/>
      <c r="BR36" s="608"/>
      <c r="BS36" s="608"/>
      <c r="BT36" s="608"/>
    </row>
    <row r="37" spans="1:72" s="748" customFormat="1" ht="15.75" customHeight="1" x14ac:dyDescent="0.2">
      <c r="A37" s="621"/>
      <c r="B37" s="622"/>
      <c r="C37" s="640"/>
      <c r="D37" s="623"/>
      <c r="E37" s="623" t="s">
        <v>542</v>
      </c>
      <c r="F37" s="633" t="s">
        <v>301</v>
      </c>
      <c r="G37" s="634">
        <f>1666+1666</f>
        <v>3332</v>
      </c>
      <c r="H37" s="608"/>
      <c r="I37" s="608"/>
      <c r="J37" s="608"/>
      <c r="K37" s="608"/>
      <c r="L37" s="608"/>
      <c r="M37" s="608"/>
      <c r="N37" s="608"/>
      <c r="O37" s="608"/>
      <c r="P37" s="608"/>
      <c r="Q37" s="608"/>
      <c r="R37" s="608"/>
      <c r="S37" s="608"/>
      <c r="T37" s="608"/>
      <c r="U37" s="608"/>
      <c r="V37" s="608"/>
      <c r="W37" s="608"/>
      <c r="X37" s="608"/>
      <c r="Y37" s="608"/>
      <c r="Z37" s="608"/>
      <c r="AA37" s="608"/>
      <c r="AB37" s="608"/>
      <c r="AC37" s="608"/>
      <c r="AD37" s="608"/>
      <c r="AE37" s="608"/>
      <c r="AF37" s="608"/>
      <c r="AG37" s="608"/>
      <c r="AH37" s="608"/>
      <c r="AI37" s="608"/>
      <c r="AJ37" s="608"/>
      <c r="AK37" s="608"/>
      <c r="AL37" s="608"/>
      <c r="AM37" s="608"/>
      <c r="AN37" s="608"/>
      <c r="AO37" s="608"/>
      <c r="AP37" s="608"/>
      <c r="AQ37" s="608"/>
      <c r="AR37" s="608"/>
      <c r="AS37" s="608"/>
      <c r="AT37" s="608"/>
      <c r="AU37" s="608"/>
      <c r="AV37" s="608"/>
      <c r="AW37" s="608"/>
      <c r="AX37" s="608"/>
      <c r="AY37" s="608"/>
      <c r="AZ37" s="608"/>
      <c r="BA37" s="608"/>
      <c r="BB37" s="608"/>
      <c r="BC37" s="608"/>
      <c r="BD37" s="608"/>
      <c r="BE37" s="608"/>
      <c r="BF37" s="608"/>
      <c r="BG37" s="608"/>
      <c r="BH37" s="608"/>
      <c r="BI37" s="608"/>
      <c r="BJ37" s="608"/>
      <c r="BK37" s="608"/>
      <c r="BL37" s="608"/>
      <c r="BM37" s="608"/>
      <c r="BN37" s="608"/>
      <c r="BO37" s="608"/>
      <c r="BP37" s="608"/>
      <c r="BQ37" s="608"/>
      <c r="BR37" s="608"/>
      <c r="BS37" s="608"/>
      <c r="BT37" s="608"/>
    </row>
    <row r="38" spans="1:72" s="748" customFormat="1" ht="15.75" customHeight="1" x14ac:dyDescent="0.2">
      <c r="A38" s="621"/>
      <c r="B38" s="622"/>
      <c r="C38" s="640"/>
      <c r="D38" s="623"/>
      <c r="E38" s="623" t="s">
        <v>535</v>
      </c>
      <c r="F38" s="633" t="s">
        <v>301</v>
      </c>
      <c r="G38" s="634">
        <f>8331+8331</f>
        <v>16662</v>
      </c>
      <c r="H38" s="608"/>
      <c r="I38" s="608"/>
      <c r="J38" s="608"/>
      <c r="K38" s="608"/>
      <c r="L38" s="608"/>
      <c r="M38" s="608"/>
      <c r="N38" s="608"/>
      <c r="O38" s="608"/>
      <c r="P38" s="608"/>
      <c r="Q38" s="608"/>
      <c r="R38" s="608"/>
      <c r="S38" s="608"/>
      <c r="T38" s="608"/>
      <c r="U38" s="608"/>
      <c r="V38" s="608"/>
      <c r="W38" s="608"/>
      <c r="X38" s="608"/>
      <c r="Y38" s="608"/>
      <c r="Z38" s="608"/>
      <c r="AA38" s="608"/>
      <c r="AB38" s="608"/>
      <c r="AC38" s="608"/>
      <c r="AD38" s="608"/>
      <c r="AE38" s="608"/>
      <c r="AF38" s="608"/>
      <c r="AG38" s="608"/>
      <c r="AH38" s="608"/>
      <c r="AI38" s="608"/>
      <c r="AJ38" s="608"/>
      <c r="AK38" s="608"/>
      <c r="AL38" s="608"/>
      <c r="AM38" s="608"/>
      <c r="AN38" s="608"/>
      <c r="AO38" s="608"/>
      <c r="AP38" s="608"/>
      <c r="AQ38" s="608"/>
      <c r="AR38" s="608"/>
      <c r="AS38" s="608"/>
      <c r="AT38" s="608"/>
      <c r="AU38" s="608"/>
      <c r="AV38" s="608"/>
      <c r="AW38" s="608"/>
      <c r="AX38" s="608"/>
      <c r="AY38" s="608"/>
      <c r="AZ38" s="608"/>
      <c r="BA38" s="608"/>
      <c r="BB38" s="608"/>
      <c r="BC38" s="608"/>
      <c r="BD38" s="608"/>
      <c r="BE38" s="608"/>
      <c r="BF38" s="608"/>
      <c r="BG38" s="608"/>
      <c r="BH38" s="608"/>
      <c r="BI38" s="608"/>
      <c r="BJ38" s="608"/>
      <c r="BK38" s="608"/>
      <c r="BL38" s="608"/>
      <c r="BM38" s="608"/>
      <c r="BN38" s="608"/>
      <c r="BO38" s="608"/>
      <c r="BP38" s="608"/>
      <c r="BQ38" s="608"/>
      <c r="BR38" s="608"/>
      <c r="BS38" s="608"/>
      <c r="BT38" s="608"/>
    </row>
    <row r="39" spans="1:72" s="748" customFormat="1" ht="15.75" customHeight="1" x14ac:dyDescent="0.2">
      <c r="A39" s="621"/>
      <c r="B39" s="622"/>
      <c r="C39" s="640"/>
      <c r="D39" s="623"/>
      <c r="E39" s="623" t="s">
        <v>536</v>
      </c>
      <c r="F39" s="633" t="s">
        <v>301</v>
      </c>
      <c r="G39" s="634">
        <f>1794+1794</f>
        <v>3588</v>
      </c>
      <c r="H39" s="608"/>
      <c r="I39" s="608"/>
      <c r="J39" s="608"/>
      <c r="K39" s="608"/>
      <c r="L39" s="608"/>
      <c r="M39" s="608"/>
      <c r="N39" s="608"/>
      <c r="O39" s="608"/>
      <c r="P39" s="608"/>
      <c r="Q39" s="608"/>
      <c r="R39" s="608"/>
      <c r="S39" s="608"/>
      <c r="T39" s="608"/>
      <c r="U39" s="608"/>
      <c r="V39" s="608"/>
      <c r="W39" s="608"/>
      <c r="X39" s="608"/>
      <c r="Y39" s="608"/>
      <c r="Z39" s="608"/>
      <c r="AA39" s="608"/>
      <c r="AB39" s="608"/>
      <c r="AC39" s="608"/>
      <c r="AD39" s="608"/>
      <c r="AE39" s="608"/>
      <c r="AF39" s="608"/>
      <c r="AG39" s="608"/>
      <c r="AH39" s="608"/>
      <c r="AI39" s="608"/>
      <c r="AJ39" s="608"/>
      <c r="AK39" s="608"/>
      <c r="AL39" s="608"/>
      <c r="AM39" s="608"/>
      <c r="AN39" s="608"/>
      <c r="AO39" s="608"/>
      <c r="AP39" s="608"/>
      <c r="AQ39" s="608"/>
      <c r="AR39" s="608"/>
      <c r="AS39" s="608"/>
      <c r="AT39" s="608"/>
      <c r="AU39" s="608"/>
      <c r="AV39" s="608"/>
      <c r="AW39" s="608"/>
      <c r="AX39" s="608"/>
      <c r="AY39" s="608"/>
      <c r="AZ39" s="608"/>
      <c r="BA39" s="608"/>
      <c r="BB39" s="608"/>
      <c r="BC39" s="608"/>
      <c r="BD39" s="608"/>
      <c r="BE39" s="608"/>
      <c r="BF39" s="608"/>
      <c r="BG39" s="608"/>
      <c r="BH39" s="608"/>
      <c r="BI39" s="608"/>
      <c r="BJ39" s="608"/>
      <c r="BK39" s="608"/>
      <c r="BL39" s="608"/>
      <c r="BM39" s="608"/>
      <c r="BN39" s="608"/>
      <c r="BO39" s="608"/>
      <c r="BP39" s="608"/>
      <c r="BQ39" s="608"/>
      <c r="BR39" s="608"/>
      <c r="BS39" s="608"/>
      <c r="BT39" s="608"/>
    </row>
    <row r="40" spans="1:72" s="748" customFormat="1" ht="8.25" customHeight="1" x14ac:dyDescent="0.2">
      <c r="A40" s="635"/>
      <c r="B40" s="636"/>
      <c r="C40" s="637"/>
      <c r="D40" s="624"/>
      <c r="E40" s="624"/>
      <c r="F40" s="626"/>
      <c r="G40" s="638"/>
      <c r="H40" s="608"/>
      <c r="I40" s="608"/>
      <c r="J40" s="608"/>
      <c r="K40" s="608"/>
      <c r="L40" s="608"/>
      <c r="M40" s="608"/>
      <c r="N40" s="608"/>
      <c r="O40" s="608"/>
      <c r="P40" s="608"/>
      <c r="Q40" s="608"/>
      <c r="R40" s="608"/>
      <c r="S40" s="608"/>
      <c r="T40" s="608"/>
      <c r="U40" s="608"/>
      <c r="V40" s="608"/>
      <c r="W40" s="608"/>
      <c r="X40" s="608"/>
      <c r="Y40" s="608"/>
      <c r="Z40" s="608"/>
      <c r="AA40" s="608"/>
      <c r="AB40" s="608"/>
      <c r="AC40" s="608"/>
      <c r="AD40" s="608"/>
      <c r="AE40" s="608"/>
      <c r="AF40" s="608"/>
      <c r="AG40" s="608"/>
      <c r="AH40" s="608"/>
      <c r="AI40" s="608"/>
      <c r="AJ40" s="608"/>
      <c r="AK40" s="608"/>
      <c r="AL40" s="608"/>
      <c r="AM40" s="608"/>
      <c r="AN40" s="608"/>
      <c r="AO40" s="608"/>
      <c r="AP40" s="608"/>
      <c r="AQ40" s="608"/>
      <c r="AR40" s="608"/>
      <c r="AS40" s="608"/>
      <c r="AT40" s="608"/>
      <c r="AU40" s="608"/>
      <c r="AV40" s="608"/>
      <c r="AW40" s="608"/>
      <c r="AX40" s="608"/>
      <c r="AY40" s="608"/>
      <c r="AZ40" s="608"/>
      <c r="BA40" s="608"/>
      <c r="BB40" s="608"/>
      <c r="BC40" s="608"/>
      <c r="BD40" s="608"/>
      <c r="BE40" s="608"/>
      <c r="BF40" s="608"/>
      <c r="BG40" s="608"/>
      <c r="BH40" s="608"/>
      <c r="BI40" s="608"/>
      <c r="BJ40" s="608"/>
      <c r="BK40" s="608"/>
      <c r="BL40" s="608"/>
      <c r="BM40" s="608"/>
      <c r="BN40" s="608"/>
      <c r="BO40" s="608"/>
      <c r="BP40" s="608"/>
      <c r="BQ40" s="608"/>
      <c r="BR40" s="608"/>
      <c r="BS40" s="608"/>
      <c r="BT40" s="608"/>
    </row>
    <row r="41" spans="1:72" s="748" customFormat="1" ht="15.75" customHeight="1" x14ac:dyDescent="0.2">
      <c r="A41" s="621"/>
      <c r="B41" s="622"/>
      <c r="C41" s="623" t="s">
        <v>543</v>
      </c>
      <c r="D41" s="623" t="s">
        <v>55</v>
      </c>
      <c r="E41" s="624" t="s">
        <v>58</v>
      </c>
      <c r="F41" s="625">
        <f>372460+401339</f>
        <v>773799</v>
      </c>
      <c r="G41" s="626" t="s">
        <v>301</v>
      </c>
      <c r="H41" s="608"/>
      <c r="I41" s="608"/>
      <c r="J41" s="608"/>
      <c r="K41" s="608"/>
      <c r="L41" s="608"/>
      <c r="M41" s="608"/>
      <c r="N41" s="608"/>
      <c r="O41" s="608"/>
      <c r="P41" s="608"/>
      <c r="Q41" s="608"/>
      <c r="R41" s="608"/>
      <c r="S41" s="608"/>
      <c r="T41" s="608"/>
      <c r="U41" s="608"/>
      <c r="V41" s="608"/>
      <c r="W41" s="608"/>
      <c r="X41" s="608"/>
      <c r="Y41" s="608"/>
      <c r="Z41" s="608"/>
      <c r="AA41" s="608"/>
      <c r="AB41" s="608"/>
      <c r="AC41" s="608"/>
      <c r="AD41" s="608"/>
      <c r="AE41" s="608"/>
      <c r="AF41" s="608"/>
      <c r="AG41" s="608"/>
      <c r="AH41" s="608"/>
      <c r="AI41" s="608"/>
      <c r="AJ41" s="608"/>
      <c r="AK41" s="608"/>
      <c r="AL41" s="608"/>
      <c r="AM41" s="608"/>
      <c r="AN41" s="608"/>
      <c r="AO41" s="608"/>
      <c r="AP41" s="608"/>
      <c r="AQ41" s="608"/>
      <c r="AR41" s="608"/>
      <c r="AS41" s="608"/>
      <c r="AT41" s="608"/>
      <c r="AU41" s="608"/>
      <c r="AV41" s="608"/>
      <c r="AW41" s="608"/>
      <c r="AX41" s="608"/>
      <c r="AY41" s="608"/>
      <c r="AZ41" s="608"/>
      <c r="BA41" s="608"/>
      <c r="BB41" s="608"/>
      <c r="BC41" s="608"/>
      <c r="BD41" s="608"/>
      <c r="BE41" s="608"/>
      <c r="BF41" s="608"/>
      <c r="BG41" s="608"/>
      <c r="BH41" s="608"/>
      <c r="BI41" s="608"/>
      <c r="BJ41" s="608"/>
      <c r="BK41" s="608"/>
      <c r="BL41" s="608"/>
      <c r="BM41" s="608"/>
      <c r="BN41" s="608"/>
      <c r="BO41" s="608"/>
      <c r="BP41" s="608"/>
      <c r="BQ41" s="608"/>
      <c r="BR41" s="608"/>
      <c r="BS41" s="608"/>
      <c r="BT41" s="608"/>
    </row>
    <row r="42" spans="1:72" s="748" customFormat="1" ht="22.5" customHeight="1" x14ac:dyDescent="0.2">
      <c r="A42" s="627" t="s">
        <v>510</v>
      </c>
      <c r="B42" s="628" t="s">
        <v>544</v>
      </c>
      <c r="C42" s="623"/>
      <c r="D42" s="623"/>
      <c r="E42" s="629" t="s">
        <v>301</v>
      </c>
      <c r="F42" s="630" t="s">
        <v>301</v>
      </c>
      <c r="G42" s="631">
        <f>SUM(G44,G51,G56,G63,G68,G73,G78,G85,G90,G95,G102,G107,G112,G119,G124,G131,G136)</f>
        <v>773799</v>
      </c>
      <c r="H42" s="608"/>
      <c r="I42" s="608"/>
      <c r="J42" s="608"/>
      <c r="K42" s="608"/>
      <c r="L42" s="608"/>
      <c r="M42" s="608"/>
      <c r="N42" s="608"/>
      <c r="O42" s="608"/>
      <c r="P42" s="608"/>
      <c r="Q42" s="608"/>
      <c r="R42" s="608"/>
      <c r="S42" s="608"/>
      <c r="T42" s="608"/>
      <c r="U42" s="608"/>
      <c r="V42" s="608"/>
      <c r="W42" s="608"/>
      <c r="X42" s="608"/>
      <c r="Y42" s="608"/>
      <c r="Z42" s="608"/>
      <c r="AA42" s="608"/>
      <c r="AB42" s="608"/>
      <c r="AC42" s="608"/>
      <c r="AD42" s="608"/>
      <c r="AE42" s="608"/>
      <c r="AF42" s="608"/>
      <c r="AG42" s="608"/>
      <c r="AH42" s="608"/>
      <c r="AI42" s="608"/>
      <c r="AJ42" s="608"/>
      <c r="AK42" s="608"/>
      <c r="AL42" s="608"/>
      <c r="AM42" s="608"/>
      <c r="AN42" s="608"/>
      <c r="AO42" s="608"/>
      <c r="AP42" s="608"/>
      <c r="AQ42" s="608"/>
      <c r="AR42" s="608"/>
      <c r="AS42" s="608"/>
      <c r="AT42" s="608"/>
      <c r="AU42" s="608"/>
      <c r="AV42" s="608"/>
      <c r="AW42" s="608"/>
      <c r="AX42" s="608"/>
      <c r="AY42" s="608"/>
      <c r="AZ42" s="608"/>
      <c r="BA42" s="608"/>
      <c r="BB42" s="608"/>
      <c r="BC42" s="608"/>
      <c r="BD42" s="608"/>
      <c r="BE42" s="608"/>
      <c r="BF42" s="608"/>
      <c r="BG42" s="608"/>
      <c r="BH42" s="608"/>
      <c r="BI42" s="608"/>
      <c r="BJ42" s="608"/>
      <c r="BK42" s="608"/>
      <c r="BL42" s="608"/>
      <c r="BM42" s="608"/>
      <c r="BN42" s="608"/>
      <c r="BO42" s="608"/>
      <c r="BP42" s="608"/>
      <c r="BQ42" s="608"/>
      <c r="BR42" s="608"/>
      <c r="BS42" s="608"/>
      <c r="BT42" s="608"/>
    </row>
    <row r="43" spans="1:72" s="748" customFormat="1" ht="15.75" customHeight="1" x14ac:dyDescent="0.2">
      <c r="A43" s="621"/>
      <c r="B43" s="622"/>
      <c r="C43" s="640"/>
      <c r="D43" s="623"/>
      <c r="E43" s="623"/>
      <c r="F43" s="633"/>
      <c r="G43" s="634"/>
      <c r="H43" s="608"/>
      <c r="I43" s="608"/>
      <c r="J43" s="608"/>
      <c r="K43" s="608"/>
      <c r="L43" s="608"/>
      <c r="M43" s="608"/>
      <c r="N43" s="608"/>
      <c r="O43" s="608"/>
      <c r="P43" s="608"/>
      <c r="Q43" s="608"/>
      <c r="R43" s="608"/>
      <c r="S43" s="608"/>
      <c r="T43" s="608"/>
      <c r="U43" s="608"/>
      <c r="V43" s="608"/>
      <c r="W43" s="608"/>
      <c r="X43" s="608"/>
      <c r="Y43" s="608"/>
      <c r="Z43" s="608"/>
      <c r="AA43" s="608"/>
      <c r="AB43" s="608"/>
      <c r="AC43" s="608"/>
      <c r="AD43" s="608"/>
      <c r="AE43" s="608"/>
      <c r="AF43" s="608"/>
      <c r="AG43" s="608"/>
      <c r="AH43" s="608"/>
      <c r="AI43" s="608"/>
      <c r="AJ43" s="608"/>
      <c r="AK43" s="608"/>
      <c r="AL43" s="608"/>
      <c r="AM43" s="608"/>
      <c r="AN43" s="608"/>
      <c r="AO43" s="608"/>
      <c r="AP43" s="608"/>
      <c r="AQ43" s="608"/>
      <c r="AR43" s="608"/>
      <c r="AS43" s="608"/>
      <c r="AT43" s="608"/>
      <c r="AU43" s="608"/>
      <c r="AV43" s="608"/>
      <c r="AW43" s="608"/>
      <c r="AX43" s="608"/>
      <c r="AY43" s="608"/>
      <c r="AZ43" s="608"/>
      <c r="BA43" s="608"/>
      <c r="BB43" s="608"/>
      <c r="BC43" s="608"/>
      <c r="BD43" s="608"/>
      <c r="BE43" s="608"/>
      <c r="BF43" s="608"/>
      <c r="BG43" s="608"/>
      <c r="BH43" s="608"/>
      <c r="BI43" s="608"/>
      <c r="BJ43" s="608"/>
      <c r="BK43" s="608"/>
      <c r="BL43" s="608"/>
      <c r="BM43" s="608"/>
      <c r="BN43" s="608"/>
      <c r="BO43" s="608"/>
      <c r="BP43" s="608"/>
      <c r="BQ43" s="608"/>
      <c r="BR43" s="608"/>
      <c r="BS43" s="608"/>
      <c r="BT43" s="608"/>
    </row>
    <row r="44" spans="1:72" s="748" customFormat="1" ht="15.75" customHeight="1" x14ac:dyDescent="0.2">
      <c r="A44" s="621"/>
      <c r="B44" s="750" t="s">
        <v>21</v>
      </c>
      <c r="C44" s="623" t="s">
        <v>545</v>
      </c>
      <c r="D44" s="623" t="s">
        <v>546</v>
      </c>
      <c r="E44" s="629" t="s">
        <v>301</v>
      </c>
      <c r="F44" s="630" t="s">
        <v>301</v>
      </c>
      <c r="G44" s="631">
        <f>SUM(G46)</f>
        <v>423608</v>
      </c>
      <c r="H44" s="608"/>
      <c r="I44" s="608"/>
      <c r="J44" s="608"/>
      <c r="K44" s="608"/>
      <c r="L44" s="608"/>
      <c r="M44" s="608"/>
      <c r="N44" s="608"/>
      <c r="O44" s="608"/>
      <c r="P44" s="608"/>
      <c r="Q44" s="608"/>
      <c r="R44" s="608"/>
      <c r="S44" s="608"/>
      <c r="T44" s="608"/>
      <c r="U44" s="608"/>
      <c r="V44" s="608"/>
      <c r="W44" s="608"/>
      <c r="X44" s="608"/>
      <c r="Y44" s="608"/>
      <c r="Z44" s="608"/>
      <c r="AA44" s="608"/>
      <c r="AB44" s="608"/>
      <c r="AC44" s="608"/>
      <c r="AD44" s="608"/>
      <c r="AE44" s="608"/>
      <c r="AF44" s="608"/>
      <c r="AG44" s="608"/>
      <c r="AH44" s="608"/>
      <c r="AI44" s="608"/>
      <c r="AJ44" s="608"/>
      <c r="AK44" s="608"/>
      <c r="AL44" s="608"/>
      <c r="AM44" s="608"/>
      <c r="AN44" s="608"/>
      <c r="AO44" s="608"/>
      <c r="AP44" s="608"/>
      <c r="AQ44" s="608"/>
      <c r="AR44" s="608"/>
      <c r="AS44" s="608"/>
      <c r="AT44" s="608"/>
      <c r="AU44" s="608"/>
      <c r="AV44" s="608"/>
      <c r="AW44" s="608"/>
      <c r="AX44" s="608"/>
      <c r="AY44" s="608"/>
      <c r="AZ44" s="608"/>
      <c r="BA44" s="608"/>
      <c r="BB44" s="608"/>
      <c r="BC44" s="608"/>
      <c r="BD44" s="608"/>
      <c r="BE44" s="608"/>
      <c r="BF44" s="608"/>
      <c r="BG44" s="608"/>
      <c r="BH44" s="608"/>
      <c r="BI44" s="608"/>
      <c r="BJ44" s="608"/>
      <c r="BK44" s="608"/>
      <c r="BL44" s="608"/>
      <c r="BM44" s="608"/>
      <c r="BN44" s="608"/>
      <c r="BO44" s="608"/>
      <c r="BP44" s="608"/>
      <c r="BQ44" s="608"/>
      <c r="BR44" s="608"/>
      <c r="BS44" s="608"/>
      <c r="BT44" s="608"/>
    </row>
    <row r="45" spans="1:72" s="748" customFormat="1" ht="7.5" customHeight="1" x14ac:dyDescent="0.2">
      <c r="A45" s="621"/>
      <c r="B45" s="622"/>
      <c r="C45" s="640"/>
      <c r="D45" s="623"/>
      <c r="E45" s="623"/>
      <c r="F45" s="633"/>
      <c r="G45" s="634"/>
      <c r="H45" s="608"/>
      <c r="I45" s="608"/>
      <c r="J45" s="608"/>
      <c r="K45" s="608"/>
      <c r="L45" s="608"/>
      <c r="M45" s="608"/>
      <c r="N45" s="608"/>
      <c r="O45" s="608"/>
      <c r="P45" s="608"/>
      <c r="Q45" s="608"/>
      <c r="R45" s="608"/>
      <c r="S45" s="608"/>
      <c r="T45" s="608"/>
      <c r="U45" s="608"/>
      <c r="V45" s="608"/>
      <c r="W45" s="608"/>
      <c r="X45" s="608"/>
      <c r="Y45" s="608"/>
      <c r="Z45" s="608"/>
      <c r="AA45" s="608"/>
      <c r="AB45" s="608"/>
      <c r="AC45" s="608"/>
      <c r="AD45" s="608"/>
      <c r="AE45" s="608"/>
      <c r="AF45" s="608"/>
      <c r="AG45" s="608"/>
      <c r="AH45" s="608"/>
      <c r="AI45" s="608"/>
      <c r="AJ45" s="608"/>
      <c r="AK45" s="608"/>
      <c r="AL45" s="608"/>
      <c r="AM45" s="608"/>
      <c r="AN45" s="608"/>
      <c r="AO45" s="608"/>
      <c r="AP45" s="608"/>
      <c r="AQ45" s="608"/>
      <c r="AR45" s="608"/>
      <c r="AS45" s="608"/>
      <c r="AT45" s="608"/>
      <c r="AU45" s="608"/>
      <c r="AV45" s="608"/>
      <c r="AW45" s="608"/>
      <c r="AX45" s="608"/>
      <c r="AY45" s="608"/>
      <c r="AZ45" s="608"/>
      <c r="BA45" s="608"/>
      <c r="BB45" s="608"/>
      <c r="BC45" s="608"/>
      <c r="BD45" s="608"/>
      <c r="BE45" s="608"/>
      <c r="BF45" s="608"/>
      <c r="BG45" s="608"/>
      <c r="BH45" s="608"/>
      <c r="BI45" s="608"/>
      <c r="BJ45" s="608"/>
      <c r="BK45" s="608"/>
      <c r="BL45" s="608"/>
      <c r="BM45" s="608"/>
      <c r="BN45" s="608"/>
      <c r="BO45" s="608"/>
      <c r="BP45" s="608"/>
      <c r="BQ45" s="608"/>
      <c r="BR45" s="608"/>
      <c r="BS45" s="608"/>
      <c r="BT45" s="608"/>
    </row>
    <row r="46" spans="1:72" s="748" customFormat="1" ht="15.75" customHeight="1" x14ac:dyDescent="0.2">
      <c r="A46" s="621"/>
      <c r="B46" s="622"/>
      <c r="C46" s="640"/>
      <c r="D46" s="623"/>
      <c r="E46" s="623"/>
      <c r="F46" s="633"/>
      <c r="G46" s="749">
        <f>SUM(G47:G49)</f>
        <v>423608</v>
      </c>
      <c r="H46" s="608"/>
      <c r="I46" s="608"/>
      <c r="J46" s="608"/>
      <c r="K46" s="608"/>
      <c r="L46" s="608"/>
      <c r="M46" s="608"/>
      <c r="N46" s="608"/>
      <c r="O46" s="608"/>
      <c r="P46" s="608"/>
      <c r="Q46" s="608"/>
      <c r="R46" s="608"/>
      <c r="S46" s="608"/>
      <c r="T46" s="608"/>
      <c r="U46" s="608"/>
      <c r="V46" s="608"/>
      <c r="W46" s="608"/>
      <c r="X46" s="608"/>
      <c r="Y46" s="608"/>
      <c r="Z46" s="608"/>
      <c r="AA46" s="608"/>
      <c r="AB46" s="608"/>
      <c r="AC46" s="608"/>
      <c r="AD46" s="608"/>
      <c r="AE46" s="608"/>
      <c r="AF46" s="608"/>
      <c r="AG46" s="608"/>
      <c r="AH46" s="608"/>
      <c r="AI46" s="608"/>
      <c r="AJ46" s="608"/>
      <c r="AK46" s="608"/>
      <c r="AL46" s="608"/>
      <c r="AM46" s="608"/>
      <c r="AN46" s="608"/>
      <c r="AO46" s="608"/>
      <c r="AP46" s="608"/>
      <c r="AQ46" s="608"/>
      <c r="AR46" s="608"/>
      <c r="AS46" s="608"/>
      <c r="AT46" s="608"/>
      <c r="AU46" s="608"/>
      <c r="AV46" s="608"/>
      <c r="AW46" s="608"/>
      <c r="AX46" s="608"/>
      <c r="AY46" s="608"/>
      <c r="AZ46" s="608"/>
      <c r="BA46" s="608"/>
      <c r="BB46" s="608"/>
      <c r="BC46" s="608"/>
      <c r="BD46" s="608"/>
      <c r="BE46" s="608"/>
      <c r="BF46" s="608"/>
      <c r="BG46" s="608"/>
      <c r="BH46" s="608"/>
      <c r="BI46" s="608"/>
      <c r="BJ46" s="608"/>
      <c r="BK46" s="608"/>
      <c r="BL46" s="608"/>
      <c r="BM46" s="608"/>
      <c r="BN46" s="608"/>
      <c r="BO46" s="608"/>
      <c r="BP46" s="608"/>
      <c r="BQ46" s="608"/>
      <c r="BR46" s="608"/>
      <c r="BS46" s="608"/>
      <c r="BT46" s="608"/>
    </row>
    <row r="47" spans="1:72" s="748" customFormat="1" ht="15.75" customHeight="1" x14ac:dyDescent="0.2">
      <c r="A47" s="621"/>
      <c r="B47" s="622"/>
      <c r="C47" s="640"/>
      <c r="D47" s="623"/>
      <c r="E47" s="623" t="s">
        <v>148</v>
      </c>
      <c r="F47" s="633" t="s">
        <v>301</v>
      </c>
      <c r="G47" s="634">
        <f>204075+61202</f>
        <v>265277</v>
      </c>
      <c r="H47" s="608"/>
      <c r="I47" s="608"/>
      <c r="J47" s="608"/>
      <c r="K47" s="608"/>
      <c r="L47" s="608"/>
      <c r="M47" s="608"/>
      <c r="N47" s="608"/>
      <c r="O47" s="608"/>
      <c r="P47" s="608"/>
      <c r="Q47" s="608"/>
      <c r="R47" s="608"/>
      <c r="S47" s="608"/>
      <c r="T47" s="608"/>
      <c r="U47" s="608"/>
      <c r="V47" s="608"/>
      <c r="W47" s="608"/>
      <c r="X47" s="608"/>
      <c r="Y47" s="608"/>
      <c r="Z47" s="608"/>
      <c r="AA47" s="608"/>
      <c r="AB47" s="608"/>
      <c r="AC47" s="608"/>
      <c r="AD47" s="608"/>
      <c r="AE47" s="608"/>
      <c r="AF47" s="608"/>
      <c r="AG47" s="608"/>
      <c r="AH47" s="608"/>
      <c r="AI47" s="608"/>
      <c r="AJ47" s="608"/>
      <c r="AK47" s="608"/>
      <c r="AL47" s="608"/>
      <c r="AM47" s="608"/>
      <c r="AN47" s="608"/>
      <c r="AO47" s="608"/>
      <c r="AP47" s="608"/>
      <c r="AQ47" s="608"/>
      <c r="AR47" s="608"/>
      <c r="AS47" s="608"/>
      <c r="AT47" s="608"/>
      <c r="AU47" s="608"/>
      <c r="AV47" s="608"/>
      <c r="AW47" s="608"/>
      <c r="AX47" s="608"/>
      <c r="AY47" s="608"/>
      <c r="AZ47" s="608"/>
      <c r="BA47" s="608"/>
      <c r="BB47" s="608"/>
      <c r="BC47" s="608"/>
      <c r="BD47" s="608"/>
      <c r="BE47" s="608"/>
      <c r="BF47" s="608"/>
      <c r="BG47" s="608"/>
      <c r="BH47" s="608"/>
      <c r="BI47" s="608"/>
      <c r="BJ47" s="608"/>
      <c r="BK47" s="608"/>
      <c r="BL47" s="608"/>
      <c r="BM47" s="608"/>
      <c r="BN47" s="608"/>
      <c r="BO47" s="608"/>
      <c r="BP47" s="608"/>
      <c r="BQ47" s="608"/>
      <c r="BR47" s="608"/>
      <c r="BS47" s="608"/>
      <c r="BT47" s="608"/>
    </row>
    <row r="48" spans="1:72" s="748" customFormat="1" ht="15.75" customHeight="1" x14ac:dyDescent="0.2">
      <c r="A48" s="621"/>
      <c r="B48" s="622"/>
      <c r="C48" s="640"/>
      <c r="D48" s="623"/>
      <c r="E48" s="623" t="s">
        <v>547</v>
      </c>
      <c r="F48" s="633" t="s">
        <v>301</v>
      </c>
      <c r="G48" s="634">
        <f>129917.77</f>
        <v>129917.77</v>
      </c>
      <c r="H48" s="608"/>
      <c r="I48" s="608"/>
      <c r="J48" s="608"/>
      <c r="K48" s="608"/>
      <c r="L48" s="608"/>
      <c r="M48" s="608"/>
      <c r="N48" s="608"/>
      <c r="O48" s="608"/>
      <c r="P48" s="608"/>
      <c r="Q48" s="608"/>
      <c r="R48" s="608"/>
      <c r="S48" s="608"/>
      <c r="T48" s="608"/>
      <c r="U48" s="608"/>
      <c r="V48" s="608"/>
      <c r="W48" s="608"/>
      <c r="X48" s="608"/>
      <c r="Y48" s="608"/>
      <c r="Z48" s="608"/>
      <c r="AA48" s="608"/>
      <c r="AB48" s="608"/>
      <c r="AC48" s="608"/>
      <c r="AD48" s="608"/>
      <c r="AE48" s="608"/>
      <c r="AF48" s="608"/>
      <c r="AG48" s="608"/>
      <c r="AH48" s="608"/>
      <c r="AI48" s="608"/>
      <c r="AJ48" s="608"/>
      <c r="AK48" s="608"/>
      <c r="AL48" s="608"/>
      <c r="AM48" s="608"/>
      <c r="AN48" s="608"/>
      <c r="AO48" s="608"/>
      <c r="AP48" s="608"/>
      <c r="AQ48" s="608"/>
      <c r="AR48" s="608"/>
      <c r="AS48" s="608"/>
      <c r="AT48" s="608"/>
      <c r="AU48" s="608"/>
      <c r="AV48" s="608"/>
      <c r="AW48" s="608"/>
      <c r="AX48" s="608"/>
      <c r="AY48" s="608"/>
      <c r="AZ48" s="608"/>
      <c r="BA48" s="608"/>
      <c r="BB48" s="608"/>
      <c r="BC48" s="608"/>
      <c r="BD48" s="608"/>
      <c r="BE48" s="608"/>
      <c r="BF48" s="608"/>
      <c r="BG48" s="608"/>
      <c r="BH48" s="608"/>
      <c r="BI48" s="608"/>
      <c r="BJ48" s="608"/>
      <c r="BK48" s="608"/>
      <c r="BL48" s="608"/>
      <c r="BM48" s="608"/>
      <c r="BN48" s="608"/>
      <c r="BO48" s="608"/>
      <c r="BP48" s="608"/>
      <c r="BQ48" s="608"/>
      <c r="BR48" s="608"/>
      <c r="BS48" s="608"/>
      <c r="BT48" s="608"/>
    </row>
    <row r="49" spans="1:72" s="748" customFormat="1" ht="15.75" customHeight="1" x14ac:dyDescent="0.2">
      <c r="A49" s="621"/>
      <c r="B49" s="622"/>
      <c r="C49" s="640"/>
      <c r="D49" s="623"/>
      <c r="E49" s="623" t="s">
        <v>536</v>
      </c>
      <c r="F49" s="633" t="s">
        <v>301</v>
      </c>
      <c r="G49" s="634">
        <f>28413.23</f>
        <v>28413.23</v>
      </c>
      <c r="H49" s="608"/>
      <c r="I49" s="608"/>
      <c r="J49" s="608"/>
      <c r="K49" s="608"/>
      <c r="L49" s="608"/>
      <c r="M49" s="608"/>
      <c r="N49" s="608"/>
      <c r="O49" s="608"/>
      <c r="P49" s="608"/>
      <c r="Q49" s="608"/>
      <c r="R49" s="608"/>
      <c r="S49" s="608"/>
      <c r="T49" s="608"/>
      <c r="U49" s="608"/>
      <c r="V49" s="608"/>
      <c r="W49" s="608"/>
      <c r="X49" s="608"/>
      <c r="Y49" s="608"/>
      <c r="Z49" s="608"/>
      <c r="AA49" s="608"/>
      <c r="AB49" s="608"/>
      <c r="AC49" s="608"/>
      <c r="AD49" s="608"/>
      <c r="AE49" s="608"/>
      <c r="AF49" s="608"/>
      <c r="AG49" s="608"/>
      <c r="AH49" s="608"/>
      <c r="AI49" s="608"/>
      <c r="AJ49" s="608"/>
      <c r="AK49" s="608"/>
      <c r="AL49" s="608"/>
      <c r="AM49" s="608"/>
      <c r="AN49" s="608"/>
      <c r="AO49" s="608"/>
      <c r="AP49" s="608"/>
      <c r="AQ49" s="608"/>
      <c r="AR49" s="608"/>
      <c r="AS49" s="608"/>
      <c r="AT49" s="608"/>
      <c r="AU49" s="608"/>
      <c r="AV49" s="608"/>
      <c r="AW49" s="608"/>
      <c r="AX49" s="608"/>
      <c r="AY49" s="608"/>
      <c r="AZ49" s="608"/>
      <c r="BA49" s="608"/>
      <c r="BB49" s="608"/>
      <c r="BC49" s="608"/>
      <c r="BD49" s="608"/>
      <c r="BE49" s="608"/>
      <c r="BF49" s="608"/>
      <c r="BG49" s="608"/>
      <c r="BH49" s="608"/>
      <c r="BI49" s="608"/>
      <c r="BJ49" s="608"/>
      <c r="BK49" s="608"/>
      <c r="BL49" s="608"/>
      <c r="BM49" s="608"/>
      <c r="BN49" s="608"/>
      <c r="BO49" s="608"/>
      <c r="BP49" s="608"/>
      <c r="BQ49" s="608"/>
      <c r="BR49" s="608"/>
      <c r="BS49" s="608"/>
      <c r="BT49" s="608"/>
    </row>
    <row r="50" spans="1:72" s="748" customFormat="1" ht="6" customHeight="1" x14ac:dyDescent="0.2">
      <c r="A50" s="635"/>
      <c r="B50" s="636"/>
      <c r="C50" s="637"/>
      <c r="D50" s="624"/>
      <c r="E50" s="624"/>
      <c r="F50" s="626"/>
      <c r="G50" s="638"/>
      <c r="H50" s="608"/>
      <c r="I50" s="608"/>
      <c r="J50" s="608"/>
      <c r="K50" s="608"/>
      <c r="L50" s="608"/>
      <c r="M50" s="608"/>
      <c r="N50" s="608"/>
      <c r="O50" s="608"/>
      <c r="P50" s="608"/>
      <c r="Q50" s="608"/>
      <c r="R50" s="608"/>
      <c r="S50" s="608"/>
      <c r="T50" s="608"/>
      <c r="U50" s="608"/>
      <c r="V50" s="608"/>
      <c r="W50" s="608"/>
      <c r="X50" s="608"/>
      <c r="Y50" s="608"/>
      <c r="Z50" s="608"/>
      <c r="AA50" s="608"/>
      <c r="AB50" s="608"/>
      <c r="AC50" s="608"/>
      <c r="AD50" s="608"/>
      <c r="AE50" s="608"/>
      <c r="AF50" s="608"/>
      <c r="AG50" s="608"/>
      <c r="AH50" s="608"/>
      <c r="AI50" s="608"/>
      <c r="AJ50" s="608"/>
      <c r="AK50" s="608"/>
      <c r="AL50" s="608"/>
      <c r="AM50" s="608"/>
      <c r="AN50" s="608"/>
      <c r="AO50" s="608"/>
      <c r="AP50" s="608"/>
      <c r="AQ50" s="608"/>
      <c r="AR50" s="608"/>
      <c r="AS50" s="608"/>
      <c r="AT50" s="608"/>
      <c r="AU50" s="608"/>
      <c r="AV50" s="608"/>
      <c r="AW50" s="608"/>
      <c r="AX50" s="608"/>
      <c r="AY50" s="608"/>
      <c r="AZ50" s="608"/>
      <c r="BA50" s="608"/>
      <c r="BB50" s="608"/>
      <c r="BC50" s="608"/>
      <c r="BD50" s="608"/>
      <c r="BE50" s="608"/>
      <c r="BF50" s="608"/>
      <c r="BG50" s="608"/>
      <c r="BH50" s="608"/>
      <c r="BI50" s="608"/>
      <c r="BJ50" s="608"/>
      <c r="BK50" s="608"/>
      <c r="BL50" s="608"/>
      <c r="BM50" s="608"/>
      <c r="BN50" s="608"/>
      <c r="BO50" s="608"/>
      <c r="BP50" s="608"/>
      <c r="BQ50" s="608"/>
      <c r="BR50" s="608"/>
      <c r="BS50" s="608"/>
      <c r="BT50" s="608"/>
    </row>
    <row r="51" spans="1:72" s="748" customFormat="1" ht="25.5" customHeight="1" x14ac:dyDescent="0.2">
      <c r="A51" s="621"/>
      <c r="B51" s="751" t="s">
        <v>16</v>
      </c>
      <c r="C51" s="623" t="s">
        <v>545</v>
      </c>
      <c r="D51" s="623" t="s">
        <v>546</v>
      </c>
      <c r="E51" s="624" t="s">
        <v>301</v>
      </c>
      <c r="F51" s="626" t="s">
        <v>301</v>
      </c>
      <c r="G51" s="625">
        <f>SUM(G53)</f>
        <v>1791</v>
      </c>
      <c r="H51" s="608"/>
      <c r="I51" s="608"/>
      <c r="J51" s="608"/>
      <c r="K51" s="608"/>
      <c r="L51" s="608"/>
      <c r="M51" s="608"/>
      <c r="N51" s="608"/>
      <c r="O51" s="608"/>
      <c r="P51" s="608"/>
      <c r="Q51" s="608"/>
      <c r="R51" s="608"/>
      <c r="S51" s="608"/>
      <c r="T51" s="608"/>
      <c r="U51" s="608"/>
      <c r="V51" s="608"/>
      <c r="W51" s="608"/>
      <c r="X51" s="608"/>
      <c r="Y51" s="608"/>
      <c r="Z51" s="608"/>
      <c r="AA51" s="608"/>
      <c r="AB51" s="608"/>
      <c r="AC51" s="608"/>
      <c r="AD51" s="608"/>
      <c r="AE51" s="608"/>
      <c r="AF51" s="608"/>
      <c r="AG51" s="608"/>
      <c r="AH51" s="608"/>
      <c r="AI51" s="608"/>
      <c r="AJ51" s="608"/>
      <c r="AK51" s="608"/>
      <c r="AL51" s="608"/>
      <c r="AM51" s="608"/>
      <c r="AN51" s="608"/>
      <c r="AO51" s="608"/>
      <c r="AP51" s="608"/>
      <c r="AQ51" s="608"/>
      <c r="AR51" s="608"/>
      <c r="AS51" s="608"/>
      <c r="AT51" s="608"/>
      <c r="AU51" s="608"/>
      <c r="AV51" s="608"/>
      <c r="AW51" s="608"/>
      <c r="AX51" s="608"/>
      <c r="AY51" s="608"/>
      <c r="AZ51" s="608"/>
      <c r="BA51" s="608"/>
      <c r="BB51" s="608"/>
      <c r="BC51" s="608"/>
      <c r="BD51" s="608"/>
      <c r="BE51" s="608"/>
      <c r="BF51" s="608"/>
      <c r="BG51" s="608"/>
      <c r="BH51" s="608"/>
      <c r="BI51" s="608"/>
      <c r="BJ51" s="608"/>
      <c r="BK51" s="608"/>
      <c r="BL51" s="608"/>
      <c r="BM51" s="608"/>
      <c r="BN51" s="608"/>
      <c r="BO51" s="608"/>
      <c r="BP51" s="608"/>
      <c r="BQ51" s="608"/>
      <c r="BR51" s="608"/>
      <c r="BS51" s="608"/>
      <c r="BT51" s="608"/>
    </row>
    <row r="52" spans="1:72" s="748" customFormat="1" ht="6.75" customHeight="1" x14ac:dyDescent="0.2">
      <c r="A52" s="621"/>
      <c r="B52" s="622"/>
      <c r="C52" s="640"/>
      <c r="D52" s="623"/>
      <c r="E52" s="623"/>
      <c r="F52" s="633"/>
      <c r="G52" s="634"/>
      <c r="H52" s="608"/>
      <c r="I52" s="608"/>
      <c r="J52" s="608"/>
      <c r="K52" s="608"/>
      <c r="L52" s="608"/>
      <c r="M52" s="608"/>
      <c r="N52" s="608"/>
      <c r="O52" s="608"/>
      <c r="P52" s="608"/>
      <c r="Q52" s="608"/>
      <c r="R52" s="608"/>
      <c r="S52" s="608"/>
      <c r="T52" s="608"/>
      <c r="U52" s="608"/>
      <c r="V52" s="608"/>
      <c r="W52" s="608"/>
      <c r="X52" s="608"/>
      <c r="Y52" s="608"/>
      <c r="Z52" s="608"/>
      <c r="AA52" s="608"/>
      <c r="AB52" s="608"/>
      <c r="AC52" s="608"/>
      <c r="AD52" s="608"/>
      <c r="AE52" s="608"/>
      <c r="AF52" s="608"/>
      <c r="AG52" s="608"/>
      <c r="AH52" s="608"/>
      <c r="AI52" s="608"/>
      <c r="AJ52" s="608"/>
      <c r="AK52" s="608"/>
      <c r="AL52" s="608"/>
      <c r="AM52" s="608"/>
      <c r="AN52" s="608"/>
      <c r="AO52" s="608"/>
      <c r="AP52" s="608"/>
      <c r="AQ52" s="608"/>
      <c r="AR52" s="608"/>
      <c r="AS52" s="608"/>
      <c r="AT52" s="608"/>
      <c r="AU52" s="608"/>
      <c r="AV52" s="608"/>
      <c r="AW52" s="608"/>
      <c r="AX52" s="608"/>
      <c r="AY52" s="608"/>
      <c r="AZ52" s="608"/>
      <c r="BA52" s="608"/>
      <c r="BB52" s="608"/>
      <c r="BC52" s="608"/>
      <c r="BD52" s="608"/>
      <c r="BE52" s="608"/>
      <c r="BF52" s="608"/>
      <c r="BG52" s="608"/>
      <c r="BH52" s="608"/>
      <c r="BI52" s="608"/>
      <c r="BJ52" s="608"/>
      <c r="BK52" s="608"/>
      <c r="BL52" s="608"/>
      <c r="BM52" s="608"/>
      <c r="BN52" s="608"/>
      <c r="BO52" s="608"/>
      <c r="BP52" s="608"/>
      <c r="BQ52" s="608"/>
      <c r="BR52" s="608"/>
      <c r="BS52" s="608"/>
      <c r="BT52" s="608"/>
    </row>
    <row r="53" spans="1:72" s="748" customFormat="1" ht="15.75" customHeight="1" x14ac:dyDescent="0.2">
      <c r="A53" s="621"/>
      <c r="B53" s="622"/>
      <c r="C53" s="640"/>
      <c r="D53" s="623"/>
      <c r="E53" s="623"/>
      <c r="F53" s="633"/>
      <c r="G53" s="749">
        <f>SUM(G54)</f>
        <v>1791</v>
      </c>
      <c r="H53" s="608"/>
      <c r="I53" s="608"/>
      <c r="J53" s="608"/>
      <c r="K53" s="608"/>
      <c r="L53" s="608"/>
      <c r="M53" s="608"/>
      <c r="N53" s="608"/>
      <c r="O53" s="608"/>
      <c r="P53" s="608"/>
      <c r="Q53" s="608"/>
      <c r="R53" s="608"/>
      <c r="S53" s="608"/>
      <c r="T53" s="608"/>
      <c r="U53" s="608"/>
      <c r="V53" s="608"/>
      <c r="W53" s="608"/>
      <c r="X53" s="608"/>
      <c r="Y53" s="608"/>
      <c r="Z53" s="608"/>
      <c r="AA53" s="608"/>
      <c r="AB53" s="608"/>
      <c r="AC53" s="608"/>
      <c r="AD53" s="608"/>
      <c r="AE53" s="608"/>
      <c r="AF53" s="608"/>
      <c r="AG53" s="608"/>
      <c r="AH53" s="608"/>
      <c r="AI53" s="608"/>
      <c r="AJ53" s="608"/>
      <c r="AK53" s="608"/>
      <c r="AL53" s="608"/>
      <c r="AM53" s="608"/>
      <c r="AN53" s="608"/>
      <c r="AO53" s="608"/>
      <c r="AP53" s="608"/>
      <c r="AQ53" s="608"/>
      <c r="AR53" s="608"/>
      <c r="AS53" s="608"/>
      <c r="AT53" s="608"/>
      <c r="AU53" s="608"/>
      <c r="AV53" s="608"/>
      <c r="AW53" s="608"/>
      <c r="AX53" s="608"/>
      <c r="AY53" s="608"/>
      <c r="AZ53" s="608"/>
      <c r="BA53" s="608"/>
      <c r="BB53" s="608"/>
      <c r="BC53" s="608"/>
      <c r="BD53" s="608"/>
      <c r="BE53" s="608"/>
      <c r="BF53" s="608"/>
      <c r="BG53" s="608"/>
      <c r="BH53" s="608"/>
      <c r="BI53" s="608"/>
      <c r="BJ53" s="608"/>
      <c r="BK53" s="608"/>
      <c r="BL53" s="608"/>
      <c r="BM53" s="608"/>
      <c r="BN53" s="608"/>
      <c r="BO53" s="608"/>
      <c r="BP53" s="608"/>
      <c r="BQ53" s="608"/>
      <c r="BR53" s="608"/>
      <c r="BS53" s="608"/>
      <c r="BT53" s="608"/>
    </row>
    <row r="54" spans="1:72" s="748" customFormat="1" ht="15.75" customHeight="1" x14ac:dyDescent="0.2">
      <c r="A54" s="621"/>
      <c r="B54" s="622"/>
      <c r="C54" s="640"/>
      <c r="D54" s="623"/>
      <c r="E54" s="623" t="s">
        <v>153</v>
      </c>
      <c r="F54" s="633" t="s">
        <v>301</v>
      </c>
      <c r="G54" s="634">
        <f>859+932</f>
        <v>1791</v>
      </c>
      <c r="H54" s="608"/>
      <c r="I54" s="608"/>
      <c r="J54" s="608"/>
      <c r="K54" s="608"/>
      <c r="L54" s="608"/>
      <c r="M54" s="608"/>
      <c r="N54" s="608"/>
      <c r="O54" s="608"/>
      <c r="P54" s="608"/>
      <c r="Q54" s="608"/>
      <c r="R54" s="608"/>
      <c r="S54" s="608"/>
      <c r="T54" s="608"/>
      <c r="U54" s="608"/>
      <c r="V54" s="608"/>
      <c r="W54" s="608"/>
      <c r="X54" s="608"/>
      <c r="Y54" s="608"/>
      <c r="Z54" s="608"/>
      <c r="AA54" s="608"/>
      <c r="AB54" s="608"/>
      <c r="AC54" s="608"/>
      <c r="AD54" s="608"/>
      <c r="AE54" s="608"/>
      <c r="AF54" s="608"/>
      <c r="AG54" s="608"/>
      <c r="AH54" s="608"/>
      <c r="AI54" s="608"/>
      <c r="AJ54" s="608"/>
      <c r="AK54" s="608"/>
      <c r="AL54" s="608"/>
      <c r="AM54" s="608"/>
      <c r="AN54" s="608"/>
      <c r="AO54" s="608"/>
      <c r="AP54" s="608"/>
      <c r="AQ54" s="608"/>
      <c r="AR54" s="608"/>
      <c r="AS54" s="608"/>
      <c r="AT54" s="608"/>
      <c r="AU54" s="608"/>
      <c r="AV54" s="608"/>
      <c r="AW54" s="608"/>
      <c r="AX54" s="608"/>
      <c r="AY54" s="608"/>
      <c r="AZ54" s="608"/>
      <c r="BA54" s="608"/>
      <c r="BB54" s="608"/>
      <c r="BC54" s="608"/>
      <c r="BD54" s="608"/>
      <c r="BE54" s="608"/>
      <c r="BF54" s="608"/>
      <c r="BG54" s="608"/>
      <c r="BH54" s="608"/>
      <c r="BI54" s="608"/>
      <c r="BJ54" s="608"/>
      <c r="BK54" s="608"/>
      <c r="BL54" s="608"/>
      <c r="BM54" s="608"/>
      <c r="BN54" s="608"/>
      <c r="BO54" s="608"/>
      <c r="BP54" s="608"/>
      <c r="BQ54" s="608"/>
      <c r="BR54" s="608"/>
      <c r="BS54" s="608"/>
      <c r="BT54" s="608"/>
    </row>
    <row r="55" spans="1:72" s="748" customFormat="1" ht="8.25" customHeight="1" x14ac:dyDescent="0.2">
      <c r="A55" s="621"/>
      <c r="B55" s="622"/>
      <c r="C55" s="640"/>
      <c r="D55" s="623"/>
      <c r="E55" s="623"/>
      <c r="F55" s="633"/>
      <c r="G55" s="634"/>
      <c r="H55" s="608"/>
      <c r="I55" s="608"/>
      <c r="J55" s="608"/>
      <c r="K55" s="608"/>
      <c r="L55" s="608"/>
      <c r="M55" s="608"/>
      <c r="N55" s="608"/>
      <c r="O55" s="608"/>
      <c r="P55" s="608"/>
      <c r="Q55" s="608"/>
      <c r="R55" s="608"/>
      <c r="S55" s="608"/>
      <c r="T55" s="608"/>
      <c r="U55" s="608"/>
      <c r="V55" s="608"/>
      <c r="W55" s="608"/>
      <c r="X55" s="608"/>
      <c r="Y55" s="608"/>
      <c r="Z55" s="608"/>
      <c r="AA55" s="608"/>
      <c r="AB55" s="608"/>
      <c r="AC55" s="608"/>
      <c r="AD55" s="608"/>
      <c r="AE55" s="608"/>
      <c r="AF55" s="608"/>
      <c r="AG55" s="608"/>
      <c r="AH55" s="608"/>
      <c r="AI55" s="608"/>
      <c r="AJ55" s="608"/>
      <c r="AK55" s="608"/>
      <c r="AL55" s="608"/>
      <c r="AM55" s="608"/>
      <c r="AN55" s="608"/>
      <c r="AO55" s="608"/>
      <c r="AP55" s="608"/>
      <c r="AQ55" s="608"/>
      <c r="AR55" s="608"/>
      <c r="AS55" s="608"/>
      <c r="AT55" s="608"/>
      <c r="AU55" s="608"/>
      <c r="AV55" s="608"/>
      <c r="AW55" s="608"/>
      <c r="AX55" s="608"/>
      <c r="AY55" s="608"/>
      <c r="AZ55" s="608"/>
      <c r="BA55" s="608"/>
      <c r="BB55" s="608"/>
      <c r="BC55" s="608"/>
      <c r="BD55" s="608"/>
      <c r="BE55" s="608"/>
      <c r="BF55" s="608"/>
      <c r="BG55" s="608"/>
      <c r="BH55" s="608"/>
      <c r="BI55" s="608"/>
      <c r="BJ55" s="608"/>
      <c r="BK55" s="608"/>
      <c r="BL55" s="608"/>
      <c r="BM55" s="608"/>
      <c r="BN55" s="608"/>
      <c r="BO55" s="608"/>
      <c r="BP55" s="608"/>
      <c r="BQ55" s="608"/>
      <c r="BR55" s="608"/>
      <c r="BS55" s="608"/>
      <c r="BT55" s="608"/>
    </row>
    <row r="56" spans="1:72" s="748" customFormat="1" ht="15.75" customHeight="1" x14ac:dyDescent="0.2">
      <c r="A56" s="621"/>
      <c r="B56" s="750" t="s">
        <v>21</v>
      </c>
      <c r="C56" s="623" t="s">
        <v>545</v>
      </c>
      <c r="D56" s="623" t="s">
        <v>548</v>
      </c>
      <c r="E56" s="624" t="s">
        <v>301</v>
      </c>
      <c r="F56" s="626" t="s">
        <v>301</v>
      </c>
      <c r="G56" s="625">
        <f>SUM(G58)</f>
        <v>53986</v>
      </c>
      <c r="H56" s="608"/>
      <c r="I56" s="608"/>
      <c r="J56" s="608"/>
      <c r="K56" s="608"/>
      <c r="L56" s="608"/>
      <c r="M56" s="608"/>
      <c r="N56" s="608"/>
      <c r="O56" s="608"/>
      <c r="P56" s="608"/>
      <c r="Q56" s="608"/>
      <c r="R56" s="608"/>
      <c r="S56" s="608"/>
      <c r="T56" s="608"/>
      <c r="U56" s="608"/>
      <c r="V56" s="608"/>
      <c r="W56" s="608"/>
      <c r="X56" s="608"/>
      <c r="Y56" s="608"/>
      <c r="Z56" s="608"/>
      <c r="AA56" s="608"/>
      <c r="AB56" s="608"/>
      <c r="AC56" s="608"/>
      <c r="AD56" s="608"/>
      <c r="AE56" s="608"/>
      <c r="AF56" s="608"/>
      <c r="AG56" s="608"/>
      <c r="AH56" s="608"/>
      <c r="AI56" s="608"/>
      <c r="AJ56" s="608"/>
      <c r="AK56" s="608"/>
      <c r="AL56" s="608"/>
      <c r="AM56" s="608"/>
      <c r="AN56" s="608"/>
      <c r="AO56" s="608"/>
      <c r="AP56" s="608"/>
      <c r="AQ56" s="608"/>
      <c r="AR56" s="608"/>
      <c r="AS56" s="608"/>
      <c r="AT56" s="608"/>
      <c r="AU56" s="608"/>
      <c r="AV56" s="608"/>
      <c r="AW56" s="608"/>
      <c r="AX56" s="608"/>
      <c r="AY56" s="608"/>
      <c r="AZ56" s="608"/>
      <c r="BA56" s="608"/>
      <c r="BB56" s="608"/>
      <c r="BC56" s="608"/>
      <c r="BD56" s="608"/>
      <c r="BE56" s="608"/>
      <c r="BF56" s="608"/>
      <c r="BG56" s="608"/>
      <c r="BH56" s="608"/>
      <c r="BI56" s="608"/>
      <c r="BJ56" s="608"/>
      <c r="BK56" s="608"/>
      <c r="BL56" s="608"/>
      <c r="BM56" s="608"/>
      <c r="BN56" s="608"/>
      <c r="BO56" s="608"/>
      <c r="BP56" s="608"/>
      <c r="BQ56" s="608"/>
      <c r="BR56" s="608"/>
      <c r="BS56" s="608"/>
      <c r="BT56" s="608"/>
    </row>
    <row r="57" spans="1:72" s="748" customFormat="1" ht="6.75" customHeight="1" x14ac:dyDescent="0.2">
      <c r="A57" s="621"/>
      <c r="B57" s="622"/>
      <c r="C57" s="640"/>
      <c r="D57" s="623"/>
      <c r="E57" s="623"/>
      <c r="F57" s="633"/>
      <c r="G57" s="634"/>
      <c r="H57" s="608"/>
      <c r="I57" s="608"/>
      <c r="J57" s="608"/>
      <c r="K57" s="608"/>
      <c r="L57" s="608"/>
      <c r="M57" s="608"/>
      <c r="N57" s="608"/>
      <c r="O57" s="608"/>
      <c r="P57" s="608"/>
      <c r="Q57" s="608"/>
      <c r="R57" s="608"/>
      <c r="S57" s="608"/>
      <c r="T57" s="608"/>
      <c r="U57" s="608"/>
      <c r="V57" s="608"/>
      <c r="W57" s="608"/>
      <c r="X57" s="608"/>
      <c r="Y57" s="608"/>
      <c r="Z57" s="608"/>
      <c r="AA57" s="608"/>
      <c r="AB57" s="608"/>
      <c r="AC57" s="608"/>
      <c r="AD57" s="608"/>
      <c r="AE57" s="608"/>
      <c r="AF57" s="608"/>
      <c r="AG57" s="608"/>
      <c r="AH57" s="608"/>
      <c r="AI57" s="608"/>
      <c r="AJ57" s="608"/>
      <c r="AK57" s="608"/>
      <c r="AL57" s="608"/>
      <c r="AM57" s="608"/>
      <c r="AN57" s="608"/>
      <c r="AO57" s="608"/>
      <c r="AP57" s="608"/>
      <c r="AQ57" s="608"/>
      <c r="AR57" s="608"/>
      <c r="AS57" s="608"/>
      <c r="AT57" s="608"/>
      <c r="AU57" s="608"/>
      <c r="AV57" s="608"/>
      <c r="AW57" s="608"/>
      <c r="AX57" s="608"/>
      <c r="AY57" s="608"/>
      <c r="AZ57" s="608"/>
      <c r="BA57" s="608"/>
      <c r="BB57" s="608"/>
      <c r="BC57" s="608"/>
      <c r="BD57" s="608"/>
      <c r="BE57" s="608"/>
      <c r="BF57" s="608"/>
      <c r="BG57" s="608"/>
      <c r="BH57" s="608"/>
      <c r="BI57" s="608"/>
      <c r="BJ57" s="608"/>
      <c r="BK57" s="608"/>
      <c r="BL57" s="608"/>
      <c r="BM57" s="608"/>
      <c r="BN57" s="608"/>
      <c r="BO57" s="608"/>
      <c r="BP57" s="608"/>
      <c r="BQ57" s="608"/>
      <c r="BR57" s="608"/>
      <c r="BS57" s="608"/>
      <c r="BT57" s="608"/>
    </row>
    <row r="58" spans="1:72" s="748" customFormat="1" ht="15.75" customHeight="1" x14ac:dyDescent="0.2">
      <c r="A58" s="621"/>
      <c r="B58" s="622"/>
      <c r="C58" s="640"/>
      <c r="D58" s="623"/>
      <c r="E58" s="623"/>
      <c r="F58" s="633"/>
      <c r="G58" s="749">
        <f>SUM(G59:G61)</f>
        <v>53986</v>
      </c>
      <c r="H58" s="608"/>
      <c r="I58" s="608"/>
      <c r="J58" s="608"/>
      <c r="K58" s="608"/>
      <c r="L58" s="608"/>
      <c r="M58" s="608"/>
      <c r="N58" s="608"/>
      <c r="O58" s="608"/>
      <c r="P58" s="608"/>
      <c r="Q58" s="608"/>
      <c r="R58" s="608"/>
      <c r="S58" s="608"/>
      <c r="T58" s="608"/>
      <c r="U58" s="608"/>
      <c r="V58" s="608"/>
      <c r="W58" s="608"/>
      <c r="X58" s="608"/>
      <c r="Y58" s="608"/>
      <c r="Z58" s="608"/>
      <c r="AA58" s="608"/>
      <c r="AB58" s="608"/>
      <c r="AC58" s="608"/>
      <c r="AD58" s="608"/>
      <c r="AE58" s="608"/>
      <c r="AF58" s="608"/>
      <c r="AG58" s="608"/>
      <c r="AH58" s="608"/>
      <c r="AI58" s="608"/>
      <c r="AJ58" s="608"/>
      <c r="AK58" s="608"/>
      <c r="AL58" s="608"/>
      <c r="AM58" s="608"/>
      <c r="AN58" s="608"/>
      <c r="AO58" s="608"/>
      <c r="AP58" s="608"/>
      <c r="AQ58" s="608"/>
      <c r="AR58" s="608"/>
      <c r="AS58" s="608"/>
      <c r="AT58" s="608"/>
      <c r="AU58" s="608"/>
      <c r="AV58" s="608"/>
      <c r="AW58" s="608"/>
      <c r="AX58" s="608"/>
      <c r="AY58" s="608"/>
      <c r="AZ58" s="608"/>
      <c r="BA58" s="608"/>
      <c r="BB58" s="608"/>
      <c r="BC58" s="608"/>
      <c r="BD58" s="608"/>
      <c r="BE58" s="608"/>
      <c r="BF58" s="608"/>
      <c r="BG58" s="608"/>
      <c r="BH58" s="608"/>
      <c r="BI58" s="608"/>
      <c r="BJ58" s="608"/>
      <c r="BK58" s="608"/>
      <c r="BL58" s="608"/>
      <c r="BM58" s="608"/>
      <c r="BN58" s="608"/>
      <c r="BO58" s="608"/>
      <c r="BP58" s="608"/>
      <c r="BQ58" s="608"/>
      <c r="BR58" s="608"/>
      <c r="BS58" s="608"/>
      <c r="BT58" s="608"/>
    </row>
    <row r="59" spans="1:72" s="748" customFormat="1" ht="15.75" customHeight="1" x14ac:dyDescent="0.2">
      <c r="A59" s="621"/>
      <c r="B59" s="622"/>
      <c r="C59" s="640"/>
      <c r="D59" s="623"/>
      <c r="E59" s="623" t="s">
        <v>148</v>
      </c>
      <c r="F59" s="633" t="s">
        <v>301</v>
      </c>
      <c r="G59" s="634">
        <f>25751+17235</f>
        <v>42986</v>
      </c>
      <c r="H59" s="608"/>
      <c r="I59" s="608"/>
      <c r="J59" s="608"/>
      <c r="K59" s="608"/>
      <c r="L59" s="608"/>
      <c r="M59" s="608"/>
      <c r="N59" s="608"/>
      <c r="O59" s="608"/>
      <c r="P59" s="608"/>
      <c r="Q59" s="608"/>
      <c r="R59" s="608"/>
      <c r="S59" s="608"/>
      <c r="T59" s="608"/>
      <c r="U59" s="608"/>
      <c r="V59" s="608"/>
      <c r="W59" s="608"/>
      <c r="X59" s="608"/>
      <c r="Y59" s="608"/>
      <c r="Z59" s="608"/>
      <c r="AA59" s="608"/>
      <c r="AB59" s="608"/>
      <c r="AC59" s="608"/>
      <c r="AD59" s="608"/>
      <c r="AE59" s="608"/>
      <c r="AF59" s="608"/>
      <c r="AG59" s="608"/>
      <c r="AH59" s="608"/>
      <c r="AI59" s="608"/>
      <c r="AJ59" s="608"/>
      <c r="AK59" s="608"/>
      <c r="AL59" s="608"/>
      <c r="AM59" s="608"/>
      <c r="AN59" s="608"/>
      <c r="AO59" s="608"/>
      <c r="AP59" s="608"/>
      <c r="AQ59" s="608"/>
      <c r="AR59" s="608"/>
      <c r="AS59" s="608"/>
      <c r="AT59" s="608"/>
      <c r="AU59" s="608"/>
      <c r="AV59" s="608"/>
      <c r="AW59" s="608"/>
      <c r="AX59" s="608"/>
      <c r="AY59" s="608"/>
      <c r="AZ59" s="608"/>
      <c r="BA59" s="608"/>
      <c r="BB59" s="608"/>
      <c r="BC59" s="608"/>
      <c r="BD59" s="608"/>
      <c r="BE59" s="608"/>
      <c r="BF59" s="608"/>
      <c r="BG59" s="608"/>
      <c r="BH59" s="608"/>
      <c r="BI59" s="608"/>
      <c r="BJ59" s="608"/>
      <c r="BK59" s="608"/>
      <c r="BL59" s="608"/>
      <c r="BM59" s="608"/>
      <c r="BN59" s="608"/>
      <c r="BO59" s="608"/>
      <c r="BP59" s="608"/>
      <c r="BQ59" s="608"/>
      <c r="BR59" s="608"/>
      <c r="BS59" s="608"/>
      <c r="BT59" s="608"/>
    </row>
    <row r="60" spans="1:72" s="748" customFormat="1" ht="15.75" customHeight="1" x14ac:dyDescent="0.2">
      <c r="A60" s="621"/>
      <c r="B60" s="622"/>
      <c r="C60" s="640"/>
      <c r="D60" s="623"/>
      <c r="E60" s="623" t="s">
        <v>547</v>
      </c>
      <c r="F60" s="633" t="s">
        <v>301</v>
      </c>
      <c r="G60" s="634">
        <f>9000</f>
        <v>9000</v>
      </c>
      <c r="H60" s="608"/>
      <c r="I60" s="608"/>
      <c r="J60" s="608"/>
      <c r="K60" s="608"/>
      <c r="L60" s="608"/>
      <c r="M60" s="608"/>
      <c r="N60" s="608"/>
      <c r="O60" s="608"/>
      <c r="P60" s="608"/>
      <c r="Q60" s="608"/>
      <c r="R60" s="608"/>
      <c r="S60" s="608"/>
      <c r="T60" s="608"/>
      <c r="U60" s="608"/>
      <c r="V60" s="608"/>
      <c r="W60" s="608"/>
      <c r="X60" s="608"/>
      <c r="Y60" s="608"/>
      <c r="Z60" s="608"/>
      <c r="AA60" s="608"/>
      <c r="AB60" s="608"/>
      <c r="AC60" s="608"/>
      <c r="AD60" s="608"/>
      <c r="AE60" s="608"/>
      <c r="AF60" s="608"/>
      <c r="AG60" s="608"/>
      <c r="AH60" s="608"/>
      <c r="AI60" s="608"/>
      <c r="AJ60" s="608"/>
      <c r="AK60" s="608"/>
      <c r="AL60" s="608"/>
      <c r="AM60" s="608"/>
      <c r="AN60" s="608"/>
      <c r="AO60" s="608"/>
      <c r="AP60" s="608"/>
      <c r="AQ60" s="608"/>
      <c r="AR60" s="608"/>
      <c r="AS60" s="608"/>
      <c r="AT60" s="608"/>
      <c r="AU60" s="608"/>
      <c r="AV60" s="608"/>
      <c r="AW60" s="608"/>
      <c r="AX60" s="608"/>
      <c r="AY60" s="608"/>
      <c r="AZ60" s="608"/>
      <c r="BA60" s="608"/>
      <c r="BB60" s="608"/>
      <c r="BC60" s="608"/>
      <c r="BD60" s="608"/>
      <c r="BE60" s="608"/>
      <c r="BF60" s="608"/>
      <c r="BG60" s="608"/>
      <c r="BH60" s="608"/>
      <c r="BI60" s="608"/>
      <c r="BJ60" s="608"/>
      <c r="BK60" s="608"/>
      <c r="BL60" s="608"/>
      <c r="BM60" s="608"/>
      <c r="BN60" s="608"/>
      <c r="BO60" s="608"/>
      <c r="BP60" s="608"/>
      <c r="BQ60" s="608"/>
      <c r="BR60" s="608"/>
      <c r="BS60" s="608"/>
      <c r="BT60" s="608"/>
    </row>
    <row r="61" spans="1:72" s="748" customFormat="1" ht="15.75" customHeight="1" x14ac:dyDescent="0.2">
      <c r="A61" s="621"/>
      <c r="B61" s="622"/>
      <c r="C61" s="640"/>
      <c r="D61" s="623"/>
      <c r="E61" s="623" t="s">
        <v>536</v>
      </c>
      <c r="F61" s="633" t="s">
        <v>301</v>
      </c>
      <c r="G61" s="634">
        <f>2000</f>
        <v>2000</v>
      </c>
      <c r="H61" s="608"/>
      <c r="I61" s="608"/>
      <c r="J61" s="608"/>
      <c r="K61" s="608"/>
      <c r="L61" s="608"/>
      <c r="M61" s="608"/>
      <c r="N61" s="608"/>
      <c r="O61" s="608"/>
      <c r="P61" s="608"/>
      <c r="Q61" s="608"/>
      <c r="R61" s="608"/>
      <c r="S61" s="608"/>
      <c r="T61" s="608"/>
      <c r="U61" s="608"/>
      <c r="V61" s="608"/>
      <c r="W61" s="608"/>
      <c r="X61" s="608"/>
      <c r="Y61" s="608"/>
      <c r="Z61" s="608"/>
      <c r="AA61" s="608"/>
      <c r="AB61" s="608"/>
      <c r="AC61" s="608"/>
      <c r="AD61" s="608"/>
      <c r="AE61" s="608"/>
      <c r="AF61" s="608"/>
      <c r="AG61" s="608"/>
      <c r="AH61" s="608"/>
      <c r="AI61" s="608"/>
      <c r="AJ61" s="608"/>
      <c r="AK61" s="608"/>
      <c r="AL61" s="608"/>
      <c r="AM61" s="608"/>
      <c r="AN61" s="608"/>
      <c r="AO61" s="608"/>
      <c r="AP61" s="608"/>
      <c r="AQ61" s="608"/>
      <c r="AR61" s="608"/>
      <c r="AS61" s="608"/>
      <c r="AT61" s="608"/>
      <c r="AU61" s="608"/>
      <c r="AV61" s="608"/>
      <c r="AW61" s="608"/>
      <c r="AX61" s="608"/>
      <c r="AY61" s="608"/>
      <c r="AZ61" s="608"/>
      <c r="BA61" s="608"/>
      <c r="BB61" s="608"/>
      <c r="BC61" s="608"/>
      <c r="BD61" s="608"/>
      <c r="BE61" s="608"/>
      <c r="BF61" s="608"/>
      <c r="BG61" s="608"/>
      <c r="BH61" s="608"/>
      <c r="BI61" s="608"/>
      <c r="BJ61" s="608"/>
      <c r="BK61" s="608"/>
      <c r="BL61" s="608"/>
      <c r="BM61" s="608"/>
      <c r="BN61" s="608"/>
      <c r="BO61" s="608"/>
      <c r="BP61" s="608"/>
      <c r="BQ61" s="608"/>
      <c r="BR61" s="608"/>
      <c r="BS61" s="608"/>
      <c r="BT61" s="608"/>
    </row>
    <row r="62" spans="1:72" s="748" customFormat="1" ht="7.5" customHeight="1" x14ac:dyDescent="0.2">
      <c r="A62" s="621"/>
      <c r="B62" s="622"/>
      <c r="C62" s="640"/>
      <c r="D62" s="623"/>
      <c r="E62" s="623"/>
      <c r="F62" s="633"/>
      <c r="G62" s="634"/>
      <c r="H62" s="608"/>
      <c r="I62" s="608"/>
      <c r="J62" s="608"/>
      <c r="K62" s="608"/>
      <c r="L62" s="608"/>
      <c r="M62" s="608"/>
      <c r="N62" s="608"/>
      <c r="O62" s="608"/>
      <c r="P62" s="608"/>
      <c r="Q62" s="608"/>
      <c r="R62" s="608"/>
      <c r="S62" s="608"/>
      <c r="T62" s="608"/>
      <c r="U62" s="608"/>
      <c r="V62" s="608"/>
      <c r="W62" s="608"/>
      <c r="X62" s="608"/>
      <c r="Y62" s="608"/>
      <c r="Z62" s="608"/>
      <c r="AA62" s="608"/>
      <c r="AB62" s="608"/>
      <c r="AC62" s="608"/>
      <c r="AD62" s="608"/>
      <c r="AE62" s="608"/>
      <c r="AF62" s="608"/>
      <c r="AG62" s="608"/>
      <c r="AH62" s="608"/>
      <c r="AI62" s="608"/>
      <c r="AJ62" s="608"/>
      <c r="AK62" s="608"/>
      <c r="AL62" s="608"/>
      <c r="AM62" s="608"/>
      <c r="AN62" s="608"/>
      <c r="AO62" s="608"/>
      <c r="AP62" s="608"/>
      <c r="AQ62" s="608"/>
      <c r="AR62" s="608"/>
      <c r="AS62" s="608"/>
      <c r="AT62" s="608"/>
      <c r="AU62" s="608"/>
      <c r="AV62" s="608"/>
      <c r="AW62" s="608"/>
      <c r="AX62" s="608"/>
      <c r="AY62" s="608"/>
      <c r="AZ62" s="608"/>
      <c r="BA62" s="608"/>
      <c r="BB62" s="608"/>
      <c r="BC62" s="608"/>
      <c r="BD62" s="608"/>
      <c r="BE62" s="608"/>
      <c r="BF62" s="608"/>
      <c r="BG62" s="608"/>
      <c r="BH62" s="608"/>
      <c r="BI62" s="608"/>
      <c r="BJ62" s="608"/>
      <c r="BK62" s="608"/>
      <c r="BL62" s="608"/>
      <c r="BM62" s="608"/>
      <c r="BN62" s="608"/>
      <c r="BO62" s="608"/>
      <c r="BP62" s="608"/>
      <c r="BQ62" s="608"/>
      <c r="BR62" s="608"/>
      <c r="BS62" s="608"/>
      <c r="BT62" s="608"/>
    </row>
    <row r="63" spans="1:72" s="748" customFormat="1" ht="15.75" customHeight="1" x14ac:dyDescent="0.2">
      <c r="A63" s="621"/>
      <c r="B63" s="750" t="s">
        <v>21</v>
      </c>
      <c r="C63" s="623" t="s">
        <v>545</v>
      </c>
      <c r="D63" s="623" t="s">
        <v>549</v>
      </c>
      <c r="E63" s="629" t="s">
        <v>301</v>
      </c>
      <c r="F63" s="630" t="s">
        <v>301</v>
      </c>
      <c r="G63" s="631">
        <f>SUM(G65)</f>
        <v>62807</v>
      </c>
      <c r="H63" s="608"/>
      <c r="I63" s="608"/>
      <c r="J63" s="608"/>
      <c r="K63" s="608"/>
      <c r="L63" s="608"/>
      <c r="M63" s="608"/>
      <c r="N63" s="608"/>
      <c r="O63" s="608"/>
      <c r="P63" s="608"/>
      <c r="Q63" s="608"/>
      <c r="R63" s="608"/>
      <c r="S63" s="608"/>
      <c r="T63" s="608"/>
      <c r="U63" s="608"/>
      <c r="V63" s="608"/>
      <c r="W63" s="608"/>
      <c r="X63" s="608"/>
      <c r="Y63" s="608"/>
      <c r="Z63" s="608"/>
      <c r="AA63" s="608"/>
      <c r="AB63" s="608"/>
      <c r="AC63" s="608"/>
      <c r="AD63" s="608"/>
      <c r="AE63" s="608"/>
      <c r="AF63" s="608"/>
      <c r="AG63" s="608"/>
      <c r="AH63" s="608"/>
      <c r="AI63" s="608"/>
      <c r="AJ63" s="608"/>
      <c r="AK63" s="608"/>
      <c r="AL63" s="608"/>
      <c r="AM63" s="608"/>
      <c r="AN63" s="608"/>
      <c r="AO63" s="608"/>
      <c r="AP63" s="608"/>
      <c r="AQ63" s="608"/>
      <c r="AR63" s="608"/>
      <c r="AS63" s="608"/>
      <c r="AT63" s="608"/>
      <c r="AU63" s="608"/>
      <c r="AV63" s="608"/>
      <c r="AW63" s="608"/>
      <c r="AX63" s="608"/>
      <c r="AY63" s="608"/>
      <c r="AZ63" s="608"/>
      <c r="BA63" s="608"/>
      <c r="BB63" s="608"/>
      <c r="BC63" s="608"/>
      <c r="BD63" s="608"/>
      <c r="BE63" s="608"/>
      <c r="BF63" s="608"/>
      <c r="BG63" s="608"/>
      <c r="BH63" s="608"/>
      <c r="BI63" s="608"/>
      <c r="BJ63" s="608"/>
      <c r="BK63" s="608"/>
      <c r="BL63" s="608"/>
      <c r="BM63" s="608"/>
      <c r="BN63" s="608"/>
      <c r="BO63" s="608"/>
      <c r="BP63" s="608"/>
      <c r="BQ63" s="608"/>
      <c r="BR63" s="608"/>
      <c r="BS63" s="608"/>
      <c r="BT63" s="608"/>
    </row>
    <row r="64" spans="1:72" s="748" customFormat="1" ht="7.5" customHeight="1" x14ac:dyDescent="0.2">
      <c r="A64" s="621"/>
      <c r="B64" s="622"/>
      <c r="C64" s="640"/>
      <c r="D64" s="623"/>
      <c r="E64" s="623"/>
      <c r="F64" s="633"/>
      <c r="G64" s="634"/>
      <c r="H64" s="608"/>
      <c r="I64" s="608"/>
      <c r="J64" s="608"/>
      <c r="K64" s="608"/>
      <c r="L64" s="608"/>
      <c r="M64" s="608"/>
      <c r="N64" s="608"/>
      <c r="O64" s="608"/>
      <c r="P64" s="608"/>
      <c r="Q64" s="608"/>
      <c r="R64" s="608"/>
      <c r="S64" s="608"/>
      <c r="T64" s="608"/>
      <c r="U64" s="608"/>
      <c r="V64" s="608"/>
      <c r="W64" s="608"/>
      <c r="X64" s="608"/>
      <c r="Y64" s="608"/>
      <c r="Z64" s="608"/>
      <c r="AA64" s="608"/>
      <c r="AB64" s="608"/>
      <c r="AC64" s="608"/>
      <c r="AD64" s="608"/>
      <c r="AE64" s="608"/>
      <c r="AF64" s="608"/>
      <c r="AG64" s="608"/>
      <c r="AH64" s="608"/>
      <c r="AI64" s="608"/>
      <c r="AJ64" s="608"/>
      <c r="AK64" s="608"/>
      <c r="AL64" s="608"/>
      <c r="AM64" s="608"/>
      <c r="AN64" s="608"/>
      <c r="AO64" s="608"/>
      <c r="AP64" s="608"/>
      <c r="AQ64" s="608"/>
      <c r="AR64" s="608"/>
      <c r="AS64" s="608"/>
      <c r="AT64" s="608"/>
      <c r="AU64" s="608"/>
      <c r="AV64" s="608"/>
      <c r="AW64" s="608"/>
      <c r="AX64" s="608"/>
      <c r="AY64" s="608"/>
      <c r="AZ64" s="608"/>
      <c r="BA64" s="608"/>
      <c r="BB64" s="608"/>
      <c r="BC64" s="608"/>
      <c r="BD64" s="608"/>
      <c r="BE64" s="608"/>
      <c r="BF64" s="608"/>
      <c r="BG64" s="608"/>
      <c r="BH64" s="608"/>
      <c r="BI64" s="608"/>
      <c r="BJ64" s="608"/>
      <c r="BK64" s="608"/>
      <c r="BL64" s="608"/>
      <c r="BM64" s="608"/>
      <c r="BN64" s="608"/>
      <c r="BO64" s="608"/>
      <c r="BP64" s="608"/>
      <c r="BQ64" s="608"/>
      <c r="BR64" s="608"/>
      <c r="BS64" s="608"/>
      <c r="BT64" s="608"/>
    </row>
    <row r="65" spans="1:72" s="748" customFormat="1" ht="15.75" customHeight="1" x14ac:dyDescent="0.2">
      <c r="A65" s="621"/>
      <c r="B65" s="622"/>
      <c r="C65" s="640"/>
      <c r="D65" s="623"/>
      <c r="E65" s="623"/>
      <c r="F65" s="633"/>
      <c r="G65" s="749">
        <f>SUM(G66:G66)</f>
        <v>62807</v>
      </c>
      <c r="H65" s="608"/>
      <c r="I65" s="608"/>
      <c r="J65" s="608"/>
      <c r="K65" s="608"/>
      <c r="L65" s="608"/>
      <c r="M65" s="608"/>
      <c r="N65" s="608"/>
      <c r="O65" s="608"/>
      <c r="P65" s="608"/>
      <c r="Q65" s="608"/>
      <c r="R65" s="608"/>
      <c r="S65" s="608"/>
      <c r="T65" s="608"/>
      <c r="U65" s="608"/>
      <c r="V65" s="608"/>
      <c r="W65" s="608"/>
      <c r="X65" s="608"/>
      <c r="Y65" s="608"/>
      <c r="Z65" s="608"/>
      <c r="AA65" s="608"/>
      <c r="AB65" s="608"/>
      <c r="AC65" s="608"/>
      <c r="AD65" s="608"/>
      <c r="AE65" s="608"/>
      <c r="AF65" s="608"/>
      <c r="AG65" s="608"/>
      <c r="AH65" s="608"/>
      <c r="AI65" s="608"/>
      <c r="AJ65" s="608"/>
      <c r="AK65" s="608"/>
      <c r="AL65" s="608"/>
      <c r="AM65" s="608"/>
      <c r="AN65" s="608"/>
      <c r="AO65" s="608"/>
      <c r="AP65" s="608"/>
      <c r="AQ65" s="608"/>
      <c r="AR65" s="608"/>
      <c r="AS65" s="608"/>
      <c r="AT65" s="608"/>
      <c r="AU65" s="608"/>
      <c r="AV65" s="608"/>
      <c r="AW65" s="608"/>
      <c r="AX65" s="608"/>
      <c r="AY65" s="608"/>
      <c r="AZ65" s="608"/>
      <c r="BA65" s="608"/>
      <c r="BB65" s="608"/>
      <c r="BC65" s="608"/>
      <c r="BD65" s="608"/>
      <c r="BE65" s="608"/>
      <c r="BF65" s="608"/>
      <c r="BG65" s="608"/>
      <c r="BH65" s="608"/>
      <c r="BI65" s="608"/>
      <c r="BJ65" s="608"/>
      <c r="BK65" s="608"/>
      <c r="BL65" s="608"/>
      <c r="BM65" s="608"/>
      <c r="BN65" s="608"/>
      <c r="BO65" s="608"/>
      <c r="BP65" s="608"/>
      <c r="BQ65" s="608"/>
      <c r="BR65" s="608"/>
      <c r="BS65" s="608"/>
      <c r="BT65" s="608"/>
    </row>
    <row r="66" spans="1:72" s="748" customFormat="1" ht="15.75" customHeight="1" x14ac:dyDescent="0.2">
      <c r="A66" s="621"/>
      <c r="B66" s="622"/>
      <c r="C66" s="640"/>
      <c r="D66" s="623"/>
      <c r="E66" s="623" t="s">
        <v>148</v>
      </c>
      <c r="F66" s="633" t="s">
        <v>301</v>
      </c>
      <c r="G66" s="634">
        <f>30421+32386</f>
        <v>62807</v>
      </c>
      <c r="H66" s="608"/>
      <c r="I66" s="608"/>
      <c r="J66" s="608"/>
      <c r="K66" s="608"/>
      <c r="L66" s="608"/>
      <c r="M66" s="608"/>
      <c r="N66" s="608"/>
      <c r="O66" s="608"/>
      <c r="P66" s="608"/>
      <c r="Q66" s="608"/>
      <c r="R66" s="608"/>
      <c r="S66" s="608"/>
      <c r="T66" s="608"/>
      <c r="U66" s="608"/>
      <c r="V66" s="608"/>
      <c r="W66" s="608"/>
      <c r="X66" s="608"/>
      <c r="Y66" s="608"/>
      <c r="Z66" s="608"/>
      <c r="AA66" s="608"/>
      <c r="AB66" s="608"/>
      <c r="AC66" s="608"/>
      <c r="AD66" s="608"/>
      <c r="AE66" s="608"/>
      <c r="AF66" s="608"/>
      <c r="AG66" s="608"/>
      <c r="AH66" s="608"/>
      <c r="AI66" s="608"/>
      <c r="AJ66" s="608"/>
      <c r="AK66" s="608"/>
      <c r="AL66" s="608"/>
      <c r="AM66" s="608"/>
      <c r="AN66" s="608"/>
      <c r="AO66" s="608"/>
      <c r="AP66" s="608"/>
      <c r="AQ66" s="608"/>
      <c r="AR66" s="608"/>
      <c r="AS66" s="608"/>
      <c r="AT66" s="608"/>
      <c r="AU66" s="608"/>
      <c r="AV66" s="608"/>
      <c r="AW66" s="608"/>
      <c r="AX66" s="608"/>
      <c r="AY66" s="608"/>
      <c r="AZ66" s="608"/>
      <c r="BA66" s="608"/>
      <c r="BB66" s="608"/>
      <c r="BC66" s="608"/>
      <c r="BD66" s="608"/>
      <c r="BE66" s="608"/>
      <c r="BF66" s="608"/>
      <c r="BG66" s="608"/>
      <c r="BH66" s="608"/>
      <c r="BI66" s="608"/>
      <c r="BJ66" s="608"/>
      <c r="BK66" s="608"/>
      <c r="BL66" s="608"/>
      <c r="BM66" s="608"/>
      <c r="BN66" s="608"/>
      <c r="BO66" s="608"/>
      <c r="BP66" s="608"/>
      <c r="BQ66" s="608"/>
      <c r="BR66" s="608"/>
      <c r="BS66" s="608"/>
      <c r="BT66" s="608"/>
    </row>
    <row r="67" spans="1:72" s="748" customFormat="1" ht="7.5" customHeight="1" x14ac:dyDescent="0.2">
      <c r="A67" s="621"/>
      <c r="B67" s="622"/>
      <c r="C67" s="640"/>
      <c r="D67" s="623"/>
      <c r="E67" s="623"/>
      <c r="F67" s="633"/>
      <c r="G67" s="634"/>
      <c r="H67" s="608"/>
      <c r="I67" s="608"/>
      <c r="J67" s="608"/>
      <c r="K67" s="608"/>
      <c r="L67" s="608"/>
      <c r="M67" s="608"/>
      <c r="N67" s="608"/>
      <c r="O67" s="608"/>
      <c r="P67" s="608"/>
      <c r="Q67" s="608"/>
      <c r="R67" s="608"/>
      <c r="S67" s="608"/>
      <c r="T67" s="608"/>
      <c r="U67" s="608"/>
      <c r="V67" s="608"/>
      <c r="W67" s="608"/>
      <c r="X67" s="608"/>
      <c r="Y67" s="608"/>
      <c r="Z67" s="608"/>
      <c r="AA67" s="608"/>
      <c r="AB67" s="608"/>
      <c r="AC67" s="608"/>
      <c r="AD67" s="608"/>
      <c r="AE67" s="608"/>
      <c r="AF67" s="608"/>
      <c r="AG67" s="608"/>
      <c r="AH67" s="608"/>
      <c r="AI67" s="608"/>
      <c r="AJ67" s="608"/>
      <c r="AK67" s="608"/>
      <c r="AL67" s="608"/>
      <c r="AM67" s="608"/>
      <c r="AN67" s="608"/>
      <c r="AO67" s="608"/>
      <c r="AP67" s="608"/>
      <c r="AQ67" s="608"/>
      <c r="AR67" s="608"/>
      <c r="AS67" s="608"/>
      <c r="AT67" s="608"/>
      <c r="AU67" s="608"/>
      <c r="AV67" s="608"/>
      <c r="AW67" s="608"/>
      <c r="AX67" s="608"/>
      <c r="AY67" s="608"/>
      <c r="AZ67" s="608"/>
      <c r="BA67" s="608"/>
      <c r="BB67" s="608"/>
      <c r="BC67" s="608"/>
      <c r="BD67" s="608"/>
      <c r="BE67" s="608"/>
      <c r="BF67" s="608"/>
      <c r="BG67" s="608"/>
      <c r="BH67" s="608"/>
      <c r="BI67" s="608"/>
      <c r="BJ67" s="608"/>
      <c r="BK67" s="608"/>
      <c r="BL67" s="608"/>
      <c r="BM67" s="608"/>
      <c r="BN67" s="608"/>
      <c r="BO67" s="608"/>
      <c r="BP67" s="608"/>
      <c r="BQ67" s="608"/>
      <c r="BR67" s="608"/>
      <c r="BS67" s="608"/>
      <c r="BT67" s="608"/>
    </row>
    <row r="68" spans="1:72" s="748" customFormat="1" ht="24.75" customHeight="1" x14ac:dyDescent="0.2">
      <c r="A68" s="621"/>
      <c r="B68" s="751" t="s">
        <v>16</v>
      </c>
      <c r="C68" s="623" t="s">
        <v>545</v>
      </c>
      <c r="D68" s="623" t="s">
        <v>549</v>
      </c>
      <c r="E68" s="629" t="s">
        <v>301</v>
      </c>
      <c r="F68" s="630" t="s">
        <v>301</v>
      </c>
      <c r="G68" s="631">
        <f>SUM(G70)</f>
        <v>9200</v>
      </c>
      <c r="H68" s="608"/>
      <c r="I68" s="608"/>
      <c r="J68" s="608"/>
      <c r="K68" s="608"/>
      <c r="L68" s="608"/>
      <c r="M68" s="608"/>
      <c r="N68" s="608"/>
      <c r="O68" s="608"/>
      <c r="P68" s="608"/>
      <c r="Q68" s="608"/>
      <c r="R68" s="608"/>
      <c r="S68" s="608"/>
      <c r="T68" s="608"/>
      <c r="U68" s="608"/>
      <c r="V68" s="608"/>
      <c r="W68" s="608"/>
      <c r="X68" s="608"/>
      <c r="Y68" s="608"/>
      <c r="Z68" s="608"/>
      <c r="AA68" s="608"/>
      <c r="AB68" s="608"/>
      <c r="AC68" s="608"/>
      <c r="AD68" s="608"/>
      <c r="AE68" s="608"/>
      <c r="AF68" s="608"/>
      <c r="AG68" s="608"/>
      <c r="AH68" s="608"/>
      <c r="AI68" s="608"/>
      <c r="AJ68" s="608"/>
      <c r="AK68" s="608"/>
      <c r="AL68" s="608"/>
      <c r="AM68" s="608"/>
      <c r="AN68" s="608"/>
      <c r="AO68" s="608"/>
      <c r="AP68" s="608"/>
      <c r="AQ68" s="608"/>
      <c r="AR68" s="608"/>
      <c r="AS68" s="608"/>
      <c r="AT68" s="608"/>
      <c r="AU68" s="608"/>
      <c r="AV68" s="608"/>
      <c r="AW68" s="608"/>
      <c r="AX68" s="608"/>
      <c r="AY68" s="608"/>
      <c r="AZ68" s="608"/>
      <c r="BA68" s="608"/>
      <c r="BB68" s="608"/>
      <c r="BC68" s="608"/>
      <c r="BD68" s="608"/>
      <c r="BE68" s="608"/>
      <c r="BF68" s="608"/>
      <c r="BG68" s="608"/>
      <c r="BH68" s="608"/>
      <c r="BI68" s="608"/>
      <c r="BJ68" s="608"/>
      <c r="BK68" s="608"/>
      <c r="BL68" s="608"/>
      <c r="BM68" s="608"/>
      <c r="BN68" s="608"/>
      <c r="BO68" s="608"/>
      <c r="BP68" s="608"/>
      <c r="BQ68" s="608"/>
      <c r="BR68" s="608"/>
      <c r="BS68" s="608"/>
      <c r="BT68" s="608"/>
    </row>
    <row r="69" spans="1:72" s="748" customFormat="1" ht="8.25" customHeight="1" x14ac:dyDescent="0.2">
      <c r="A69" s="621"/>
      <c r="B69" s="622"/>
      <c r="C69" s="640"/>
      <c r="D69" s="623"/>
      <c r="E69" s="623"/>
      <c r="F69" s="633"/>
      <c r="G69" s="634"/>
      <c r="H69" s="608"/>
      <c r="I69" s="608"/>
      <c r="J69" s="608"/>
      <c r="K69" s="608"/>
      <c r="L69" s="608"/>
      <c r="M69" s="608"/>
      <c r="N69" s="608"/>
      <c r="O69" s="608"/>
      <c r="P69" s="608"/>
      <c r="Q69" s="608"/>
      <c r="R69" s="608"/>
      <c r="S69" s="608"/>
      <c r="T69" s="608"/>
      <c r="U69" s="608"/>
      <c r="V69" s="608"/>
      <c r="W69" s="608"/>
      <c r="X69" s="608"/>
      <c r="Y69" s="608"/>
      <c r="Z69" s="608"/>
      <c r="AA69" s="608"/>
      <c r="AB69" s="608"/>
      <c r="AC69" s="608"/>
      <c r="AD69" s="608"/>
      <c r="AE69" s="608"/>
      <c r="AF69" s="608"/>
      <c r="AG69" s="608"/>
      <c r="AH69" s="608"/>
      <c r="AI69" s="608"/>
      <c r="AJ69" s="608"/>
      <c r="AK69" s="608"/>
      <c r="AL69" s="608"/>
      <c r="AM69" s="608"/>
      <c r="AN69" s="608"/>
      <c r="AO69" s="608"/>
      <c r="AP69" s="608"/>
      <c r="AQ69" s="608"/>
      <c r="AR69" s="608"/>
      <c r="AS69" s="608"/>
      <c r="AT69" s="608"/>
      <c r="AU69" s="608"/>
      <c r="AV69" s="608"/>
      <c r="AW69" s="608"/>
      <c r="AX69" s="608"/>
      <c r="AY69" s="608"/>
      <c r="AZ69" s="608"/>
      <c r="BA69" s="608"/>
      <c r="BB69" s="608"/>
      <c r="BC69" s="608"/>
      <c r="BD69" s="608"/>
      <c r="BE69" s="608"/>
      <c r="BF69" s="608"/>
      <c r="BG69" s="608"/>
      <c r="BH69" s="608"/>
      <c r="BI69" s="608"/>
      <c r="BJ69" s="608"/>
      <c r="BK69" s="608"/>
      <c r="BL69" s="608"/>
      <c r="BM69" s="608"/>
      <c r="BN69" s="608"/>
      <c r="BO69" s="608"/>
      <c r="BP69" s="608"/>
      <c r="BQ69" s="608"/>
      <c r="BR69" s="608"/>
      <c r="BS69" s="608"/>
      <c r="BT69" s="608"/>
    </row>
    <row r="70" spans="1:72" s="748" customFormat="1" ht="15.75" customHeight="1" x14ac:dyDescent="0.2">
      <c r="A70" s="621"/>
      <c r="B70" s="622"/>
      <c r="C70" s="640"/>
      <c r="D70" s="623"/>
      <c r="E70" s="623"/>
      <c r="F70" s="633"/>
      <c r="G70" s="749">
        <f>SUM(G71)</f>
        <v>9200</v>
      </c>
      <c r="H70" s="608"/>
      <c r="I70" s="608"/>
      <c r="J70" s="608"/>
      <c r="K70" s="608"/>
      <c r="L70" s="608"/>
      <c r="M70" s="608"/>
      <c r="N70" s="608"/>
      <c r="O70" s="608"/>
      <c r="P70" s="608"/>
      <c r="Q70" s="608"/>
      <c r="R70" s="608"/>
      <c r="S70" s="608"/>
      <c r="T70" s="608"/>
      <c r="U70" s="608"/>
      <c r="V70" s="608"/>
      <c r="W70" s="608"/>
      <c r="X70" s="608"/>
      <c r="Y70" s="608"/>
      <c r="Z70" s="608"/>
      <c r="AA70" s="608"/>
      <c r="AB70" s="608"/>
      <c r="AC70" s="608"/>
      <c r="AD70" s="608"/>
      <c r="AE70" s="608"/>
      <c r="AF70" s="608"/>
      <c r="AG70" s="608"/>
      <c r="AH70" s="608"/>
      <c r="AI70" s="608"/>
      <c r="AJ70" s="608"/>
      <c r="AK70" s="608"/>
      <c r="AL70" s="608"/>
      <c r="AM70" s="608"/>
      <c r="AN70" s="608"/>
      <c r="AO70" s="608"/>
      <c r="AP70" s="608"/>
      <c r="AQ70" s="608"/>
      <c r="AR70" s="608"/>
      <c r="AS70" s="608"/>
      <c r="AT70" s="608"/>
      <c r="AU70" s="608"/>
      <c r="AV70" s="608"/>
      <c r="AW70" s="608"/>
      <c r="AX70" s="608"/>
      <c r="AY70" s="608"/>
      <c r="AZ70" s="608"/>
      <c r="BA70" s="608"/>
      <c r="BB70" s="608"/>
      <c r="BC70" s="608"/>
      <c r="BD70" s="608"/>
      <c r="BE70" s="608"/>
      <c r="BF70" s="608"/>
      <c r="BG70" s="608"/>
      <c r="BH70" s="608"/>
      <c r="BI70" s="608"/>
      <c r="BJ70" s="608"/>
      <c r="BK70" s="608"/>
      <c r="BL70" s="608"/>
      <c r="BM70" s="608"/>
      <c r="BN70" s="608"/>
      <c r="BO70" s="608"/>
      <c r="BP70" s="608"/>
      <c r="BQ70" s="608"/>
      <c r="BR70" s="608"/>
      <c r="BS70" s="608"/>
      <c r="BT70" s="608"/>
    </row>
    <row r="71" spans="1:72" s="748" customFormat="1" ht="15.75" customHeight="1" x14ac:dyDescent="0.2">
      <c r="A71" s="621"/>
      <c r="B71" s="622"/>
      <c r="C71" s="640"/>
      <c r="D71" s="623"/>
      <c r="E71" s="623" t="s">
        <v>153</v>
      </c>
      <c r="F71" s="633" t="s">
        <v>301</v>
      </c>
      <c r="G71" s="634">
        <f>3850+5350</f>
        <v>9200</v>
      </c>
      <c r="H71" s="608"/>
      <c r="I71" s="608"/>
      <c r="J71" s="608"/>
      <c r="K71" s="608"/>
      <c r="L71" s="608"/>
      <c r="M71" s="608"/>
      <c r="N71" s="608"/>
      <c r="O71" s="608"/>
      <c r="P71" s="608"/>
      <c r="Q71" s="608"/>
      <c r="R71" s="608"/>
      <c r="S71" s="608"/>
      <c r="T71" s="608"/>
      <c r="U71" s="608"/>
      <c r="V71" s="608"/>
      <c r="W71" s="608"/>
      <c r="X71" s="608"/>
      <c r="Y71" s="608"/>
      <c r="Z71" s="608"/>
      <c r="AA71" s="608"/>
      <c r="AB71" s="608"/>
      <c r="AC71" s="608"/>
      <c r="AD71" s="608"/>
      <c r="AE71" s="608"/>
      <c r="AF71" s="608"/>
      <c r="AG71" s="608"/>
      <c r="AH71" s="608"/>
      <c r="AI71" s="608"/>
      <c r="AJ71" s="608"/>
      <c r="AK71" s="608"/>
      <c r="AL71" s="608"/>
      <c r="AM71" s="608"/>
      <c r="AN71" s="608"/>
      <c r="AO71" s="608"/>
      <c r="AP71" s="608"/>
      <c r="AQ71" s="608"/>
      <c r="AR71" s="608"/>
      <c r="AS71" s="608"/>
      <c r="AT71" s="608"/>
      <c r="AU71" s="608"/>
      <c r="AV71" s="608"/>
      <c r="AW71" s="608"/>
      <c r="AX71" s="608"/>
      <c r="AY71" s="608"/>
      <c r="AZ71" s="608"/>
      <c r="BA71" s="608"/>
      <c r="BB71" s="608"/>
      <c r="BC71" s="608"/>
      <c r="BD71" s="608"/>
      <c r="BE71" s="608"/>
      <c r="BF71" s="608"/>
      <c r="BG71" s="608"/>
      <c r="BH71" s="608"/>
      <c r="BI71" s="608"/>
      <c r="BJ71" s="608"/>
      <c r="BK71" s="608"/>
      <c r="BL71" s="608"/>
      <c r="BM71" s="608"/>
      <c r="BN71" s="608"/>
      <c r="BO71" s="608"/>
      <c r="BP71" s="608"/>
      <c r="BQ71" s="608"/>
      <c r="BR71" s="608"/>
      <c r="BS71" s="608"/>
      <c r="BT71" s="608"/>
    </row>
    <row r="72" spans="1:72" s="748" customFormat="1" ht="4.5" customHeight="1" x14ac:dyDescent="0.2">
      <c r="A72" s="621"/>
      <c r="B72" s="622"/>
      <c r="C72" s="640"/>
      <c r="D72" s="623"/>
      <c r="E72" s="623"/>
      <c r="F72" s="633"/>
      <c r="G72" s="634"/>
      <c r="H72" s="608"/>
      <c r="I72" s="608"/>
      <c r="J72" s="608"/>
      <c r="K72" s="608"/>
      <c r="L72" s="608"/>
      <c r="M72" s="608"/>
      <c r="N72" s="608"/>
      <c r="O72" s="608"/>
      <c r="P72" s="608"/>
      <c r="Q72" s="608"/>
      <c r="R72" s="608"/>
      <c r="S72" s="608"/>
      <c r="T72" s="608"/>
      <c r="U72" s="608"/>
      <c r="V72" s="608"/>
      <c r="W72" s="608"/>
      <c r="X72" s="608"/>
      <c r="Y72" s="608"/>
      <c r="Z72" s="608"/>
      <c r="AA72" s="608"/>
      <c r="AB72" s="608"/>
      <c r="AC72" s="608"/>
      <c r="AD72" s="608"/>
      <c r="AE72" s="608"/>
      <c r="AF72" s="608"/>
      <c r="AG72" s="608"/>
      <c r="AH72" s="608"/>
      <c r="AI72" s="608"/>
      <c r="AJ72" s="608"/>
      <c r="AK72" s="608"/>
      <c r="AL72" s="608"/>
      <c r="AM72" s="608"/>
      <c r="AN72" s="608"/>
      <c r="AO72" s="608"/>
      <c r="AP72" s="608"/>
      <c r="AQ72" s="608"/>
      <c r="AR72" s="608"/>
      <c r="AS72" s="608"/>
      <c r="AT72" s="608"/>
      <c r="AU72" s="608"/>
      <c r="AV72" s="608"/>
      <c r="AW72" s="608"/>
      <c r="AX72" s="608"/>
      <c r="AY72" s="608"/>
      <c r="AZ72" s="608"/>
      <c r="BA72" s="608"/>
      <c r="BB72" s="608"/>
      <c r="BC72" s="608"/>
      <c r="BD72" s="608"/>
      <c r="BE72" s="608"/>
      <c r="BF72" s="608"/>
      <c r="BG72" s="608"/>
      <c r="BH72" s="608"/>
      <c r="BI72" s="608"/>
      <c r="BJ72" s="608"/>
      <c r="BK72" s="608"/>
      <c r="BL72" s="608"/>
      <c r="BM72" s="608"/>
      <c r="BN72" s="608"/>
      <c r="BO72" s="608"/>
      <c r="BP72" s="608"/>
      <c r="BQ72" s="608"/>
      <c r="BR72" s="608"/>
      <c r="BS72" s="608"/>
      <c r="BT72" s="608"/>
    </row>
    <row r="73" spans="1:72" s="748" customFormat="1" ht="15.75" customHeight="1" x14ac:dyDescent="0.2">
      <c r="A73" s="621"/>
      <c r="B73" s="750" t="s">
        <v>21</v>
      </c>
      <c r="C73" s="623" t="s">
        <v>545</v>
      </c>
      <c r="D73" s="623" t="s">
        <v>550</v>
      </c>
      <c r="E73" s="629" t="s">
        <v>301</v>
      </c>
      <c r="F73" s="630" t="s">
        <v>301</v>
      </c>
      <c r="G73" s="631">
        <f>SUM(G75)</f>
        <v>1337</v>
      </c>
      <c r="H73" s="608"/>
      <c r="I73" s="608"/>
      <c r="J73" s="608"/>
      <c r="K73" s="608"/>
      <c r="L73" s="608"/>
      <c r="M73" s="608"/>
      <c r="N73" s="608"/>
      <c r="O73" s="608"/>
      <c r="P73" s="608"/>
      <c r="Q73" s="608"/>
      <c r="R73" s="608"/>
      <c r="S73" s="608"/>
      <c r="T73" s="608"/>
      <c r="U73" s="608"/>
      <c r="V73" s="608"/>
      <c r="W73" s="608"/>
      <c r="X73" s="608"/>
      <c r="Y73" s="608"/>
      <c r="Z73" s="608"/>
      <c r="AA73" s="608"/>
      <c r="AB73" s="608"/>
      <c r="AC73" s="608"/>
      <c r="AD73" s="608"/>
      <c r="AE73" s="608"/>
      <c r="AF73" s="608"/>
      <c r="AG73" s="608"/>
      <c r="AH73" s="608"/>
      <c r="AI73" s="608"/>
      <c r="AJ73" s="608"/>
      <c r="AK73" s="608"/>
      <c r="AL73" s="608"/>
      <c r="AM73" s="608"/>
      <c r="AN73" s="608"/>
      <c r="AO73" s="608"/>
      <c r="AP73" s="608"/>
      <c r="AQ73" s="608"/>
      <c r="AR73" s="608"/>
      <c r="AS73" s="608"/>
      <c r="AT73" s="608"/>
      <c r="AU73" s="608"/>
      <c r="AV73" s="608"/>
      <c r="AW73" s="608"/>
      <c r="AX73" s="608"/>
      <c r="AY73" s="608"/>
      <c r="AZ73" s="608"/>
      <c r="BA73" s="608"/>
      <c r="BB73" s="608"/>
      <c r="BC73" s="608"/>
      <c r="BD73" s="608"/>
      <c r="BE73" s="608"/>
      <c r="BF73" s="608"/>
      <c r="BG73" s="608"/>
      <c r="BH73" s="608"/>
      <c r="BI73" s="608"/>
      <c r="BJ73" s="608"/>
      <c r="BK73" s="608"/>
      <c r="BL73" s="608"/>
      <c r="BM73" s="608"/>
      <c r="BN73" s="608"/>
      <c r="BO73" s="608"/>
      <c r="BP73" s="608"/>
      <c r="BQ73" s="608"/>
      <c r="BR73" s="608"/>
      <c r="BS73" s="608"/>
      <c r="BT73" s="608"/>
    </row>
    <row r="74" spans="1:72" s="748" customFormat="1" ht="6.75" customHeight="1" x14ac:dyDescent="0.2">
      <c r="A74" s="621"/>
      <c r="B74" s="622"/>
      <c r="C74" s="640"/>
      <c r="D74" s="623"/>
      <c r="E74" s="623"/>
      <c r="F74" s="633"/>
      <c r="G74" s="634"/>
      <c r="H74" s="608"/>
      <c r="I74" s="608"/>
      <c r="J74" s="608"/>
      <c r="K74" s="608"/>
      <c r="L74" s="608"/>
      <c r="M74" s="608"/>
      <c r="N74" s="608"/>
      <c r="O74" s="608"/>
      <c r="P74" s="608"/>
      <c r="Q74" s="608"/>
      <c r="R74" s="608"/>
      <c r="S74" s="608"/>
      <c r="T74" s="608"/>
      <c r="U74" s="608"/>
      <c r="V74" s="608"/>
      <c r="W74" s="608"/>
      <c r="X74" s="608"/>
      <c r="Y74" s="608"/>
      <c r="Z74" s="608"/>
      <c r="AA74" s="608"/>
      <c r="AB74" s="608"/>
      <c r="AC74" s="608"/>
      <c r="AD74" s="608"/>
      <c r="AE74" s="608"/>
      <c r="AF74" s="608"/>
      <c r="AG74" s="608"/>
      <c r="AH74" s="608"/>
      <c r="AI74" s="608"/>
      <c r="AJ74" s="608"/>
      <c r="AK74" s="608"/>
      <c r="AL74" s="608"/>
      <c r="AM74" s="608"/>
      <c r="AN74" s="608"/>
      <c r="AO74" s="608"/>
      <c r="AP74" s="608"/>
      <c r="AQ74" s="608"/>
      <c r="AR74" s="608"/>
      <c r="AS74" s="608"/>
      <c r="AT74" s="608"/>
      <c r="AU74" s="608"/>
      <c r="AV74" s="608"/>
      <c r="AW74" s="608"/>
      <c r="AX74" s="608"/>
      <c r="AY74" s="608"/>
      <c r="AZ74" s="608"/>
      <c r="BA74" s="608"/>
      <c r="BB74" s="608"/>
      <c r="BC74" s="608"/>
      <c r="BD74" s="608"/>
      <c r="BE74" s="608"/>
      <c r="BF74" s="608"/>
      <c r="BG74" s="608"/>
      <c r="BH74" s="608"/>
      <c r="BI74" s="608"/>
      <c r="BJ74" s="608"/>
      <c r="BK74" s="608"/>
      <c r="BL74" s="608"/>
      <c r="BM74" s="608"/>
      <c r="BN74" s="608"/>
      <c r="BO74" s="608"/>
      <c r="BP74" s="608"/>
      <c r="BQ74" s="608"/>
      <c r="BR74" s="608"/>
      <c r="BS74" s="608"/>
      <c r="BT74" s="608"/>
    </row>
    <row r="75" spans="1:72" s="748" customFormat="1" ht="15.75" customHeight="1" x14ac:dyDescent="0.2">
      <c r="A75" s="621"/>
      <c r="B75" s="622"/>
      <c r="C75" s="640"/>
      <c r="D75" s="623"/>
      <c r="E75" s="623"/>
      <c r="F75" s="633"/>
      <c r="G75" s="749">
        <f>SUM(G76:G76)</f>
        <v>1337</v>
      </c>
      <c r="H75" s="608"/>
      <c r="I75" s="608"/>
      <c r="J75" s="608"/>
      <c r="K75" s="608"/>
      <c r="L75" s="608"/>
      <c r="M75" s="608"/>
      <c r="N75" s="608"/>
      <c r="O75" s="608"/>
      <c r="P75" s="608"/>
      <c r="Q75" s="608"/>
      <c r="R75" s="608"/>
      <c r="S75" s="608"/>
      <c r="T75" s="608"/>
      <c r="U75" s="608"/>
      <c r="V75" s="608"/>
      <c r="W75" s="608"/>
      <c r="X75" s="608"/>
      <c r="Y75" s="608"/>
      <c r="Z75" s="608"/>
      <c r="AA75" s="608"/>
      <c r="AB75" s="608"/>
      <c r="AC75" s="608"/>
      <c r="AD75" s="608"/>
      <c r="AE75" s="608"/>
      <c r="AF75" s="608"/>
      <c r="AG75" s="608"/>
      <c r="AH75" s="608"/>
      <c r="AI75" s="608"/>
      <c r="AJ75" s="608"/>
      <c r="AK75" s="608"/>
      <c r="AL75" s="608"/>
      <c r="AM75" s="608"/>
      <c r="AN75" s="608"/>
      <c r="AO75" s="608"/>
      <c r="AP75" s="608"/>
      <c r="AQ75" s="608"/>
      <c r="AR75" s="608"/>
      <c r="AS75" s="608"/>
      <c r="AT75" s="608"/>
      <c r="AU75" s="608"/>
      <c r="AV75" s="608"/>
      <c r="AW75" s="608"/>
      <c r="AX75" s="608"/>
      <c r="AY75" s="608"/>
      <c r="AZ75" s="608"/>
      <c r="BA75" s="608"/>
      <c r="BB75" s="608"/>
      <c r="BC75" s="608"/>
      <c r="BD75" s="608"/>
      <c r="BE75" s="608"/>
      <c r="BF75" s="608"/>
      <c r="BG75" s="608"/>
      <c r="BH75" s="608"/>
      <c r="BI75" s="608"/>
      <c r="BJ75" s="608"/>
      <c r="BK75" s="608"/>
      <c r="BL75" s="608"/>
      <c r="BM75" s="608"/>
      <c r="BN75" s="608"/>
      <c r="BO75" s="608"/>
      <c r="BP75" s="608"/>
      <c r="BQ75" s="608"/>
      <c r="BR75" s="608"/>
      <c r="BS75" s="608"/>
      <c r="BT75" s="608"/>
    </row>
    <row r="76" spans="1:72" s="748" customFormat="1" ht="15.75" customHeight="1" x14ac:dyDescent="0.2">
      <c r="A76" s="621"/>
      <c r="B76" s="622"/>
      <c r="C76" s="640"/>
      <c r="D76" s="623"/>
      <c r="E76" s="623" t="s">
        <v>148</v>
      </c>
      <c r="F76" s="633" t="s">
        <v>301</v>
      </c>
      <c r="G76" s="634">
        <f>652+685</f>
        <v>1337</v>
      </c>
      <c r="H76" s="608"/>
      <c r="I76" s="608"/>
      <c r="J76" s="608"/>
      <c r="K76" s="608"/>
      <c r="L76" s="608"/>
      <c r="M76" s="608"/>
      <c r="N76" s="608"/>
      <c r="O76" s="608"/>
      <c r="P76" s="608"/>
      <c r="Q76" s="608"/>
      <c r="R76" s="608"/>
      <c r="S76" s="608"/>
      <c r="T76" s="608"/>
      <c r="U76" s="608"/>
      <c r="V76" s="608"/>
      <c r="W76" s="608"/>
      <c r="X76" s="608"/>
      <c r="Y76" s="608"/>
      <c r="Z76" s="608"/>
      <c r="AA76" s="608"/>
      <c r="AB76" s="608"/>
      <c r="AC76" s="608"/>
      <c r="AD76" s="608"/>
      <c r="AE76" s="608"/>
      <c r="AF76" s="608"/>
      <c r="AG76" s="608"/>
      <c r="AH76" s="608"/>
      <c r="AI76" s="608"/>
      <c r="AJ76" s="608"/>
      <c r="AK76" s="608"/>
      <c r="AL76" s="608"/>
      <c r="AM76" s="608"/>
      <c r="AN76" s="608"/>
      <c r="AO76" s="608"/>
      <c r="AP76" s="608"/>
      <c r="AQ76" s="608"/>
      <c r="AR76" s="608"/>
      <c r="AS76" s="608"/>
      <c r="AT76" s="608"/>
      <c r="AU76" s="608"/>
      <c r="AV76" s="608"/>
      <c r="AW76" s="608"/>
      <c r="AX76" s="608"/>
      <c r="AY76" s="608"/>
      <c r="AZ76" s="608"/>
      <c r="BA76" s="608"/>
      <c r="BB76" s="608"/>
      <c r="BC76" s="608"/>
      <c r="BD76" s="608"/>
      <c r="BE76" s="608"/>
      <c r="BF76" s="608"/>
      <c r="BG76" s="608"/>
      <c r="BH76" s="608"/>
      <c r="BI76" s="608"/>
      <c r="BJ76" s="608"/>
      <c r="BK76" s="608"/>
      <c r="BL76" s="608"/>
      <c r="BM76" s="608"/>
      <c r="BN76" s="608"/>
      <c r="BO76" s="608"/>
      <c r="BP76" s="608"/>
      <c r="BQ76" s="608"/>
      <c r="BR76" s="608"/>
      <c r="BS76" s="608"/>
      <c r="BT76" s="608"/>
    </row>
    <row r="77" spans="1:72" s="748" customFormat="1" ht="6" customHeight="1" x14ac:dyDescent="0.2">
      <c r="A77" s="621"/>
      <c r="B77" s="622"/>
      <c r="C77" s="640"/>
      <c r="D77" s="623"/>
      <c r="E77" s="623"/>
      <c r="F77" s="633"/>
      <c r="G77" s="634"/>
      <c r="H77" s="608"/>
      <c r="I77" s="608"/>
      <c r="J77" s="608"/>
      <c r="K77" s="608"/>
      <c r="L77" s="608"/>
      <c r="M77" s="608"/>
      <c r="N77" s="608"/>
      <c r="O77" s="608"/>
      <c r="P77" s="608"/>
      <c r="Q77" s="608"/>
      <c r="R77" s="608"/>
      <c r="S77" s="608"/>
      <c r="T77" s="608"/>
      <c r="U77" s="608"/>
      <c r="V77" s="608"/>
      <c r="W77" s="608"/>
      <c r="X77" s="608"/>
      <c r="Y77" s="608"/>
      <c r="Z77" s="608"/>
      <c r="AA77" s="608"/>
      <c r="AB77" s="608"/>
      <c r="AC77" s="608"/>
      <c r="AD77" s="608"/>
      <c r="AE77" s="608"/>
      <c r="AF77" s="608"/>
      <c r="AG77" s="608"/>
      <c r="AH77" s="608"/>
      <c r="AI77" s="608"/>
      <c r="AJ77" s="608"/>
      <c r="AK77" s="608"/>
      <c r="AL77" s="608"/>
      <c r="AM77" s="608"/>
      <c r="AN77" s="608"/>
      <c r="AO77" s="608"/>
      <c r="AP77" s="608"/>
      <c r="AQ77" s="608"/>
      <c r="AR77" s="608"/>
      <c r="AS77" s="608"/>
      <c r="AT77" s="608"/>
      <c r="AU77" s="608"/>
      <c r="AV77" s="608"/>
      <c r="AW77" s="608"/>
      <c r="AX77" s="608"/>
      <c r="AY77" s="608"/>
      <c r="AZ77" s="608"/>
      <c r="BA77" s="608"/>
      <c r="BB77" s="608"/>
      <c r="BC77" s="608"/>
      <c r="BD77" s="608"/>
      <c r="BE77" s="608"/>
      <c r="BF77" s="608"/>
      <c r="BG77" s="608"/>
      <c r="BH77" s="608"/>
      <c r="BI77" s="608"/>
      <c r="BJ77" s="608"/>
      <c r="BK77" s="608"/>
      <c r="BL77" s="608"/>
      <c r="BM77" s="608"/>
      <c r="BN77" s="608"/>
      <c r="BO77" s="608"/>
      <c r="BP77" s="608"/>
      <c r="BQ77" s="608"/>
      <c r="BR77" s="608"/>
      <c r="BS77" s="608"/>
      <c r="BT77" s="608"/>
    </row>
    <row r="78" spans="1:72" s="748" customFormat="1" ht="15.75" customHeight="1" x14ac:dyDescent="0.2">
      <c r="A78" s="621"/>
      <c r="B78" s="750" t="s">
        <v>21</v>
      </c>
      <c r="C78" s="623" t="s">
        <v>545</v>
      </c>
      <c r="D78" s="623" t="s">
        <v>551</v>
      </c>
      <c r="E78" s="629" t="s">
        <v>301</v>
      </c>
      <c r="F78" s="630" t="s">
        <v>301</v>
      </c>
      <c r="G78" s="631">
        <f>SUM(G80)</f>
        <v>69472</v>
      </c>
      <c r="H78" s="608"/>
      <c r="I78" s="608"/>
      <c r="J78" s="608"/>
      <c r="K78" s="608"/>
      <c r="L78" s="608"/>
      <c r="M78" s="608"/>
      <c r="N78" s="608"/>
      <c r="O78" s="608"/>
      <c r="P78" s="608"/>
      <c r="Q78" s="608"/>
      <c r="R78" s="608"/>
      <c r="S78" s="608"/>
      <c r="T78" s="608"/>
      <c r="U78" s="608"/>
      <c r="V78" s="608"/>
      <c r="W78" s="608"/>
      <c r="X78" s="608"/>
      <c r="Y78" s="608"/>
      <c r="Z78" s="608"/>
      <c r="AA78" s="608"/>
      <c r="AB78" s="608"/>
      <c r="AC78" s="608"/>
      <c r="AD78" s="608"/>
      <c r="AE78" s="608"/>
      <c r="AF78" s="608"/>
      <c r="AG78" s="608"/>
      <c r="AH78" s="608"/>
      <c r="AI78" s="608"/>
      <c r="AJ78" s="608"/>
      <c r="AK78" s="608"/>
      <c r="AL78" s="608"/>
      <c r="AM78" s="608"/>
      <c r="AN78" s="608"/>
      <c r="AO78" s="608"/>
      <c r="AP78" s="608"/>
      <c r="AQ78" s="608"/>
      <c r="AR78" s="608"/>
      <c r="AS78" s="608"/>
      <c r="AT78" s="608"/>
      <c r="AU78" s="608"/>
      <c r="AV78" s="608"/>
      <c r="AW78" s="608"/>
      <c r="AX78" s="608"/>
      <c r="AY78" s="608"/>
      <c r="AZ78" s="608"/>
      <c r="BA78" s="608"/>
      <c r="BB78" s="608"/>
      <c r="BC78" s="608"/>
      <c r="BD78" s="608"/>
      <c r="BE78" s="608"/>
      <c r="BF78" s="608"/>
      <c r="BG78" s="608"/>
      <c r="BH78" s="608"/>
      <c r="BI78" s="608"/>
      <c r="BJ78" s="608"/>
      <c r="BK78" s="608"/>
      <c r="BL78" s="608"/>
      <c r="BM78" s="608"/>
      <c r="BN78" s="608"/>
      <c r="BO78" s="608"/>
      <c r="BP78" s="608"/>
      <c r="BQ78" s="608"/>
      <c r="BR78" s="608"/>
      <c r="BS78" s="608"/>
      <c r="BT78" s="608"/>
    </row>
    <row r="79" spans="1:72" s="748" customFormat="1" ht="8.25" customHeight="1" x14ac:dyDescent="0.2">
      <c r="A79" s="621"/>
      <c r="B79" s="622"/>
      <c r="C79" s="640"/>
      <c r="D79" s="623"/>
      <c r="E79" s="623"/>
      <c r="F79" s="633"/>
      <c r="G79" s="634"/>
      <c r="H79" s="608"/>
      <c r="I79" s="608"/>
      <c r="J79" s="608"/>
      <c r="K79" s="608"/>
      <c r="L79" s="608"/>
      <c r="M79" s="608"/>
      <c r="N79" s="608"/>
      <c r="O79" s="608"/>
      <c r="P79" s="608"/>
      <c r="Q79" s="608"/>
      <c r="R79" s="608"/>
      <c r="S79" s="608"/>
      <c r="T79" s="608"/>
      <c r="U79" s="608"/>
      <c r="V79" s="608"/>
      <c r="W79" s="608"/>
      <c r="X79" s="608"/>
      <c r="Y79" s="608"/>
      <c r="Z79" s="608"/>
      <c r="AA79" s="608"/>
      <c r="AB79" s="608"/>
      <c r="AC79" s="608"/>
      <c r="AD79" s="608"/>
      <c r="AE79" s="608"/>
      <c r="AF79" s="608"/>
      <c r="AG79" s="608"/>
      <c r="AH79" s="608"/>
      <c r="AI79" s="608"/>
      <c r="AJ79" s="608"/>
      <c r="AK79" s="608"/>
      <c r="AL79" s="608"/>
      <c r="AM79" s="608"/>
      <c r="AN79" s="608"/>
      <c r="AO79" s="608"/>
      <c r="AP79" s="608"/>
      <c r="AQ79" s="608"/>
      <c r="AR79" s="608"/>
      <c r="AS79" s="608"/>
      <c r="AT79" s="608"/>
      <c r="AU79" s="608"/>
      <c r="AV79" s="608"/>
      <c r="AW79" s="608"/>
      <c r="AX79" s="608"/>
      <c r="AY79" s="608"/>
      <c r="AZ79" s="608"/>
      <c r="BA79" s="608"/>
      <c r="BB79" s="608"/>
      <c r="BC79" s="608"/>
      <c r="BD79" s="608"/>
      <c r="BE79" s="608"/>
      <c r="BF79" s="608"/>
      <c r="BG79" s="608"/>
      <c r="BH79" s="608"/>
      <c r="BI79" s="608"/>
      <c r="BJ79" s="608"/>
      <c r="BK79" s="608"/>
      <c r="BL79" s="608"/>
      <c r="BM79" s="608"/>
      <c r="BN79" s="608"/>
      <c r="BO79" s="608"/>
      <c r="BP79" s="608"/>
      <c r="BQ79" s="608"/>
      <c r="BR79" s="608"/>
      <c r="BS79" s="608"/>
      <c r="BT79" s="608"/>
    </row>
    <row r="80" spans="1:72" s="748" customFormat="1" ht="15.75" customHeight="1" x14ac:dyDescent="0.2">
      <c r="A80" s="621"/>
      <c r="B80" s="622"/>
      <c r="C80" s="640"/>
      <c r="D80" s="623"/>
      <c r="E80" s="623"/>
      <c r="F80" s="633"/>
      <c r="G80" s="749">
        <f>SUM(G81:G83)</f>
        <v>69472</v>
      </c>
      <c r="H80" s="608"/>
      <c r="I80" s="608"/>
      <c r="J80" s="608"/>
      <c r="K80" s="608"/>
      <c r="L80" s="608"/>
      <c r="M80" s="608"/>
      <c r="N80" s="608"/>
      <c r="O80" s="608"/>
      <c r="P80" s="608"/>
      <c r="Q80" s="608"/>
      <c r="R80" s="608"/>
      <c r="S80" s="608"/>
      <c r="T80" s="608"/>
      <c r="U80" s="608"/>
      <c r="V80" s="608"/>
      <c r="W80" s="608"/>
      <c r="X80" s="608"/>
      <c r="Y80" s="608"/>
      <c r="Z80" s="608"/>
      <c r="AA80" s="608"/>
      <c r="AB80" s="608"/>
      <c r="AC80" s="608"/>
      <c r="AD80" s="608"/>
      <c r="AE80" s="608"/>
      <c r="AF80" s="608"/>
      <c r="AG80" s="608"/>
      <c r="AH80" s="608"/>
      <c r="AI80" s="608"/>
      <c r="AJ80" s="608"/>
      <c r="AK80" s="608"/>
      <c r="AL80" s="608"/>
      <c r="AM80" s="608"/>
      <c r="AN80" s="608"/>
      <c r="AO80" s="608"/>
      <c r="AP80" s="608"/>
      <c r="AQ80" s="608"/>
      <c r="AR80" s="608"/>
      <c r="AS80" s="608"/>
      <c r="AT80" s="608"/>
      <c r="AU80" s="608"/>
      <c r="AV80" s="608"/>
      <c r="AW80" s="608"/>
      <c r="AX80" s="608"/>
      <c r="AY80" s="608"/>
      <c r="AZ80" s="608"/>
      <c r="BA80" s="608"/>
      <c r="BB80" s="608"/>
      <c r="BC80" s="608"/>
      <c r="BD80" s="608"/>
      <c r="BE80" s="608"/>
      <c r="BF80" s="608"/>
      <c r="BG80" s="608"/>
      <c r="BH80" s="608"/>
      <c r="BI80" s="608"/>
      <c r="BJ80" s="608"/>
      <c r="BK80" s="608"/>
      <c r="BL80" s="608"/>
      <c r="BM80" s="608"/>
      <c r="BN80" s="608"/>
      <c r="BO80" s="608"/>
      <c r="BP80" s="608"/>
      <c r="BQ80" s="608"/>
      <c r="BR80" s="608"/>
      <c r="BS80" s="608"/>
      <c r="BT80" s="608"/>
    </row>
    <row r="81" spans="1:72" s="748" customFormat="1" ht="15.75" customHeight="1" x14ac:dyDescent="0.2">
      <c r="A81" s="621"/>
      <c r="B81" s="622"/>
      <c r="C81" s="640"/>
      <c r="D81" s="623"/>
      <c r="E81" s="623" t="s">
        <v>148</v>
      </c>
      <c r="F81" s="633" t="s">
        <v>301</v>
      </c>
      <c r="G81" s="634">
        <f>33958+13667</f>
        <v>47625</v>
      </c>
      <c r="H81" s="608"/>
      <c r="I81" s="608"/>
      <c r="J81" s="608"/>
      <c r="K81" s="608"/>
      <c r="L81" s="608"/>
      <c r="M81" s="608"/>
      <c r="N81" s="608"/>
      <c r="O81" s="608"/>
      <c r="P81" s="608"/>
      <c r="Q81" s="608"/>
      <c r="R81" s="608"/>
      <c r="S81" s="608"/>
      <c r="T81" s="608"/>
      <c r="U81" s="608"/>
      <c r="V81" s="608"/>
      <c r="W81" s="608"/>
      <c r="X81" s="608"/>
      <c r="Y81" s="608"/>
      <c r="Z81" s="608"/>
      <c r="AA81" s="608"/>
      <c r="AB81" s="608"/>
      <c r="AC81" s="608"/>
      <c r="AD81" s="608"/>
      <c r="AE81" s="608"/>
      <c r="AF81" s="608"/>
      <c r="AG81" s="608"/>
      <c r="AH81" s="608"/>
      <c r="AI81" s="608"/>
      <c r="AJ81" s="608"/>
      <c r="AK81" s="608"/>
      <c r="AL81" s="608"/>
      <c r="AM81" s="608"/>
      <c r="AN81" s="608"/>
      <c r="AO81" s="608"/>
      <c r="AP81" s="608"/>
      <c r="AQ81" s="608"/>
      <c r="AR81" s="608"/>
      <c r="AS81" s="608"/>
      <c r="AT81" s="608"/>
      <c r="AU81" s="608"/>
      <c r="AV81" s="608"/>
      <c r="AW81" s="608"/>
      <c r="AX81" s="608"/>
      <c r="AY81" s="608"/>
      <c r="AZ81" s="608"/>
      <c r="BA81" s="608"/>
      <c r="BB81" s="608"/>
      <c r="BC81" s="608"/>
      <c r="BD81" s="608"/>
      <c r="BE81" s="608"/>
      <c r="BF81" s="608"/>
      <c r="BG81" s="608"/>
      <c r="BH81" s="608"/>
      <c r="BI81" s="608"/>
      <c r="BJ81" s="608"/>
      <c r="BK81" s="608"/>
      <c r="BL81" s="608"/>
      <c r="BM81" s="608"/>
      <c r="BN81" s="608"/>
      <c r="BO81" s="608"/>
      <c r="BP81" s="608"/>
      <c r="BQ81" s="608"/>
      <c r="BR81" s="608"/>
      <c r="BS81" s="608"/>
      <c r="BT81" s="608"/>
    </row>
    <row r="82" spans="1:72" s="748" customFormat="1" ht="15.75" customHeight="1" x14ac:dyDescent="0.2">
      <c r="A82" s="621"/>
      <c r="B82" s="622"/>
      <c r="C82" s="640"/>
      <c r="D82" s="623"/>
      <c r="E82" s="623" t="s">
        <v>547</v>
      </c>
      <c r="F82" s="633" t="s">
        <v>301</v>
      </c>
      <c r="G82" s="634">
        <f>18363</f>
        <v>18363</v>
      </c>
      <c r="H82" s="608"/>
      <c r="I82" s="608"/>
      <c r="J82" s="608"/>
      <c r="K82" s="608"/>
      <c r="L82" s="608"/>
      <c r="M82" s="608"/>
      <c r="N82" s="608"/>
      <c r="O82" s="608"/>
      <c r="P82" s="608"/>
      <c r="Q82" s="608"/>
      <c r="R82" s="608"/>
      <c r="S82" s="608"/>
      <c r="T82" s="608"/>
      <c r="U82" s="608"/>
      <c r="V82" s="608"/>
      <c r="W82" s="608"/>
      <c r="X82" s="608"/>
      <c r="Y82" s="608"/>
      <c r="Z82" s="608"/>
      <c r="AA82" s="608"/>
      <c r="AB82" s="608"/>
      <c r="AC82" s="608"/>
      <c r="AD82" s="608"/>
      <c r="AE82" s="608"/>
      <c r="AF82" s="608"/>
      <c r="AG82" s="608"/>
      <c r="AH82" s="608"/>
      <c r="AI82" s="608"/>
      <c r="AJ82" s="608"/>
      <c r="AK82" s="608"/>
      <c r="AL82" s="608"/>
      <c r="AM82" s="608"/>
      <c r="AN82" s="608"/>
      <c r="AO82" s="608"/>
      <c r="AP82" s="608"/>
      <c r="AQ82" s="608"/>
      <c r="AR82" s="608"/>
      <c r="AS82" s="608"/>
      <c r="AT82" s="608"/>
      <c r="AU82" s="608"/>
      <c r="AV82" s="608"/>
      <c r="AW82" s="608"/>
      <c r="AX82" s="608"/>
      <c r="AY82" s="608"/>
      <c r="AZ82" s="608"/>
      <c r="BA82" s="608"/>
      <c r="BB82" s="608"/>
      <c r="BC82" s="608"/>
      <c r="BD82" s="608"/>
      <c r="BE82" s="608"/>
      <c r="BF82" s="608"/>
      <c r="BG82" s="608"/>
      <c r="BH82" s="608"/>
      <c r="BI82" s="608"/>
      <c r="BJ82" s="608"/>
      <c r="BK82" s="608"/>
      <c r="BL82" s="608"/>
      <c r="BM82" s="608"/>
      <c r="BN82" s="608"/>
      <c r="BO82" s="608"/>
      <c r="BP82" s="608"/>
      <c r="BQ82" s="608"/>
      <c r="BR82" s="608"/>
      <c r="BS82" s="608"/>
      <c r="BT82" s="608"/>
    </row>
    <row r="83" spans="1:72" s="748" customFormat="1" ht="15.75" customHeight="1" x14ac:dyDescent="0.2">
      <c r="A83" s="621"/>
      <c r="B83" s="622"/>
      <c r="C83" s="640"/>
      <c r="D83" s="623"/>
      <c r="E83" s="623" t="s">
        <v>536</v>
      </c>
      <c r="F83" s="633" t="s">
        <v>301</v>
      </c>
      <c r="G83" s="634">
        <f>3484</f>
        <v>3484</v>
      </c>
      <c r="H83" s="608"/>
      <c r="I83" s="608"/>
      <c r="J83" s="608"/>
      <c r="K83" s="608"/>
      <c r="L83" s="608"/>
      <c r="M83" s="608"/>
      <c r="N83" s="608"/>
      <c r="O83" s="608"/>
      <c r="P83" s="608"/>
      <c r="Q83" s="608"/>
      <c r="R83" s="608"/>
      <c r="S83" s="608"/>
      <c r="T83" s="608"/>
      <c r="U83" s="608"/>
      <c r="V83" s="608"/>
      <c r="W83" s="608"/>
      <c r="X83" s="608"/>
      <c r="Y83" s="608"/>
      <c r="Z83" s="608"/>
      <c r="AA83" s="608"/>
      <c r="AB83" s="608"/>
      <c r="AC83" s="608"/>
      <c r="AD83" s="608"/>
      <c r="AE83" s="608"/>
      <c r="AF83" s="608"/>
      <c r="AG83" s="608"/>
      <c r="AH83" s="608"/>
      <c r="AI83" s="608"/>
      <c r="AJ83" s="608"/>
      <c r="AK83" s="608"/>
      <c r="AL83" s="608"/>
      <c r="AM83" s="608"/>
      <c r="AN83" s="608"/>
      <c r="AO83" s="608"/>
      <c r="AP83" s="608"/>
      <c r="AQ83" s="608"/>
      <c r="AR83" s="608"/>
      <c r="AS83" s="608"/>
      <c r="AT83" s="608"/>
      <c r="AU83" s="608"/>
      <c r="AV83" s="608"/>
      <c r="AW83" s="608"/>
      <c r="AX83" s="608"/>
      <c r="AY83" s="608"/>
      <c r="AZ83" s="608"/>
      <c r="BA83" s="608"/>
      <c r="BB83" s="608"/>
      <c r="BC83" s="608"/>
      <c r="BD83" s="608"/>
      <c r="BE83" s="608"/>
      <c r="BF83" s="608"/>
      <c r="BG83" s="608"/>
      <c r="BH83" s="608"/>
      <c r="BI83" s="608"/>
      <c r="BJ83" s="608"/>
      <c r="BK83" s="608"/>
      <c r="BL83" s="608"/>
      <c r="BM83" s="608"/>
      <c r="BN83" s="608"/>
      <c r="BO83" s="608"/>
      <c r="BP83" s="608"/>
      <c r="BQ83" s="608"/>
      <c r="BR83" s="608"/>
      <c r="BS83" s="608"/>
      <c r="BT83" s="608"/>
    </row>
    <row r="84" spans="1:72" s="748" customFormat="1" ht="7.5" customHeight="1" x14ac:dyDescent="0.2">
      <c r="A84" s="621"/>
      <c r="B84" s="622"/>
      <c r="C84" s="640"/>
      <c r="D84" s="623"/>
      <c r="E84" s="623"/>
      <c r="F84" s="633"/>
      <c r="G84" s="634"/>
      <c r="H84" s="608"/>
      <c r="I84" s="608"/>
      <c r="J84" s="608"/>
      <c r="K84" s="608"/>
      <c r="L84" s="608"/>
      <c r="M84" s="608"/>
      <c r="N84" s="608"/>
      <c r="O84" s="608"/>
      <c r="P84" s="608"/>
      <c r="Q84" s="608"/>
      <c r="R84" s="608"/>
      <c r="S84" s="608"/>
      <c r="T84" s="608"/>
      <c r="U84" s="608"/>
      <c r="V84" s="608"/>
      <c r="W84" s="608"/>
      <c r="X84" s="608"/>
      <c r="Y84" s="608"/>
      <c r="Z84" s="608"/>
      <c r="AA84" s="608"/>
      <c r="AB84" s="608"/>
      <c r="AC84" s="608"/>
      <c r="AD84" s="608"/>
      <c r="AE84" s="608"/>
      <c r="AF84" s="608"/>
      <c r="AG84" s="608"/>
      <c r="AH84" s="608"/>
      <c r="AI84" s="608"/>
      <c r="AJ84" s="608"/>
      <c r="AK84" s="608"/>
      <c r="AL84" s="608"/>
      <c r="AM84" s="608"/>
      <c r="AN84" s="608"/>
      <c r="AO84" s="608"/>
      <c r="AP84" s="608"/>
      <c r="AQ84" s="608"/>
      <c r="AR84" s="608"/>
      <c r="AS84" s="608"/>
      <c r="AT84" s="608"/>
      <c r="AU84" s="608"/>
      <c r="AV84" s="608"/>
      <c r="AW84" s="608"/>
      <c r="AX84" s="608"/>
      <c r="AY84" s="608"/>
      <c r="AZ84" s="608"/>
      <c r="BA84" s="608"/>
      <c r="BB84" s="608"/>
      <c r="BC84" s="608"/>
      <c r="BD84" s="608"/>
      <c r="BE84" s="608"/>
      <c r="BF84" s="608"/>
      <c r="BG84" s="608"/>
      <c r="BH84" s="608"/>
      <c r="BI84" s="608"/>
      <c r="BJ84" s="608"/>
      <c r="BK84" s="608"/>
      <c r="BL84" s="608"/>
      <c r="BM84" s="608"/>
      <c r="BN84" s="608"/>
      <c r="BO84" s="608"/>
      <c r="BP84" s="608"/>
      <c r="BQ84" s="608"/>
      <c r="BR84" s="608"/>
      <c r="BS84" s="608"/>
      <c r="BT84" s="608"/>
    </row>
    <row r="85" spans="1:72" s="748" customFormat="1" ht="23.25" customHeight="1" x14ac:dyDescent="0.2">
      <c r="A85" s="621"/>
      <c r="B85" s="751" t="s">
        <v>16</v>
      </c>
      <c r="C85" s="623" t="s">
        <v>545</v>
      </c>
      <c r="D85" s="623" t="s">
        <v>551</v>
      </c>
      <c r="E85" s="629" t="s">
        <v>301</v>
      </c>
      <c r="F85" s="630" t="s">
        <v>301</v>
      </c>
      <c r="G85" s="631">
        <f>SUM(G87)</f>
        <v>2494</v>
      </c>
      <c r="H85" s="608"/>
      <c r="I85" s="608"/>
      <c r="J85" s="608"/>
      <c r="K85" s="608"/>
      <c r="L85" s="608"/>
      <c r="M85" s="608"/>
      <c r="N85" s="608"/>
      <c r="O85" s="608"/>
      <c r="P85" s="608"/>
      <c r="Q85" s="608"/>
      <c r="R85" s="608"/>
      <c r="S85" s="608"/>
      <c r="T85" s="608"/>
      <c r="U85" s="608"/>
      <c r="V85" s="608"/>
      <c r="W85" s="608"/>
      <c r="X85" s="608"/>
      <c r="Y85" s="608"/>
      <c r="Z85" s="608"/>
      <c r="AA85" s="608"/>
      <c r="AB85" s="608"/>
      <c r="AC85" s="608"/>
      <c r="AD85" s="608"/>
      <c r="AE85" s="608"/>
      <c r="AF85" s="608"/>
      <c r="AG85" s="608"/>
      <c r="AH85" s="608"/>
      <c r="AI85" s="608"/>
      <c r="AJ85" s="608"/>
      <c r="AK85" s="608"/>
      <c r="AL85" s="608"/>
      <c r="AM85" s="608"/>
      <c r="AN85" s="608"/>
      <c r="AO85" s="608"/>
      <c r="AP85" s="608"/>
      <c r="AQ85" s="608"/>
      <c r="AR85" s="608"/>
      <c r="AS85" s="608"/>
      <c r="AT85" s="608"/>
      <c r="AU85" s="608"/>
      <c r="AV85" s="608"/>
      <c r="AW85" s="608"/>
      <c r="AX85" s="608"/>
      <c r="AY85" s="608"/>
      <c r="AZ85" s="608"/>
      <c r="BA85" s="608"/>
      <c r="BB85" s="608"/>
      <c r="BC85" s="608"/>
      <c r="BD85" s="608"/>
      <c r="BE85" s="608"/>
      <c r="BF85" s="608"/>
      <c r="BG85" s="608"/>
      <c r="BH85" s="608"/>
      <c r="BI85" s="608"/>
      <c r="BJ85" s="608"/>
      <c r="BK85" s="608"/>
      <c r="BL85" s="608"/>
      <c r="BM85" s="608"/>
      <c r="BN85" s="608"/>
      <c r="BO85" s="608"/>
      <c r="BP85" s="608"/>
      <c r="BQ85" s="608"/>
      <c r="BR85" s="608"/>
      <c r="BS85" s="608"/>
      <c r="BT85" s="608"/>
    </row>
    <row r="86" spans="1:72" s="748" customFormat="1" ht="8.25" customHeight="1" x14ac:dyDescent="0.2">
      <c r="A86" s="621"/>
      <c r="B86" s="622"/>
      <c r="C86" s="640"/>
      <c r="D86" s="623"/>
      <c r="E86" s="623"/>
      <c r="F86" s="633"/>
      <c r="G86" s="634"/>
      <c r="H86" s="608"/>
      <c r="I86" s="608"/>
      <c r="J86" s="608"/>
      <c r="K86" s="608"/>
      <c r="L86" s="608"/>
      <c r="M86" s="608"/>
      <c r="N86" s="608"/>
      <c r="O86" s="608"/>
      <c r="P86" s="608"/>
      <c r="Q86" s="608"/>
      <c r="R86" s="608"/>
      <c r="S86" s="608"/>
      <c r="T86" s="608"/>
      <c r="U86" s="608"/>
      <c r="V86" s="608"/>
      <c r="W86" s="608"/>
      <c r="X86" s="608"/>
      <c r="Y86" s="608"/>
      <c r="Z86" s="608"/>
      <c r="AA86" s="608"/>
      <c r="AB86" s="608"/>
      <c r="AC86" s="608"/>
      <c r="AD86" s="608"/>
      <c r="AE86" s="608"/>
      <c r="AF86" s="608"/>
      <c r="AG86" s="608"/>
      <c r="AH86" s="608"/>
      <c r="AI86" s="608"/>
      <c r="AJ86" s="608"/>
      <c r="AK86" s="608"/>
      <c r="AL86" s="608"/>
      <c r="AM86" s="608"/>
      <c r="AN86" s="608"/>
      <c r="AO86" s="608"/>
      <c r="AP86" s="608"/>
      <c r="AQ86" s="608"/>
      <c r="AR86" s="608"/>
      <c r="AS86" s="608"/>
      <c r="AT86" s="608"/>
      <c r="AU86" s="608"/>
      <c r="AV86" s="608"/>
      <c r="AW86" s="608"/>
      <c r="AX86" s="608"/>
      <c r="AY86" s="608"/>
      <c r="AZ86" s="608"/>
      <c r="BA86" s="608"/>
      <c r="BB86" s="608"/>
      <c r="BC86" s="608"/>
      <c r="BD86" s="608"/>
      <c r="BE86" s="608"/>
      <c r="BF86" s="608"/>
      <c r="BG86" s="608"/>
      <c r="BH86" s="608"/>
      <c r="BI86" s="608"/>
      <c r="BJ86" s="608"/>
      <c r="BK86" s="608"/>
      <c r="BL86" s="608"/>
      <c r="BM86" s="608"/>
      <c r="BN86" s="608"/>
      <c r="BO86" s="608"/>
      <c r="BP86" s="608"/>
      <c r="BQ86" s="608"/>
      <c r="BR86" s="608"/>
      <c r="BS86" s="608"/>
      <c r="BT86" s="608"/>
    </row>
    <row r="87" spans="1:72" s="748" customFormat="1" ht="15.75" customHeight="1" x14ac:dyDescent="0.2">
      <c r="A87" s="621"/>
      <c r="B87" s="622"/>
      <c r="C87" s="640"/>
      <c r="D87" s="623"/>
      <c r="E87" s="623"/>
      <c r="F87" s="633"/>
      <c r="G87" s="749">
        <f>SUM(G88)</f>
        <v>2494</v>
      </c>
      <c r="H87" s="608"/>
      <c r="I87" s="608"/>
      <c r="J87" s="608"/>
      <c r="K87" s="608"/>
      <c r="L87" s="608"/>
      <c r="M87" s="608"/>
      <c r="N87" s="608"/>
      <c r="O87" s="608"/>
      <c r="P87" s="608"/>
      <c r="Q87" s="608"/>
      <c r="R87" s="608"/>
      <c r="S87" s="608"/>
      <c r="T87" s="608"/>
      <c r="U87" s="608"/>
      <c r="V87" s="608"/>
      <c r="W87" s="608"/>
      <c r="X87" s="608"/>
      <c r="Y87" s="608"/>
      <c r="Z87" s="608"/>
      <c r="AA87" s="608"/>
      <c r="AB87" s="608"/>
      <c r="AC87" s="608"/>
      <c r="AD87" s="608"/>
      <c r="AE87" s="608"/>
      <c r="AF87" s="608"/>
      <c r="AG87" s="608"/>
      <c r="AH87" s="608"/>
      <c r="AI87" s="608"/>
      <c r="AJ87" s="608"/>
      <c r="AK87" s="608"/>
      <c r="AL87" s="608"/>
      <c r="AM87" s="608"/>
      <c r="AN87" s="608"/>
      <c r="AO87" s="608"/>
      <c r="AP87" s="608"/>
      <c r="AQ87" s="608"/>
      <c r="AR87" s="608"/>
      <c r="AS87" s="608"/>
      <c r="AT87" s="608"/>
      <c r="AU87" s="608"/>
      <c r="AV87" s="608"/>
      <c r="AW87" s="608"/>
      <c r="AX87" s="608"/>
      <c r="AY87" s="608"/>
      <c r="AZ87" s="608"/>
      <c r="BA87" s="608"/>
      <c r="BB87" s="608"/>
      <c r="BC87" s="608"/>
      <c r="BD87" s="608"/>
      <c r="BE87" s="608"/>
      <c r="BF87" s="608"/>
      <c r="BG87" s="608"/>
      <c r="BH87" s="608"/>
      <c r="BI87" s="608"/>
      <c r="BJ87" s="608"/>
      <c r="BK87" s="608"/>
      <c r="BL87" s="608"/>
      <c r="BM87" s="608"/>
      <c r="BN87" s="608"/>
      <c r="BO87" s="608"/>
      <c r="BP87" s="608"/>
      <c r="BQ87" s="608"/>
      <c r="BR87" s="608"/>
      <c r="BS87" s="608"/>
      <c r="BT87" s="608"/>
    </row>
    <row r="88" spans="1:72" s="748" customFormat="1" ht="15.75" customHeight="1" x14ac:dyDescent="0.2">
      <c r="A88" s="621"/>
      <c r="B88" s="622"/>
      <c r="C88" s="640"/>
      <c r="D88" s="623"/>
      <c r="E88" s="623" t="s">
        <v>153</v>
      </c>
      <c r="F88" s="633" t="s">
        <v>301</v>
      </c>
      <c r="G88" s="634">
        <f>1204+1290</f>
        <v>2494</v>
      </c>
      <c r="H88" s="608"/>
      <c r="I88" s="608"/>
      <c r="J88" s="608"/>
      <c r="K88" s="608"/>
      <c r="L88" s="608"/>
      <c r="M88" s="608"/>
      <c r="N88" s="608"/>
      <c r="O88" s="608"/>
      <c r="P88" s="608"/>
      <c r="Q88" s="608"/>
      <c r="R88" s="608"/>
      <c r="S88" s="608"/>
      <c r="T88" s="608"/>
      <c r="U88" s="608"/>
      <c r="V88" s="608"/>
      <c r="W88" s="608"/>
      <c r="X88" s="608"/>
      <c r="Y88" s="608"/>
      <c r="Z88" s="608"/>
      <c r="AA88" s="608"/>
      <c r="AB88" s="608"/>
      <c r="AC88" s="608"/>
      <c r="AD88" s="608"/>
      <c r="AE88" s="608"/>
      <c r="AF88" s="608"/>
      <c r="AG88" s="608"/>
      <c r="AH88" s="608"/>
      <c r="AI88" s="608"/>
      <c r="AJ88" s="608"/>
      <c r="AK88" s="608"/>
      <c r="AL88" s="608"/>
      <c r="AM88" s="608"/>
      <c r="AN88" s="608"/>
      <c r="AO88" s="608"/>
      <c r="AP88" s="608"/>
      <c r="AQ88" s="608"/>
      <c r="AR88" s="608"/>
      <c r="AS88" s="608"/>
      <c r="AT88" s="608"/>
      <c r="AU88" s="608"/>
      <c r="AV88" s="608"/>
      <c r="AW88" s="608"/>
      <c r="AX88" s="608"/>
      <c r="AY88" s="608"/>
      <c r="AZ88" s="608"/>
      <c r="BA88" s="608"/>
      <c r="BB88" s="608"/>
      <c r="BC88" s="608"/>
      <c r="BD88" s="608"/>
      <c r="BE88" s="608"/>
      <c r="BF88" s="608"/>
      <c r="BG88" s="608"/>
      <c r="BH88" s="608"/>
      <c r="BI88" s="608"/>
      <c r="BJ88" s="608"/>
      <c r="BK88" s="608"/>
      <c r="BL88" s="608"/>
      <c r="BM88" s="608"/>
      <c r="BN88" s="608"/>
      <c r="BO88" s="608"/>
      <c r="BP88" s="608"/>
      <c r="BQ88" s="608"/>
      <c r="BR88" s="608"/>
      <c r="BS88" s="608"/>
      <c r="BT88" s="608"/>
    </row>
    <row r="89" spans="1:72" s="748" customFormat="1" ht="7.5" customHeight="1" x14ac:dyDescent="0.2">
      <c r="A89" s="621"/>
      <c r="B89" s="622"/>
      <c r="C89" s="640"/>
      <c r="D89" s="623"/>
      <c r="E89" s="624"/>
      <c r="F89" s="626"/>
      <c r="G89" s="638"/>
      <c r="H89" s="608"/>
      <c r="I89" s="608"/>
      <c r="J89" s="608"/>
      <c r="K89" s="608"/>
      <c r="L89" s="608"/>
      <c r="M89" s="608"/>
      <c r="N89" s="608"/>
      <c r="O89" s="608"/>
      <c r="P89" s="608"/>
      <c r="Q89" s="608"/>
      <c r="R89" s="608"/>
      <c r="S89" s="608"/>
      <c r="T89" s="608"/>
      <c r="U89" s="608"/>
      <c r="V89" s="608"/>
      <c r="W89" s="608"/>
      <c r="X89" s="608"/>
      <c r="Y89" s="608"/>
      <c r="Z89" s="608"/>
      <c r="AA89" s="608"/>
      <c r="AB89" s="608"/>
      <c r="AC89" s="608"/>
      <c r="AD89" s="608"/>
      <c r="AE89" s="608"/>
      <c r="AF89" s="608"/>
      <c r="AG89" s="608"/>
      <c r="AH89" s="608"/>
      <c r="AI89" s="608"/>
      <c r="AJ89" s="608"/>
      <c r="AK89" s="608"/>
      <c r="AL89" s="608"/>
      <c r="AM89" s="608"/>
      <c r="AN89" s="608"/>
      <c r="AO89" s="608"/>
      <c r="AP89" s="608"/>
      <c r="AQ89" s="608"/>
      <c r="AR89" s="608"/>
      <c r="AS89" s="608"/>
      <c r="AT89" s="608"/>
      <c r="AU89" s="608"/>
      <c r="AV89" s="608"/>
      <c r="AW89" s="608"/>
      <c r="AX89" s="608"/>
      <c r="AY89" s="608"/>
      <c r="AZ89" s="608"/>
      <c r="BA89" s="608"/>
      <c r="BB89" s="608"/>
      <c r="BC89" s="608"/>
      <c r="BD89" s="608"/>
      <c r="BE89" s="608"/>
      <c r="BF89" s="608"/>
      <c r="BG89" s="608"/>
      <c r="BH89" s="608"/>
      <c r="BI89" s="608"/>
      <c r="BJ89" s="608"/>
      <c r="BK89" s="608"/>
      <c r="BL89" s="608"/>
      <c r="BM89" s="608"/>
      <c r="BN89" s="608"/>
      <c r="BO89" s="608"/>
      <c r="BP89" s="608"/>
      <c r="BQ89" s="608"/>
      <c r="BR89" s="608"/>
      <c r="BS89" s="608"/>
      <c r="BT89" s="608"/>
    </row>
    <row r="90" spans="1:72" s="748" customFormat="1" ht="15.75" customHeight="1" x14ac:dyDescent="0.2">
      <c r="A90" s="621"/>
      <c r="B90" s="750" t="s">
        <v>21</v>
      </c>
      <c r="C90" s="623" t="s">
        <v>545</v>
      </c>
      <c r="D90" s="623" t="s">
        <v>552</v>
      </c>
      <c r="E90" s="624" t="s">
        <v>301</v>
      </c>
      <c r="F90" s="626" t="s">
        <v>301</v>
      </c>
      <c r="G90" s="625">
        <f>SUM(G92)</f>
        <v>874</v>
      </c>
      <c r="H90" s="608"/>
      <c r="I90" s="608"/>
      <c r="J90" s="608"/>
      <c r="K90" s="608"/>
      <c r="L90" s="608"/>
      <c r="M90" s="608"/>
      <c r="N90" s="608"/>
      <c r="O90" s="608"/>
      <c r="P90" s="608"/>
      <c r="Q90" s="608"/>
      <c r="R90" s="608"/>
      <c r="S90" s="608"/>
      <c r="T90" s="608"/>
      <c r="U90" s="608"/>
      <c r="V90" s="608"/>
      <c r="W90" s="608"/>
      <c r="X90" s="608"/>
      <c r="Y90" s="608"/>
      <c r="Z90" s="608"/>
      <c r="AA90" s="608"/>
      <c r="AB90" s="608"/>
      <c r="AC90" s="608"/>
      <c r="AD90" s="608"/>
      <c r="AE90" s="608"/>
      <c r="AF90" s="608"/>
      <c r="AG90" s="608"/>
      <c r="AH90" s="608"/>
      <c r="AI90" s="608"/>
      <c r="AJ90" s="608"/>
      <c r="AK90" s="608"/>
      <c r="AL90" s="608"/>
      <c r="AM90" s="608"/>
      <c r="AN90" s="608"/>
      <c r="AO90" s="608"/>
      <c r="AP90" s="608"/>
      <c r="AQ90" s="608"/>
      <c r="AR90" s="608"/>
      <c r="AS90" s="608"/>
      <c r="AT90" s="608"/>
      <c r="AU90" s="608"/>
      <c r="AV90" s="608"/>
      <c r="AW90" s="608"/>
      <c r="AX90" s="608"/>
      <c r="AY90" s="608"/>
      <c r="AZ90" s="608"/>
      <c r="BA90" s="608"/>
      <c r="BB90" s="608"/>
      <c r="BC90" s="608"/>
      <c r="BD90" s="608"/>
      <c r="BE90" s="608"/>
      <c r="BF90" s="608"/>
      <c r="BG90" s="608"/>
      <c r="BH90" s="608"/>
      <c r="BI90" s="608"/>
      <c r="BJ90" s="608"/>
      <c r="BK90" s="608"/>
      <c r="BL90" s="608"/>
      <c r="BM90" s="608"/>
      <c r="BN90" s="608"/>
      <c r="BO90" s="608"/>
      <c r="BP90" s="608"/>
      <c r="BQ90" s="608"/>
      <c r="BR90" s="608"/>
      <c r="BS90" s="608"/>
      <c r="BT90" s="608"/>
    </row>
    <row r="91" spans="1:72" s="748" customFormat="1" ht="6.75" customHeight="1" x14ac:dyDescent="0.2">
      <c r="A91" s="621"/>
      <c r="B91" s="622"/>
      <c r="C91" s="640"/>
      <c r="D91" s="623"/>
      <c r="E91" s="623"/>
      <c r="F91" s="633"/>
      <c r="G91" s="634"/>
      <c r="H91" s="608"/>
      <c r="I91" s="608"/>
      <c r="J91" s="608"/>
      <c r="K91" s="608"/>
      <c r="L91" s="608"/>
      <c r="M91" s="608"/>
      <c r="N91" s="608"/>
      <c r="O91" s="608"/>
      <c r="P91" s="608"/>
      <c r="Q91" s="608"/>
      <c r="R91" s="608"/>
      <c r="S91" s="608"/>
      <c r="T91" s="608"/>
      <c r="U91" s="608"/>
      <c r="V91" s="608"/>
      <c r="W91" s="608"/>
      <c r="X91" s="608"/>
      <c r="Y91" s="608"/>
      <c r="Z91" s="608"/>
      <c r="AA91" s="608"/>
      <c r="AB91" s="608"/>
      <c r="AC91" s="608"/>
      <c r="AD91" s="608"/>
      <c r="AE91" s="608"/>
      <c r="AF91" s="608"/>
      <c r="AG91" s="608"/>
      <c r="AH91" s="608"/>
      <c r="AI91" s="608"/>
      <c r="AJ91" s="608"/>
      <c r="AK91" s="608"/>
      <c r="AL91" s="608"/>
      <c r="AM91" s="608"/>
      <c r="AN91" s="608"/>
      <c r="AO91" s="608"/>
      <c r="AP91" s="608"/>
      <c r="AQ91" s="608"/>
      <c r="AR91" s="608"/>
      <c r="AS91" s="608"/>
      <c r="AT91" s="608"/>
      <c r="AU91" s="608"/>
      <c r="AV91" s="608"/>
      <c r="AW91" s="608"/>
      <c r="AX91" s="608"/>
      <c r="AY91" s="608"/>
      <c r="AZ91" s="608"/>
      <c r="BA91" s="608"/>
      <c r="BB91" s="608"/>
      <c r="BC91" s="608"/>
      <c r="BD91" s="608"/>
      <c r="BE91" s="608"/>
      <c r="BF91" s="608"/>
      <c r="BG91" s="608"/>
      <c r="BH91" s="608"/>
      <c r="BI91" s="608"/>
      <c r="BJ91" s="608"/>
      <c r="BK91" s="608"/>
      <c r="BL91" s="608"/>
      <c r="BM91" s="608"/>
      <c r="BN91" s="608"/>
      <c r="BO91" s="608"/>
      <c r="BP91" s="608"/>
      <c r="BQ91" s="608"/>
      <c r="BR91" s="608"/>
      <c r="BS91" s="608"/>
      <c r="BT91" s="608"/>
    </row>
    <row r="92" spans="1:72" s="748" customFormat="1" ht="15.75" customHeight="1" x14ac:dyDescent="0.2">
      <c r="A92" s="621"/>
      <c r="B92" s="622"/>
      <c r="C92" s="640"/>
      <c r="D92" s="623"/>
      <c r="E92" s="623"/>
      <c r="F92" s="633"/>
      <c r="G92" s="749">
        <f>SUM(G93:G93)</f>
        <v>874</v>
      </c>
      <c r="H92" s="608"/>
      <c r="I92" s="608"/>
      <c r="J92" s="608"/>
      <c r="K92" s="608"/>
      <c r="L92" s="608"/>
      <c r="M92" s="608"/>
      <c r="N92" s="608"/>
      <c r="O92" s="608"/>
      <c r="P92" s="608"/>
      <c r="Q92" s="608"/>
      <c r="R92" s="608"/>
      <c r="S92" s="608"/>
      <c r="T92" s="608"/>
      <c r="U92" s="608"/>
      <c r="V92" s="608"/>
      <c r="W92" s="608"/>
      <c r="X92" s="608"/>
      <c r="Y92" s="608"/>
      <c r="Z92" s="608"/>
      <c r="AA92" s="608"/>
      <c r="AB92" s="608"/>
      <c r="AC92" s="608"/>
      <c r="AD92" s="608"/>
      <c r="AE92" s="608"/>
      <c r="AF92" s="608"/>
      <c r="AG92" s="608"/>
      <c r="AH92" s="608"/>
      <c r="AI92" s="608"/>
      <c r="AJ92" s="608"/>
      <c r="AK92" s="608"/>
      <c r="AL92" s="608"/>
      <c r="AM92" s="608"/>
      <c r="AN92" s="608"/>
      <c r="AO92" s="608"/>
      <c r="AP92" s="608"/>
      <c r="AQ92" s="608"/>
      <c r="AR92" s="608"/>
      <c r="AS92" s="608"/>
      <c r="AT92" s="608"/>
      <c r="AU92" s="608"/>
      <c r="AV92" s="608"/>
      <c r="AW92" s="608"/>
      <c r="AX92" s="608"/>
      <c r="AY92" s="608"/>
      <c r="AZ92" s="608"/>
      <c r="BA92" s="608"/>
      <c r="BB92" s="608"/>
      <c r="BC92" s="608"/>
      <c r="BD92" s="608"/>
      <c r="BE92" s="608"/>
      <c r="BF92" s="608"/>
      <c r="BG92" s="608"/>
      <c r="BH92" s="608"/>
      <c r="BI92" s="608"/>
      <c r="BJ92" s="608"/>
      <c r="BK92" s="608"/>
      <c r="BL92" s="608"/>
      <c r="BM92" s="608"/>
      <c r="BN92" s="608"/>
      <c r="BO92" s="608"/>
      <c r="BP92" s="608"/>
      <c r="BQ92" s="608"/>
      <c r="BR92" s="608"/>
      <c r="BS92" s="608"/>
      <c r="BT92" s="608"/>
    </row>
    <row r="93" spans="1:72" s="748" customFormat="1" ht="15.75" customHeight="1" x14ac:dyDescent="0.2">
      <c r="A93" s="621"/>
      <c r="B93" s="622"/>
      <c r="C93" s="640"/>
      <c r="D93" s="623"/>
      <c r="E93" s="623" t="s">
        <v>148</v>
      </c>
      <c r="F93" s="633" t="s">
        <v>301</v>
      </c>
      <c r="G93" s="634">
        <f>423+451</f>
        <v>874</v>
      </c>
      <c r="H93" s="608"/>
      <c r="I93" s="608"/>
      <c r="J93" s="608"/>
      <c r="K93" s="608"/>
      <c r="L93" s="608"/>
      <c r="M93" s="608"/>
      <c r="N93" s="608"/>
      <c r="O93" s="608"/>
      <c r="P93" s="608"/>
      <c r="Q93" s="608"/>
      <c r="R93" s="608"/>
      <c r="S93" s="608"/>
      <c r="T93" s="608"/>
      <c r="U93" s="608"/>
      <c r="V93" s="608"/>
      <c r="W93" s="608"/>
      <c r="X93" s="608"/>
      <c r="Y93" s="608"/>
      <c r="Z93" s="608"/>
      <c r="AA93" s="608"/>
      <c r="AB93" s="608"/>
      <c r="AC93" s="608"/>
      <c r="AD93" s="608"/>
      <c r="AE93" s="608"/>
      <c r="AF93" s="608"/>
      <c r="AG93" s="608"/>
      <c r="AH93" s="608"/>
      <c r="AI93" s="608"/>
      <c r="AJ93" s="608"/>
      <c r="AK93" s="608"/>
      <c r="AL93" s="608"/>
      <c r="AM93" s="608"/>
      <c r="AN93" s="608"/>
      <c r="AO93" s="608"/>
      <c r="AP93" s="608"/>
      <c r="AQ93" s="608"/>
      <c r="AR93" s="608"/>
      <c r="AS93" s="608"/>
      <c r="AT93" s="608"/>
      <c r="AU93" s="608"/>
      <c r="AV93" s="608"/>
      <c r="AW93" s="608"/>
      <c r="AX93" s="608"/>
      <c r="AY93" s="608"/>
      <c r="AZ93" s="608"/>
      <c r="BA93" s="608"/>
      <c r="BB93" s="608"/>
      <c r="BC93" s="608"/>
      <c r="BD93" s="608"/>
      <c r="BE93" s="608"/>
      <c r="BF93" s="608"/>
      <c r="BG93" s="608"/>
      <c r="BH93" s="608"/>
      <c r="BI93" s="608"/>
      <c r="BJ93" s="608"/>
      <c r="BK93" s="608"/>
      <c r="BL93" s="608"/>
      <c r="BM93" s="608"/>
      <c r="BN93" s="608"/>
      <c r="BO93" s="608"/>
      <c r="BP93" s="608"/>
      <c r="BQ93" s="608"/>
      <c r="BR93" s="608"/>
      <c r="BS93" s="608"/>
      <c r="BT93" s="608"/>
    </row>
    <row r="94" spans="1:72" s="748" customFormat="1" ht="5.25" customHeight="1" x14ac:dyDescent="0.2">
      <c r="A94" s="621"/>
      <c r="B94" s="622"/>
      <c r="C94" s="640"/>
      <c r="D94" s="623"/>
      <c r="E94" s="624"/>
      <c r="F94" s="626"/>
      <c r="G94" s="638"/>
      <c r="H94" s="608"/>
      <c r="I94" s="608"/>
      <c r="J94" s="608"/>
      <c r="K94" s="608"/>
      <c r="L94" s="608"/>
      <c r="M94" s="608"/>
      <c r="N94" s="608"/>
      <c r="O94" s="608"/>
      <c r="P94" s="608"/>
      <c r="Q94" s="608"/>
      <c r="R94" s="608"/>
      <c r="S94" s="608"/>
      <c r="T94" s="608"/>
      <c r="U94" s="608"/>
      <c r="V94" s="608"/>
      <c r="W94" s="608"/>
      <c r="X94" s="608"/>
      <c r="Y94" s="608"/>
      <c r="Z94" s="608"/>
      <c r="AA94" s="608"/>
      <c r="AB94" s="608"/>
      <c r="AC94" s="608"/>
      <c r="AD94" s="608"/>
      <c r="AE94" s="608"/>
      <c r="AF94" s="608"/>
      <c r="AG94" s="608"/>
      <c r="AH94" s="608"/>
      <c r="AI94" s="608"/>
      <c r="AJ94" s="608"/>
      <c r="AK94" s="608"/>
      <c r="AL94" s="608"/>
      <c r="AM94" s="608"/>
      <c r="AN94" s="608"/>
      <c r="AO94" s="608"/>
      <c r="AP94" s="608"/>
      <c r="AQ94" s="608"/>
      <c r="AR94" s="608"/>
      <c r="AS94" s="608"/>
      <c r="AT94" s="608"/>
      <c r="AU94" s="608"/>
      <c r="AV94" s="608"/>
      <c r="AW94" s="608"/>
      <c r="AX94" s="608"/>
      <c r="AY94" s="608"/>
      <c r="AZ94" s="608"/>
      <c r="BA94" s="608"/>
      <c r="BB94" s="608"/>
      <c r="BC94" s="608"/>
      <c r="BD94" s="608"/>
      <c r="BE94" s="608"/>
      <c r="BF94" s="608"/>
      <c r="BG94" s="608"/>
      <c r="BH94" s="608"/>
      <c r="BI94" s="608"/>
      <c r="BJ94" s="608"/>
      <c r="BK94" s="608"/>
      <c r="BL94" s="608"/>
      <c r="BM94" s="608"/>
      <c r="BN94" s="608"/>
      <c r="BO94" s="608"/>
      <c r="BP94" s="608"/>
      <c r="BQ94" s="608"/>
      <c r="BR94" s="608"/>
      <c r="BS94" s="608"/>
      <c r="BT94" s="608"/>
    </row>
    <row r="95" spans="1:72" s="748" customFormat="1" ht="15.75" customHeight="1" x14ac:dyDescent="0.2">
      <c r="A95" s="621"/>
      <c r="B95" s="750" t="s">
        <v>21</v>
      </c>
      <c r="C95" s="623" t="s">
        <v>545</v>
      </c>
      <c r="D95" s="623" t="s">
        <v>553</v>
      </c>
      <c r="E95" s="624" t="s">
        <v>301</v>
      </c>
      <c r="F95" s="626" t="s">
        <v>301</v>
      </c>
      <c r="G95" s="625">
        <f>SUM(G97)</f>
        <v>45822</v>
      </c>
      <c r="H95" s="608"/>
      <c r="I95" s="608"/>
      <c r="J95" s="608"/>
      <c r="K95" s="608"/>
      <c r="L95" s="608"/>
      <c r="M95" s="608"/>
      <c r="N95" s="608"/>
      <c r="O95" s="608"/>
      <c r="P95" s="608"/>
      <c r="Q95" s="608"/>
      <c r="R95" s="608"/>
      <c r="S95" s="608"/>
      <c r="T95" s="608"/>
      <c r="U95" s="608"/>
      <c r="V95" s="608"/>
      <c r="W95" s="608"/>
      <c r="X95" s="608"/>
      <c r="Y95" s="608"/>
      <c r="Z95" s="608"/>
      <c r="AA95" s="608"/>
      <c r="AB95" s="608"/>
      <c r="AC95" s="608"/>
      <c r="AD95" s="608"/>
      <c r="AE95" s="608"/>
      <c r="AF95" s="608"/>
      <c r="AG95" s="608"/>
      <c r="AH95" s="608"/>
      <c r="AI95" s="608"/>
      <c r="AJ95" s="608"/>
      <c r="AK95" s="608"/>
      <c r="AL95" s="608"/>
      <c r="AM95" s="608"/>
      <c r="AN95" s="608"/>
      <c r="AO95" s="608"/>
      <c r="AP95" s="608"/>
      <c r="AQ95" s="608"/>
      <c r="AR95" s="608"/>
      <c r="AS95" s="608"/>
      <c r="AT95" s="608"/>
      <c r="AU95" s="608"/>
      <c r="AV95" s="608"/>
      <c r="AW95" s="608"/>
      <c r="AX95" s="608"/>
      <c r="AY95" s="608"/>
      <c r="AZ95" s="608"/>
      <c r="BA95" s="608"/>
      <c r="BB95" s="608"/>
      <c r="BC95" s="608"/>
      <c r="BD95" s="608"/>
      <c r="BE95" s="608"/>
      <c r="BF95" s="608"/>
      <c r="BG95" s="608"/>
      <c r="BH95" s="608"/>
      <c r="BI95" s="608"/>
      <c r="BJ95" s="608"/>
      <c r="BK95" s="608"/>
      <c r="BL95" s="608"/>
      <c r="BM95" s="608"/>
      <c r="BN95" s="608"/>
      <c r="BO95" s="608"/>
      <c r="BP95" s="608"/>
      <c r="BQ95" s="608"/>
      <c r="BR95" s="608"/>
      <c r="BS95" s="608"/>
      <c r="BT95" s="608"/>
    </row>
    <row r="96" spans="1:72" s="748" customFormat="1" ht="7.5" customHeight="1" x14ac:dyDescent="0.2">
      <c r="A96" s="621"/>
      <c r="B96" s="622"/>
      <c r="C96" s="640"/>
      <c r="D96" s="623"/>
      <c r="E96" s="623"/>
      <c r="F96" s="633"/>
      <c r="G96" s="634"/>
      <c r="H96" s="608"/>
      <c r="I96" s="608"/>
      <c r="J96" s="608"/>
      <c r="K96" s="608"/>
      <c r="L96" s="608"/>
      <c r="M96" s="608"/>
      <c r="N96" s="608"/>
      <c r="O96" s="608"/>
      <c r="P96" s="608"/>
      <c r="Q96" s="608"/>
      <c r="R96" s="608"/>
      <c r="S96" s="608"/>
      <c r="T96" s="608"/>
      <c r="U96" s="608"/>
      <c r="V96" s="608"/>
      <c r="W96" s="608"/>
      <c r="X96" s="608"/>
      <c r="Y96" s="608"/>
      <c r="Z96" s="608"/>
      <c r="AA96" s="608"/>
      <c r="AB96" s="608"/>
      <c r="AC96" s="608"/>
      <c r="AD96" s="608"/>
      <c r="AE96" s="608"/>
      <c r="AF96" s="608"/>
      <c r="AG96" s="608"/>
      <c r="AH96" s="608"/>
      <c r="AI96" s="608"/>
      <c r="AJ96" s="608"/>
      <c r="AK96" s="608"/>
      <c r="AL96" s="608"/>
      <c r="AM96" s="608"/>
      <c r="AN96" s="608"/>
      <c r="AO96" s="608"/>
      <c r="AP96" s="608"/>
      <c r="AQ96" s="608"/>
      <c r="AR96" s="608"/>
      <c r="AS96" s="608"/>
      <c r="AT96" s="608"/>
      <c r="AU96" s="608"/>
      <c r="AV96" s="608"/>
      <c r="AW96" s="608"/>
      <c r="AX96" s="608"/>
      <c r="AY96" s="608"/>
      <c r="AZ96" s="608"/>
      <c r="BA96" s="608"/>
      <c r="BB96" s="608"/>
      <c r="BC96" s="608"/>
      <c r="BD96" s="608"/>
      <c r="BE96" s="608"/>
      <c r="BF96" s="608"/>
      <c r="BG96" s="608"/>
      <c r="BH96" s="608"/>
      <c r="BI96" s="608"/>
      <c r="BJ96" s="608"/>
      <c r="BK96" s="608"/>
      <c r="BL96" s="608"/>
      <c r="BM96" s="608"/>
      <c r="BN96" s="608"/>
      <c r="BO96" s="608"/>
      <c r="BP96" s="608"/>
      <c r="BQ96" s="608"/>
      <c r="BR96" s="608"/>
      <c r="BS96" s="608"/>
      <c r="BT96" s="608"/>
    </row>
    <row r="97" spans="1:72" s="748" customFormat="1" ht="15.75" customHeight="1" x14ac:dyDescent="0.2">
      <c r="A97" s="621"/>
      <c r="B97" s="622"/>
      <c r="C97" s="640"/>
      <c r="D97" s="623"/>
      <c r="E97" s="623"/>
      <c r="F97" s="633"/>
      <c r="G97" s="749">
        <f>SUM(G98:G100)</f>
        <v>45822</v>
      </c>
      <c r="H97" s="608"/>
      <c r="I97" s="608"/>
      <c r="J97" s="608"/>
      <c r="K97" s="608"/>
      <c r="L97" s="608"/>
      <c r="M97" s="608"/>
      <c r="N97" s="608"/>
      <c r="O97" s="608"/>
      <c r="P97" s="608"/>
      <c r="Q97" s="608"/>
      <c r="R97" s="608"/>
      <c r="S97" s="608"/>
      <c r="T97" s="608"/>
      <c r="U97" s="608"/>
      <c r="V97" s="608"/>
      <c r="W97" s="608"/>
      <c r="X97" s="608"/>
      <c r="Y97" s="608"/>
      <c r="Z97" s="608"/>
      <c r="AA97" s="608"/>
      <c r="AB97" s="608"/>
      <c r="AC97" s="608"/>
      <c r="AD97" s="608"/>
      <c r="AE97" s="608"/>
      <c r="AF97" s="608"/>
      <c r="AG97" s="608"/>
      <c r="AH97" s="608"/>
      <c r="AI97" s="608"/>
      <c r="AJ97" s="608"/>
      <c r="AK97" s="608"/>
      <c r="AL97" s="608"/>
      <c r="AM97" s="608"/>
      <c r="AN97" s="608"/>
      <c r="AO97" s="608"/>
      <c r="AP97" s="608"/>
      <c r="AQ97" s="608"/>
      <c r="AR97" s="608"/>
      <c r="AS97" s="608"/>
      <c r="AT97" s="608"/>
      <c r="AU97" s="608"/>
      <c r="AV97" s="608"/>
      <c r="AW97" s="608"/>
      <c r="AX97" s="608"/>
      <c r="AY97" s="608"/>
      <c r="AZ97" s="608"/>
      <c r="BA97" s="608"/>
      <c r="BB97" s="608"/>
      <c r="BC97" s="608"/>
      <c r="BD97" s="608"/>
      <c r="BE97" s="608"/>
      <c r="BF97" s="608"/>
      <c r="BG97" s="608"/>
      <c r="BH97" s="608"/>
      <c r="BI97" s="608"/>
      <c r="BJ97" s="608"/>
      <c r="BK97" s="608"/>
      <c r="BL97" s="608"/>
      <c r="BM97" s="608"/>
      <c r="BN97" s="608"/>
      <c r="BO97" s="608"/>
      <c r="BP97" s="608"/>
      <c r="BQ97" s="608"/>
      <c r="BR97" s="608"/>
      <c r="BS97" s="608"/>
      <c r="BT97" s="608"/>
    </row>
    <row r="98" spans="1:72" s="748" customFormat="1" ht="15.75" customHeight="1" x14ac:dyDescent="0.2">
      <c r="A98" s="621"/>
      <c r="B98" s="622"/>
      <c r="C98" s="640"/>
      <c r="D98" s="623"/>
      <c r="E98" s="623" t="s">
        <v>148</v>
      </c>
      <c r="F98" s="633" t="s">
        <v>301</v>
      </c>
      <c r="G98" s="634">
        <f>22136+8144</f>
        <v>30280</v>
      </c>
      <c r="H98" s="608"/>
      <c r="I98" s="608"/>
      <c r="J98" s="608"/>
      <c r="K98" s="608"/>
      <c r="L98" s="608"/>
      <c r="M98" s="608"/>
      <c r="N98" s="608"/>
      <c r="O98" s="608"/>
      <c r="P98" s="608"/>
      <c r="Q98" s="608"/>
      <c r="R98" s="608"/>
      <c r="S98" s="608"/>
      <c r="T98" s="608"/>
      <c r="U98" s="608"/>
      <c r="V98" s="608"/>
      <c r="W98" s="608"/>
      <c r="X98" s="608"/>
      <c r="Y98" s="608"/>
      <c r="Z98" s="608"/>
      <c r="AA98" s="608"/>
      <c r="AB98" s="608"/>
      <c r="AC98" s="608"/>
      <c r="AD98" s="608"/>
      <c r="AE98" s="608"/>
      <c r="AF98" s="608"/>
      <c r="AG98" s="608"/>
      <c r="AH98" s="608"/>
      <c r="AI98" s="608"/>
      <c r="AJ98" s="608"/>
      <c r="AK98" s="608"/>
      <c r="AL98" s="608"/>
      <c r="AM98" s="608"/>
      <c r="AN98" s="608"/>
      <c r="AO98" s="608"/>
      <c r="AP98" s="608"/>
      <c r="AQ98" s="608"/>
      <c r="AR98" s="608"/>
      <c r="AS98" s="608"/>
      <c r="AT98" s="608"/>
      <c r="AU98" s="608"/>
      <c r="AV98" s="608"/>
      <c r="AW98" s="608"/>
      <c r="AX98" s="608"/>
      <c r="AY98" s="608"/>
      <c r="AZ98" s="608"/>
      <c r="BA98" s="608"/>
      <c r="BB98" s="608"/>
      <c r="BC98" s="608"/>
      <c r="BD98" s="608"/>
      <c r="BE98" s="608"/>
      <c r="BF98" s="608"/>
      <c r="BG98" s="608"/>
      <c r="BH98" s="608"/>
      <c r="BI98" s="608"/>
      <c r="BJ98" s="608"/>
      <c r="BK98" s="608"/>
      <c r="BL98" s="608"/>
      <c r="BM98" s="608"/>
      <c r="BN98" s="608"/>
      <c r="BO98" s="608"/>
      <c r="BP98" s="608"/>
      <c r="BQ98" s="608"/>
      <c r="BR98" s="608"/>
      <c r="BS98" s="608"/>
      <c r="BT98" s="608"/>
    </row>
    <row r="99" spans="1:72" s="748" customFormat="1" ht="15.75" customHeight="1" x14ac:dyDescent="0.2">
      <c r="A99" s="621"/>
      <c r="B99" s="622"/>
      <c r="C99" s="640"/>
      <c r="D99" s="623"/>
      <c r="E99" s="623" t="s">
        <v>547</v>
      </c>
      <c r="F99" s="633" t="s">
        <v>301</v>
      </c>
      <c r="G99" s="634">
        <f>12813</f>
        <v>12813</v>
      </c>
      <c r="H99" s="608"/>
      <c r="I99" s="608"/>
      <c r="J99" s="608"/>
      <c r="K99" s="608"/>
      <c r="L99" s="608"/>
      <c r="M99" s="608"/>
      <c r="N99" s="608"/>
      <c r="O99" s="608"/>
      <c r="P99" s="608"/>
      <c r="Q99" s="608"/>
      <c r="R99" s="608"/>
      <c r="S99" s="608"/>
      <c r="T99" s="608"/>
      <c r="U99" s="608"/>
      <c r="V99" s="608"/>
      <c r="W99" s="608"/>
      <c r="X99" s="608"/>
      <c r="Y99" s="608"/>
      <c r="Z99" s="608"/>
      <c r="AA99" s="608"/>
      <c r="AB99" s="608"/>
      <c r="AC99" s="608"/>
      <c r="AD99" s="608"/>
      <c r="AE99" s="608"/>
      <c r="AF99" s="608"/>
      <c r="AG99" s="608"/>
      <c r="AH99" s="608"/>
      <c r="AI99" s="608"/>
      <c r="AJ99" s="608"/>
      <c r="AK99" s="608"/>
      <c r="AL99" s="608"/>
      <c r="AM99" s="608"/>
      <c r="AN99" s="608"/>
      <c r="AO99" s="608"/>
      <c r="AP99" s="608"/>
      <c r="AQ99" s="608"/>
      <c r="AR99" s="608"/>
      <c r="AS99" s="608"/>
      <c r="AT99" s="608"/>
      <c r="AU99" s="608"/>
      <c r="AV99" s="608"/>
      <c r="AW99" s="608"/>
      <c r="AX99" s="608"/>
      <c r="AY99" s="608"/>
      <c r="AZ99" s="608"/>
      <c r="BA99" s="608"/>
      <c r="BB99" s="608"/>
      <c r="BC99" s="608"/>
      <c r="BD99" s="608"/>
      <c r="BE99" s="608"/>
      <c r="BF99" s="608"/>
      <c r="BG99" s="608"/>
      <c r="BH99" s="608"/>
      <c r="BI99" s="608"/>
      <c r="BJ99" s="608"/>
      <c r="BK99" s="608"/>
      <c r="BL99" s="608"/>
      <c r="BM99" s="608"/>
      <c r="BN99" s="608"/>
      <c r="BO99" s="608"/>
      <c r="BP99" s="608"/>
      <c r="BQ99" s="608"/>
      <c r="BR99" s="608"/>
      <c r="BS99" s="608"/>
      <c r="BT99" s="608"/>
    </row>
    <row r="100" spans="1:72" s="748" customFormat="1" ht="15.75" customHeight="1" x14ac:dyDescent="0.2">
      <c r="A100" s="621"/>
      <c r="B100" s="622"/>
      <c r="C100" s="640"/>
      <c r="D100" s="623"/>
      <c r="E100" s="623" t="s">
        <v>536</v>
      </c>
      <c r="F100" s="633" t="s">
        <v>301</v>
      </c>
      <c r="G100" s="634">
        <f>2729</f>
        <v>2729</v>
      </c>
      <c r="H100" s="608"/>
      <c r="I100" s="608"/>
      <c r="J100" s="608"/>
      <c r="K100" s="608"/>
      <c r="L100" s="608"/>
      <c r="M100" s="608"/>
      <c r="N100" s="608"/>
      <c r="O100" s="608"/>
      <c r="P100" s="608"/>
      <c r="Q100" s="608"/>
      <c r="R100" s="608"/>
      <c r="S100" s="608"/>
      <c r="T100" s="608"/>
      <c r="U100" s="608"/>
      <c r="V100" s="608"/>
      <c r="W100" s="608"/>
      <c r="X100" s="608"/>
      <c r="Y100" s="608"/>
      <c r="Z100" s="608"/>
      <c r="AA100" s="608"/>
      <c r="AB100" s="608"/>
      <c r="AC100" s="608"/>
      <c r="AD100" s="608"/>
      <c r="AE100" s="608"/>
      <c r="AF100" s="608"/>
      <c r="AG100" s="608"/>
      <c r="AH100" s="608"/>
      <c r="AI100" s="608"/>
      <c r="AJ100" s="608"/>
      <c r="AK100" s="608"/>
      <c r="AL100" s="608"/>
      <c r="AM100" s="608"/>
      <c r="AN100" s="608"/>
      <c r="AO100" s="608"/>
      <c r="AP100" s="608"/>
      <c r="AQ100" s="608"/>
      <c r="AR100" s="608"/>
      <c r="AS100" s="608"/>
      <c r="AT100" s="608"/>
      <c r="AU100" s="608"/>
      <c r="AV100" s="608"/>
      <c r="AW100" s="608"/>
      <c r="AX100" s="608"/>
      <c r="AY100" s="608"/>
      <c r="AZ100" s="608"/>
      <c r="BA100" s="608"/>
      <c r="BB100" s="608"/>
      <c r="BC100" s="608"/>
      <c r="BD100" s="608"/>
      <c r="BE100" s="608"/>
      <c r="BF100" s="608"/>
      <c r="BG100" s="608"/>
      <c r="BH100" s="608"/>
      <c r="BI100" s="608"/>
      <c r="BJ100" s="608"/>
      <c r="BK100" s="608"/>
      <c r="BL100" s="608"/>
      <c r="BM100" s="608"/>
      <c r="BN100" s="608"/>
      <c r="BO100" s="608"/>
      <c r="BP100" s="608"/>
      <c r="BQ100" s="608"/>
      <c r="BR100" s="608"/>
      <c r="BS100" s="608"/>
      <c r="BT100" s="608"/>
    </row>
    <row r="101" spans="1:72" s="748" customFormat="1" ht="6" customHeight="1" x14ac:dyDescent="0.2">
      <c r="A101" s="635"/>
      <c r="B101" s="636"/>
      <c r="C101" s="637"/>
      <c r="D101" s="624"/>
      <c r="E101" s="624"/>
      <c r="F101" s="626"/>
      <c r="G101" s="638"/>
      <c r="H101" s="608"/>
      <c r="I101" s="608"/>
      <c r="J101" s="608"/>
      <c r="K101" s="608"/>
      <c r="L101" s="608"/>
      <c r="M101" s="608"/>
      <c r="N101" s="608"/>
      <c r="O101" s="608"/>
      <c r="P101" s="608"/>
      <c r="Q101" s="608"/>
      <c r="R101" s="608"/>
      <c r="S101" s="608"/>
      <c r="T101" s="608"/>
      <c r="U101" s="608"/>
      <c r="V101" s="608"/>
      <c r="W101" s="608"/>
      <c r="X101" s="608"/>
      <c r="Y101" s="608"/>
      <c r="Z101" s="608"/>
      <c r="AA101" s="608"/>
      <c r="AB101" s="608"/>
      <c r="AC101" s="608"/>
      <c r="AD101" s="608"/>
      <c r="AE101" s="608"/>
      <c r="AF101" s="608"/>
      <c r="AG101" s="608"/>
      <c r="AH101" s="608"/>
      <c r="AI101" s="608"/>
      <c r="AJ101" s="608"/>
      <c r="AK101" s="608"/>
      <c r="AL101" s="608"/>
      <c r="AM101" s="608"/>
      <c r="AN101" s="608"/>
      <c r="AO101" s="608"/>
      <c r="AP101" s="608"/>
      <c r="AQ101" s="608"/>
      <c r="AR101" s="608"/>
      <c r="AS101" s="608"/>
      <c r="AT101" s="608"/>
      <c r="AU101" s="608"/>
      <c r="AV101" s="608"/>
      <c r="AW101" s="608"/>
      <c r="AX101" s="608"/>
      <c r="AY101" s="608"/>
      <c r="AZ101" s="608"/>
      <c r="BA101" s="608"/>
      <c r="BB101" s="608"/>
      <c r="BC101" s="608"/>
      <c r="BD101" s="608"/>
      <c r="BE101" s="608"/>
      <c r="BF101" s="608"/>
      <c r="BG101" s="608"/>
      <c r="BH101" s="608"/>
      <c r="BI101" s="608"/>
      <c r="BJ101" s="608"/>
      <c r="BK101" s="608"/>
      <c r="BL101" s="608"/>
      <c r="BM101" s="608"/>
      <c r="BN101" s="608"/>
      <c r="BO101" s="608"/>
      <c r="BP101" s="608"/>
      <c r="BQ101" s="608"/>
      <c r="BR101" s="608"/>
      <c r="BS101" s="608"/>
      <c r="BT101" s="608"/>
    </row>
    <row r="102" spans="1:72" s="748" customFormat="1" ht="24" customHeight="1" x14ac:dyDescent="0.2">
      <c r="A102" s="621"/>
      <c r="B102" s="751" t="s">
        <v>16</v>
      </c>
      <c r="C102" s="623" t="s">
        <v>545</v>
      </c>
      <c r="D102" s="623" t="s">
        <v>553</v>
      </c>
      <c r="E102" s="624" t="s">
        <v>301</v>
      </c>
      <c r="F102" s="626" t="s">
        <v>301</v>
      </c>
      <c r="G102" s="625">
        <f>SUM(G104)</f>
        <v>11346</v>
      </c>
      <c r="H102" s="608"/>
      <c r="I102" s="608"/>
      <c r="J102" s="608"/>
      <c r="K102" s="608"/>
      <c r="L102" s="608"/>
      <c r="M102" s="608"/>
      <c r="N102" s="608"/>
      <c r="O102" s="608"/>
      <c r="P102" s="608"/>
      <c r="Q102" s="608"/>
      <c r="R102" s="608"/>
      <c r="S102" s="608"/>
      <c r="T102" s="608"/>
      <c r="U102" s="608"/>
      <c r="V102" s="608"/>
      <c r="W102" s="608"/>
      <c r="X102" s="608"/>
      <c r="Y102" s="608"/>
      <c r="Z102" s="608"/>
      <c r="AA102" s="608"/>
      <c r="AB102" s="608"/>
      <c r="AC102" s="608"/>
      <c r="AD102" s="608"/>
      <c r="AE102" s="608"/>
      <c r="AF102" s="608"/>
      <c r="AG102" s="608"/>
      <c r="AH102" s="608"/>
      <c r="AI102" s="608"/>
      <c r="AJ102" s="608"/>
      <c r="AK102" s="608"/>
      <c r="AL102" s="608"/>
      <c r="AM102" s="608"/>
      <c r="AN102" s="608"/>
      <c r="AO102" s="608"/>
      <c r="AP102" s="608"/>
      <c r="AQ102" s="608"/>
      <c r="AR102" s="608"/>
      <c r="AS102" s="608"/>
      <c r="AT102" s="608"/>
      <c r="AU102" s="608"/>
      <c r="AV102" s="608"/>
      <c r="AW102" s="608"/>
      <c r="AX102" s="608"/>
      <c r="AY102" s="608"/>
      <c r="AZ102" s="608"/>
      <c r="BA102" s="608"/>
      <c r="BB102" s="608"/>
      <c r="BC102" s="608"/>
      <c r="BD102" s="608"/>
      <c r="BE102" s="608"/>
      <c r="BF102" s="608"/>
      <c r="BG102" s="608"/>
      <c r="BH102" s="608"/>
      <c r="BI102" s="608"/>
      <c r="BJ102" s="608"/>
      <c r="BK102" s="608"/>
      <c r="BL102" s="608"/>
      <c r="BM102" s="608"/>
      <c r="BN102" s="608"/>
      <c r="BO102" s="608"/>
      <c r="BP102" s="608"/>
      <c r="BQ102" s="608"/>
      <c r="BR102" s="608"/>
      <c r="BS102" s="608"/>
      <c r="BT102" s="608"/>
    </row>
    <row r="103" spans="1:72" s="748" customFormat="1" ht="6" customHeight="1" x14ac:dyDescent="0.2">
      <c r="A103" s="621"/>
      <c r="B103" s="622"/>
      <c r="C103" s="640"/>
      <c r="D103" s="623"/>
      <c r="E103" s="623"/>
      <c r="F103" s="633"/>
      <c r="G103" s="634"/>
      <c r="H103" s="608"/>
      <c r="I103" s="608"/>
      <c r="J103" s="608"/>
      <c r="K103" s="608"/>
      <c r="L103" s="608"/>
      <c r="M103" s="608"/>
      <c r="N103" s="608"/>
      <c r="O103" s="608"/>
      <c r="P103" s="608"/>
      <c r="Q103" s="608"/>
      <c r="R103" s="608"/>
      <c r="S103" s="608"/>
      <c r="T103" s="608"/>
      <c r="U103" s="608"/>
      <c r="V103" s="608"/>
      <c r="W103" s="608"/>
      <c r="X103" s="608"/>
      <c r="Y103" s="608"/>
      <c r="Z103" s="608"/>
      <c r="AA103" s="608"/>
      <c r="AB103" s="608"/>
      <c r="AC103" s="608"/>
      <c r="AD103" s="608"/>
      <c r="AE103" s="608"/>
      <c r="AF103" s="608"/>
      <c r="AG103" s="608"/>
      <c r="AH103" s="608"/>
      <c r="AI103" s="608"/>
      <c r="AJ103" s="608"/>
      <c r="AK103" s="608"/>
      <c r="AL103" s="608"/>
      <c r="AM103" s="608"/>
      <c r="AN103" s="608"/>
      <c r="AO103" s="608"/>
      <c r="AP103" s="608"/>
      <c r="AQ103" s="608"/>
      <c r="AR103" s="608"/>
      <c r="AS103" s="608"/>
      <c r="AT103" s="608"/>
      <c r="AU103" s="608"/>
      <c r="AV103" s="608"/>
      <c r="AW103" s="608"/>
      <c r="AX103" s="608"/>
      <c r="AY103" s="608"/>
      <c r="AZ103" s="608"/>
      <c r="BA103" s="608"/>
      <c r="BB103" s="608"/>
      <c r="BC103" s="608"/>
      <c r="BD103" s="608"/>
      <c r="BE103" s="608"/>
      <c r="BF103" s="608"/>
      <c r="BG103" s="608"/>
      <c r="BH103" s="608"/>
      <c r="BI103" s="608"/>
      <c r="BJ103" s="608"/>
      <c r="BK103" s="608"/>
      <c r="BL103" s="608"/>
      <c r="BM103" s="608"/>
      <c r="BN103" s="608"/>
      <c r="BO103" s="608"/>
      <c r="BP103" s="608"/>
      <c r="BQ103" s="608"/>
      <c r="BR103" s="608"/>
      <c r="BS103" s="608"/>
      <c r="BT103" s="608"/>
    </row>
    <row r="104" spans="1:72" s="748" customFormat="1" ht="15.75" customHeight="1" x14ac:dyDescent="0.2">
      <c r="A104" s="621"/>
      <c r="B104" s="622"/>
      <c r="C104" s="640"/>
      <c r="D104" s="623"/>
      <c r="E104" s="623"/>
      <c r="F104" s="633"/>
      <c r="G104" s="749">
        <f>SUM(G105)</f>
        <v>11346</v>
      </c>
      <c r="H104" s="608"/>
      <c r="I104" s="608"/>
      <c r="J104" s="608"/>
      <c r="K104" s="608"/>
      <c r="L104" s="608"/>
      <c r="M104" s="608"/>
      <c r="N104" s="608"/>
      <c r="O104" s="608"/>
      <c r="P104" s="608"/>
      <c r="Q104" s="608"/>
      <c r="R104" s="608"/>
      <c r="S104" s="608"/>
      <c r="T104" s="608"/>
      <c r="U104" s="608"/>
      <c r="V104" s="608"/>
      <c r="W104" s="608"/>
      <c r="X104" s="608"/>
      <c r="Y104" s="608"/>
      <c r="Z104" s="608"/>
      <c r="AA104" s="608"/>
      <c r="AB104" s="608"/>
      <c r="AC104" s="608"/>
      <c r="AD104" s="608"/>
      <c r="AE104" s="608"/>
      <c r="AF104" s="608"/>
      <c r="AG104" s="608"/>
      <c r="AH104" s="608"/>
      <c r="AI104" s="608"/>
      <c r="AJ104" s="608"/>
      <c r="AK104" s="608"/>
      <c r="AL104" s="608"/>
      <c r="AM104" s="608"/>
      <c r="AN104" s="608"/>
      <c r="AO104" s="608"/>
      <c r="AP104" s="608"/>
      <c r="AQ104" s="608"/>
      <c r="AR104" s="608"/>
      <c r="AS104" s="608"/>
      <c r="AT104" s="608"/>
      <c r="AU104" s="608"/>
      <c r="AV104" s="608"/>
      <c r="AW104" s="608"/>
      <c r="AX104" s="608"/>
      <c r="AY104" s="608"/>
      <c r="AZ104" s="608"/>
      <c r="BA104" s="608"/>
      <c r="BB104" s="608"/>
      <c r="BC104" s="608"/>
      <c r="BD104" s="608"/>
      <c r="BE104" s="608"/>
      <c r="BF104" s="608"/>
      <c r="BG104" s="608"/>
      <c r="BH104" s="608"/>
      <c r="BI104" s="608"/>
      <c r="BJ104" s="608"/>
      <c r="BK104" s="608"/>
      <c r="BL104" s="608"/>
      <c r="BM104" s="608"/>
      <c r="BN104" s="608"/>
      <c r="BO104" s="608"/>
      <c r="BP104" s="608"/>
      <c r="BQ104" s="608"/>
      <c r="BR104" s="608"/>
      <c r="BS104" s="608"/>
      <c r="BT104" s="608"/>
    </row>
    <row r="105" spans="1:72" s="748" customFormat="1" ht="15.75" customHeight="1" x14ac:dyDescent="0.2">
      <c r="A105" s="621"/>
      <c r="B105" s="622"/>
      <c r="C105" s="640"/>
      <c r="D105" s="623"/>
      <c r="E105" s="623" t="s">
        <v>153</v>
      </c>
      <c r="F105" s="633" t="s">
        <v>301</v>
      </c>
      <c r="G105" s="634">
        <f>5441+5905</f>
        <v>11346</v>
      </c>
      <c r="H105" s="608"/>
      <c r="I105" s="608"/>
      <c r="J105" s="608"/>
      <c r="K105" s="608"/>
      <c r="L105" s="608"/>
      <c r="M105" s="608"/>
      <c r="N105" s="608"/>
      <c r="O105" s="608"/>
      <c r="P105" s="608"/>
      <c r="Q105" s="608"/>
      <c r="R105" s="608"/>
      <c r="S105" s="608"/>
      <c r="T105" s="608"/>
      <c r="U105" s="608"/>
      <c r="V105" s="608"/>
      <c r="W105" s="608"/>
      <c r="X105" s="608"/>
      <c r="Y105" s="608"/>
      <c r="Z105" s="608"/>
      <c r="AA105" s="608"/>
      <c r="AB105" s="608"/>
      <c r="AC105" s="608"/>
      <c r="AD105" s="608"/>
      <c r="AE105" s="608"/>
      <c r="AF105" s="608"/>
      <c r="AG105" s="608"/>
      <c r="AH105" s="608"/>
      <c r="AI105" s="608"/>
      <c r="AJ105" s="608"/>
      <c r="AK105" s="608"/>
      <c r="AL105" s="608"/>
      <c r="AM105" s="608"/>
      <c r="AN105" s="608"/>
      <c r="AO105" s="608"/>
      <c r="AP105" s="608"/>
      <c r="AQ105" s="608"/>
      <c r="AR105" s="608"/>
      <c r="AS105" s="608"/>
      <c r="AT105" s="608"/>
      <c r="AU105" s="608"/>
      <c r="AV105" s="608"/>
      <c r="AW105" s="608"/>
      <c r="AX105" s="608"/>
      <c r="AY105" s="608"/>
      <c r="AZ105" s="608"/>
      <c r="BA105" s="608"/>
      <c r="BB105" s="608"/>
      <c r="BC105" s="608"/>
      <c r="BD105" s="608"/>
      <c r="BE105" s="608"/>
      <c r="BF105" s="608"/>
      <c r="BG105" s="608"/>
      <c r="BH105" s="608"/>
      <c r="BI105" s="608"/>
      <c r="BJ105" s="608"/>
      <c r="BK105" s="608"/>
      <c r="BL105" s="608"/>
      <c r="BM105" s="608"/>
      <c r="BN105" s="608"/>
      <c r="BO105" s="608"/>
      <c r="BP105" s="608"/>
      <c r="BQ105" s="608"/>
      <c r="BR105" s="608"/>
      <c r="BS105" s="608"/>
      <c r="BT105" s="608"/>
    </row>
    <row r="106" spans="1:72" s="748" customFormat="1" ht="7.5" customHeight="1" x14ac:dyDescent="0.2">
      <c r="A106" s="621"/>
      <c r="B106" s="622"/>
      <c r="C106" s="640"/>
      <c r="D106" s="623"/>
      <c r="E106" s="624"/>
      <c r="F106" s="626"/>
      <c r="G106" s="638"/>
      <c r="H106" s="608"/>
      <c r="I106" s="608"/>
      <c r="J106" s="608"/>
      <c r="K106" s="608"/>
      <c r="L106" s="608"/>
      <c r="M106" s="608"/>
      <c r="N106" s="608"/>
      <c r="O106" s="608"/>
      <c r="P106" s="608"/>
      <c r="Q106" s="608"/>
      <c r="R106" s="608"/>
      <c r="S106" s="608"/>
      <c r="T106" s="608"/>
      <c r="U106" s="608"/>
      <c r="V106" s="608"/>
      <c r="W106" s="608"/>
      <c r="X106" s="608"/>
      <c r="Y106" s="608"/>
      <c r="Z106" s="608"/>
      <c r="AA106" s="608"/>
      <c r="AB106" s="608"/>
      <c r="AC106" s="608"/>
      <c r="AD106" s="608"/>
      <c r="AE106" s="608"/>
      <c r="AF106" s="608"/>
      <c r="AG106" s="608"/>
      <c r="AH106" s="608"/>
      <c r="AI106" s="608"/>
      <c r="AJ106" s="608"/>
      <c r="AK106" s="608"/>
      <c r="AL106" s="608"/>
      <c r="AM106" s="608"/>
      <c r="AN106" s="608"/>
      <c r="AO106" s="608"/>
      <c r="AP106" s="608"/>
      <c r="AQ106" s="608"/>
      <c r="AR106" s="608"/>
      <c r="AS106" s="608"/>
      <c r="AT106" s="608"/>
      <c r="AU106" s="608"/>
      <c r="AV106" s="608"/>
      <c r="AW106" s="608"/>
      <c r="AX106" s="608"/>
      <c r="AY106" s="608"/>
      <c r="AZ106" s="608"/>
      <c r="BA106" s="608"/>
      <c r="BB106" s="608"/>
      <c r="BC106" s="608"/>
      <c r="BD106" s="608"/>
      <c r="BE106" s="608"/>
      <c r="BF106" s="608"/>
      <c r="BG106" s="608"/>
      <c r="BH106" s="608"/>
      <c r="BI106" s="608"/>
      <c r="BJ106" s="608"/>
      <c r="BK106" s="608"/>
      <c r="BL106" s="608"/>
      <c r="BM106" s="608"/>
      <c r="BN106" s="608"/>
      <c r="BO106" s="608"/>
      <c r="BP106" s="608"/>
      <c r="BQ106" s="608"/>
      <c r="BR106" s="608"/>
      <c r="BS106" s="608"/>
      <c r="BT106" s="608"/>
    </row>
    <row r="107" spans="1:72" s="748" customFormat="1" ht="15.75" customHeight="1" x14ac:dyDescent="0.2">
      <c r="A107" s="621"/>
      <c r="B107" s="750" t="s">
        <v>21</v>
      </c>
      <c r="C107" s="623" t="s">
        <v>545</v>
      </c>
      <c r="D107" s="623" t="s">
        <v>554</v>
      </c>
      <c r="E107" s="624" t="s">
        <v>301</v>
      </c>
      <c r="F107" s="626" t="s">
        <v>301</v>
      </c>
      <c r="G107" s="625">
        <f>SUM(G109)</f>
        <v>1840</v>
      </c>
      <c r="H107" s="608"/>
      <c r="I107" s="608"/>
      <c r="J107" s="608"/>
      <c r="K107" s="608"/>
      <c r="L107" s="608"/>
      <c r="M107" s="608"/>
      <c r="N107" s="608"/>
      <c r="O107" s="608"/>
      <c r="P107" s="608"/>
      <c r="Q107" s="608"/>
      <c r="R107" s="608"/>
      <c r="S107" s="608"/>
      <c r="T107" s="608"/>
      <c r="U107" s="608"/>
      <c r="V107" s="608"/>
      <c r="W107" s="608"/>
      <c r="X107" s="608"/>
      <c r="Y107" s="608"/>
      <c r="Z107" s="608"/>
      <c r="AA107" s="608"/>
      <c r="AB107" s="608"/>
      <c r="AC107" s="608"/>
      <c r="AD107" s="608"/>
      <c r="AE107" s="608"/>
      <c r="AF107" s="608"/>
      <c r="AG107" s="608"/>
      <c r="AH107" s="608"/>
      <c r="AI107" s="608"/>
      <c r="AJ107" s="608"/>
      <c r="AK107" s="608"/>
      <c r="AL107" s="608"/>
      <c r="AM107" s="608"/>
      <c r="AN107" s="608"/>
      <c r="AO107" s="608"/>
      <c r="AP107" s="608"/>
      <c r="AQ107" s="608"/>
      <c r="AR107" s="608"/>
      <c r="AS107" s="608"/>
      <c r="AT107" s="608"/>
      <c r="AU107" s="608"/>
      <c r="AV107" s="608"/>
      <c r="AW107" s="608"/>
      <c r="AX107" s="608"/>
      <c r="AY107" s="608"/>
      <c r="AZ107" s="608"/>
      <c r="BA107" s="608"/>
      <c r="BB107" s="608"/>
      <c r="BC107" s="608"/>
      <c r="BD107" s="608"/>
      <c r="BE107" s="608"/>
      <c r="BF107" s="608"/>
      <c r="BG107" s="608"/>
      <c r="BH107" s="608"/>
      <c r="BI107" s="608"/>
      <c r="BJ107" s="608"/>
      <c r="BK107" s="608"/>
      <c r="BL107" s="608"/>
      <c r="BM107" s="608"/>
      <c r="BN107" s="608"/>
      <c r="BO107" s="608"/>
      <c r="BP107" s="608"/>
      <c r="BQ107" s="608"/>
      <c r="BR107" s="608"/>
      <c r="BS107" s="608"/>
      <c r="BT107" s="608"/>
    </row>
    <row r="108" spans="1:72" s="748" customFormat="1" ht="4.5" customHeight="1" x14ac:dyDescent="0.2">
      <c r="A108" s="621"/>
      <c r="B108" s="622"/>
      <c r="C108" s="640"/>
      <c r="D108" s="623"/>
      <c r="E108" s="623"/>
      <c r="F108" s="633"/>
      <c r="G108" s="634"/>
      <c r="H108" s="608"/>
      <c r="I108" s="608"/>
      <c r="J108" s="608"/>
      <c r="K108" s="608"/>
      <c r="L108" s="608"/>
      <c r="M108" s="608"/>
      <c r="N108" s="608"/>
      <c r="O108" s="608"/>
      <c r="P108" s="608"/>
      <c r="Q108" s="608"/>
      <c r="R108" s="608"/>
      <c r="S108" s="608"/>
      <c r="T108" s="608"/>
      <c r="U108" s="608"/>
      <c r="V108" s="608"/>
      <c r="W108" s="608"/>
      <c r="X108" s="608"/>
      <c r="Y108" s="608"/>
      <c r="Z108" s="608"/>
      <c r="AA108" s="608"/>
      <c r="AB108" s="608"/>
      <c r="AC108" s="608"/>
      <c r="AD108" s="608"/>
      <c r="AE108" s="608"/>
      <c r="AF108" s="608"/>
      <c r="AG108" s="608"/>
      <c r="AH108" s="608"/>
      <c r="AI108" s="608"/>
      <c r="AJ108" s="608"/>
      <c r="AK108" s="608"/>
      <c r="AL108" s="608"/>
      <c r="AM108" s="608"/>
      <c r="AN108" s="608"/>
      <c r="AO108" s="608"/>
      <c r="AP108" s="608"/>
      <c r="AQ108" s="608"/>
      <c r="AR108" s="608"/>
      <c r="AS108" s="608"/>
      <c r="AT108" s="608"/>
      <c r="AU108" s="608"/>
      <c r="AV108" s="608"/>
      <c r="AW108" s="608"/>
      <c r="AX108" s="608"/>
      <c r="AY108" s="608"/>
      <c r="AZ108" s="608"/>
      <c r="BA108" s="608"/>
      <c r="BB108" s="608"/>
      <c r="BC108" s="608"/>
      <c r="BD108" s="608"/>
      <c r="BE108" s="608"/>
      <c r="BF108" s="608"/>
      <c r="BG108" s="608"/>
      <c r="BH108" s="608"/>
      <c r="BI108" s="608"/>
      <c r="BJ108" s="608"/>
      <c r="BK108" s="608"/>
      <c r="BL108" s="608"/>
      <c r="BM108" s="608"/>
      <c r="BN108" s="608"/>
      <c r="BO108" s="608"/>
      <c r="BP108" s="608"/>
      <c r="BQ108" s="608"/>
      <c r="BR108" s="608"/>
      <c r="BS108" s="608"/>
      <c r="BT108" s="608"/>
    </row>
    <row r="109" spans="1:72" s="748" customFormat="1" ht="15.75" customHeight="1" x14ac:dyDescent="0.2">
      <c r="A109" s="621"/>
      <c r="B109" s="622"/>
      <c r="C109" s="640"/>
      <c r="D109" s="623"/>
      <c r="E109" s="623"/>
      <c r="F109" s="633"/>
      <c r="G109" s="749">
        <f>SUM(G110:G110)</f>
        <v>1840</v>
      </c>
      <c r="H109" s="608"/>
      <c r="I109" s="608"/>
      <c r="J109" s="608"/>
      <c r="K109" s="608"/>
      <c r="L109" s="608"/>
      <c r="M109" s="608"/>
      <c r="N109" s="608"/>
      <c r="O109" s="608"/>
      <c r="P109" s="608"/>
      <c r="Q109" s="608"/>
      <c r="R109" s="608"/>
      <c r="S109" s="608"/>
      <c r="T109" s="608"/>
      <c r="U109" s="608"/>
      <c r="V109" s="608"/>
      <c r="W109" s="608"/>
      <c r="X109" s="608"/>
      <c r="Y109" s="608"/>
      <c r="Z109" s="608"/>
      <c r="AA109" s="608"/>
      <c r="AB109" s="608"/>
      <c r="AC109" s="608"/>
      <c r="AD109" s="608"/>
      <c r="AE109" s="608"/>
      <c r="AF109" s="608"/>
      <c r="AG109" s="608"/>
      <c r="AH109" s="608"/>
      <c r="AI109" s="608"/>
      <c r="AJ109" s="608"/>
      <c r="AK109" s="608"/>
      <c r="AL109" s="608"/>
      <c r="AM109" s="608"/>
      <c r="AN109" s="608"/>
      <c r="AO109" s="608"/>
      <c r="AP109" s="608"/>
      <c r="AQ109" s="608"/>
      <c r="AR109" s="608"/>
      <c r="AS109" s="608"/>
      <c r="AT109" s="608"/>
      <c r="AU109" s="608"/>
      <c r="AV109" s="608"/>
      <c r="AW109" s="608"/>
      <c r="AX109" s="608"/>
      <c r="AY109" s="608"/>
      <c r="AZ109" s="608"/>
      <c r="BA109" s="608"/>
      <c r="BB109" s="608"/>
      <c r="BC109" s="608"/>
      <c r="BD109" s="608"/>
      <c r="BE109" s="608"/>
      <c r="BF109" s="608"/>
      <c r="BG109" s="608"/>
      <c r="BH109" s="608"/>
      <c r="BI109" s="608"/>
      <c r="BJ109" s="608"/>
      <c r="BK109" s="608"/>
      <c r="BL109" s="608"/>
      <c r="BM109" s="608"/>
      <c r="BN109" s="608"/>
      <c r="BO109" s="608"/>
      <c r="BP109" s="608"/>
      <c r="BQ109" s="608"/>
      <c r="BR109" s="608"/>
      <c r="BS109" s="608"/>
      <c r="BT109" s="608"/>
    </row>
    <row r="110" spans="1:72" s="748" customFormat="1" ht="15.75" customHeight="1" x14ac:dyDescent="0.2">
      <c r="A110" s="621"/>
      <c r="B110" s="622"/>
      <c r="C110" s="640"/>
      <c r="D110" s="623"/>
      <c r="E110" s="623" t="s">
        <v>148</v>
      </c>
      <c r="F110" s="633" t="s">
        <v>301</v>
      </c>
      <c r="G110" s="634">
        <f>891+949</f>
        <v>1840</v>
      </c>
      <c r="H110" s="608"/>
      <c r="I110" s="608"/>
      <c r="J110" s="608"/>
      <c r="K110" s="608"/>
      <c r="L110" s="608"/>
      <c r="M110" s="608"/>
      <c r="N110" s="608"/>
      <c r="O110" s="608"/>
      <c r="P110" s="608"/>
      <c r="Q110" s="608"/>
      <c r="R110" s="608"/>
      <c r="S110" s="608"/>
      <c r="T110" s="608"/>
      <c r="U110" s="608"/>
      <c r="V110" s="608"/>
      <c r="W110" s="608"/>
      <c r="X110" s="608"/>
      <c r="Y110" s="608"/>
      <c r="Z110" s="608"/>
      <c r="AA110" s="608"/>
      <c r="AB110" s="608"/>
      <c r="AC110" s="608"/>
      <c r="AD110" s="608"/>
      <c r="AE110" s="608"/>
      <c r="AF110" s="608"/>
      <c r="AG110" s="608"/>
      <c r="AH110" s="608"/>
      <c r="AI110" s="608"/>
      <c r="AJ110" s="608"/>
      <c r="AK110" s="608"/>
      <c r="AL110" s="608"/>
      <c r="AM110" s="608"/>
      <c r="AN110" s="608"/>
      <c r="AO110" s="608"/>
      <c r="AP110" s="608"/>
      <c r="AQ110" s="608"/>
      <c r="AR110" s="608"/>
      <c r="AS110" s="608"/>
      <c r="AT110" s="608"/>
      <c r="AU110" s="608"/>
      <c r="AV110" s="608"/>
      <c r="AW110" s="608"/>
      <c r="AX110" s="608"/>
      <c r="AY110" s="608"/>
      <c r="AZ110" s="608"/>
      <c r="BA110" s="608"/>
      <c r="BB110" s="608"/>
      <c r="BC110" s="608"/>
      <c r="BD110" s="608"/>
      <c r="BE110" s="608"/>
      <c r="BF110" s="608"/>
      <c r="BG110" s="608"/>
      <c r="BH110" s="608"/>
      <c r="BI110" s="608"/>
      <c r="BJ110" s="608"/>
      <c r="BK110" s="608"/>
      <c r="BL110" s="608"/>
      <c r="BM110" s="608"/>
      <c r="BN110" s="608"/>
      <c r="BO110" s="608"/>
      <c r="BP110" s="608"/>
      <c r="BQ110" s="608"/>
      <c r="BR110" s="608"/>
      <c r="BS110" s="608"/>
      <c r="BT110" s="608"/>
    </row>
    <row r="111" spans="1:72" s="748" customFormat="1" ht="6.75" customHeight="1" x14ac:dyDescent="0.2">
      <c r="A111" s="621"/>
      <c r="B111" s="622"/>
      <c r="C111" s="640"/>
      <c r="D111" s="623"/>
      <c r="E111" s="624"/>
      <c r="F111" s="626"/>
      <c r="G111" s="638"/>
      <c r="H111" s="608"/>
      <c r="I111" s="608"/>
      <c r="J111" s="608"/>
      <c r="K111" s="608"/>
      <c r="L111" s="608"/>
      <c r="M111" s="608"/>
      <c r="N111" s="608"/>
      <c r="O111" s="608"/>
      <c r="P111" s="608"/>
      <c r="Q111" s="608"/>
      <c r="R111" s="608"/>
      <c r="S111" s="608"/>
      <c r="T111" s="608"/>
      <c r="U111" s="608"/>
      <c r="V111" s="608"/>
      <c r="W111" s="608"/>
      <c r="X111" s="608"/>
      <c r="Y111" s="608"/>
      <c r="Z111" s="608"/>
      <c r="AA111" s="608"/>
      <c r="AB111" s="608"/>
      <c r="AC111" s="608"/>
      <c r="AD111" s="608"/>
      <c r="AE111" s="608"/>
      <c r="AF111" s="608"/>
      <c r="AG111" s="608"/>
      <c r="AH111" s="608"/>
      <c r="AI111" s="608"/>
      <c r="AJ111" s="608"/>
      <c r="AK111" s="608"/>
      <c r="AL111" s="608"/>
      <c r="AM111" s="608"/>
      <c r="AN111" s="608"/>
      <c r="AO111" s="608"/>
      <c r="AP111" s="608"/>
      <c r="AQ111" s="608"/>
      <c r="AR111" s="608"/>
      <c r="AS111" s="608"/>
      <c r="AT111" s="608"/>
      <c r="AU111" s="608"/>
      <c r="AV111" s="608"/>
      <c r="AW111" s="608"/>
      <c r="AX111" s="608"/>
      <c r="AY111" s="608"/>
      <c r="AZ111" s="608"/>
      <c r="BA111" s="608"/>
      <c r="BB111" s="608"/>
      <c r="BC111" s="608"/>
      <c r="BD111" s="608"/>
      <c r="BE111" s="608"/>
      <c r="BF111" s="608"/>
      <c r="BG111" s="608"/>
      <c r="BH111" s="608"/>
      <c r="BI111" s="608"/>
      <c r="BJ111" s="608"/>
      <c r="BK111" s="608"/>
      <c r="BL111" s="608"/>
      <c r="BM111" s="608"/>
      <c r="BN111" s="608"/>
      <c r="BO111" s="608"/>
      <c r="BP111" s="608"/>
      <c r="BQ111" s="608"/>
      <c r="BR111" s="608"/>
      <c r="BS111" s="608"/>
      <c r="BT111" s="608"/>
    </row>
    <row r="112" spans="1:72" s="748" customFormat="1" ht="15.75" customHeight="1" x14ac:dyDescent="0.2">
      <c r="A112" s="621"/>
      <c r="B112" s="750" t="s">
        <v>21</v>
      </c>
      <c r="C112" s="623" t="s">
        <v>545</v>
      </c>
      <c r="D112" s="623" t="s">
        <v>555</v>
      </c>
      <c r="E112" s="624" t="s">
        <v>301</v>
      </c>
      <c r="F112" s="626" t="s">
        <v>301</v>
      </c>
      <c r="G112" s="625">
        <f>SUM(G114)</f>
        <v>25672</v>
      </c>
      <c r="H112" s="608"/>
      <c r="I112" s="608"/>
      <c r="J112" s="608"/>
      <c r="K112" s="608"/>
      <c r="L112" s="608"/>
      <c r="M112" s="608"/>
      <c r="N112" s="608"/>
      <c r="O112" s="608"/>
      <c r="P112" s="608"/>
      <c r="Q112" s="608"/>
      <c r="R112" s="608"/>
      <c r="S112" s="608"/>
      <c r="T112" s="608"/>
      <c r="U112" s="608"/>
      <c r="V112" s="608"/>
      <c r="W112" s="608"/>
      <c r="X112" s="608"/>
      <c r="Y112" s="608"/>
      <c r="Z112" s="608"/>
      <c r="AA112" s="608"/>
      <c r="AB112" s="608"/>
      <c r="AC112" s="608"/>
      <c r="AD112" s="608"/>
      <c r="AE112" s="608"/>
      <c r="AF112" s="608"/>
      <c r="AG112" s="608"/>
      <c r="AH112" s="608"/>
      <c r="AI112" s="608"/>
      <c r="AJ112" s="608"/>
      <c r="AK112" s="608"/>
      <c r="AL112" s="608"/>
      <c r="AM112" s="608"/>
      <c r="AN112" s="608"/>
      <c r="AO112" s="608"/>
      <c r="AP112" s="608"/>
      <c r="AQ112" s="608"/>
      <c r="AR112" s="608"/>
      <c r="AS112" s="608"/>
      <c r="AT112" s="608"/>
      <c r="AU112" s="608"/>
      <c r="AV112" s="608"/>
      <c r="AW112" s="608"/>
      <c r="AX112" s="608"/>
      <c r="AY112" s="608"/>
      <c r="AZ112" s="608"/>
      <c r="BA112" s="608"/>
      <c r="BB112" s="608"/>
      <c r="BC112" s="608"/>
      <c r="BD112" s="608"/>
      <c r="BE112" s="608"/>
      <c r="BF112" s="608"/>
      <c r="BG112" s="608"/>
      <c r="BH112" s="608"/>
      <c r="BI112" s="608"/>
      <c r="BJ112" s="608"/>
      <c r="BK112" s="608"/>
      <c r="BL112" s="608"/>
      <c r="BM112" s="608"/>
      <c r="BN112" s="608"/>
      <c r="BO112" s="608"/>
      <c r="BP112" s="608"/>
      <c r="BQ112" s="608"/>
      <c r="BR112" s="608"/>
      <c r="BS112" s="608"/>
      <c r="BT112" s="608"/>
    </row>
    <row r="113" spans="1:72" s="748" customFormat="1" ht="7.5" customHeight="1" x14ac:dyDescent="0.2">
      <c r="A113" s="621"/>
      <c r="B113" s="622"/>
      <c r="C113" s="640"/>
      <c r="D113" s="623"/>
      <c r="E113" s="623"/>
      <c r="F113" s="633"/>
      <c r="G113" s="634"/>
      <c r="H113" s="608"/>
      <c r="I113" s="608"/>
      <c r="J113" s="608"/>
      <c r="K113" s="608"/>
      <c r="L113" s="608"/>
      <c r="M113" s="608"/>
      <c r="N113" s="608"/>
      <c r="O113" s="608"/>
      <c r="P113" s="608"/>
      <c r="Q113" s="608"/>
      <c r="R113" s="608"/>
      <c r="S113" s="608"/>
      <c r="T113" s="608"/>
      <c r="U113" s="608"/>
      <c r="V113" s="608"/>
      <c r="W113" s="608"/>
      <c r="X113" s="608"/>
      <c r="Y113" s="608"/>
      <c r="Z113" s="608"/>
      <c r="AA113" s="608"/>
      <c r="AB113" s="608"/>
      <c r="AC113" s="608"/>
      <c r="AD113" s="608"/>
      <c r="AE113" s="608"/>
      <c r="AF113" s="608"/>
      <c r="AG113" s="608"/>
      <c r="AH113" s="608"/>
      <c r="AI113" s="608"/>
      <c r="AJ113" s="608"/>
      <c r="AK113" s="608"/>
      <c r="AL113" s="608"/>
      <c r="AM113" s="608"/>
      <c r="AN113" s="608"/>
      <c r="AO113" s="608"/>
      <c r="AP113" s="608"/>
      <c r="AQ113" s="608"/>
      <c r="AR113" s="608"/>
      <c r="AS113" s="608"/>
      <c r="AT113" s="608"/>
      <c r="AU113" s="608"/>
      <c r="AV113" s="608"/>
      <c r="AW113" s="608"/>
      <c r="AX113" s="608"/>
      <c r="AY113" s="608"/>
      <c r="AZ113" s="608"/>
      <c r="BA113" s="608"/>
      <c r="BB113" s="608"/>
      <c r="BC113" s="608"/>
      <c r="BD113" s="608"/>
      <c r="BE113" s="608"/>
      <c r="BF113" s="608"/>
      <c r="BG113" s="608"/>
      <c r="BH113" s="608"/>
      <c r="BI113" s="608"/>
      <c r="BJ113" s="608"/>
      <c r="BK113" s="608"/>
      <c r="BL113" s="608"/>
      <c r="BM113" s="608"/>
      <c r="BN113" s="608"/>
      <c r="BO113" s="608"/>
      <c r="BP113" s="608"/>
      <c r="BQ113" s="608"/>
      <c r="BR113" s="608"/>
      <c r="BS113" s="608"/>
      <c r="BT113" s="608"/>
    </row>
    <row r="114" spans="1:72" s="748" customFormat="1" ht="15.75" customHeight="1" x14ac:dyDescent="0.2">
      <c r="A114" s="621"/>
      <c r="B114" s="622"/>
      <c r="C114" s="640"/>
      <c r="D114" s="623"/>
      <c r="E114" s="623"/>
      <c r="F114" s="633"/>
      <c r="G114" s="749">
        <f>SUM(G115:G117)</f>
        <v>25672</v>
      </c>
      <c r="H114" s="608"/>
      <c r="I114" s="608"/>
      <c r="J114" s="608"/>
      <c r="K114" s="608"/>
      <c r="L114" s="608"/>
      <c r="M114" s="608"/>
      <c r="N114" s="608"/>
      <c r="O114" s="608"/>
      <c r="P114" s="608"/>
      <c r="Q114" s="608"/>
      <c r="R114" s="608"/>
      <c r="S114" s="608"/>
      <c r="T114" s="608"/>
      <c r="U114" s="608"/>
      <c r="V114" s="608"/>
      <c r="W114" s="608"/>
      <c r="X114" s="608"/>
      <c r="Y114" s="608"/>
      <c r="Z114" s="608"/>
      <c r="AA114" s="608"/>
      <c r="AB114" s="608"/>
      <c r="AC114" s="608"/>
      <c r="AD114" s="608"/>
      <c r="AE114" s="608"/>
      <c r="AF114" s="608"/>
      <c r="AG114" s="608"/>
      <c r="AH114" s="608"/>
      <c r="AI114" s="608"/>
      <c r="AJ114" s="608"/>
      <c r="AK114" s="608"/>
      <c r="AL114" s="608"/>
      <c r="AM114" s="608"/>
      <c r="AN114" s="608"/>
      <c r="AO114" s="608"/>
      <c r="AP114" s="608"/>
      <c r="AQ114" s="608"/>
      <c r="AR114" s="608"/>
      <c r="AS114" s="608"/>
      <c r="AT114" s="608"/>
      <c r="AU114" s="608"/>
      <c r="AV114" s="608"/>
      <c r="AW114" s="608"/>
      <c r="AX114" s="608"/>
      <c r="AY114" s="608"/>
      <c r="AZ114" s="608"/>
      <c r="BA114" s="608"/>
      <c r="BB114" s="608"/>
      <c r="BC114" s="608"/>
      <c r="BD114" s="608"/>
      <c r="BE114" s="608"/>
      <c r="BF114" s="608"/>
      <c r="BG114" s="608"/>
      <c r="BH114" s="608"/>
      <c r="BI114" s="608"/>
      <c r="BJ114" s="608"/>
      <c r="BK114" s="608"/>
      <c r="BL114" s="608"/>
      <c r="BM114" s="608"/>
      <c r="BN114" s="608"/>
      <c r="BO114" s="608"/>
      <c r="BP114" s="608"/>
      <c r="BQ114" s="608"/>
      <c r="BR114" s="608"/>
      <c r="BS114" s="608"/>
      <c r="BT114" s="608"/>
    </row>
    <row r="115" spans="1:72" s="748" customFormat="1" ht="15.75" customHeight="1" x14ac:dyDescent="0.2">
      <c r="A115" s="621"/>
      <c r="B115" s="622"/>
      <c r="C115" s="640"/>
      <c r="D115" s="623"/>
      <c r="E115" s="623" t="s">
        <v>148</v>
      </c>
      <c r="F115" s="633" t="s">
        <v>301</v>
      </c>
      <c r="G115" s="634">
        <f>12739+1660</f>
        <v>14399</v>
      </c>
      <c r="H115" s="608"/>
      <c r="I115" s="608"/>
      <c r="J115" s="608"/>
      <c r="K115" s="608"/>
      <c r="L115" s="608"/>
      <c r="M115" s="608"/>
      <c r="N115" s="608"/>
      <c r="O115" s="608"/>
      <c r="P115" s="608"/>
      <c r="Q115" s="608"/>
      <c r="R115" s="608"/>
      <c r="S115" s="608"/>
      <c r="T115" s="608"/>
      <c r="U115" s="608"/>
      <c r="V115" s="608"/>
      <c r="W115" s="608"/>
      <c r="X115" s="608"/>
      <c r="Y115" s="608"/>
      <c r="Z115" s="608"/>
      <c r="AA115" s="608"/>
      <c r="AB115" s="608"/>
      <c r="AC115" s="608"/>
      <c r="AD115" s="608"/>
      <c r="AE115" s="608"/>
      <c r="AF115" s="608"/>
      <c r="AG115" s="608"/>
      <c r="AH115" s="608"/>
      <c r="AI115" s="608"/>
      <c r="AJ115" s="608"/>
      <c r="AK115" s="608"/>
      <c r="AL115" s="608"/>
      <c r="AM115" s="608"/>
      <c r="AN115" s="608"/>
      <c r="AO115" s="608"/>
      <c r="AP115" s="608"/>
      <c r="AQ115" s="608"/>
      <c r="AR115" s="608"/>
      <c r="AS115" s="608"/>
      <c r="AT115" s="608"/>
      <c r="AU115" s="608"/>
      <c r="AV115" s="608"/>
      <c r="AW115" s="608"/>
      <c r="AX115" s="608"/>
      <c r="AY115" s="608"/>
      <c r="AZ115" s="608"/>
      <c r="BA115" s="608"/>
      <c r="BB115" s="608"/>
      <c r="BC115" s="608"/>
      <c r="BD115" s="608"/>
      <c r="BE115" s="608"/>
      <c r="BF115" s="608"/>
      <c r="BG115" s="608"/>
      <c r="BH115" s="608"/>
      <c r="BI115" s="608"/>
      <c r="BJ115" s="608"/>
      <c r="BK115" s="608"/>
      <c r="BL115" s="608"/>
      <c r="BM115" s="608"/>
      <c r="BN115" s="608"/>
      <c r="BO115" s="608"/>
      <c r="BP115" s="608"/>
      <c r="BQ115" s="608"/>
      <c r="BR115" s="608"/>
      <c r="BS115" s="608"/>
      <c r="BT115" s="608"/>
    </row>
    <row r="116" spans="1:72" s="748" customFormat="1" ht="15.75" customHeight="1" x14ac:dyDescent="0.2">
      <c r="A116" s="621"/>
      <c r="B116" s="622"/>
      <c r="C116" s="640"/>
      <c r="D116" s="623"/>
      <c r="E116" s="623" t="s">
        <v>547</v>
      </c>
      <c r="F116" s="633" t="s">
        <v>301</v>
      </c>
      <c r="G116" s="634">
        <f>9434</f>
        <v>9434</v>
      </c>
      <c r="H116" s="608"/>
      <c r="I116" s="608"/>
      <c r="J116" s="608"/>
      <c r="K116" s="608"/>
      <c r="L116" s="608"/>
      <c r="M116" s="608"/>
      <c r="N116" s="608"/>
      <c r="O116" s="608"/>
      <c r="P116" s="608"/>
      <c r="Q116" s="608"/>
      <c r="R116" s="608"/>
      <c r="S116" s="608"/>
      <c r="T116" s="608"/>
      <c r="U116" s="608"/>
      <c r="V116" s="608"/>
      <c r="W116" s="608"/>
      <c r="X116" s="608"/>
      <c r="Y116" s="608"/>
      <c r="Z116" s="608"/>
      <c r="AA116" s="608"/>
      <c r="AB116" s="608"/>
      <c r="AC116" s="608"/>
      <c r="AD116" s="608"/>
      <c r="AE116" s="608"/>
      <c r="AF116" s="608"/>
      <c r="AG116" s="608"/>
      <c r="AH116" s="608"/>
      <c r="AI116" s="608"/>
      <c r="AJ116" s="608"/>
      <c r="AK116" s="608"/>
      <c r="AL116" s="608"/>
      <c r="AM116" s="608"/>
      <c r="AN116" s="608"/>
      <c r="AO116" s="608"/>
      <c r="AP116" s="608"/>
      <c r="AQ116" s="608"/>
      <c r="AR116" s="608"/>
      <c r="AS116" s="608"/>
      <c r="AT116" s="608"/>
      <c r="AU116" s="608"/>
      <c r="AV116" s="608"/>
      <c r="AW116" s="608"/>
      <c r="AX116" s="608"/>
      <c r="AY116" s="608"/>
      <c r="AZ116" s="608"/>
      <c r="BA116" s="608"/>
      <c r="BB116" s="608"/>
      <c r="BC116" s="608"/>
      <c r="BD116" s="608"/>
      <c r="BE116" s="608"/>
      <c r="BF116" s="608"/>
      <c r="BG116" s="608"/>
      <c r="BH116" s="608"/>
      <c r="BI116" s="608"/>
      <c r="BJ116" s="608"/>
      <c r="BK116" s="608"/>
      <c r="BL116" s="608"/>
      <c r="BM116" s="608"/>
      <c r="BN116" s="608"/>
      <c r="BO116" s="608"/>
      <c r="BP116" s="608"/>
      <c r="BQ116" s="608"/>
      <c r="BR116" s="608"/>
      <c r="BS116" s="608"/>
      <c r="BT116" s="608"/>
    </row>
    <row r="117" spans="1:72" s="748" customFormat="1" ht="15.75" customHeight="1" x14ac:dyDescent="0.2">
      <c r="A117" s="621"/>
      <c r="B117" s="622"/>
      <c r="C117" s="640"/>
      <c r="D117" s="623"/>
      <c r="E117" s="623" t="s">
        <v>536</v>
      </c>
      <c r="F117" s="633" t="s">
        <v>301</v>
      </c>
      <c r="G117" s="634">
        <f>1839</f>
        <v>1839</v>
      </c>
      <c r="H117" s="608"/>
      <c r="I117" s="608"/>
      <c r="J117" s="608"/>
      <c r="K117" s="608"/>
      <c r="L117" s="608"/>
      <c r="M117" s="608"/>
      <c r="N117" s="608"/>
      <c r="O117" s="608"/>
      <c r="P117" s="608"/>
      <c r="Q117" s="608"/>
      <c r="R117" s="608"/>
      <c r="S117" s="608"/>
      <c r="T117" s="608"/>
      <c r="U117" s="608"/>
      <c r="V117" s="608"/>
      <c r="W117" s="608"/>
      <c r="X117" s="608"/>
      <c r="Y117" s="608"/>
      <c r="Z117" s="608"/>
      <c r="AA117" s="608"/>
      <c r="AB117" s="608"/>
      <c r="AC117" s="608"/>
      <c r="AD117" s="608"/>
      <c r="AE117" s="608"/>
      <c r="AF117" s="608"/>
      <c r="AG117" s="608"/>
      <c r="AH117" s="608"/>
      <c r="AI117" s="608"/>
      <c r="AJ117" s="608"/>
      <c r="AK117" s="608"/>
      <c r="AL117" s="608"/>
      <c r="AM117" s="608"/>
      <c r="AN117" s="608"/>
      <c r="AO117" s="608"/>
      <c r="AP117" s="608"/>
      <c r="AQ117" s="608"/>
      <c r="AR117" s="608"/>
      <c r="AS117" s="608"/>
      <c r="AT117" s="608"/>
      <c r="AU117" s="608"/>
      <c r="AV117" s="608"/>
      <c r="AW117" s="608"/>
      <c r="AX117" s="608"/>
      <c r="AY117" s="608"/>
      <c r="AZ117" s="608"/>
      <c r="BA117" s="608"/>
      <c r="BB117" s="608"/>
      <c r="BC117" s="608"/>
      <c r="BD117" s="608"/>
      <c r="BE117" s="608"/>
      <c r="BF117" s="608"/>
      <c r="BG117" s="608"/>
      <c r="BH117" s="608"/>
      <c r="BI117" s="608"/>
      <c r="BJ117" s="608"/>
      <c r="BK117" s="608"/>
      <c r="BL117" s="608"/>
      <c r="BM117" s="608"/>
      <c r="BN117" s="608"/>
      <c r="BO117" s="608"/>
      <c r="BP117" s="608"/>
      <c r="BQ117" s="608"/>
      <c r="BR117" s="608"/>
      <c r="BS117" s="608"/>
      <c r="BT117" s="608"/>
    </row>
    <row r="118" spans="1:72" s="748" customFormat="1" ht="7.5" customHeight="1" x14ac:dyDescent="0.2">
      <c r="A118" s="621"/>
      <c r="B118" s="622"/>
      <c r="C118" s="640"/>
      <c r="D118" s="623"/>
      <c r="E118" s="624"/>
      <c r="F118" s="626"/>
      <c r="G118" s="638"/>
      <c r="H118" s="608"/>
      <c r="I118" s="608"/>
      <c r="J118" s="608"/>
      <c r="K118" s="608"/>
      <c r="L118" s="608"/>
      <c r="M118" s="608"/>
      <c r="N118" s="608"/>
      <c r="O118" s="608"/>
      <c r="P118" s="608"/>
      <c r="Q118" s="608"/>
      <c r="R118" s="608"/>
      <c r="S118" s="608"/>
      <c r="T118" s="608"/>
      <c r="U118" s="608"/>
      <c r="V118" s="608"/>
      <c r="W118" s="608"/>
      <c r="X118" s="608"/>
      <c r="Y118" s="608"/>
      <c r="Z118" s="608"/>
      <c r="AA118" s="608"/>
      <c r="AB118" s="608"/>
      <c r="AC118" s="608"/>
      <c r="AD118" s="608"/>
      <c r="AE118" s="608"/>
      <c r="AF118" s="608"/>
      <c r="AG118" s="608"/>
      <c r="AH118" s="608"/>
      <c r="AI118" s="608"/>
      <c r="AJ118" s="608"/>
      <c r="AK118" s="608"/>
      <c r="AL118" s="608"/>
      <c r="AM118" s="608"/>
      <c r="AN118" s="608"/>
      <c r="AO118" s="608"/>
      <c r="AP118" s="608"/>
      <c r="AQ118" s="608"/>
      <c r="AR118" s="608"/>
      <c r="AS118" s="608"/>
      <c r="AT118" s="608"/>
      <c r="AU118" s="608"/>
      <c r="AV118" s="608"/>
      <c r="AW118" s="608"/>
      <c r="AX118" s="608"/>
      <c r="AY118" s="608"/>
      <c r="AZ118" s="608"/>
      <c r="BA118" s="608"/>
      <c r="BB118" s="608"/>
      <c r="BC118" s="608"/>
      <c r="BD118" s="608"/>
      <c r="BE118" s="608"/>
      <c r="BF118" s="608"/>
      <c r="BG118" s="608"/>
      <c r="BH118" s="608"/>
      <c r="BI118" s="608"/>
      <c r="BJ118" s="608"/>
      <c r="BK118" s="608"/>
      <c r="BL118" s="608"/>
      <c r="BM118" s="608"/>
      <c r="BN118" s="608"/>
      <c r="BO118" s="608"/>
      <c r="BP118" s="608"/>
      <c r="BQ118" s="608"/>
      <c r="BR118" s="608"/>
      <c r="BS118" s="608"/>
      <c r="BT118" s="608"/>
    </row>
    <row r="119" spans="1:72" s="748" customFormat="1" ht="23.25" customHeight="1" x14ac:dyDescent="0.2">
      <c r="A119" s="621"/>
      <c r="B119" s="751" t="s">
        <v>16</v>
      </c>
      <c r="C119" s="623" t="s">
        <v>545</v>
      </c>
      <c r="D119" s="623" t="s">
        <v>555</v>
      </c>
      <c r="E119" s="624" t="s">
        <v>301</v>
      </c>
      <c r="F119" s="626" t="s">
        <v>301</v>
      </c>
      <c r="G119" s="625">
        <f>SUM(G121)</f>
        <v>16398</v>
      </c>
      <c r="H119" s="608"/>
      <c r="I119" s="608"/>
      <c r="J119" s="608"/>
      <c r="K119" s="608"/>
      <c r="L119" s="608"/>
      <c r="M119" s="608"/>
      <c r="N119" s="608"/>
      <c r="O119" s="608"/>
      <c r="P119" s="608"/>
      <c r="Q119" s="608"/>
      <c r="R119" s="608"/>
      <c r="S119" s="608"/>
      <c r="T119" s="608"/>
      <c r="U119" s="608"/>
      <c r="V119" s="608"/>
      <c r="W119" s="608"/>
      <c r="X119" s="608"/>
      <c r="Y119" s="608"/>
      <c r="Z119" s="608"/>
      <c r="AA119" s="608"/>
      <c r="AB119" s="608"/>
      <c r="AC119" s="608"/>
      <c r="AD119" s="608"/>
      <c r="AE119" s="608"/>
      <c r="AF119" s="608"/>
      <c r="AG119" s="608"/>
      <c r="AH119" s="608"/>
      <c r="AI119" s="608"/>
      <c r="AJ119" s="608"/>
      <c r="AK119" s="608"/>
      <c r="AL119" s="608"/>
      <c r="AM119" s="608"/>
      <c r="AN119" s="608"/>
      <c r="AO119" s="608"/>
      <c r="AP119" s="608"/>
      <c r="AQ119" s="608"/>
      <c r="AR119" s="608"/>
      <c r="AS119" s="608"/>
      <c r="AT119" s="608"/>
      <c r="AU119" s="608"/>
      <c r="AV119" s="608"/>
      <c r="AW119" s="608"/>
      <c r="AX119" s="608"/>
      <c r="AY119" s="608"/>
      <c r="AZ119" s="608"/>
      <c r="BA119" s="608"/>
      <c r="BB119" s="608"/>
      <c r="BC119" s="608"/>
      <c r="BD119" s="608"/>
      <c r="BE119" s="608"/>
      <c r="BF119" s="608"/>
      <c r="BG119" s="608"/>
      <c r="BH119" s="608"/>
      <c r="BI119" s="608"/>
      <c r="BJ119" s="608"/>
      <c r="BK119" s="608"/>
      <c r="BL119" s="608"/>
      <c r="BM119" s="608"/>
      <c r="BN119" s="608"/>
      <c r="BO119" s="608"/>
      <c r="BP119" s="608"/>
      <c r="BQ119" s="608"/>
      <c r="BR119" s="608"/>
      <c r="BS119" s="608"/>
      <c r="BT119" s="608"/>
    </row>
    <row r="120" spans="1:72" s="748" customFormat="1" ht="5.25" customHeight="1" x14ac:dyDescent="0.2">
      <c r="A120" s="621"/>
      <c r="B120" s="622"/>
      <c r="C120" s="640"/>
      <c r="D120" s="623"/>
      <c r="E120" s="623"/>
      <c r="F120" s="633"/>
      <c r="G120" s="634"/>
      <c r="H120" s="608"/>
      <c r="I120" s="608"/>
      <c r="J120" s="608"/>
      <c r="K120" s="608"/>
      <c r="L120" s="608"/>
      <c r="M120" s="608"/>
      <c r="N120" s="608"/>
      <c r="O120" s="608"/>
      <c r="P120" s="608"/>
      <c r="Q120" s="608"/>
      <c r="R120" s="608"/>
      <c r="S120" s="608"/>
      <c r="T120" s="608"/>
      <c r="U120" s="608"/>
      <c r="V120" s="608"/>
      <c r="W120" s="608"/>
      <c r="X120" s="608"/>
      <c r="Y120" s="608"/>
      <c r="Z120" s="608"/>
      <c r="AA120" s="608"/>
      <c r="AB120" s="608"/>
      <c r="AC120" s="608"/>
      <c r="AD120" s="608"/>
      <c r="AE120" s="608"/>
      <c r="AF120" s="608"/>
      <c r="AG120" s="608"/>
      <c r="AH120" s="608"/>
      <c r="AI120" s="608"/>
      <c r="AJ120" s="608"/>
      <c r="AK120" s="608"/>
      <c r="AL120" s="608"/>
      <c r="AM120" s="608"/>
      <c r="AN120" s="608"/>
      <c r="AO120" s="608"/>
      <c r="AP120" s="608"/>
      <c r="AQ120" s="608"/>
      <c r="AR120" s="608"/>
      <c r="AS120" s="608"/>
      <c r="AT120" s="608"/>
      <c r="AU120" s="608"/>
      <c r="AV120" s="608"/>
      <c r="AW120" s="608"/>
      <c r="AX120" s="608"/>
      <c r="AY120" s="608"/>
      <c r="AZ120" s="608"/>
      <c r="BA120" s="608"/>
      <c r="BB120" s="608"/>
      <c r="BC120" s="608"/>
      <c r="BD120" s="608"/>
      <c r="BE120" s="608"/>
      <c r="BF120" s="608"/>
      <c r="BG120" s="608"/>
      <c r="BH120" s="608"/>
      <c r="BI120" s="608"/>
      <c r="BJ120" s="608"/>
      <c r="BK120" s="608"/>
      <c r="BL120" s="608"/>
      <c r="BM120" s="608"/>
      <c r="BN120" s="608"/>
      <c r="BO120" s="608"/>
      <c r="BP120" s="608"/>
      <c r="BQ120" s="608"/>
      <c r="BR120" s="608"/>
      <c r="BS120" s="608"/>
      <c r="BT120" s="608"/>
    </row>
    <row r="121" spans="1:72" s="748" customFormat="1" ht="15.75" customHeight="1" x14ac:dyDescent="0.2">
      <c r="A121" s="621"/>
      <c r="B121" s="622"/>
      <c r="C121" s="640"/>
      <c r="D121" s="623"/>
      <c r="E121" s="623"/>
      <c r="F121" s="633"/>
      <c r="G121" s="749">
        <f>SUM(G122)</f>
        <v>16398</v>
      </c>
      <c r="H121" s="608"/>
      <c r="I121" s="608"/>
      <c r="J121" s="608"/>
      <c r="K121" s="608"/>
      <c r="L121" s="608"/>
      <c r="M121" s="608"/>
      <c r="N121" s="608"/>
      <c r="O121" s="608"/>
      <c r="P121" s="608"/>
      <c r="Q121" s="608"/>
      <c r="R121" s="608"/>
      <c r="S121" s="608"/>
      <c r="T121" s="608"/>
      <c r="U121" s="608"/>
      <c r="V121" s="608"/>
      <c r="W121" s="608"/>
      <c r="X121" s="608"/>
      <c r="Y121" s="608"/>
      <c r="Z121" s="608"/>
      <c r="AA121" s="608"/>
      <c r="AB121" s="608"/>
      <c r="AC121" s="608"/>
      <c r="AD121" s="608"/>
      <c r="AE121" s="608"/>
      <c r="AF121" s="608"/>
      <c r="AG121" s="608"/>
      <c r="AH121" s="608"/>
      <c r="AI121" s="608"/>
      <c r="AJ121" s="608"/>
      <c r="AK121" s="608"/>
      <c r="AL121" s="608"/>
      <c r="AM121" s="608"/>
      <c r="AN121" s="608"/>
      <c r="AO121" s="608"/>
      <c r="AP121" s="608"/>
      <c r="AQ121" s="608"/>
      <c r="AR121" s="608"/>
      <c r="AS121" s="608"/>
      <c r="AT121" s="608"/>
      <c r="AU121" s="608"/>
      <c r="AV121" s="608"/>
      <c r="AW121" s="608"/>
      <c r="AX121" s="608"/>
      <c r="AY121" s="608"/>
      <c r="AZ121" s="608"/>
      <c r="BA121" s="608"/>
      <c r="BB121" s="608"/>
      <c r="BC121" s="608"/>
      <c r="BD121" s="608"/>
      <c r="BE121" s="608"/>
      <c r="BF121" s="608"/>
      <c r="BG121" s="608"/>
      <c r="BH121" s="608"/>
      <c r="BI121" s="608"/>
      <c r="BJ121" s="608"/>
      <c r="BK121" s="608"/>
      <c r="BL121" s="608"/>
      <c r="BM121" s="608"/>
      <c r="BN121" s="608"/>
      <c r="BO121" s="608"/>
      <c r="BP121" s="608"/>
      <c r="BQ121" s="608"/>
      <c r="BR121" s="608"/>
      <c r="BS121" s="608"/>
      <c r="BT121" s="608"/>
    </row>
    <row r="122" spans="1:72" s="748" customFormat="1" ht="15.75" customHeight="1" x14ac:dyDescent="0.2">
      <c r="A122" s="621"/>
      <c r="B122" s="622"/>
      <c r="C122" s="640"/>
      <c r="D122" s="623"/>
      <c r="E122" s="623" t="s">
        <v>153</v>
      </c>
      <c r="F122" s="633" t="s">
        <v>301</v>
      </c>
      <c r="G122" s="634">
        <f>7435+8963</f>
        <v>16398</v>
      </c>
      <c r="H122" s="608"/>
      <c r="I122" s="608"/>
      <c r="J122" s="608"/>
      <c r="K122" s="608"/>
      <c r="L122" s="608"/>
      <c r="M122" s="608"/>
      <c r="N122" s="608"/>
      <c r="O122" s="608"/>
      <c r="P122" s="608"/>
      <c r="Q122" s="608"/>
      <c r="R122" s="608"/>
      <c r="S122" s="608"/>
      <c r="T122" s="608"/>
      <c r="U122" s="608"/>
      <c r="V122" s="608"/>
      <c r="W122" s="608"/>
      <c r="X122" s="608"/>
      <c r="Y122" s="608"/>
      <c r="Z122" s="608"/>
      <c r="AA122" s="608"/>
      <c r="AB122" s="608"/>
      <c r="AC122" s="608"/>
      <c r="AD122" s="608"/>
      <c r="AE122" s="608"/>
      <c r="AF122" s="608"/>
      <c r="AG122" s="608"/>
      <c r="AH122" s="608"/>
      <c r="AI122" s="608"/>
      <c r="AJ122" s="608"/>
      <c r="AK122" s="608"/>
      <c r="AL122" s="608"/>
      <c r="AM122" s="608"/>
      <c r="AN122" s="608"/>
      <c r="AO122" s="608"/>
      <c r="AP122" s="608"/>
      <c r="AQ122" s="608"/>
      <c r="AR122" s="608"/>
      <c r="AS122" s="608"/>
      <c r="AT122" s="608"/>
      <c r="AU122" s="608"/>
      <c r="AV122" s="608"/>
      <c r="AW122" s="608"/>
      <c r="AX122" s="608"/>
      <c r="AY122" s="608"/>
      <c r="AZ122" s="608"/>
      <c r="BA122" s="608"/>
      <c r="BB122" s="608"/>
      <c r="BC122" s="608"/>
      <c r="BD122" s="608"/>
      <c r="BE122" s="608"/>
      <c r="BF122" s="608"/>
      <c r="BG122" s="608"/>
      <c r="BH122" s="608"/>
      <c r="BI122" s="608"/>
      <c r="BJ122" s="608"/>
      <c r="BK122" s="608"/>
      <c r="BL122" s="608"/>
      <c r="BM122" s="608"/>
      <c r="BN122" s="608"/>
      <c r="BO122" s="608"/>
      <c r="BP122" s="608"/>
      <c r="BQ122" s="608"/>
      <c r="BR122" s="608"/>
      <c r="BS122" s="608"/>
      <c r="BT122" s="608"/>
    </row>
    <row r="123" spans="1:72" s="748" customFormat="1" ht="6.75" customHeight="1" x14ac:dyDescent="0.2">
      <c r="A123" s="621"/>
      <c r="B123" s="622"/>
      <c r="C123" s="640"/>
      <c r="D123" s="623"/>
      <c r="E123" s="624"/>
      <c r="F123" s="626"/>
      <c r="G123" s="638"/>
      <c r="H123" s="608"/>
      <c r="I123" s="608"/>
      <c r="J123" s="608"/>
      <c r="K123" s="608"/>
      <c r="L123" s="608"/>
      <c r="M123" s="608"/>
      <c r="N123" s="608"/>
      <c r="O123" s="608"/>
      <c r="P123" s="608"/>
      <c r="Q123" s="608"/>
      <c r="R123" s="608"/>
      <c r="S123" s="608"/>
      <c r="T123" s="608"/>
      <c r="U123" s="608"/>
      <c r="V123" s="608"/>
      <c r="W123" s="608"/>
      <c r="X123" s="608"/>
      <c r="Y123" s="608"/>
      <c r="Z123" s="608"/>
      <c r="AA123" s="608"/>
      <c r="AB123" s="608"/>
      <c r="AC123" s="608"/>
      <c r="AD123" s="608"/>
      <c r="AE123" s="608"/>
      <c r="AF123" s="608"/>
      <c r="AG123" s="608"/>
      <c r="AH123" s="608"/>
      <c r="AI123" s="608"/>
      <c r="AJ123" s="608"/>
      <c r="AK123" s="608"/>
      <c r="AL123" s="608"/>
      <c r="AM123" s="608"/>
      <c r="AN123" s="608"/>
      <c r="AO123" s="608"/>
      <c r="AP123" s="608"/>
      <c r="AQ123" s="608"/>
      <c r="AR123" s="608"/>
      <c r="AS123" s="608"/>
      <c r="AT123" s="608"/>
      <c r="AU123" s="608"/>
      <c r="AV123" s="608"/>
      <c r="AW123" s="608"/>
      <c r="AX123" s="608"/>
      <c r="AY123" s="608"/>
      <c r="AZ123" s="608"/>
      <c r="BA123" s="608"/>
      <c r="BB123" s="608"/>
      <c r="BC123" s="608"/>
      <c r="BD123" s="608"/>
      <c r="BE123" s="608"/>
      <c r="BF123" s="608"/>
      <c r="BG123" s="608"/>
      <c r="BH123" s="608"/>
      <c r="BI123" s="608"/>
      <c r="BJ123" s="608"/>
      <c r="BK123" s="608"/>
      <c r="BL123" s="608"/>
      <c r="BM123" s="608"/>
      <c r="BN123" s="608"/>
      <c r="BO123" s="608"/>
      <c r="BP123" s="608"/>
      <c r="BQ123" s="608"/>
      <c r="BR123" s="608"/>
      <c r="BS123" s="608"/>
      <c r="BT123" s="608"/>
    </row>
    <row r="124" spans="1:72" s="748" customFormat="1" ht="15.75" customHeight="1" x14ac:dyDescent="0.2">
      <c r="A124" s="621"/>
      <c r="B124" s="750" t="s">
        <v>21</v>
      </c>
      <c r="C124" s="623" t="s">
        <v>545</v>
      </c>
      <c r="D124" s="623" t="s">
        <v>556</v>
      </c>
      <c r="E124" s="624" t="s">
        <v>301</v>
      </c>
      <c r="F124" s="626" t="s">
        <v>301</v>
      </c>
      <c r="G124" s="625">
        <f>SUM(G126)</f>
        <v>27767</v>
      </c>
      <c r="H124" s="608"/>
      <c r="I124" s="608"/>
      <c r="J124" s="608"/>
      <c r="K124" s="608"/>
      <c r="L124" s="608"/>
      <c r="M124" s="608"/>
      <c r="N124" s="608"/>
      <c r="O124" s="608"/>
      <c r="P124" s="608"/>
      <c r="Q124" s="608"/>
      <c r="R124" s="608"/>
      <c r="S124" s="608"/>
      <c r="T124" s="608"/>
      <c r="U124" s="608"/>
      <c r="V124" s="608"/>
      <c r="W124" s="608"/>
      <c r="X124" s="608"/>
      <c r="Y124" s="608"/>
      <c r="Z124" s="608"/>
      <c r="AA124" s="608"/>
      <c r="AB124" s="608"/>
      <c r="AC124" s="608"/>
      <c r="AD124" s="608"/>
      <c r="AE124" s="608"/>
      <c r="AF124" s="608"/>
      <c r="AG124" s="608"/>
      <c r="AH124" s="608"/>
      <c r="AI124" s="608"/>
      <c r="AJ124" s="608"/>
      <c r="AK124" s="608"/>
      <c r="AL124" s="608"/>
      <c r="AM124" s="608"/>
      <c r="AN124" s="608"/>
      <c r="AO124" s="608"/>
      <c r="AP124" s="608"/>
      <c r="AQ124" s="608"/>
      <c r="AR124" s="608"/>
      <c r="AS124" s="608"/>
      <c r="AT124" s="608"/>
      <c r="AU124" s="608"/>
      <c r="AV124" s="608"/>
      <c r="AW124" s="608"/>
      <c r="AX124" s="608"/>
      <c r="AY124" s="608"/>
      <c r="AZ124" s="608"/>
      <c r="BA124" s="608"/>
      <c r="BB124" s="608"/>
      <c r="BC124" s="608"/>
      <c r="BD124" s="608"/>
      <c r="BE124" s="608"/>
      <c r="BF124" s="608"/>
      <c r="BG124" s="608"/>
      <c r="BH124" s="608"/>
      <c r="BI124" s="608"/>
      <c r="BJ124" s="608"/>
      <c r="BK124" s="608"/>
      <c r="BL124" s="608"/>
      <c r="BM124" s="608"/>
      <c r="BN124" s="608"/>
      <c r="BO124" s="608"/>
      <c r="BP124" s="608"/>
      <c r="BQ124" s="608"/>
      <c r="BR124" s="608"/>
      <c r="BS124" s="608"/>
      <c r="BT124" s="608"/>
    </row>
    <row r="125" spans="1:72" s="748" customFormat="1" ht="4.5" customHeight="1" x14ac:dyDescent="0.2">
      <c r="A125" s="621"/>
      <c r="B125" s="622"/>
      <c r="C125" s="640"/>
      <c r="D125" s="623"/>
      <c r="E125" s="623"/>
      <c r="F125" s="633"/>
      <c r="G125" s="634"/>
      <c r="H125" s="608"/>
      <c r="I125" s="608"/>
      <c r="J125" s="608"/>
      <c r="K125" s="608"/>
      <c r="L125" s="608"/>
      <c r="M125" s="608"/>
      <c r="N125" s="608"/>
      <c r="O125" s="608"/>
      <c r="P125" s="608"/>
      <c r="Q125" s="608"/>
      <c r="R125" s="608"/>
      <c r="S125" s="608"/>
      <c r="T125" s="608"/>
      <c r="U125" s="608"/>
      <c r="V125" s="608"/>
      <c r="W125" s="608"/>
      <c r="X125" s="608"/>
      <c r="Y125" s="608"/>
      <c r="Z125" s="608"/>
      <c r="AA125" s="608"/>
      <c r="AB125" s="608"/>
      <c r="AC125" s="608"/>
      <c r="AD125" s="608"/>
      <c r="AE125" s="608"/>
      <c r="AF125" s="608"/>
      <c r="AG125" s="608"/>
      <c r="AH125" s="608"/>
      <c r="AI125" s="608"/>
      <c r="AJ125" s="608"/>
      <c r="AK125" s="608"/>
      <c r="AL125" s="608"/>
      <c r="AM125" s="608"/>
      <c r="AN125" s="608"/>
      <c r="AO125" s="608"/>
      <c r="AP125" s="608"/>
      <c r="AQ125" s="608"/>
      <c r="AR125" s="608"/>
      <c r="AS125" s="608"/>
      <c r="AT125" s="608"/>
      <c r="AU125" s="608"/>
      <c r="AV125" s="608"/>
      <c r="AW125" s="608"/>
      <c r="AX125" s="608"/>
      <c r="AY125" s="608"/>
      <c r="AZ125" s="608"/>
      <c r="BA125" s="608"/>
      <c r="BB125" s="608"/>
      <c r="BC125" s="608"/>
      <c r="BD125" s="608"/>
      <c r="BE125" s="608"/>
      <c r="BF125" s="608"/>
      <c r="BG125" s="608"/>
      <c r="BH125" s="608"/>
      <c r="BI125" s="608"/>
      <c r="BJ125" s="608"/>
      <c r="BK125" s="608"/>
      <c r="BL125" s="608"/>
      <c r="BM125" s="608"/>
      <c r="BN125" s="608"/>
      <c r="BO125" s="608"/>
      <c r="BP125" s="608"/>
      <c r="BQ125" s="608"/>
      <c r="BR125" s="608"/>
      <c r="BS125" s="608"/>
      <c r="BT125" s="608"/>
    </row>
    <row r="126" spans="1:72" s="748" customFormat="1" ht="15.75" customHeight="1" x14ac:dyDescent="0.2">
      <c r="A126" s="621"/>
      <c r="B126" s="622"/>
      <c r="C126" s="640"/>
      <c r="D126" s="623"/>
      <c r="E126" s="623"/>
      <c r="F126" s="633"/>
      <c r="G126" s="749">
        <f>SUM(G127:G129)</f>
        <v>27767</v>
      </c>
      <c r="H126" s="608"/>
      <c r="I126" s="608"/>
      <c r="J126" s="608"/>
      <c r="K126" s="608"/>
      <c r="L126" s="608"/>
      <c r="M126" s="608"/>
      <c r="N126" s="608"/>
      <c r="O126" s="608"/>
      <c r="P126" s="608"/>
      <c r="Q126" s="608"/>
      <c r="R126" s="608"/>
      <c r="S126" s="608"/>
      <c r="T126" s="608"/>
      <c r="U126" s="608"/>
      <c r="V126" s="608"/>
      <c r="W126" s="608"/>
      <c r="X126" s="608"/>
      <c r="Y126" s="608"/>
      <c r="Z126" s="608"/>
      <c r="AA126" s="608"/>
      <c r="AB126" s="608"/>
      <c r="AC126" s="608"/>
      <c r="AD126" s="608"/>
      <c r="AE126" s="608"/>
      <c r="AF126" s="608"/>
      <c r="AG126" s="608"/>
      <c r="AH126" s="608"/>
      <c r="AI126" s="608"/>
      <c r="AJ126" s="608"/>
      <c r="AK126" s="608"/>
      <c r="AL126" s="608"/>
      <c r="AM126" s="608"/>
      <c r="AN126" s="608"/>
      <c r="AO126" s="608"/>
      <c r="AP126" s="608"/>
      <c r="AQ126" s="608"/>
      <c r="AR126" s="608"/>
      <c r="AS126" s="608"/>
      <c r="AT126" s="608"/>
      <c r="AU126" s="608"/>
      <c r="AV126" s="608"/>
      <c r="AW126" s="608"/>
      <c r="AX126" s="608"/>
      <c r="AY126" s="608"/>
      <c r="AZ126" s="608"/>
      <c r="BA126" s="608"/>
      <c r="BB126" s="608"/>
      <c r="BC126" s="608"/>
      <c r="BD126" s="608"/>
      <c r="BE126" s="608"/>
      <c r="BF126" s="608"/>
      <c r="BG126" s="608"/>
      <c r="BH126" s="608"/>
      <c r="BI126" s="608"/>
      <c r="BJ126" s="608"/>
      <c r="BK126" s="608"/>
      <c r="BL126" s="608"/>
      <c r="BM126" s="608"/>
      <c r="BN126" s="608"/>
      <c r="BO126" s="608"/>
      <c r="BP126" s="608"/>
      <c r="BQ126" s="608"/>
      <c r="BR126" s="608"/>
      <c r="BS126" s="608"/>
      <c r="BT126" s="608"/>
    </row>
    <row r="127" spans="1:72" s="748" customFormat="1" ht="15.75" customHeight="1" x14ac:dyDescent="0.2">
      <c r="A127" s="621"/>
      <c r="B127" s="622"/>
      <c r="C127" s="640"/>
      <c r="D127" s="623"/>
      <c r="E127" s="623" t="s">
        <v>148</v>
      </c>
      <c r="F127" s="633" t="s">
        <v>301</v>
      </c>
      <c r="G127" s="634">
        <f>13256+4811</f>
        <v>18067</v>
      </c>
      <c r="H127" s="608"/>
      <c r="I127" s="608"/>
      <c r="J127" s="608"/>
      <c r="K127" s="608"/>
      <c r="L127" s="608"/>
      <c r="M127" s="608"/>
      <c r="N127" s="608"/>
      <c r="O127" s="608"/>
      <c r="P127" s="608"/>
      <c r="Q127" s="608"/>
      <c r="R127" s="608"/>
      <c r="S127" s="608"/>
      <c r="T127" s="608"/>
      <c r="U127" s="608"/>
      <c r="V127" s="608"/>
      <c r="W127" s="608"/>
      <c r="X127" s="608"/>
      <c r="Y127" s="608"/>
      <c r="Z127" s="608"/>
      <c r="AA127" s="608"/>
      <c r="AB127" s="608"/>
      <c r="AC127" s="608"/>
      <c r="AD127" s="608"/>
      <c r="AE127" s="608"/>
      <c r="AF127" s="608"/>
      <c r="AG127" s="608"/>
      <c r="AH127" s="608"/>
      <c r="AI127" s="608"/>
      <c r="AJ127" s="608"/>
      <c r="AK127" s="608"/>
      <c r="AL127" s="608"/>
      <c r="AM127" s="608"/>
      <c r="AN127" s="608"/>
      <c r="AO127" s="608"/>
      <c r="AP127" s="608"/>
      <c r="AQ127" s="608"/>
      <c r="AR127" s="608"/>
      <c r="AS127" s="608"/>
      <c r="AT127" s="608"/>
      <c r="AU127" s="608"/>
      <c r="AV127" s="608"/>
      <c r="AW127" s="608"/>
      <c r="AX127" s="608"/>
      <c r="AY127" s="608"/>
      <c r="AZ127" s="608"/>
      <c r="BA127" s="608"/>
      <c r="BB127" s="608"/>
      <c r="BC127" s="608"/>
      <c r="BD127" s="608"/>
      <c r="BE127" s="608"/>
      <c r="BF127" s="608"/>
      <c r="BG127" s="608"/>
      <c r="BH127" s="608"/>
      <c r="BI127" s="608"/>
      <c r="BJ127" s="608"/>
      <c r="BK127" s="608"/>
      <c r="BL127" s="608"/>
      <c r="BM127" s="608"/>
      <c r="BN127" s="608"/>
      <c r="BO127" s="608"/>
      <c r="BP127" s="608"/>
      <c r="BQ127" s="608"/>
      <c r="BR127" s="608"/>
      <c r="BS127" s="608"/>
      <c r="BT127" s="608"/>
    </row>
    <row r="128" spans="1:72" s="748" customFormat="1" ht="15.75" customHeight="1" x14ac:dyDescent="0.2">
      <c r="A128" s="621"/>
      <c r="B128" s="622"/>
      <c r="C128" s="640"/>
      <c r="D128" s="623"/>
      <c r="E128" s="623" t="s">
        <v>547</v>
      </c>
      <c r="F128" s="633" t="s">
        <v>301</v>
      </c>
      <c r="G128" s="634">
        <f>8100</f>
        <v>8100</v>
      </c>
      <c r="H128" s="608"/>
      <c r="I128" s="608"/>
      <c r="J128" s="608"/>
      <c r="K128" s="608"/>
      <c r="L128" s="608"/>
      <c r="M128" s="608"/>
      <c r="N128" s="608"/>
      <c r="O128" s="608"/>
      <c r="P128" s="608"/>
      <c r="Q128" s="608"/>
      <c r="R128" s="608"/>
      <c r="S128" s="608"/>
      <c r="T128" s="608"/>
      <c r="U128" s="608"/>
      <c r="V128" s="608"/>
      <c r="W128" s="608"/>
      <c r="X128" s="608"/>
      <c r="Y128" s="608"/>
      <c r="Z128" s="608"/>
      <c r="AA128" s="608"/>
      <c r="AB128" s="608"/>
      <c r="AC128" s="608"/>
      <c r="AD128" s="608"/>
      <c r="AE128" s="608"/>
      <c r="AF128" s="608"/>
      <c r="AG128" s="608"/>
      <c r="AH128" s="608"/>
      <c r="AI128" s="608"/>
      <c r="AJ128" s="608"/>
      <c r="AK128" s="608"/>
      <c r="AL128" s="608"/>
      <c r="AM128" s="608"/>
      <c r="AN128" s="608"/>
      <c r="AO128" s="608"/>
      <c r="AP128" s="608"/>
      <c r="AQ128" s="608"/>
      <c r="AR128" s="608"/>
      <c r="AS128" s="608"/>
      <c r="AT128" s="608"/>
      <c r="AU128" s="608"/>
      <c r="AV128" s="608"/>
      <c r="AW128" s="608"/>
      <c r="AX128" s="608"/>
      <c r="AY128" s="608"/>
      <c r="AZ128" s="608"/>
      <c r="BA128" s="608"/>
      <c r="BB128" s="608"/>
      <c r="BC128" s="608"/>
      <c r="BD128" s="608"/>
      <c r="BE128" s="608"/>
      <c r="BF128" s="608"/>
      <c r="BG128" s="608"/>
      <c r="BH128" s="608"/>
      <c r="BI128" s="608"/>
      <c r="BJ128" s="608"/>
      <c r="BK128" s="608"/>
      <c r="BL128" s="608"/>
      <c r="BM128" s="608"/>
      <c r="BN128" s="608"/>
      <c r="BO128" s="608"/>
      <c r="BP128" s="608"/>
      <c r="BQ128" s="608"/>
      <c r="BR128" s="608"/>
      <c r="BS128" s="608"/>
      <c r="BT128" s="608"/>
    </row>
    <row r="129" spans="1:72" s="748" customFormat="1" ht="15.75" customHeight="1" x14ac:dyDescent="0.2">
      <c r="A129" s="621"/>
      <c r="B129" s="622"/>
      <c r="C129" s="640"/>
      <c r="D129" s="623"/>
      <c r="E129" s="623" t="s">
        <v>536</v>
      </c>
      <c r="F129" s="633" t="s">
        <v>301</v>
      </c>
      <c r="G129" s="634">
        <f>1600</f>
        <v>1600</v>
      </c>
      <c r="H129" s="608"/>
      <c r="I129" s="608"/>
      <c r="J129" s="608"/>
      <c r="K129" s="608"/>
      <c r="L129" s="608"/>
      <c r="M129" s="608"/>
      <c r="N129" s="608"/>
      <c r="O129" s="608"/>
      <c r="P129" s="608"/>
      <c r="Q129" s="608"/>
      <c r="R129" s="608"/>
      <c r="S129" s="608"/>
      <c r="T129" s="608"/>
      <c r="U129" s="608"/>
      <c r="V129" s="608"/>
      <c r="W129" s="608"/>
      <c r="X129" s="608"/>
      <c r="Y129" s="608"/>
      <c r="Z129" s="608"/>
      <c r="AA129" s="608"/>
      <c r="AB129" s="608"/>
      <c r="AC129" s="608"/>
      <c r="AD129" s="608"/>
      <c r="AE129" s="608"/>
      <c r="AF129" s="608"/>
      <c r="AG129" s="608"/>
      <c r="AH129" s="608"/>
      <c r="AI129" s="608"/>
      <c r="AJ129" s="608"/>
      <c r="AK129" s="608"/>
      <c r="AL129" s="608"/>
      <c r="AM129" s="608"/>
      <c r="AN129" s="608"/>
      <c r="AO129" s="608"/>
      <c r="AP129" s="608"/>
      <c r="AQ129" s="608"/>
      <c r="AR129" s="608"/>
      <c r="AS129" s="608"/>
      <c r="AT129" s="608"/>
      <c r="AU129" s="608"/>
      <c r="AV129" s="608"/>
      <c r="AW129" s="608"/>
      <c r="AX129" s="608"/>
      <c r="AY129" s="608"/>
      <c r="AZ129" s="608"/>
      <c r="BA129" s="608"/>
      <c r="BB129" s="608"/>
      <c r="BC129" s="608"/>
      <c r="BD129" s="608"/>
      <c r="BE129" s="608"/>
      <c r="BF129" s="608"/>
      <c r="BG129" s="608"/>
      <c r="BH129" s="608"/>
      <c r="BI129" s="608"/>
      <c r="BJ129" s="608"/>
      <c r="BK129" s="608"/>
      <c r="BL129" s="608"/>
      <c r="BM129" s="608"/>
      <c r="BN129" s="608"/>
      <c r="BO129" s="608"/>
      <c r="BP129" s="608"/>
      <c r="BQ129" s="608"/>
      <c r="BR129" s="608"/>
      <c r="BS129" s="608"/>
      <c r="BT129" s="608"/>
    </row>
    <row r="130" spans="1:72" s="748" customFormat="1" ht="7.5" customHeight="1" x14ac:dyDescent="0.2">
      <c r="A130" s="621"/>
      <c r="B130" s="622"/>
      <c r="C130" s="640"/>
      <c r="D130" s="623"/>
      <c r="E130" s="624"/>
      <c r="F130" s="626"/>
      <c r="G130" s="638"/>
      <c r="H130" s="608"/>
      <c r="I130" s="608"/>
      <c r="J130" s="608"/>
      <c r="K130" s="608"/>
      <c r="L130" s="608"/>
      <c r="M130" s="608"/>
      <c r="N130" s="608"/>
      <c r="O130" s="608"/>
      <c r="P130" s="608"/>
      <c r="Q130" s="608"/>
      <c r="R130" s="608"/>
      <c r="S130" s="608"/>
      <c r="T130" s="608"/>
      <c r="U130" s="608"/>
      <c r="V130" s="608"/>
      <c r="W130" s="608"/>
      <c r="X130" s="608"/>
      <c r="Y130" s="608"/>
      <c r="Z130" s="608"/>
      <c r="AA130" s="608"/>
      <c r="AB130" s="608"/>
      <c r="AC130" s="608"/>
      <c r="AD130" s="608"/>
      <c r="AE130" s="608"/>
      <c r="AF130" s="608"/>
      <c r="AG130" s="608"/>
      <c r="AH130" s="608"/>
      <c r="AI130" s="608"/>
      <c r="AJ130" s="608"/>
      <c r="AK130" s="608"/>
      <c r="AL130" s="608"/>
      <c r="AM130" s="608"/>
      <c r="AN130" s="608"/>
      <c r="AO130" s="608"/>
      <c r="AP130" s="608"/>
      <c r="AQ130" s="608"/>
      <c r="AR130" s="608"/>
      <c r="AS130" s="608"/>
      <c r="AT130" s="608"/>
      <c r="AU130" s="608"/>
      <c r="AV130" s="608"/>
      <c r="AW130" s="608"/>
      <c r="AX130" s="608"/>
      <c r="AY130" s="608"/>
      <c r="AZ130" s="608"/>
      <c r="BA130" s="608"/>
      <c r="BB130" s="608"/>
      <c r="BC130" s="608"/>
      <c r="BD130" s="608"/>
      <c r="BE130" s="608"/>
      <c r="BF130" s="608"/>
      <c r="BG130" s="608"/>
      <c r="BH130" s="608"/>
      <c r="BI130" s="608"/>
      <c r="BJ130" s="608"/>
      <c r="BK130" s="608"/>
      <c r="BL130" s="608"/>
      <c r="BM130" s="608"/>
      <c r="BN130" s="608"/>
      <c r="BO130" s="608"/>
      <c r="BP130" s="608"/>
      <c r="BQ130" s="608"/>
      <c r="BR130" s="608"/>
      <c r="BS130" s="608"/>
      <c r="BT130" s="608"/>
    </row>
    <row r="131" spans="1:72" s="748" customFormat="1" ht="15.75" customHeight="1" x14ac:dyDescent="0.2">
      <c r="A131" s="621"/>
      <c r="B131" s="750" t="s">
        <v>21</v>
      </c>
      <c r="C131" s="623" t="s">
        <v>545</v>
      </c>
      <c r="D131" s="623" t="s">
        <v>557</v>
      </c>
      <c r="E131" s="624" t="s">
        <v>301</v>
      </c>
      <c r="F131" s="626" t="s">
        <v>301</v>
      </c>
      <c r="G131" s="625">
        <f>SUM(G133)</f>
        <v>7189</v>
      </c>
      <c r="H131" s="608"/>
      <c r="I131" s="608"/>
      <c r="J131" s="608"/>
      <c r="K131" s="608"/>
      <c r="L131" s="608"/>
      <c r="M131" s="608"/>
      <c r="N131" s="608"/>
      <c r="O131" s="608"/>
      <c r="P131" s="608"/>
      <c r="Q131" s="608"/>
      <c r="R131" s="608"/>
      <c r="S131" s="608"/>
      <c r="T131" s="608"/>
      <c r="U131" s="608"/>
      <c r="V131" s="608"/>
      <c r="W131" s="608"/>
      <c r="X131" s="608"/>
      <c r="Y131" s="608"/>
      <c r="Z131" s="608"/>
      <c r="AA131" s="608"/>
      <c r="AB131" s="608"/>
      <c r="AC131" s="608"/>
      <c r="AD131" s="608"/>
      <c r="AE131" s="608"/>
      <c r="AF131" s="608"/>
      <c r="AG131" s="608"/>
      <c r="AH131" s="608"/>
      <c r="AI131" s="608"/>
      <c r="AJ131" s="608"/>
      <c r="AK131" s="608"/>
      <c r="AL131" s="608"/>
      <c r="AM131" s="608"/>
      <c r="AN131" s="608"/>
      <c r="AO131" s="608"/>
      <c r="AP131" s="608"/>
      <c r="AQ131" s="608"/>
      <c r="AR131" s="608"/>
      <c r="AS131" s="608"/>
      <c r="AT131" s="608"/>
      <c r="AU131" s="608"/>
      <c r="AV131" s="608"/>
      <c r="AW131" s="608"/>
      <c r="AX131" s="608"/>
      <c r="AY131" s="608"/>
      <c r="AZ131" s="608"/>
      <c r="BA131" s="608"/>
      <c r="BB131" s="608"/>
      <c r="BC131" s="608"/>
      <c r="BD131" s="608"/>
      <c r="BE131" s="608"/>
      <c r="BF131" s="608"/>
      <c r="BG131" s="608"/>
      <c r="BH131" s="608"/>
      <c r="BI131" s="608"/>
      <c r="BJ131" s="608"/>
      <c r="BK131" s="608"/>
      <c r="BL131" s="608"/>
      <c r="BM131" s="608"/>
      <c r="BN131" s="608"/>
      <c r="BO131" s="608"/>
      <c r="BP131" s="608"/>
      <c r="BQ131" s="608"/>
      <c r="BR131" s="608"/>
      <c r="BS131" s="608"/>
      <c r="BT131" s="608"/>
    </row>
    <row r="132" spans="1:72" s="748" customFormat="1" ht="5.25" customHeight="1" x14ac:dyDescent="0.2">
      <c r="A132" s="621"/>
      <c r="B132" s="622"/>
      <c r="C132" s="640"/>
      <c r="D132" s="623"/>
      <c r="E132" s="623"/>
      <c r="F132" s="633"/>
      <c r="G132" s="634"/>
      <c r="H132" s="608"/>
      <c r="I132" s="608"/>
      <c r="J132" s="608"/>
      <c r="K132" s="608"/>
      <c r="L132" s="608"/>
      <c r="M132" s="608"/>
      <c r="N132" s="608"/>
      <c r="O132" s="608"/>
      <c r="P132" s="608"/>
      <c r="Q132" s="608"/>
      <c r="R132" s="608"/>
      <c r="S132" s="608"/>
      <c r="T132" s="608"/>
      <c r="U132" s="608"/>
      <c r="V132" s="608"/>
      <c r="W132" s="608"/>
      <c r="X132" s="608"/>
      <c r="Y132" s="608"/>
      <c r="Z132" s="608"/>
      <c r="AA132" s="608"/>
      <c r="AB132" s="608"/>
      <c r="AC132" s="608"/>
      <c r="AD132" s="608"/>
      <c r="AE132" s="608"/>
      <c r="AF132" s="608"/>
      <c r="AG132" s="608"/>
      <c r="AH132" s="608"/>
      <c r="AI132" s="608"/>
      <c r="AJ132" s="608"/>
      <c r="AK132" s="608"/>
      <c r="AL132" s="608"/>
      <c r="AM132" s="608"/>
      <c r="AN132" s="608"/>
      <c r="AO132" s="608"/>
      <c r="AP132" s="608"/>
      <c r="AQ132" s="608"/>
      <c r="AR132" s="608"/>
      <c r="AS132" s="608"/>
      <c r="AT132" s="608"/>
      <c r="AU132" s="608"/>
      <c r="AV132" s="608"/>
      <c r="AW132" s="608"/>
      <c r="AX132" s="608"/>
      <c r="AY132" s="608"/>
      <c r="AZ132" s="608"/>
      <c r="BA132" s="608"/>
      <c r="BB132" s="608"/>
      <c r="BC132" s="608"/>
      <c r="BD132" s="608"/>
      <c r="BE132" s="608"/>
      <c r="BF132" s="608"/>
      <c r="BG132" s="608"/>
      <c r="BH132" s="608"/>
      <c r="BI132" s="608"/>
      <c r="BJ132" s="608"/>
      <c r="BK132" s="608"/>
      <c r="BL132" s="608"/>
      <c r="BM132" s="608"/>
      <c r="BN132" s="608"/>
      <c r="BO132" s="608"/>
      <c r="BP132" s="608"/>
      <c r="BQ132" s="608"/>
      <c r="BR132" s="608"/>
      <c r="BS132" s="608"/>
      <c r="BT132" s="608"/>
    </row>
    <row r="133" spans="1:72" s="748" customFormat="1" ht="15.75" customHeight="1" x14ac:dyDescent="0.2">
      <c r="A133" s="621"/>
      <c r="B133" s="622"/>
      <c r="C133" s="640"/>
      <c r="D133" s="623"/>
      <c r="E133" s="623"/>
      <c r="F133" s="633"/>
      <c r="G133" s="749">
        <f>SUM(G134:G134)</f>
        <v>7189</v>
      </c>
      <c r="H133" s="608"/>
      <c r="I133" s="608"/>
      <c r="J133" s="608"/>
      <c r="K133" s="608"/>
      <c r="L133" s="608"/>
      <c r="M133" s="608"/>
      <c r="N133" s="608"/>
      <c r="O133" s="608"/>
      <c r="P133" s="608"/>
      <c r="Q133" s="608"/>
      <c r="R133" s="608"/>
      <c r="S133" s="608"/>
      <c r="T133" s="608"/>
      <c r="U133" s="608"/>
      <c r="V133" s="608"/>
      <c r="W133" s="608"/>
      <c r="X133" s="608"/>
      <c r="Y133" s="608"/>
      <c r="Z133" s="608"/>
      <c r="AA133" s="608"/>
      <c r="AB133" s="608"/>
      <c r="AC133" s="608"/>
      <c r="AD133" s="608"/>
      <c r="AE133" s="608"/>
      <c r="AF133" s="608"/>
      <c r="AG133" s="608"/>
      <c r="AH133" s="608"/>
      <c r="AI133" s="608"/>
      <c r="AJ133" s="608"/>
      <c r="AK133" s="608"/>
      <c r="AL133" s="608"/>
      <c r="AM133" s="608"/>
      <c r="AN133" s="608"/>
      <c r="AO133" s="608"/>
      <c r="AP133" s="608"/>
      <c r="AQ133" s="608"/>
      <c r="AR133" s="608"/>
      <c r="AS133" s="608"/>
      <c r="AT133" s="608"/>
      <c r="AU133" s="608"/>
      <c r="AV133" s="608"/>
      <c r="AW133" s="608"/>
      <c r="AX133" s="608"/>
      <c r="AY133" s="608"/>
      <c r="AZ133" s="608"/>
      <c r="BA133" s="608"/>
      <c r="BB133" s="608"/>
      <c r="BC133" s="608"/>
      <c r="BD133" s="608"/>
      <c r="BE133" s="608"/>
      <c r="BF133" s="608"/>
      <c r="BG133" s="608"/>
      <c r="BH133" s="608"/>
      <c r="BI133" s="608"/>
      <c r="BJ133" s="608"/>
      <c r="BK133" s="608"/>
      <c r="BL133" s="608"/>
      <c r="BM133" s="608"/>
      <c r="BN133" s="608"/>
      <c r="BO133" s="608"/>
      <c r="BP133" s="608"/>
      <c r="BQ133" s="608"/>
      <c r="BR133" s="608"/>
      <c r="BS133" s="608"/>
      <c r="BT133" s="608"/>
    </row>
    <row r="134" spans="1:72" s="748" customFormat="1" ht="15.75" customHeight="1" x14ac:dyDescent="0.2">
      <c r="A134" s="621"/>
      <c r="B134" s="622"/>
      <c r="C134" s="640"/>
      <c r="D134" s="623"/>
      <c r="E134" s="623" t="s">
        <v>148</v>
      </c>
      <c r="F134" s="633" t="s">
        <v>301</v>
      </c>
      <c r="G134" s="634">
        <f>3481+3708</f>
        <v>7189</v>
      </c>
      <c r="H134" s="608"/>
      <c r="I134" s="608"/>
      <c r="J134" s="608"/>
      <c r="K134" s="608"/>
      <c r="L134" s="608"/>
      <c r="M134" s="608"/>
      <c r="N134" s="608"/>
      <c r="O134" s="608"/>
      <c r="P134" s="608"/>
      <c r="Q134" s="608"/>
      <c r="R134" s="608"/>
      <c r="S134" s="608"/>
      <c r="T134" s="608"/>
      <c r="U134" s="608"/>
      <c r="V134" s="608"/>
      <c r="W134" s="608"/>
      <c r="X134" s="608"/>
      <c r="Y134" s="608"/>
      <c r="Z134" s="608"/>
      <c r="AA134" s="608"/>
      <c r="AB134" s="608"/>
      <c r="AC134" s="608"/>
      <c r="AD134" s="608"/>
      <c r="AE134" s="608"/>
      <c r="AF134" s="608"/>
      <c r="AG134" s="608"/>
      <c r="AH134" s="608"/>
      <c r="AI134" s="608"/>
      <c r="AJ134" s="608"/>
      <c r="AK134" s="608"/>
      <c r="AL134" s="608"/>
      <c r="AM134" s="608"/>
      <c r="AN134" s="608"/>
      <c r="AO134" s="608"/>
      <c r="AP134" s="608"/>
      <c r="AQ134" s="608"/>
      <c r="AR134" s="608"/>
      <c r="AS134" s="608"/>
      <c r="AT134" s="608"/>
      <c r="AU134" s="608"/>
      <c r="AV134" s="608"/>
      <c r="AW134" s="608"/>
      <c r="AX134" s="608"/>
      <c r="AY134" s="608"/>
      <c r="AZ134" s="608"/>
      <c r="BA134" s="608"/>
      <c r="BB134" s="608"/>
      <c r="BC134" s="608"/>
      <c r="BD134" s="608"/>
      <c r="BE134" s="608"/>
      <c r="BF134" s="608"/>
      <c r="BG134" s="608"/>
      <c r="BH134" s="608"/>
      <c r="BI134" s="608"/>
      <c r="BJ134" s="608"/>
      <c r="BK134" s="608"/>
      <c r="BL134" s="608"/>
      <c r="BM134" s="608"/>
      <c r="BN134" s="608"/>
      <c r="BO134" s="608"/>
      <c r="BP134" s="608"/>
      <c r="BQ134" s="608"/>
      <c r="BR134" s="608"/>
      <c r="BS134" s="608"/>
      <c r="BT134" s="608"/>
    </row>
    <row r="135" spans="1:72" s="748" customFormat="1" ht="4.5" customHeight="1" x14ac:dyDescent="0.2">
      <c r="A135" s="621"/>
      <c r="B135" s="622"/>
      <c r="C135" s="640"/>
      <c r="D135" s="623"/>
      <c r="E135" s="624"/>
      <c r="F135" s="626"/>
      <c r="G135" s="638"/>
      <c r="H135" s="608"/>
      <c r="I135" s="608"/>
      <c r="J135" s="608"/>
      <c r="K135" s="608"/>
      <c r="L135" s="608"/>
      <c r="M135" s="608"/>
      <c r="N135" s="608"/>
      <c r="O135" s="608"/>
      <c r="P135" s="608"/>
      <c r="Q135" s="608"/>
      <c r="R135" s="608"/>
      <c r="S135" s="608"/>
      <c r="T135" s="608"/>
      <c r="U135" s="608"/>
      <c r="V135" s="608"/>
      <c r="W135" s="608"/>
      <c r="X135" s="608"/>
      <c r="Y135" s="608"/>
      <c r="Z135" s="608"/>
      <c r="AA135" s="608"/>
      <c r="AB135" s="608"/>
      <c r="AC135" s="608"/>
      <c r="AD135" s="608"/>
      <c r="AE135" s="608"/>
      <c r="AF135" s="608"/>
      <c r="AG135" s="608"/>
      <c r="AH135" s="608"/>
      <c r="AI135" s="608"/>
      <c r="AJ135" s="608"/>
      <c r="AK135" s="608"/>
      <c r="AL135" s="608"/>
      <c r="AM135" s="608"/>
      <c r="AN135" s="608"/>
      <c r="AO135" s="608"/>
      <c r="AP135" s="608"/>
      <c r="AQ135" s="608"/>
      <c r="AR135" s="608"/>
      <c r="AS135" s="608"/>
      <c r="AT135" s="608"/>
      <c r="AU135" s="608"/>
      <c r="AV135" s="608"/>
      <c r="AW135" s="608"/>
      <c r="AX135" s="608"/>
      <c r="AY135" s="608"/>
      <c r="AZ135" s="608"/>
      <c r="BA135" s="608"/>
      <c r="BB135" s="608"/>
      <c r="BC135" s="608"/>
      <c r="BD135" s="608"/>
      <c r="BE135" s="608"/>
      <c r="BF135" s="608"/>
      <c r="BG135" s="608"/>
      <c r="BH135" s="608"/>
      <c r="BI135" s="608"/>
      <c r="BJ135" s="608"/>
      <c r="BK135" s="608"/>
      <c r="BL135" s="608"/>
      <c r="BM135" s="608"/>
      <c r="BN135" s="608"/>
      <c r="BO135" s="608"/>
      <c r="BP135" s="608"/>
      <c r="BQ135" s="608"/>
      <c r="BR135" s="608"/>
      <c r="BS135" s="608"/>
      <c r="BT135" s="608"/>
    </row>
    <row r="136" spans="1:72" s="748" customFormat="1" ht="15.75" customHeight="1" x14ac:dyDescent="0.2">
      <c r="A136" s="621"/>
      <c r="B136" s="750" t="s">
        <v>21</v>
      </c>
      <c r="C136" s="623" t="s">
        <v>558</v>
      </c>
      <c r="D136" s="623" t="s">
        <v>559</v>
      </c>
      <c r="E136" s="624" t="s">
        <v>301</v>
      </c>
      <c r="F136" s="626" t="s">
        <v>301</v>
      </c>
      <c r="G136" s="625">
        <f>SUM(G138)</f>
        <v>12196</v>
      </c>
      <c r="H136" s="608"/>
      <c r="I136" s="608"/>
      <c r="J136" s="608"/>
      <c r="K136" s="608"/>
      <c r="L136" s="608"/>
      <c r="M136" s="608"/>
      <c r="N136" s="608"/>
      <c r="O136" s="608"/>
      <c r="P136" s="608"/>
      <c r="Q136" s="608"/>
      <c r="R136" s="608"/>
      <c r="S136" s="608"/>
      <c r="T136" s="608"/>
      <c r="U136" s="608"/>
      <c r="V136" s="608"/>
      <c r="W136" s="608"/>
      <c r="X136" s="608"/>
      <c r="Y136" s="608"/>
      <c r="Z136" s="608"/>
      <c r="AA136" s="608"/>
      <c r="AB136" s="608"/>
      <c r="AC136" s="608"/>
      <c r="AD136" s="608"/>
      <c r="AE136" s="608"/>
      <c r="AF136" s="608"/>
      <c r="AG136" s="608"/>
      <c r="AH136" s="608"/>
      <c r="AI136" s="608"/>
      <c r="AJ136" s="608"/>
      <c r="AK136" s="608"/>
      <c r="AL136" s="608"/>
      <c r="AM136" s="608"/>
      <c r="AN136" s="608"/>
      <c r="AO136" s="608"/>
      <c r="AP136" s="608"/>
      <c r="AQ136" s="608"/>
      <c r="AR136" s="608"/>
      <c r="AS136" s="608"/>
      <c r="AT136" s="608"/>
      <c r="AU136" s="608"/>
      <c r="AV136" s="608"/>
      <c r="AW136" s="608"/>
      <c r="AX136" s="608"/>
      <c r="AY136" s="608"/>
      <c r="AZ136" s="608"/>
      <c r="BA136" s="608"/>
      <c r="BB136" s="608"/>
      <c r="BC136" s="608"/>
      <c r="BD136" s="608"/>
      <c r="BE136" s="608"/>
      <c r="BF136" s="608"/>
      <c r="BG136" s="608"/>
      <c r="BH136" s="608"/>
      <c r="BI136" s="608"/>
      <c r="BJ136" s="608"/>
      <c r="BK136" s="608"/>
      <c r="BL136" s="608"/>
      <c r="BM136" s="608"/>
      <c r="BN136" s="608"/>
      <c r="BO136" s="608"/>
      <c r="BP136" s="608"/>
      <c r="BQ136" s="608"/>
      <c r="BR136" s="608"/>
      <c r="BS136" s="608"/>
      <c r="BT136" s="608"/>
    </row>
    <row r="137" spans="1:72" s="748" customFormat="1" ht="7.5" customHeight="1" x14ac:dyDescent="0.2">
      <c r="A137" s="621"/>
      <c r="B137" s="622"/>
      <c r="C137" s="640"/>
      <c r="D137" s="623"/>
      <c r="E137" s="623"/>
      <c r="F137" s="633"/>
      <c r="G137" s="634"/>
      <c r="H137" s="608"/>
      <c r="I137" s="608"/>
      <c r="J137" s="608"/>
      <c r="K137" s="608"/>
      <c r="L137" s="608"/>
      <c r="M137" s="608"/>
      <c r="N137" s="608"/>
      <c r="O137" s="608"/>
      <c r="P137" s="608"/>
      <c r="Q137" s="608"/>
      <c r="R137" s="608"/>
      <c r="S137" s="608"/>
      <c r="T137" s="608"/>
      <c r="U137" s="608"/>
      <c r="V137" s="608"/>
      <c r="W137" s="608"/>
      <c r="X137" s="608"/>
      <c r="Y137" s="608"/>
      <c r="Z137" s="608"/>
      <c r="AA137" s="608"/>
      <c r="AB137" s="608"/>
      <c r="AC137" s="608"/>
      <c r="AD137" s="608"/>
      <c r="AE137" s="608"/>
      <c r="AF137" s="608"/>
      <c r="AG137" s="608"/>
      <c r="AH137" s="608"/>
      <c r="AI137" s="608"/>
      <c r="AJ137" s="608"/>
      <c r="AK137" s="608"/>
      <c r="AL137" s="608"/>
      <c r="AM137" s="608"/>
      <c r="AN137" s="608"/>
      <c r="AO137" s="608"/>
      <c r="AP137" s="608"/>
      <c r="AQ137" s="608"/>
      <c r="AR137" s="608"/>
      <c r="AS137" s="608"/>
      <c r="AT137" s="608"/>
      <c r="AU137" s="608"/>
      <c r="AV137" s="608"/>
      <c r="AW137" s="608"/>
      <c r="AX137" s="608"/>
      <c r="AY137" s="608"/>
      <c r="AZ137" s="608"/>
      <c r="BA137" s="608"/>
      <c r="BB137" s="608"/>
      <c r="BC137" s="608"/>
      <c r="BD137" s="608"/>
      <c r="BE137" s="608"/>
      <c r="BF137" s="608"/>
      <c r="BG137" s="608"/>
      <c r="BH137" s="608"/>
      <c r="BI137" s="608"/>
      <c r="BJ137" s="608"/>
      <c r="BK137" s="608"/>
      <c r="BL137" s="608"/>
      <c r="BM137" s="608"/>
      <c r="BN137" s="608"/>
      <c r="BO137" s="608"/>
      <c r="BP137" s="608"/>
      <c r="BQ137" s="608"/>
      <c r="BR137" s="608"/>
      <c r="BS137" s="608"/>
      <c r="BT137" s="608"/>
    </row>
    <row r="138" spans="1:72" s="748" customFormat="1" ht="15.75" customHeight="1" x14ac:dyDescent="0.2">
      <c r="A138" s="621"/>
      <c r="B138" s="622"/>
      <c r="C138" s="640"/>
      <c r="D138" s="623"/>
      <c r="E138" s="623"/>
      <c r="F138" s="633"/>
      <c r="G138" s="749">
        <f>SUM(G139:G139)</f>
        <v>12196</v>
      </c>
      <c r="H138" s="608"/>
      <c r="I138" s="608"/>
      <c r="J138" s="608"/>
      <c r="K138" s="608"/>
      <c r="L138" s="608"/>
      <c r="M138" s="608"/>
      <c r="N138" s="608"/>
      <c r="O138" s="608"/>
      <c r="P138" s="608"/>
      <c r="Q138" s="608"/>
      <c r="R138" s="608"/>
      <c r="S138" s="608"/>
      <c r="T138" s="608"/>
      <c r="U138" s="608"/>
      <c r="V138" s="608"/>
      <c r="W138" s="608"/>
      <c r="X138" s="608"/>
      <c r="Y138" s="608"/>
      <c r="Z138" s="608"/>
      <c r="AA138" s="608"/>
      <c r="AB138" s="608"/>
      <c r="AC138" s="608"/>
      <c r="AD138" s="608"/>
      <c r="AE138" s="608"/>
      <c r="AF138" s="608"/>
      <c r="AG138" s="608"/>
      <c r="AH138" s="608"/>
      <c r="AI138" s="608"/>
      <c r="AJ138" s="608"/>
      <c r="AK138" s="608"/>
      <c r="AL138" s="608"/>
      <c r="AM138" s="608"/>
      <c r="AN138" s="608"/>
      <c r="AO138" s="608"/>
      <c r="AP138" s="608"/>
      <c r="AQ138" s="608"/>
      <c r="AR138" s="608"/>
      <c r="AS138" s="608"/>
      <c r="AT138" s="608"/>
      <c r="AU138" s="608"/>
      <c r="AV138" s="608"/>
      <c r="AW138" s="608"/>
      <c r="AX138" s="608"/>
      <c r="AY138" s="608"/>
      <c r="AZ138" s="608"/>
      <c r="BA138" s="608"/>
      <c r="BB138" s="608"/>
      <c r="BC138" s="608"/>
      <c r="BD138" s="608"/>
      <c r="BE138" s="608"/>
      <c r="BF138" s="608"/>
      <c r="BG138" s="608"/>
      <c r="BH138" s="608"/>
      <c r="BI138" s="608"/>
      <c r="BJ138" s="608"/>
      <c r="BK138" s="608"/>
      <c r="BL138" s="608"/>
      <c r="BM138" s="608"/>
      <c r="BN138" s="608"/>
      <c r="BO138" s="608"/>
      <c r="BP138" s="608"/>
      <c r="BQ138" s="608"/>
      <c r="BR138" s="608"/>
      <c r="BS138" s="608"/>
      <c r="BT138" s="608"/>
    </row>
    <row r="139" spans="1:72" s="748" customFormat="1" ht="15.75" customHeight="1" x14ac:dyDescent="0.2">
      <c r="A139" s="621"/>
      <c r="B139" s="622"/>
      <c r="C139" s="640"/>
      <c r="D139" s="623"/>
      <c r="E139" s="623" t="s">
        <v>148</v>
      </c>
      <c r="F139" s="633" t="s">
        <v>301</v>
      </c>
      <c r="G139" s="634">
        <f>5888+6308</f>
        <v>12196</v>
      </c>
      <c r="H139" s="608"/>
      <c r="I139" s="608"/>
      <c r="J139" s="608"/>
      <c r="K139" s="608"/>
      <c r="L139" s="608"/>
      <c r="M139" s="608"/>
      <c r="N139" s="608"/>
      <c r="O139" s="608"/>
      <c r="P139" s="608"/>
      <c r="Q139" s="608"/>
      <c r="R139" s="608"/>
      <c r="S139" s="608"/>
      <c r="T139" s="608"/>
      <c r="U139" s="608"/>
      <c r="V139" s="608"/>
      <c r="W139" s="608"/>
      <c r="X139" s="608"/>
      <c r="Y139" s="608"/>
      <c r="Z139" s="608"/>
      <c r="AA139" s="608"/>
      <c r="AB139" s="608"/>
      <c r="AC139" s="608"/>
      <c r="AD139" s="608"/>
      <c r="AE139" s="608"/>
      <c r="AF139" s="608"/>
      <c r="AG139" s="608"/>
      <c r="AH139" s="608"/>
      <c r="AI139" s="608"/>
      <c r="AJ139" s="608"/>
      <c r="AK139" s="608"/>
      <c r="AL139" s="608"/>
      <c r="AM139" s="608"/>
      <c r="AN139" s="608"/>
      <c r="AO139" s="608"/>
      <c r="AP139" s="608"/>
      <c r="AQ139" s="608"/>
      <c r="AR139" s="608"/>
      <c r="AS139" s="608"/>
      <c r="AT139" s="608"/>
      <c r="AU139" s="608"/>
      <c r="AV139" s="608"/>
      <c r="AW139" s="608"/>
      <c r="AX139" s="608"/>
      <c r="AY139" s="608"/>
      <c r="AZ139" s="608"/>
      <c r="BA139" s="608"/>
      <c r="BB139" s="608"/>
      <c r="BC139" s="608"/>
      <c r="BD139" s="608"/>
      <c r="BE139" s="608"/>
      <c r="BF139" s="608"/>
      <c r="BG139" s="608"/>
      <c r="BH139" s="608"/>
      <c r="BI139" s="608"/>
      <c r="BJ139" s="608"/>
      <c r="BK139" s="608"/>
      <c r="BL139" s="608"/>
      <c r="BM139" s="608"/>
      <c r="BN139" s="608"/>
      <c r="BO139" s="608"/>
      <c r="BP139" s="608"/>
      <c r="BQ139" s="608"/>
      <c r="BR139" s="608"/>
      <c r="BS139" s="608"/>
      <c r="BT139" s="608"/>
    </row>
    <row r="140" spans="1:72" s="748" customFormat="1" ht="6.75" customHeight="1" x14ac:dyDescent="0.2">
      <c r="A140" s="635"/>
      <c r="B140" s="636"/>
      <c r="C140" s="637"/>
      <c r="D140" s="624"/>
      <c r="E140" s="624"/>
      <c r="F140" s="626"/>
      <c r="G140" s="638"/>
      <c r="H140" s="608"/>
      <c r="I140" s="608"/>
      <c r="J140" s="608"/>
      <c r="K140" s="608"/>
      <c r="L140" s="608"/>
      <c r="M140" s="608"/>
      <c r="N140" s="608"/>
      <c r="O140" s="608"/>
      <c r="P140" s="608"/>
      <c r="Q140" s="608"/>
      <c r="R140" s="608"/>
      <c r="S140" s="608"/>
      <c r="T140" s="608"/>
      <c r="U140" s="608"/>
      <c r="V140" s="608"/>
      <c r="W140" s="608"/>
      <c r="X140" s="608"/>
      <c r="Y140" s="608"/>
      <c r="Z140" s="608"/>
      <c r="AA140" s="608"/>
      <c r="AB140" s="608"/>
      <c r="AC140" s="608"/>
      <c r="AD140" s="608"/>
      <c r="AE140" s="608"/>
      <c r="AF140" s="608"/>
      <c r="AG140" s="608"/>
      <c r="AH140" s="608"/>
      <c r="AI140" s="608"/>
      <c r="AJ140" s="608"/>
      <c r="AK140" s="608"/>
      <c r="AL140" s="608"/>
      <c r="AM140" s="608"/>
      <c r="AN140" s="608"/>
      <c r="AO140" s="608"/>
      <c r="AP140" s="608"/>
      <c r="AQ140" s="608"/>
      <c r="AR140" s="608"/>
      <c r="AS140" s="608"/>
      <c r="AT140" s="608"/>
      <c r="AU140" s="608"/>
      <c r="AV140" s="608"/>
      <c r="AW140" s="608"/>
      <c r="AX140" s="608"/>
      <c r="AY140" s="608"/>
      <c r="AZ140" s="608"/>
      <c r="BA140" s="608"/>
      <c r="BB140" s="608"/>
      <c r="BC140" s="608"/>
      <c r="BD140" s="608"/>
      <c r="BE140" s="608"/>
      <c r="BF140" s="608"/>
      <c r="BG140" s="608"/>
      <c r="BH140" s="608"/>
      <c r="BI140" s="608"/>
      <c r="BJ140" s="608"/>
      <c r="BK140" s="608"/>
      <c r="BL140" s="608"/>
      <c r="BM140" s="608"/>
      <c r="BN140" s="608"/>
      <c r="BO140" s="608"/>
      <c r="BP140" s="608"/>
      <c r="BQ140" s="608"/>
      <c r="BR140" s="608"/>
      <c r="BS140" s="608"/>
      <c r="BT140" s="608"/>
    </row>
    <row r="141" spans="1:72" s="748" customFormat="1" ht="4.5" customHeight="1" x14ac:dyDescent="0.2">
      <c r="A141" s="621"/>
      <c r="B141" s="622"/>
      <c r="C141" s="640"/>
      <c r="D141" s="623"/>
      <c r="E141" s="623"/>
      <c r="F141" s="633"/>
      <c r="G141" s="634"/>
      <c r="H141" s="608"/>
      <c r="I141" s="608"/>
      <c r="J141" s="608"/>
      <c r="K141" s="608"/>
      <c r="L141" s="608"/>
      <c r="M141" s="608"/>
      <c r="N141" s="608"/>
      <c r="O141" s="608"/>
      <c r="P141" s="608"/>
      <c r="Q141" s="608"/>
      <c r="R141" s="608"/>
      <c r="S141" s="608"/>
      <c r="T141" s="608"/>
      <c r="U141" s="608"/>
      <c r="V141" s="608"/>
      <c r="W141" s="608"/>
      <c r="X141" s="608"/>
      <c r="Y141" s="608"/>
      <c r="Z141" s="608"/>
      <c r="AA141" s="608"/>
      <c r="AB141" s="608"/>
      <c r="AC141" s="608"/>
      <c r="AD141" s="608"/>
      <c r="AE141" s="608"/>
      <c r="AF141" s="608"/>
      <c r="AG141" s="608"/>
      <c r="AH141" s="608"/>
      <c r="AI141" s="608"/>
      <c r="AJ141" s="608"/>
      <c r="AK141" s="608"/>
      <c r="AL141" s="608"/>
      <c r="AM141" s="608"/>
      <c r="AN141" s="608"/>
      <c r="AO141" s="608"/>
      <c r="AP141" s="608"/>
      <c r="AQ141" s="608"/>
      <c r="AR141" s="608"/>
      <c r="AS141" s="608"/>
      <c r="AT141" s="608"/>
      <c r="AU141" s="608"/>
      <c r="AV141" s="608"/>
      <c r="AW141" s="608"/>
      <c r="AX141" s="608"/>
      <c r="AY141" s="608"/>
      <c r="AZ141" s="608"/>
      <c r="BA141" s="608"/>
      <c r="BB141" s="608"/>
      <c r="BC141" s="608"/>
      <c r="BD141" s="608"/>
      <c r="BE141" s="608"/>
      <c r="BF141" s="608"/>
      <c r="BG141" s="608"/>
      <c r="BH141" s="608"/>
      <c r="BI141" s="608"/>
      <c r="BJ141" s="608"/>
      <c r="BK141" s="608"/>
      <c r="BL141" s="608"/>
      <c r="BM141" s="608"/>
      <c r="BN141" s="608"/>
      <c r="BO141" s="608"/>
      <c r="BP141" s="608"/>
      <c r="BQ141" s="608"/>
      <c r="BR141" s="608"/>
      <c r="BS141" s="608"/>
      <c r="BT141" s="608"/>
    </row>
    <row r="142" spans="1:72" s="748" customFormat="1" ht="15.75" customHeight="1" x14ac:dyDescent="0.2">
      <c r="A142" s="621"/>
      <c r="B142" s="622"/>
      <c r="C142" s="623"/>
      <c r="D142" s="623"/>
      <c r="E142" s="624" t="s">
        <v>58</v>
      </c>
      <c r="F142" s="625">
        <f>270</f>
        <v>270</v>
      </c>
      <c r="G142" s="626" t="s">
        <v>301</v>
      </c>
      <c r="H142" s="608"/>
      <c r="I142" s="608"/>
      <c r="J142" s="608"/>
      <c r="K142" s="608"/>
      <c r="L142" s="608"/>
      <c r="M142" s="608"/>
      <c r="N142" s="608"/>
      <c r="O142" s="608"/>
      <c r="P142" s="608"/>
      <c r="Q142" s="608"/>
      <c r="R142" s="608"/>
      <c r="S142" s="608"/>
      <c r="T142" s="608"/>
      <c r="U142" s="608"/>
      <c r="V142" s="608"/>
      <c r="W142" s="608"/>
      <c r="X142" s="608"/>
      <c r="Y142" s="608"/>
      <c r="Z142" s="608"/>
      <c r="AA142" s="608"/>
      <c r="AB142" s="608"/>
      <c r="AC142" s="608"/>
      <c r="AD142" s="608"/>
      <c r="AE142" s="608"/>
      <c r="AF142" s="608"/>
      <c r="AG142" s="608"/>
      <c r="AH142" s="608"/>
      <c r="AI142" s="608"/>
      <c r="AJ142" s="608"/>
      <c r="AK142" s="608"/>
      <c r="AL142" s="608"/>
      <c r="AM142" s="608"/>
      <c r="AN142" s="608"/>
      <c r="AO142" s="608"/>
      <c r="AP142" s="608"/>
      <c r="AQ142" s="608"/>
      <c r="AR142" s="608"/>
      <c r="AS142" s="608"/>
      <c r="AT142" s="608"/>
      <c r="AU142" s="608"/>
      <c r="AV142" s="608"/>
      <c r="AW142" s="608"/>
      <c r="AX142" s="608"/>
      <c r="AY142" s="608"/>
      <c r="AZ142" s="608"/>
      <c r="BA142" s="608"/>
      <c r="BB142" s="608"/>
      <c r="BC142" s="608"/>
      <c r="BD142" s="608"/>
      <c r="BE142" s="608"/>
      <c r="BF142" s="608"/>
      <c r="BG142" s="608"/>
      <c r="BH142" s="608"/>
      <c r="BI142" s="608"/>
      <c r="BJ142" s="608"/>
      <c r="BK142" s="608"/>
      <c r="BL142" s="608"/>
      <c r="BM142" s="608"/>
      <c r="BN142" s="608"/>
      <c r="BO142" s="608"/>
      <c r="BP142" s="608"/>
      <c r="BQ142" s="608"/>
      <c r="BR142" s="608"/>
      <c r="BS142" s="608"/>
      <c r="BT142" s="608"/>
    </row>
    <row r="143" spans="1:72" s="748" customFormat="1" ht="48" customHeight="1" x14ac:dyDescent="0.2">
      <c r="A143" s="627" t="s">
        <v>511</v>
      </c>
      <c r="B143" s="628" t="s">
        <v>560</v>
      </c>
      <c r="C143" s="623" t="s">
        <v>561</v>
      </c>
      <c r="D143" s="623" t="s">
        <v>562</v>
      </c>
      <c r="E143" s="629" t="s">
        <v>301</v>
      </c>
      <c r="F143" s="630" t="s">
        <v>301</v>
      </c>
      <c r="G143" s="631">
        <f>SUM(G145)</f>
        <v>270</v>
      </c>
      <c r="H143" s="608"/>
      <c r="I143" s="608"/>
      <c r="J143" s="608"/>
      <c r="K143" s="608"/>
      <c r="L143" s="608"/>
      <c r="M143" s="608"/>
      <c r="N143" s="608"/>
      <c r="O143" s="608"/>
      <c r="P143" s="608"/>
      <c r="Q143" s="608"/>
      <c r="R143" s="608"/>
      <c r="S143" s="608"/>
      <c r="T143" s="608"/>
      <c r="U143" s="608"/>
      <c r="V143" s="608"/>
      <c r="W143" s="608"/>
      <c r="X143" s="608"/>
      <c r="Y143" s="608"/>
      <c r="Z143" s="608"/>
      <c r="AA143" s="608"/>
      <c r="AB143" s="608"/>
      <c r="AC143" s="608"/>
      <c r="AD143" s="608"/>
      <c r="AE143" s="608"/>
      <c r="AF143" s="608"/>
      <c r="AG143" s="608"/>
      <c r="AH143" s="608"/>
      <c r="AI143" s="608"/>
      <c r="AJ143" s="608"/>
      <c r="AK143" s="608"/>
      <c r="AL143" s="608"/>
      <c r="AM143" s="608"/>
      <c r="AN143" s="608"/>
      <c r="AO143" s="608"/>
      <c r="AP143" s="608"/>
      <c r="AQ143" s="608"/>
      <c r="AR143" s="608"/>
      <c r="AS143" s="608"/>
      <c r="AT143" s="608"/>
      <c r="AU143" s="608"/>
      <c r="AV143" s="608"/>
      <c r="AW143" s="608"/>
      <c r="AX143" s="608"/>
      <c r="AY143" s="608"/>
      <c r="AZ143" s="608"/>
      <c r="BA143" s="608"/>
      <c r="BB143" s="608"/>
      <c r="BC143" s="608"/>
      <c r="BD143" s="608"/>
      <c r="BE143" s="608"/>
      <c r="BF143" s="608"/>
      <c r="BG143" s="608"/>
      <c r="BH143" s="608"/>
      <c r="BI143" s="608"/>
      <c r="BJ143" s="608"/>
      <c r="BK143" s="608"/>
      <c r="BL143" s="608"/>
      <c r="BM143" s="608"/>
      <c r="BN143" s="608"/>
      <c r="BO143" s="608"/>
      <c r="BP143" s="608"/>
      <c r="BQ143" s="608"/>
      <c r="BR143" s="608"/>
      <c r="BS143" s="608"/>
      <c r="BT143" s="608"/>
    </row>
    <row r="144" spans="1:72" s="748" customFormat="1" ht="4.5" customHeight="1" x14ac:dyDescent="0.2">
      <c r="A144" s="621"/>
      <c r="B144" s="622"/>
      <c r="C144" s="640"/>
      <c r="D144" s="623"/>
      <c r="E144" s="623"/>
      <c r="F144" s="633"/>
      <c r="G144" s="634"/>
      <c r="H144" s="608"/>
      <c r="I144" s="608"/>
      <c r="J144" s="608"/>
      <c r="K144" s="608"/>
      <c r="L144" s="608"/>
      <c r="M144" s="608"/>
      <c r="N144" s="608"/>
      <c r="O144" s="608"/>
      <c r="P144" s="608"/>
      <c r="Q144" s="608"/>
      <c r="R144" s="608"/>
      <c r="S144" s="608"/>
      <c r="T144" s="608"/>
      <c r="U144" s="608"/>
      <c r="V144" s="608"/>
      <c r="W144" s="608"/>
      <c r="X144" s="608"/>
      <c r="Y144" s="608"/>
      <c r="Z144" s="608"/>
      <c r="AA144" s="608"/>
      <c r="AB144" s="608"/>
      <c r="AC144" s="608"/>
      <c r="AD144" s="608"/>
      <c r="AE144" s="608"/>
      <c r="AF144" s="608"/>
      <c r="AG144" s="608"/>
      <c r="AH144" s="608"/>
      <c r="AI144" s="608"/>
      <c r="AJ144" s="608"/>
      <c r="AK144" s="608"/>
      <c r="AL144" s="608"/>
      <c r="AM144" s="608"/>
      <c r="AN144" s="608"/>
      <c r="AO144" s="608"/>
      <c r="AP144" s="608"/>
      <c r="AQ144" s="608"/>
      <c r="AR144" s="608"/>
      <c r="AS144" s="608"/>
      <c r="AT144" s="608"/>
      <c r="AU144" s="608"/>
      <c r="AV144" s="608"/>
      <c r="AW144" s="608"/>
      <c r="AX144" s="608"/>
      <c r="AY144" s="608"/>
      <c r="AZ144" s="608"/>
      <c r="BA144" s="608"/>
      <c r="BB144" s="608"/>
      <c r="BC144" s="608"/>
      <c r="BD144" s="608"/>
      <c r="BE144" s="608"/>
      <c r="BF144" s="608"/>
      <c r="BG144" s="608"/>
      <c r="BH144" s="608"/>
      <c r="BI144" s="608"/>
      <c r="BJ144" s="608"/>
      <c r="BK144" s="608"/>
      <c r="BL144" s="608"/>
      <c r="BM144" s="608"/>
      <c r="BN144" s="608"/>
      <c r="BO144" s="608"/>
      <c r="BP144" s="608"/>
      <c r="BQ144" s="608"/>
      <c r="BR144" s="608"/>
      <c r="BS144" s="608"/>
      <c r="BT144" s="608"/>
    </row>
    <row r="145" spans="1:16135" s="748" customFormat="1" ht="25.5" customHeight="1" x14ac:dyDescent="0.2">
      <c r="A145" s="621"/>
      <c r="B145" s="751" t="s">
        <v>563</v>
      </c>
      <c r="C145" s="623"/>
      <c r="D145" s="623"/>
      <c r="E145" s="623"/>
      <c r="F145" s="633"/>
      <c r="G145" s="749">
        <f>SUM(G146:G148)</f>
        <v>270</v>
      </c>
      <c r="H145" s="608"/>
      <c r="I145" s="608"/>
      <c r="J145" s="608"/>
      <c r="K145" s="608"/>
      <c r="L145" s="608"/>
      <c r="M145" s="608"/>
      <c r="N145" s="608"/>
      <c r="O145" s="608"/>
      <c r="P145" s="608"/>
      <c r="Q145" s="608"/>
      <c r="R145" s="608"/>
      <c r="S145" s="608"/>
      <c r="T145" s="608"/>
      <c r="U145" s="608"/>
      <c r="V145" s="608"/>
      <c r="W145" s="608"/>
      <c r="X145" s="608"/>
      <c r="Y145" s="608"/>
      <c r="Z145" s="608"/>
      <c r="AA145" s="608"/>
      <c r="AB145" s="608"/>
      <c r="AC145" s="608"/>
      <c r="AD145" s="608"/>
      <c r="AE145" s="608"/>
      <c r="AF145" s="608"/>
      <c r="AG145" s="608"/>
      <c r="AH145" s="608"/>
      <c r="AI145" s="608"/>
      <c r="AJ145" s="608"/>
      <c r="AK145" s="608"/>
      <c r="AL145" s="608"/>
      <c r="AM145" s="608"/>
      <c r="AN145" s="608"/>
      <c r="AO145" s="608"/>
      <c r="AP145" s="608"/>
      <c r="AQ145" s="608"/>
      <c r="AR145" s="608"/>
      <c r="AS145" s="608"/>
      <c r="AT145" s="608"/>
      <c r="AU145" s="608"/>
      <c r="AV145" s="608"/>
      <c r="AW145" s="608"/>
      <c r="AX145" s="608"/>
      <c r="AY145" s="608"/>
      <c r="AZ145" s="608"/>
      <c r="BA145" s="608"/>
      <c r="BB145" s="608"/>
      <c r="BC145" s="608"/>
      <c r="BD145" s="608"/>
      <c r="BE145" s="608"/>
      <c r="BF145" s="608"/>
      <c r="BG145" s="608"/>
      <c r="BH145" s="608"/>
      <c r="BI145" s="608"/>
      <c r="BJ145" s="608"/>
      <c r="BK145" s="608"/>
      <c r="BL145" s="608"/>
      <c r="BM145" s="608"/>
      <c r="BN145" s="608"/>
      <c r="BO145" s="608"/>
      <c r="BP145" s="608"/>
      <c r="BQ145" s="608"/>
      <c r="BR145" s="608"/>
      <c r="BS145" s="608"/>
      <c r="BT145" s="608"/>
    </row>
    <row r="146" spans="1:16135" s="748" customFormat="1" ht="15.75" customHeight="1" x14ac:dyDescent="0.2">
      <c r="A146" s="621"/>
      <c r="B146" s="622"/>
      <c r="C146" s="640"/>
      <c r="D146" s="623"/>
      <c r="E146" s="623" t="s">
        <v>542</v>
      </c>
      <c r="F146" s="633" t="s">
        <v>301</v>
      </c>
      <c r="G146" s="634">
        <f>140</f>
        <v>140</v>
      </c>
      <c r="H146" s="608"/>
      <c r="I146" s="608"/>
      <c r="J146" s="608"/>
      <c r="K146" s="608"/>
      <c r="L146" s="608"/>
      <c r="M146" s="608"/>
      <c r="N146" s="608"/>
      <c r="O146" s="608"/>
      <c r="P146" s="608"/>
      <c r="Q146" s="608"/>
      <c r="R146" s="608"/>
      <c r="S146" s="608"/>
      <c r="T146" s="608"/>
      <c r="U146" s="608"/>
      <c r="V146" s="608"/>
      <c r="W146" s="608"/>
      <c r="X146" s="608"/>
      <c r="Y146" s="608"/>
      <c r="Z146" s="608"/>
      <c r="AA146" s="608"/>
      <c r="AB146" s="608"/>
      <c r="AC146" s="608"/>
      <c r="AD146" s="608"/>
      <c r="AE146" s="608"/>
      <c r="AF146" s="608"/>
      <c r="AG146" s="608"/>
      <c r="AH146" s="608"/>
      <c r="AI146" s="608"/>
      <c r="AJ146" s="608"/>
      <c r="AK146" s="608"/>
      <c r="AL146" s="608"/>
      <c r="AM146" s="608"/>
      <c r="AN146" s="608"/>
      <c r="AO146" s="608"/>
      <c r="AP146" s="608"/>
      <c r="AQ146" s="608"/>
      <c r="AR146" s="608"/>
      <c r="AS146" s="608"/>
      <c r="AT146" s="608"/>
      <c r="AU146" s="608"/>
      <c r="AV146" s="608"/>
      <c r="AW146" s="608"/>
      <c r="AX146" s="608"/>
      <c r="AY146" s="608"/>
      <c r="AZ146" s="608"/>
      <c r="BA146" s="608"/>
      <c r="BB146" s="608"/>
      <c r="BC146" s="608"/>
      <c r="BD146" s="608"/>
      <c r="BE146" s="608"/>
      <c r="BF146" s="608"/>
      <c r="BG146" s="608"/>
      <c r="BH146" s="608"/>
      <c r="BI146" s="608"/>
      <c r="BJ146" s="608"/>
      <c r="BK146" s="608"/>
      <c r="BL146" s="608"/>
      <c r="BM146" s="608"/>
      <c r="BN146" s="608"/>
      <c r="BO146" s="608"/>
      <c r="BP146" s="608"/>
      <c r="BQ146" s="608"/>
      <c r="BR146" s="608"/>
      <c r="BS146" s="608"/>
      <c r="BT146" s="608"/>
    </row>
    <row r="147" spans="1:16135" s="748" customFormat="1" ht="15.75" customHeight="1" x14ac:dyDescent="0.2">
      <c r="A147" s="621"/>
      <c r="B147" s="622"/>
      <c r="C147" s="640"/>
      <c r="D147" s="623"/>
      <c r="E147" s="623" t="s">
        <v>535</v>
      </c>
      <c r="F147" s="633" t="s">
        <v>301</v>
      </c>
      <c r="G147" s="634">
        <f>100</f>
        <v>100</v>
      </c>
      <c r="H147" s="608"/>
      <c r="I147" s="608"/>
      <c r="J147" s="608"/>
      <c r="K147" s="608"/>
      <c r="L147" s="608"/>
      <c r="M147" s="608"/>
      <c r="N147" s="608"/>
      <c r="O147" s="608"/>
      <c r="P147" s="608"/>
      <c r="Q147" s="608"/>
      <c r="R147" s="608"/>
      <c r="S147" s="608"/>
      <c r="T147" s="608"/>
      <c r="U147" s="608"/>
      <c r="V147" s="608"/>
      <c r="W147" s="608"/>
      <c r="X147" s="608"/>
      <c r="Y147" s="608"/>
      <c r="Z147" s="608"/>
      <c r="AA147" s="608"/>
      <c r="AB147" s="608"/>
      <c r="AC147" s="608"/>
      <c r="AD147" s="608"/>
      <c r="AE147" s="608"/>
      <c r="AF147" s="608"/>
      <c r="AG147" s="608"/>
      <c r="AH147" s="608"/>
      <c r="AI147" s="608"/>
      <c r="AJ147" s="608"/>
      <c r="AK147" s="608"/>
      <c r="AL147" s="608"/>
      <c r="AM147" s="608"/>
      <c r="AN147" s="608"/>
      <c r="AO147" s="608"/>
      <c r="AP147" s="608"/>
      <c r="AQ147" s="608"/>
      <c r="AR147" s="608"/>
      <c r="AS147" s="608"/>
      <c r="AT147" s="608"/>
      <c r="AU147" s="608"/>
      <c r="AV147" s="608"/>
      <c r="AW147" s="608"/>
      <c r="AX147" s="608"/>
      <c r="AY147" s="608"/>
      <c r="AZ147" s="608"/>
      <c r="BA147" s="608"/>
      <c r="BB147" s="608"/>
      <c r="BC147" s="608"/>
      <c r="BD147" s="608"/>
      <c r="BE147" s="608"/>
      <c r="BF147" s="608"/>
      <c r="BG147" s="608"/>
      <c r="BH147" s="608"/>
      <c r="BI147" s="608"/>
      <c r="BJ147" s="608"/>
      <c r="BK147" s="608"/>
      <c r="BL147" s="608"/>
      <c r="BM147" s="608"/>
      <c r="BN147" s="608"/>
      <c r="BO147" s="608"/>
      <c r="BP147" s="608"/>
      <c r="BQ147" s="608"/>
      <c r="BR147" s="608"/>
      <c r="BS147" s="608"/>
      <c r="BT147" s="608"/>
    </row>
    <row r="148" spans="1:16135" s="748" customFormat="1" ht="15.75" customHeight="1" x14ac:dyDescent="0.2">
      <c r="A148" s="621"/>
      <c r="B148" s="622"/>
      <c r="C148" s="640"/>
      <c r="D148" s="623"/>
      <c r="E148" s="623" t="s">
        <v>536</v>
      </c>
      <c r="F148" s="633" t="s">
        <v>301</v>
      </c>
      <c r="G148" s="634">
        <f>30</f>
        <v>30</v>
      </c>
      <c r="H148" s="608"/>
      <c r="I148" s="608"/>
      <c r="J148" s="608"/>
      <c r="K148" s="608"/>
      <c r="L148" s="608"/>
      <c r="M148" s="608"/>
      <c r="N148" s="608"/>
      <c r="O148" s="608"/>
      <c r="P148" s="608"/>
      <c r="Q148" s="608"/>
      <c r="R148" s="608"/>
      <c r="S148" s="608"/>
      <c r="T148" s="608"/>
      <c r="U148" s="608"/>
      <c r="V148" s="608"/>
      <c r="W148" s="608"/>
      <c r="X148" s="608"/>
      <c r="Y148" s="608"/>
      <c r="Z148" s="608"/>
      <c r="AA148" s="608"/>
      <c r="AB148" s="608"/>
      <c r="AC148" s="608"/>
      <c r="AD148" s="608"/>
      <c r="AE148" s="608"/>
      <c r="AF148" s="608"/>
      <c r="AG148" s="608"/>
      <c r="AH148" s="608"/>
      <c r="AI148" s="608"/>
      <c r="AJ148" s="608"/>
      <c r="AK148" s="608"/>
      <c r="AL148" s="608"/>
      <c r="AM148" s="608"/>
      <c r="AN148" s="608"/>
      <c r="AO148" s="608"/>
      <c r="AP148" s="608"/>
      <c r="AQ148" s="608"/>
      <c r="AR148" s="608"/>
      <c r="AS148" s="608"/>
      <c r="AT148" s="608"/>
      <c r="AU148" s="608"/>
      <c r="AV148" s="608"/>
      <c r="AW148" s="608"/>
      <c r="AX148" s="608"/>
      <c r="AY148" s="608"/>
      <c r="AZ148" s="608"/>
      <c r="BA148" s="608"/>
      <c r="BB148" s="608"/>
      <c r="BC148" s="608"/>
      <c r="BD148" s="608"/>
      <c r="BE148" s="608"/>
      <c r="BF148" s="608"/>
      <c r="BG148" s="608"/>
      <c r="BH148" s="608"/>
      <c r="BI148" s="608"/>
      <c r="BJ148" s="608"/>
      <c r="BK148" s="608"/>
      <c r="BL148" s="608"/>
      <c r="BM148" s="608"/>
      <c r="BN148" s="608"/>
      <c r="BO148" s="608"/>
      <c r="BP148" s="608"/>
      <c r="BQ148" s="608"/>
      <c r="BR148" s="608"/>
      <c r="BS148" s="608"/>
      <c r="BT148" s="608"/>
    </row>
    <row r="149" spans="1:16135" s="748" customFormat="1" ht="5.25" customHeight="1" x14ac:dyDescent="0.2">
      <c r="A149" s="635"/>
      <c r="B149" s="636"/>
      <c r="C149" s="637"/>
      <c r="D149" s="624"/>
      <c r="E149" s="624"/>
      <c r="F149" s="626"/>
      <c r="G149" s="638"/>
      <c r="H149" s="608"/>
      <c r="I149" s="608"/>
      <c r="J149" s="608"/>
      <c r="K149" s="608"/>
      <c r="L149" s="608"/>
      <c r="M149" s="608"/>
      <c r="N149" s="608"/>
      <c r="O149" s="608"/>
      <c r="P149" s="608"/>
      <c r="Q149" s="608"/>
      <c r="R149" s="608"/>
      <c r="S149" s="608"/>
      <c r="T149" s="608"/>
      <c r="U149" s="608"/>
      <c r="V149" s="608"/>
      <c r="W149" s="608"/>
      <c r="X149" s="608"/>
      <c r="Y149" s="608"/>
      <c r="Z149" s="608"/>
      <c r="AA149" s="608"/>
      <c r="AB149" s="608"/>
      <c r="AC149" s="608"/>
      <c r="AD149" s="608"/>
      <c r="AE149" s="608"/>
      <c r="AF149" s="608"/>
      <c r="AG149" s="608"/>
      <c r="AH149" s="608"/>
      <c r="AI149" s="608"/>
      <c r="AJ149" s="608"/>
      <c r="AK149" s="608"/>
      <c r="AL149" s="608"/>
      <c r="AM149" s="608"/>
      <c r="AN149" s="608"/>
      <c r="AO149" s="608"/>
      <c r="AP149" s="608"/>
      <c r="AQ149" s="608"/>
      <c r="AR149" s="608"/>
      <c r="AS149" s="608"/>
      <c r="AT149" s="608"/>
      <c r="AU149" s="608"/>
      <c r="AV149" s="608"/>
      <c r="AW149" s="608"/>
      <c r="AX149" s="608"/>
      <c r="AY149" s="608"/>
      <c r="AZ149" s="608"/>
      <c r="BA149" s="608"/>
      <c r="BB149" s="608"/>
      <c r="BC149" s="608"/>
      <c r="BD149" s="608"/>
      <c r="BE149" s="608"/>
      <c r="BF149" s="608"/>
      <c r="BG149" s="608"/>
      <c r="BH149" s="608"/>
      <c r="BI149" s="608"/>
      <c r="BJ149" s="608"/>
      <c r="BK149" s="608"/>
      <c r="BL149" s="608"/>
      <c r="BM149" s="608"/>
      <c r="BN149" s="608"/>
      <c r="BO149" s="608"/>
      <c r="BP149" s="608"/>
      <c r="BQ149" s="608"/>
      <c r="BR149" s="608"/>
      <c r="BS149" s="608"/>
      <c r="BT149" s="608"/>
    </row>
    <row r="150" spans="1:16135" s="617" customFormat="1" ht="21.75" customHeight="1" x14ac:dyDescent="0.2">
      <c r="A150" s="752"/>
      <c r="B150" s="753" t="s">
        <v>361</v>
      </c>
      <c r="C150" s="754"/>
      <c r="D150" s="755"/>
      <c r="E150" s="756"/>
      <c r="F150" s="756">
        <f>SUM(F12,F18,F26,F32,F41,F142)</f>
        <v>864543</v>
      </c>
      <c r="G150" s="756">
        <f>SUM(G13,G19,G27,G33,G42,G143)</f>
        <v>864543</v>
      </c>
      <c r="H150" s="616"/>
      <c r="I150" s="616"/>
      <c r="J150" s="616"/>
      <c r="K150" s="616"/>
      <c r="L150" s="616"/>
      <c r="M150" s="616"/>
      <c r="N150" s="616"/>
      <c r="O150" s="616"/>
      <c r="P150" s="616"/>
      <c r="Q150" s="616"/>
      <c r="R150" s="616"/>
      <c r="S150" s="616"/>
      <c r="T150" s="616"/>
      <c r="U150" s="616"/>
      <c r="V150" s="616"/>
      <c r="W150" s="616"/>
      <c r="X150" s="616"/>
      <c r="Y150" s="616"/>
      <c r="Z150" s="616"/>
      <c r="AA150" s="616"/>
      <c r="AB150" s="616"/>
      <c r="AC150" s="616"/>
      <c r="AD150" s="616"/>
      <c r="AE150" s="616"/>
      <c r="AF150" s="616"/>
      <c r="AG150" s="616"/>
      <c r="AH150" s="616"/>
      <c r="AI150" s="616"/>
      <c r="AJ150" s="616"/>
      <c r="AK150" s="616"/>
      <c r="AL150" s="616"/>
      <c r="AM150" s="616"/>
      <c r="AN150" s="616"/>
      <c r="AO150" s="616"/>
      <c r="AP150" s="616"/>
      <c r="AQ150" s="616"/>
      <c r="AR150" s="616"/>
      <c r="AS150" s="616"/>
      <c r="AT150" s="616"/>
      <c r="AU150" s="616"/>
      <c r="AV150" s="616"/>
      <c r="AW150" s="616"/>
      <c r="AX150" s="616"/>
      <c r="AY150" s="616"/>
      <c r="AZ150" s="616"/>
      <c r="BA150" s="616"/>
      <c r="BB150" s="616"/>
      <c r="BC150" s="616"/>
      <c r="BD150" s="616"/>
      <c r="BE150" s="616"/>
      <c r="BF150" s="616"/>
      <c r="BG150" s="616"/>
      <c r="BH150" s="616"/>
      <c r="BI150" s="616"/>
      <c r="BJ150" s="616"/>
      <c r="BK150" s="616"/>
      <c r="BL150" s="616"/>
      <c r="BM150" s="616"/>
      <c r="BN150" s="616"/>
      <c r="BO150" s="616"/>
      <c r="BP150" s="616"/>
      <c r="BQ150" s="616"/>
      <c r="BR150" s="616"/>
      <c r="BS150" s="616"/>
      <c r="BT150" s="616"/>
    </row>
    <row r="152" spans="1:16135" s="727" customFormat="1" x14ac:dyDescent="0.25">
      <c r="A152" s="757"/>
      <c r="B152" s="728"/>
      <c r="C152" s="728"/>
      <c r="D152" s="728"/>
      <c r="E152" s="728"/>
      <c r="I152" s="641"/>
      <c r="BY152" s="728"/>
      <c r="BZ152" s="728"/>
      <c r="CA152" s="728"/>
      <c r="CB152" s="728"/>
      <c r="CC152" s="728"/>
      <c r="CD152" s="728"/>
      <c r="CE152" s="728"/>
      <c r="CF152" s="728"/>
      <c r="CG152" s="728"/>
      <c r="CH152" s="728"/>
      <c r="CI152" s="728"/>
      <c r="CJ152" s="728"/>
      <c r="CK152" s="728"/>
      <c r="CL152" s="728"/>
      <c r="CM152" s="728"/>
      <c r="CN152" s="728"/>
      <c r="CO152" s="728"/>
      <c r="CP152" s="728"/>
      <c r="CQ152" s="728"/>
      <c r="CR152" s="728"/>
      <c r="CS152" s="728"/>
      <c r="CT152" s="728"/>
      <c r="CU152" s="728"/>
      <c r="CV152" s="728"/>
      <c r="CW152" s="728"/>
      <c r="CX152" s="728"/>
      <c r="CY152" s="728"/>
      <c r="CZ152" s="728"/>
      <c r="DA152" s="728"/>
      <c r="DB152" s="728"/>
      <c r="DC152" s="728"/>
      <c r="DD152" s="728"/>
      <c r="DE152" s="728"/>
      <c r="DF152" s="728"/>
      <c r="DG152" s="728"/>
      <c r="DH152" s="728"/>
      <c r="DI152" s="728"/>
      <c r="DJ152" s="728"/>
      <c r="DK152" s="728"/>
      <c r="DL152" s="728"/>
      <c r="DM152" s="728"/>
      <c r="DN152" s="728"/>
      <c r="DO152" s="728"/>
      <c r="DP152" s="728"/>
      <c r="DQ152" s="728"/>
      <c r="DR152" s="728"/>
      <c r="DS152" s="728"/>
      <c r="DT152" s="728"/>
      <c r="DU152" s="728"/>
      <c r="DV152" s="728"/>
      <c r="DW152" s="728"/>
      <c r="DX152" s="728"/>
      <c r="DY152" s="728"/>
      <c r="DZ152" s="728"/>
      <c r="EA152" s="728"/>
      <c r="EB152" s="728"/>
      <c r="EC152" s="728"/>
      <c r="ED152" s="728"/>
      <c r="EE152" s="728"/>
      <c r="EF152" s="728"/>
      <c r="EG152" s="728"/>
      <c r="EH152" s="728"/>
      <c r="EI152" s="728"/>
      <c r="EJ152" s="728"/>
      <c r="EK152" s="728"/>
      <c r="EL152" s="728"/>
      <c r="EM152" s="728"/>
      <c r="EN152" s="728"/>
      <c r="EO152" s="728"/>
      <c r="EP152" s="728"/>
      <c r="EQ152" s="728"/>
      <c r="ER152" s="728"/>
      <c r="ES152" s="728"/>
      <c r="ET152" s="728"/>
      <c r="EU152" s="728"/>
      <c r="EV152" s="728"/>
      <c r="EW152" s="728"/>
      <c r="EX152" s="728"/>
      <c r="EY152" s="728"/>
      <c r="EZ152" s="728"/>
      <c r="FA152" s="728"/>
      <c r="FB152" s="728"/>
      <c r="FC152" s="728"/>
      <c r="FD152" s="728"/>
      <c r="FE152" s="728"/>
      <c r="FF152" s="728"/>
      <c r="FG152" s="728"/>
      <c r="FH152" s="728"/>
      <c r="FI152" s="728"/>
      <c r="FJ152" s="728"/>
      <c r="FK152" s="728"/>
      <c r="FL152" s="728"/>
      <c r="FM152" s="728"/>
      <c r="FN152" s="728"/>
      <c r="FO152" s="728"/>
      <c r="FP152" s="728"/>
      <c r="FQ152" s="728"/>
      <c r="FR152" s="728"/>
      <c r="FS152" s="728"/>
      <c r="FT152" s="728"/>
      <c r="FU152" s="728"/>
      <c r="FV152" s="728"/>
      <c r="FW152" s="728"/>
      <c r="FX152" s="728"/>
      <c r="FY152" s="728"/>
      <c r="FZ152" s="728"/>
      <c r="GA152" s="728"/>
      <c r="GB152" s="728"/>
      <c r="GC152" s="728"/>
      <c r="GD152" s="728"/>
      <c r="GE152" s="728"/>
      <c r="GF152" s="728"/>
      <c r="GG152" s="728"/>
      <c r="GH152" s="728"/>
      <c r="GI152" s="728"/>
      <c r="GJ152" s="728"/>
      <c r="GK152" s="728"/>
      <c r="GL152" s="728"/>
      <c r="GM152" s="728"/>
      <c r="GN152" s="728"/>
      <c r="GO152" s="728"/>
      <c r="GP152" s="728"/>
      <c r="GQ152" s="728"/>
      <c r="GR152" s="728"/>
      <c r="GS152" s="728"/>
      <c r="GT152" s="728"/>
      <c r="GU152" s="728"/>
      <c r="GV152" s="728"/>
      <c r="GW152" s="728"/>
      <c r="GX152" s="728"/>
      <c r="GY152" s="728"/>
      <c r="GZ152" s="728"/>
      <c r="HA152" s="728"/>
      <c r="HB152" s="728"/>
      <c r="HC152" s="728"/>
      <c r="HD152" s="728"/>
      <c r="HE152" s="728"/>
      <c r="HF152" s="728"/>
      <c r="HG152" s="728"/>
      <c r="HH152" s="728"/>
      <c r="HI152" s="728"/>
      <c r="HJ152" s="728"/>
      <c r="HK152" s="728"/>
      <c r="HL152" s="728"/>
      <c r="HM152" s="728"/>
      <c r="HN152" s="728"/>
      <c r="HO152" s="728"/>
      <c r="HP152" s="728"/>
      <c r="HQ152" s="728"/>
      <c r="HR152" s="728"/>
      <c r="HS152" s="728"/>
      <c r="HT152" s="728"/>
      <c r="HU152" s="728"/>
      <c r="HV152" s="728"/>
      <c r="HW152" s="728"/>
      <c r="HX152" s="728"/>
      <c r="HY152" s="728"/>
      <c r="HZ152" s="728"/>
      <c r="IA152" s="728"/>
      <c r="IB152" s="728"/>
      <c r="IC152" s="728"/>
      <c r="ID152" s="728"/>
      <c r="IE152" s="728"/>
      <c r="IF152" s="728"/>
      <c r="IG152" s="728"/>
      <c r="IH152" s="728"/>
      <c r="II152" s="728"/>
      <c r="IJ152" s="728"/>
      <c r="IK152" s="728"/>
      <c r="IL152" s="728"/>
      <c r="IM152" s="728"/>
      <c r="IN152" s="728"/>
      <c r="IO152" s="728"/>
      <c r="IP152" s="728"/>
      <c r="IQ152" s="728"/>
      <c r="IR152" s="728"/>
      <c r="IS152" s="728"/>
      <c r="IT152" s="728"/>
      <c r="IU152" s="728"/>
      <c r="IV152" s="728"/>
      <c r="IW152" s="728"/>
      <c r="IX152" s="728"/>
      <c r="IY152" s="728"/>
      <c r="IZ152" s="728"/>
      <c r="JA152" s="728"/>
      <c r="JB152" s="728"/>
      <c r="JC152" s="728"/>
      <c r="JD152" s="728"/>
      <c r="JE152" s="728"/>
      <c r="JF152" s="728"/>
      <c r="JG152" s="728"/>
      <c r="JH152" s="728"/>
      <c r="JI152" s="728"/>
      <c r="JJ152" s="728"/>
      <c r="JK152" s="728"/>
      <c r="JL152" s="728"/>
      <c r="JM152" s="728"/>
      <c r="JN152" s="728"/>
      <c r="JO152" s="728"/>
      <c r="JP152" s="728"/>
      <c r="JQ152" s="728"/>
      <c r="JR152" s="728"/>
      <c r="JS152" s="728"/>
      <c r="JT152" s="728"/>
      <c r="JU152" s="728"/>
      <c r="JV152" s="728"/>
      <c r="JW152" s="728"/>
      <c r="JX152" s="728"/>
      <c r="JY152" s="728"/>
      <c r="JZ152" s="728"/>
      <c r="KA152" s="728"/>
      <c r="KB152" s="728"/>
      <c r="KC152" s="728"/>
      <c r="KD152" s="728"/>
      <c r="KE152" s="728"/>
      <c r="KF152" s="728"/>
      <c r="KG152" s="728"/>
      <c r="KH152" s="728"/>
      <c r="KI152" s="728"/>
      <c r="KJ152" s="728"/>
      <c r="KK152" s="728"/>
      <c r="KL152" s="728"/>
      <c r="KM152" s="728"/>
      <c r="KN152" s="728"/>
      <c r="KO152" s="728"/>
      <c r="KP152" s="728"/>
      <c r="KQ152" s="728"/>
      <c r="KR152" s="728"/>
      <c r="KS152" s="728"/>
      <c r="KT152" s="728"/>
      <c r="KU152" s="728"/>
      <c r="KV152" s="728"/>
      <c r="KW152" s="728"/>
      <c r="KX152" s="728"/>
      <c r="KY152" s="728"/>
      <c r="KZ152" s="728"/>
      <c r="LA152" s="728"/>
      <c r="LB152" s="728"/>
      <c r="LC152" s="728"/>
      <c r="LD152" s="728"/>
      <c r="LE152" s="728"/>
      <c r="LF152" s="728"/>
      <c r="LG152" s="728"/>
      <c r="LH152" s="728"/>
      <c r="LI152" s="728"/>
      <c r="LJ152" s="728"/>
      <c r="LK152" s="728"/>
      <c r="LL152" s="728"/>
      <c r="LM152" s="728"/>
      <c r="LN152" s="728"/>
      <c r="LO152" s="728"/>
      <c r="LP152" s="728"/>
      <c r="LQ152" s="728"/>
      <c r="LR152" s="728"/>
      <c r="LS152" s="728"/>
      <c r="LT152" s="728"/>
      <c r="LU152" s="728"/>
      <c r="LV152" s="728"/>
      <c r="LW152" s="728"/>
      <c r="LX152" s="728"/>
      <c r="LY152" s="728"/>
      <c r="LZ152" s="728"/>
      <c r="MA152" s="728"/>
      <c r="MB152" s="728"/>
      <c r="MC152" s="728"/>
      <c r="MD152" s="728"/>
      <c r="ME152" s="728"/>
      <c r="MF152" s="728"/>
      <c r="MG152" s="728"/>
      <c r="MH152" s="728"/>
      <c r="MI152" s="728"/>
      <c r="MJ152" s="728"/>
      <c r="MK152" s="728"/>
      <c r="ML152" s="728"/>
      <c r="MM152" s="728"/>
      <c r="MN152" s="728"/>
      <c r="MO152" s="728"/>
      <c r="MP152" s="728"/>
      <c r="MQ152" s="728"/>
      <c r="MR152" s="728"/>
      <c r="MS152" s="728"/>
      <c r="MT152" s="728"/>
      <c r="MU152" s="728"/>
      <c r="MV152" s="728"/>
      <c r="MW152" s="728"/>
      <c r="MX152" s="728"/>
      <c r="MY152" s="728"/>
      <c r="MZ152" s="728"/>
      <c r="NA152" s="728"/>
      <c r="NB152" s="728"/>
      <c r="NC152" s="728"/>
      <c r="ND152" s="728"/>
      <c r="NE152" s="728"/>
      <c r="NF152" s="728"/>
      <c r="NG152" s="728"/>
      <c r="NH152" s="728"/>
      <c r="NI152" s="728"/>
      <c r="NJ152" s="728"/>
      <c r="NK152" s="728"/>
      <c r="NL152" s="728"/>
      <c r="NM152" s="728"/>
      <c r="NN152" s="728"/>
      <c r="NO152" s="728"/>
      <c r="NP152" s="728"/>
      <c r="NQ152" s="728"/>
      <c r="NR152" s="728"/>
      <c r="NS152" s="728"/>
      <c r="NT152" s="728"/>
      <c r="NU152" s="728"/>
      <c r="NV152" s="728"/>
      <c r="NW152" s="728"/>
      <c r="NX152" s="728"/>
      <c r="NY152" s="728"/>
      <c r="NZ152" s="728"/>
      <c r="OA152" s="728"/>
      <c r="OB152" s="728"/>
      <c r="OC152" s="728"/>
      <c r="OD152" s="728"/>
      <c r="OE152" s="728"/>
      <c r="OF152" s="728"/>
      <c r="OG152" s="728"/>
      <c r="OH152" s="728"/>
      <c r="OI152" s="728"/>
      <c r="OJ152" s="728"/>
      <c r="OK152" s="728"/>
      <c r="OL152" s="728"/>
      <c r="OM152" s="728"/>
      <c r="ON152" s="728"/>
      <c r="OO152" s="728"/>
      <c r="OP152" s="728"/>
      <c r="OQ152" s="728"/>
      <c r="OR152" s="728"/>
      <c r="OS152" s="728"/>
      <c r="OT152" s="728"/>
      <c r="OU152" s="728"/>
      <c r="OV152" s="728"/>
      <c r="OW152" s="728"/>
      <c r="OX152" s="728"/>
      <c r="OY152" s="728"/>
      <c r="OZ152" s="728"/>
      <c r="PA152" s="728"/>
      <c r="PB152" s="728"/>
      <c r="PC152" s="728"/>
      <c r="PD152" s="728"/>
      <c r="PE152" s="728"/>
      <c r="PF152" s="728"/>
      <c r="PG152" s="728"/>
      <c r="PH152" s="728"/>
      <c r="PI152" s="728"/>
      <c r="PJ152" s="728"/>
      <c r="PK152" s="728"/>
      <c r="PL152" s="728"/>
      <c r="PM152" s="728"/>
      <c r="PN152" s="728"/>
      <c r="PO152" s="728"/>
      <c r="PP152" s="728"/>
      <c r="PQ152" s="728"/>
      <c r="PR152" s="728"/>
      <c r="PS152" s="728"/>
      <c r="PT152" s="728"/>
      <c r="PU152" s="728"/>
      <c r="PV152" s="728"/>
      <c r="PW152" s="728"/>
      <c r="PX152" s="728"/>
      <c r="PY152" s="728"/>
      <c r="PZ152" s="728"/>
      <c r="QA152" s="728"/>
      <c r="QB152" s="728"/>
      <c r="QC152" s="728"/>
      <c r="QD152" s="728"/>
      <c r="QE152" s="728"/>
      <c r="QF152" s="728"/>
      <c r="QG152" s="728"/>
      <c r="QH152" s="728"/>
      <c r="QI152" s="728"/>
      <c r="QJ152" s="728"/>
      <c r="QK152" s="728"/>
      <c r="QL152" s="728"/>
      <c r="QM152" s="728"/>
      <c r="QN152" s="728"/>
      <c r="QO152" s="728"/>
      <c r="QP152" s="728"/>
      <c r="QQ152" s="728"/>
      <c r="QR152" s="728"/>
      <c r="QS152" s="728"/>
      <c r="QT152" s="728"/>
      <c r="QU152" s="728"/>
      <c r="QV152" s="728"/>
      <c r="QW152" s="728"/>
      <c r="QX152" s="728"/>
      <c r="QY152" s="728"/>
      <c r="QZ152" s="728"/>
      <c r="RA152" s="728"/>
      <c r="RB152" s="728"/>
      <c r="RC152" s="728"/>
      <c r="RD152" s="728"/>
      <c r="RE152" s="728"/>
      <c r="RF152" s="728"/>
      <c r="RG152" s="728"/>
      <c r="RH152" s="728"/>
      <c r="RI152" s="728"/>
      <c r="RJ152" s="728"/>
      <c r="RK152" s="728"/>
      <c r="RL152" s="728"/>
      <c r="RM152" s="728"/>
      <c r="RN152" s="728"/>
      <c r="RO152" s="728"/>
      <c r="RP152" s="728"/>
      <c r="RQ152" s="728"/>
      <c r="RR152" s="728"/>
      <c r="RS152" s="728"/>
      <c r="RT152" s="728"/>
      <c r="RU152" s="728"/>
      <c r="RV152" s="728"/>
      <c r="RW152" s="728"/>
      <c r="RX152" s="728"/>
      <c r="RY152" s="728"/>
      <c r="RZ152" s="728"/>
      <c r="SA152" s="728"/>
      <c r="SB152" s="728"/>
      <c r="SC152" s="728"/>
      <c r="SD152" s="728"/>
      <c r="SE152" s="728"/>
      <c r="SF152" s="728"/>
      <c r="SG152" s="728"/>
      <c r="SH152" s="728"/>
      <c r="SI152" s="728"/>
      <c r="SJ152" s="728"/>
      <c r="SK152" s="728"/>
      <c r="SL152" s="728"/>
      <c r="SM152" s="728"/>
      <c r="SN152" s="728"/>
      <c r="SO152" s="728"/>
      <c r="SP152" s="728"/>
      <c r="SQ152" s="728"/>
      <c r="SR152" s="728"/>
      <c r="SS152" s="728"/>
      <c r="ST152" s="728"/>
      <c r="SU152" s="728"/>
      <c r="SV152" s="728"/>
      <c r="SW152" s="728"/>
      <c r="SX152" s="728"/>
      <c r="SY152" s="728"/>
      <c r="SZ152" s="728"/>
      <c r="TA152" s="728"/>
      <c r="TB152" s="728"/>
      <c r="TC152" s="728"/>
      <c r="TD152" s="728"/>
      <c r="TE152" s="728"/>
      <c r="TF152" s="728"/>
      <c r="TG152" s="728"/>
      <c r="TH152" s="728"/>
      <c r="TI152" s="728"/>
      <c r="TJ152" s="728"/>
      <c r="TK152" s="728"/>
      <c r="TL152" s="728"/>
      <c r="TM152" s="728"/>
      <c r="TN152" s="728"/>
      <c r="TO152" s="728"/>
      <c r="TP152" s="728"/>
      <c r="TQ152" s="728"/>
      <c r="TR152" s="728"/>
      <c r="TS152" s="728"/>
      <c r="TT152" s="728"/>
      <c r="TU152" s="728"/>
      <c r="TV152" s="728"/>
      <c r="TW152" s="728"/>
      <c r="TX152" s="728"/>
      <c r="TY152" s="728"/>
      <c r="TZ152" s="728"/>
      <c r="UA152" s="728"/>
      <c r="UB152" s="728"/>
      <c r="UC152" s="728"/>
      <c r="UD152" s="728"/>
      <c r="UE152" s="728"/>
      <c r="UF152" s="728"/>
      <c r="UG152" s="728"/>
      <c r="UH152" s="728"/>
      <c r="UI152" s="728"/>
      <c r="UJ152" s="728"/>
      <c r="UK152" s="728"/>
      <c r="UL152" s="728"/>
      <c r="UM152" s="728"/>
      <c r="UN152" s="728"/>
      <c r="UO152" s="728"/>
      <c r="UP152" s="728"/>
      <c r="UQ152" s="728"/>
      <c r="UR152" s="728"/>
      <c r="US152" s="728"/>
      <c r="UT152" s="728"/>
      <c r="UU152" s="728"/>
      <c r="UV152" s="728"/>
      <c r="UW152" s="728"/>
      <c r="UX152" s="728"/>
      <c r="UY152" s="728"/>
      <c r="UZ152" s="728"/>
      <c r="VA152" s="728"/>
      <c r="VB152" s="728"/>
      <c r="VC152" s="728"/>
      <c r="VD152" s="728"/>
      <c r="VE152" s="728"/>
      <c r="VF152" s="728"/>
      <c r="VG152" s="728"/>
      <c r="VH152" s="728"/>
      <c r="VI152" s="728"/>
      <c r="VJ152" s="728"/>
      <c r="VK152" s="728"/>
      <c r="VL152" s="728"/>
      <c r="VM152" s="728"/>
      <c r="VN152" s="728"/>
      <c r="VO152" s="728"/>
      <c r="VP152" s="728"/>
      <c r="VQ152" s="728"/>
      <c r="VR152" s="728"/>
      <c r="VS152" s="728"/>
      <c r="VT152" s="728"/>
      <c r="VU152" s="728"/>
      <c r="VV152" s="728"/>
      <c r="VW152" s="728"/>
      <c r="VX152" s="728"/>
      <c r="VY152" s="728"/>
      <c r="VZ152" s="728"/>
      <c r="WA152" s="728"/>
      <c r="WB152" s="728"/>
      <c r="WC152" s="728"/>
      <c r="WD152" s="728"/>
      <c r="WE152" s="728"/>
      <c r="WF152" s="728"/>
      <c r="WG152" s="728"/>
      <c r="WH152" s="728"/>
      <c r="WI152" s="728"/>
      <c r="WJ152" s="728"/>
      <c r="WK152" s="728"/>
      <c r="WL152" s="728"/>
      <c r="WM152" s="728"/>
      <c r="WN152" s="728"/>
      <c r="WO152" s="728"/>
      <c r="WP152" s="728"/>
      <c r="WQ152" s="728"/>
      <c r="WR152" s="728"/>
      <c r="WS152" s="728"/>
      <c r="WT152" s="728"/>
      <c r="WU152" s="728"/>
      <c r="WV152" s="728"/>
      <c r="WW152" s="728"/>
      <c r="WX152" s="728"/>
      <c r="WY152" s="728"/>
      <c r="WZ152" s="728"/>
      <c r="XA152" s="728"/>
      <c r="XB152" s="728"/>
      <c r="XC152" s="728"/>
      <c r="XD152" s="728"/>
      <c r="XE152" s="728"/>
      <c r="XF152" s="728"/>
      <c r="XG152" s="728"/>
      <c r="XH152" s="728"/>
      <c r="XI152" s="728"/>
      <c r="XJ152" s="728"/>
      <c r="XK152" s="728"/>
      <c r="XL152" s="728"/>
      <c r="XM152" s="728"/>
      <c r="XN152" s="728"/>
      <c r="XO152" s="728"/>
      <c r="XP152" s="728"/>
      <c r="XQ152" s="728"/>
      <c r="XR152" s="728"/>
      <c r="XS152" s="728"/>
      <c r="XT152" s="728"/>
      <c r="XU152" s="728"/>
      <c r="XV152" s="728"/>
      <c r="XW152" s="728"/>
      <c r="XX152" s="728"/>
      <c r="XY152" s="728"/>
      <c r="XZ152" s="728"/>
      <c r="YA152" s="728"/>
      <c r="YB152" s="728"/>
      <c r="YC152" s="728"/>
      <c r="YD152" s="728"/>
      <c r="YE152" s="728"/>
      <c r="YF152" s="728"/>
      <c r="YG152" s="728"/>
      <c r="YH152" s="728"/>
      <c r="YI152" s="728"/>
      <c r="YJ152" s="728"/>
      <c r="YK152" s="728"/>
      <c r="YL152" s="728"/>
      <c r="YM152" s="728"/>
      <c r="YN152" s="728"/>
      <c r="YO152" s="728"/>
      <c r="YP152" s="728"/>
      <c r="YQ152" s="728"/>
      <c r="YR152" s="728"/>
      <c r="YS152" s="728"/>
      <c r="YT152" s="728"/>
      <c r="YU152" s="728"/>
      <c r="YV152" s="728"/>
      <c r="YW152" s="728"/>
      <c r="YX152" s="728"/>
      <c r="YY152" s="728"/>
      <c r="YZ152" s="728"/>
      <c r="ZA152" s="728"/>
      <c r="ZB152" s="728"/>
      <c r="ZC152" s="728"/>
      <c r="ZD152" s="728"/>
      <c r="ZE152" s="728"/>
      <c r="ZF152" s="728"/>
      <c r="ZG152" s="728"/>
      <c r="ZH152" s="728"/>
      <c r="ZI152" s="728"/>
      <c r="ZJ152" s="728"/>
      <c r="ZK152" s="728"/>
      <c r="ZL152" s="728"/>
      <c r="ZM152" s="728"/>
      <c r="ZN152" s="728"/>
      <c r="ZO152" s="728"/>
      <c r="ZP152" s="728"/>
      <c r="ZQ152" s="728"/>
      <c r="ZR152" s="728"/>
      <c r="ZS152" s="728"/>
      <c r="ZT152" s="728"/>
      <c r="ZU152" s="728"/>
      <c r="ZV152" s="728"/>
      <c r="ZW152" s="728"/>
      <c r="ZX152" s="728"/>
      <c r="ZY152" s="728"/>
      <c r="ZZ152" s="728"/>
      <c r="AAA152" s="728"/>
      <c r="AAB152" s="728"/>
      <c r="AAC152" s="728"/>
      <c r="AAD152" s="728"/>
      <c r="AAE152" s="728"/>
      <c r="AAF152" s="728"/>
      <c r="AAG152" s="728"/>
      <c r="AAH152" s="728"/>
      <c r="AAI152" s="728"/>
      <c r="AAJ152" s="728"/>
      <c r="AAK152" s="728"/>
      <c r="AAL152" s="728"/>
      <c r="AAM152" s="728"/>
      <c r="AAN152" s="728"/>
      <c r="AAO152" s="728"/>
      <c r="AAP152" s="728"/>
      <c r="AAQ152" s="728"/>
      <c r="AAR152" s="728"/>
      <c r="AAS152" s="728"/>
      <c r="AAT152" s="728"/>
      <c r="AAU152" s="728"/>
      <c r="AAV152" s="728"/>
      <c r="AAW152" s="728"/>
      <c r="AAX152" s="728"/>
      <c r="AAY152" s="728"/>
      <c r="AAZ152" s="728"/>
      <c r="ABA152" s="728"/>
      <c r="ABB152" s="728"/>
      <c r="ABC152" s="728"/>
      <c r="ABD152" s="728"/>
      <c r="ABE152" s="728"/>
      <c r="ABF152" s="728"/>
      <c r="ABG152" s="728"/>
      <c r="ABH152" s="728"/>
      <c r="ABI152" s="728"/>
      <c r="ABJ152" s="728"/>
      <c r="ABK152" s="728"/>
      <c r="ABL152" s="728"/>
      <c r="ABM152" s="728"/>
      <c r="ABN152" s="728"/>
      <c r="ABO152" s="728"/>
      <c r="ABP152" s="728"/>
      <c r="ABQ152" s="728"/>
      <c r="ABR152" s="728"/>
      <c r="ABS152" s="728"/>
      <c r="ABT152" s="728"/>
      <c r="ABU152" s="728"/>
      <c r="ABV152" s="728"/>
      <c r="ABW152" s="728"/>
      <c r="ABX152" s="728"/>
      <c r="ABY152" s="728"/>
      <c r="ABZ152" s="728"/>
      <c r="ACA152" s="728"/>
      <c r="ACB152" s="728"/>
      <c r="ACC152" s="728"/>
      <c r="ACD152" s="728"/>
      <c r="ACE152" s="728"/>
      <c r="ACF152" s="728"/>
      <c r="ACG152" s="728"/>
      <c r="ACH152" s="728"/>
      <c r="ACI152" s="728"/>
      <c r="ACJ152" s="728"/>
      <c r="ACK152" s="728"/>
      <c r="ACL152" s="728"/>
      <c r="ACM152" s="728"/>
      <c r="ACN152" s="728"/>
      <c r="ACO152" s="728"/>
      <c r="ACP152" s="728"/>
      <c r="ACQ152" s="728"/>
      <c r="ACR152" s="728"/>
      <c r="ACS152" s="728"/>
      <c r="ACT152" s="728"/>
      <c r="ACU152" s="728"/>
      <c r="ACV152" s="728"/>
      <c r="ACW152" s="728"/>
      <c r="ACX152" s="728"/>
      <c r="ACY152" s="728"/>
      <c r="ACZ152" s="728"/>
      <c r="ADA152" s="728"/>
      <c r="ADB152" s="728"/>
      <c r="ADC152" s="728"/>
      <c r="ADD152" s="728"/>
      <c r="ADE152" s="728"/>
      <c r="ADF152" s="728"/>
      <c r="ADG152" s="728"/>
      <c r="ADH152" s="728"/>
      <c r="ADI152" s="728"/>
      <c r="ADJ152" s="728"/>
      <c r="ADK152" s="728"/>
      <c r="ADL152" s="728"/>
      <c r="ADM152" s="728"/>
      <c r="ADN152" s="728"/>
      <c r="ADO152" s="728"/>
      <c r="ADP152" s="728"/>
      <c r="ADQ152" s="728"/>
      <c r="ADR152" s="728"/>
      <c r="ADS152" s="728"/>
      <c r="ADT152" s="728"/>
      <c r="ADU152" s="728"/>
      <c r="ADV152" s="728"/>
      <c r="ADW152" s="728"/>
      <c r="ADX152" s="728"/>
      <c r="ADY152" s="728"/>
      <c r="ADZ152" s="728"/>
      <c r="AEA152" s="728"/>
      <c r="AEB152" s="728"/>
      <c r="AEC152" s="728"/>
      <c r="AED152" s="728"/>
      <c r="AEE152" s="728"/>
      <c r="AEF152" s="728"/>
      <c r="AEG152" s="728"/>
      <c r="AEH152" s="728"/>
      <c r="AEI152" s="728"/>
      <c r="AEJ152" s="728"/>
      <c r="AEK152" s="728"/>
      <c r="AEL152" s="728"/>
      <c r="AEM152" s="728"/>
      <c r="AEN152" s="728"/>
      <c r="AEO152" s="728"/>
      <c r="AEP152" s="728"/>
      <c r="AEQ152" s="728"/>
      <c r="AER152" s="728"/>
      <c r="AES152" s="728"/>
      <c r="AET152" s="728"/>
      <c r="AEU152" s="728"/>
      <c r="AEV152" s="728"/>
      <c r="AEW152" s="728"/>
      <c r="AEX152" s="728"/>
      <c r="AEY152" s="728"/>
      <c r="AEZ152" s="728"/>
      <c r="AFA152" s="728"/>
      <c r="AFB152" s="728"/>
      <c r="AFC152" s="728"/>
      <c r="AFD152" s="728"/>
      <c r="AFE152" s="728"/>
      <c r="AFF152" s="728"/>
      <c r="AFG152" s="728"/>
      <c r="AFH152" s="728"/>
      <c r="AFI152" s="728"/>
      <c r="AFJ152" s="728"/>
      <c r="AFK152" s="728"/>
      <c r="AFL152" s="728"/>
      <c r="AFM152" s="728"/>
      <c r="AFN152" s="728"/>
      <c r="AFO152" s="728"/>
      <c r="AFP152" s="728"/>
      <c r="AFQ152" s="728"/>
      <c r="AFR152" s="728"/>
      <c r="AFS152" s="728"/>
      <c r="AFT152" s="728"/>
      <c r="AFU152" s="728"/>
      <c r="AFV152" s="728"/>
      <c r="AFW152" s="728"/>
      <c r="AFX152" s="728"/>
      <c r="AFY152" s="728"/>
      <c r="AFZ152" s="728"/>
      <c r="AGA152" s="728"/>
      <c r="AGB152" s="728"/>
      <c r="AGC152" s="728"/>
      <c r="AGD152" s="728"/>
      <c r="AGE152" s="728"/>
      <c r="AGF152" s="728"/>
      <c r="AGG152" s="728"/>
      <c r="AGH152" s="728"/>
      <c r="AGI152" s="728"/>
      <c r="AGJ152" s="728"/>
      <c r="AGK152" s="728"/>
      <c r="AGL152" s="728"/>
      <c r="AGM152" s="728"/>
      <c r="AGN152" s="728"/>
      <c r="AGO152" s="728"/>
      <c r="AGP152" s="728"/>
      <c r="AGQ152" s="728"/>
      <c r="AGR152" s="728"/>
      <c r="AGS152" s="728"/>
      <c r="AGT152" s="728"/>
      <c r="AGU152" s="728"/>
      <c r="AGV152" s="728"/>
      <c r="AGW152" s="728"/>
      <c r="AGX152" s="728"/>
      <c r="AGY152" s="728"/>
      <c r="AGZ152" s="728"/>
      <c r="AHA152" s="728"/>
      <c r="AHB152" s="728"/>
      <c r="AHC152" s="728"/>
      <c r="AHD152" s="728"/>
      <c r="AHE152" s="728"/>
      <c r="AHF152" s="728"/>
      <c r="AHG152" s="728"/>
      <c r="AHH152" s="728"/>
      <c r="AHI152" s="728"/>
      <c r="AHJ152" s="728"/>
      <c r="AHK152" s="728"/>
      <c r="AHL152" s="728"/>
      <c r="AHM152" s="728"/>
      <c r="AHN152" s="728"/>
      <c r="AHO152" s="728"/>
      <c r="AHP152" s="728"/>
      <c r="AHQ152" s="728"/>
      <c r="AHR152" s="728"/>
      <c r="AHS152" s="728"/>
      <c r="AHT152" s="728"/>
      <c r="AHU152" s="728"/>
      <c r="AHV152" s="728"/>
      <c r="AHW152" s="728"/>
      <c r="AHX152" s="728"/>
      <c r="AHY152" s="728"/>
      <c r="AHZ152" s="728"/>
      <c r="AIA152" s="728"/>
      <c r="AIB152" s="728"/>
      <c r="AIC152" s="728"/>
      <c r="AID152" s="728"/>
      <c r="AIE152" s="728"/>
      <c r="AIF152" s="728"/>
      <c r="AIG152" s="728"/>
      <c r="AIH152" s="728"/>
      <c r="AII152" s="728"/>
      <c r="AIJ152" s="728"/>
      <c r="AIK152" s="728"/>
      <c r="AIL152" s="728"/>
      <c r="AIM152" s="728"/>
      <c r="AIN152" s="728"/>
      <c r="AIO152" s="728"/>
      <c r="AIP152" s="728"/>
      <c r="AIQ152" s="728"/>
      <c r="AIR152" s="728"/>
      <c r="AIS152" s="728"/>
      <c r="AIT152" s="728"/>
      <c r="AIU152" s="728"/>
      <c r="AIV152" s="728"/>
      <c r="AIW152" s="728"/>
      <c r="AIX152" s="728"/>
      <c r="AIY152" s="728"/>
      <c r="AIZ152" s="728"/>
      <c r="AJA152" s="728"/>
      <c r="AJB152" s="728"/>
      <c r="AJC152" s="728"/>
      <c r="AJD152" s="728"/>
      <c r="AJE152" s="728"/>
      <c r="AJF152" s="728"/>
      <c r="AJG152" s="728"/>
      <c r="AJH152" s="728"/>
      <c r="AJI152" s="728"/>
      <c r="AJJ152" s="728"/>
      <c r="AJK152" s="728"/>
      <c r="AJL152" s="728"/>
      <c r="AJM152" s="728"/>
      <c r="AJN152" s="728"/>
      <c r="AJO152" s="728"/>
      <c r="AJP152" s="728"/>
      <c r="AJQ152" s="728"/>
      <c r="AJR152" s="728"/>
      <c r="AJS152" s="728"/>
      <c r="AJT152" s="728"/>
      <c r="AJU152" s="728"/>
      <c r="AJV152" s="728"/>
      <c r="AJW152" s="728"/>
      <c r="AJX152" s="728"/>
      <c r="AJY152" s="728"/>
      <c r="AJZ152" s="728"/>
      <c r="AKA152" s="728"/>
      <c r="AKB152" s="728"/>
      <c r="AKC152" s="728"/>
      <c r="AKD152" s="728"/>
      <c r="AKE152" s="728"/>
      <c r="AKF152" s="728"/>
      <c r="AKG152" s="728"/>
      <c r="AKH152" s="728"/>
      <c r="AKI152" s="728"/>
      <c r="AKJ152" s="728"/>
      <c r="AKK152" s="728"/>
      <c r="AKL152" s="728"/>
      <c r="AKM152" s="728"/>
      <c r="AKN152" s="728"/>
      <c r="AKO152" s="728"/>
      <c r="AKP152" s="728"/>
      <c r="AKQ152" s="728"/>
      <c r="AKR152" s="728"/>
      <c r="AKS152" s="728"/>
      <c r="AKT152" s="728"/>
      <c r="AKU152" s="728"/>
      <c r="AKV152" s="728"/>
      <c r="AKW152" s="728"/>
      <c r="AKX152" s="728"/>
      <c r="AKY152" s="728"/>
      <c r="AKZ152" s="728"/>
      <c r="ALA152" s="728"/>
      <c r="ALB152" s="728"/>
      <c r="ALC152" s="728"/>
      <c r="ALD152" s="728"/>
      <c r="ALE152" s="728"/>
      <c r="ALF152" s="728"/>
      <c r="ALG152" s="728"/>
      <c r="ALH152" s="728"/>
      <c r="ALI152" s="728"/>
      <c r="ALJ152" s="728"/>
      <c r="ALK152" s="728"/>
      <c r="ALL152" s="728"/>
      <c r="ALM152" s="728"/>
      <c r="ALN152" s="728"/>
      <c r="ALO152" s="728"/>
      <c r="ALP152" s="728"/>
      <c r="ALQ152" s="728"/>
      <c r="ALR152" s="728"/>
      <c r="ALS152" s="728"/>
      <c r="ALT152" s="728"/>
      <c r="ALU152" s="728"/>
      <c r="ALV152" s="728"/>
      <c r="ALW152" s="728"/>
      <c r="ALX152" s="728"/>
      <c r="ALY152" s="728"/>
      <c r="ALZ152" s="728"/>
      <c r="AMA152" s="728"/>
      <c r="AMB152" s="728"/>
      <c r="AMC152" s="728"/>
      <c r="AMD152" s="728"/>
      <c r="AME152" s="728"/>
      <c r="AMF152" s="728"/>
      <c r="AMG152" s="728"/>
      <c r="AMH152" s="728"/>
      <c r="AMI152" s="728"/>
      <c r="AMJ152" s="728"/>
      <c r="AMK152" s="728"/>
      <c r="AML152" s="728"/>
      <c r="AMM152" s="728"/>
      <c r="AMN152" s="728"/>
      <c r="AMO152" s="728"/>
      <c r="AMP152" s="728"/>
      <c r="AMQ152" s="728"/>
      <c r="AMR152" s="728"/>
      <c r="AMS152" s="728"/>
      <c r="AMT152" s="728"/>
      <c r="AMU152" s="728"/>
      <c r="AMV152" s="728"/>
      <c r="AMW152" s="728"/>
      <c r="AMX152" s="728"/>
      <c r="AMY152" s="728"/>
      <c r="AMZ152" s="728"/>
      <c r="ANA152" s="728"/>
      <c r="ANB152" s="728"/>
      <c r="ANC152" s="728"/>
      <c r="AND152" s="728"/>
      <c r="ANE152" s="728"/>
      <c r="ANF152" s="728"/>
      <c r="ANG152" s="728"/>
      <c r="ANH152" s="728"/>
      <c r="ANI152" s="728"/>
      <c r="ANJ152" s="728"/>
      <c r="ANK152" s="728"/>
      <c r="ANL152" s="728"/>
      <c r="ANM152" s="728"/>
      <c r="ANN152" s="728"/>
      <c r="ANO152" s="728"/>
      <c r="ANP152" s="728"/>
      <c r="ANQ152" s="728"/>
      <c r="ANR152" s="728"/>
      <c r="ANS152" s="728"/>
      <c r="ANT152" s="728"/>
      <c r="ANU152" s="728"/>
      <c r="ANV152" s="728"/>
      <c r="ANW152" s="728"/>
      <c r="ANX152" s="728"/>
      <c r="ANY152" s="728"/>
      <c r="ANZ152" s="728"/>
      <c r="AOA152" s="728"/>
      <c r="AOB152" s="728"/>
      <c r="AOC152" s="728"/>
      <c r="AOD152" s="728"/>
      <c r="AOE152" s="728"/>
      <c r="AOF152" s="728"/>
      <c r="AOG152" s="728"/>
      <c r="AOH152" s="728"/>
      <c r="AOI152" s="728"/>
      <c r="AOJ152" s="728"/>
      <c r="AOK152" s="728"/>
      <c r="AOL152" s="728"/>
      <c r="AOM152" s="728"/>
      <c r="AON152" s="728"/>
      <c r="AOO152" s="728"/>
      <c r="AOP152" s="728"/>
      <c r="AOQ152" s="728"/>
      <c r="AOR152" s="728"/>
      <c r="AOS152" s="728"/>
      <c r="AOT152" s="728"/>
      <c r="AOU152" s="728"/>
      <c r="AOV152" s="728"/>
      <c r="AOW152" s="728"/>
      <c r="AOX152" s="728"/>
      <c r="AOY152" s="728"/>
      <c r="AOZ152" s="728"/>
      <c r="APA152" s="728"/>
      <c r="APB152" s="728"/>
      <c r="APC152" s="728"/>
      <c r="APD152" s="728"/>
      <c r="APE152" s="728"/>
      <c r="APF152" s="728"/>
      <c r="APG152" s="728"/>
      <c r="APH152" s="728"/>
      <c r="API152" s="728"/>
      <c r="APJ152" s="728"/>
      <c r="APK152" s="728"/>
      <c r="APL152" s="728"/>
      <c r="APM152" s="728"/>
      <c r="APN152" s="728"/>
      <c r="APO152" s="728"/>
      <c r="APP152" s="728"/>
      <c r="APQ152" s="728"/>
      <c r="APR152" s="728"/>
      <c r="APS152" s="728"/>
      <c r="APT152" s="728"/>
      <c r="APU152" s="728"/>
      <c r="APV152" s="728"/>
      <c r="APW152" s="728"/>
      <c r="APX152" s="728"/>
      <c r="APY152" s="728"/>
      <c r="APZ152" s="728"/>
      <c r="AQA152" s="728"/>
      <c r="AQB152" s="728"/>
      <c r="AQC152" s="728"/>
      <c r="AQD152" s="728"/>
      <c r="AQE152" s="728"/>
      <c r="AQF152" s="728"/>
      <c r="AQG152" s="728"/>
      <c r="AQH152" s="728"/>
      <c r="AQI152" s="728"/>
      <c r="AQJ152" s="728"/>
      <c r="AQK152" s="728"/>
      <c r="AQL152" s="728"/>
      <c r="AQM152" s="728"/>
      <c r="AQN152" s="728"/>
      <c r="AQO152" s="728"/>
      <c r="AQP152" s="728"/>
      <c r="AQQ152" s="728"/>
      <c r="AQR152" s="728"/>
      <c r="AQS152" s="728"/>
      <c r="AQT152" s="728"/>
      <c r="AQU152" s="728"/>
      <c r="AQV152" s="728"/>
      <c r="AQW152" s="728"/>
      <c r="AQX152" s="728"/>
      <c r="AQY152" s="728"/>
      <c r="AQZ152" s="728"/>
      <c r="ARA152" s="728"/>
      <c r="ARB152" s="728"/>
      <c r="ARC152" s="728"/>
      <c r="ARD152" s="728"/>
      <c r="ARE152" s="728"/>
      <c r="ARF152" s="728"/>
      <c r="ARG152" s="728"/>
      <c r="ARH152" s="728"/>
      <c r="ARI152" s="728"/>
      <c r="ARJ152" s="728"/>
      <c r="ARK152" s="728"/>
      <c r="ARL152" s="728"/>
      <c r="ARM152" s="728"/>
      <c r="ARN152" s="728"/>
      <c r="ARO152" s="728"/>
      <c r="ARP152" s="728"/>
      <c r="ARQ152" s="728"/>
      <c r="ARR152" s="728"/>
      <c r="ARS152" s="728"/>
      <c r="ART152" s="728"/>
      <c r="ARU152" s="728"/>
      <c r="ARV152" s="728"/>
      <c r="ARW152" s="728"/>
      <c r="ARX152" s="728"/>
      <c r="ARY152" s="728"/>
      <c r="ARZ152" s="728"/>
      <c r="ASA152" s="728"/>
      <c r="ASB152" s="728"/>
      <c r="ASC152" s="728"/>
      <c r="ASD152" s="728"/>
      <c r="ASE152" s="728"/>
      <c r="ASF152" s="728"/>
      <c r="ASG152" s="728"/>
      <c r="ASH152" s="728"/>
      <c r="ASI152" s="728"/>
      <c r="ASJ152" s="728"/>
      <c r="ASK152" s="728"/>
      <c r="ASL152" s="728"/>
      <c r="ASM152" s="728"/>
      <c r="ASN152" s="728"/>
      <c r="ASO152" s="728"/>
      <c r="ASP152" s="728"/>
      <c r="ASQ152" s="728"/>
      <c r="ASR152" s="728"/>
      <c r="ASS152" s="728"/>
      <c r="AST152" s="728"/>
      <c r="ASU152" s="728"/>
      <c r="ASV152" s="728"/>
      <c r="ASW152" s="728"/>
      <c r="ASX152" s="728"/>
      <c r="ASY152" s="728"/>
      <c r="ASZ152" s="728"/>
      <c r="ATA152" s="728"/>
      <c r="ATB152" s="728"/>
      <c r="ATC152" s="728"/>
      <c r="ATD152" s="728"/>
      <c r="ATE152" s="728"/>
      <c r="ATF152" s="728"/>
      <c r="ATG152" s="728"/>
      <c r="ATH152" s="728"/>
      <c r="ATI152" s="728"/>
      <c r="ATJ152" s="728"/>
      <c r="ATK152" s="728"/>
      <c r="ATL152" s="728"/>
      <c r="ATM152" s="728"/>
      <c r="ATN152" s="728"/>
      <c r="ATO152" s="728"/>
      <c r="ATP152" s="728"/>
      <c r="ATQ152" s="728"/>
      <c r="ATR152" s="728"/>
      <c r="ATS152" s="728"/>
      <c r="ATT152" s="728"/>
      <c r="ATU152" s="728"/>
      <c r="ATV152" s="728"/>
      <c r="ATW152" s="728"/>
      <c r="ATX152" s="728"/>
      <c r="ATY152" s="728"/>
      <c r="ATZ152" s="728"/>
      <c r="AUA152" s="728"/>
      <c r="AUB152" s="728"/>
      <c r="AUC152" s="728"/>
      <c r="AUD152" s="728"/>
      <c r="AUE152" s="728"/>
      <c r="AUF152" s="728"/>
      <c r="AUG152" s="728"/>
      <c r="AUH152" s="728"/>
      <c r="AUI152" s="728"/>
      <c r="AUJ152" s="728"/>
      <c r="AUK152" s="728"/>
      <c r="AUL152" s="728"/>
      <c r="AUM152" s="728"/>
      <c r="AUN152" s="728"/>
      <c r="AUO152" s="728"/>
      <c r="AUP152" s="728"/>
      <c r="AUQ152" s="728"/>
      <c r="AUR152" s="728"/>
      <c r="AUS152" s="728"/>
      <c r="AUT152" s="728"/>
      <c r="AUU152" s="728"/>
      <c r="AUV152" s="728"/>
      <c r="AUW152" s="728"/>
      <c r="AUX152" s="728"/>
      <c r="AUY152" s="728"/>
      <c r="AUZ152" s="728"/>
      <c r="AVA152" s="728"/>
      <c r="AVB152" s="728"/>
      <c r="AVC152" s="728"/>
      <c r="AVD152" s="728"/>
      <c r="AVE152" s="728"/>
      <c r="AVF152" s="728"/>
      <c r="AVG152" s="728"/>
      <c r="AVH152" s="728"/>
      <c r="AVI152" s="728"/>
      <c r="AVJ152" s="728"/>
      <c r="AVK152" s="728"/>
      <c r="AVL152" s="728"/>
      <c r="AVM152" s="728"/>
      <c r="AVN152" s="728"/>
      <c r="AVO152" s="728"/>
      <c r="AVP152" s="728"/>
      <c r="AVQ152" s="728"/>
      <c r="AVR152" s="728"/>
      <c r="AVS152" s="728"/>
      <c r="AVT152" s="728"/>
      <c r="AVU152" s="728"/>
      <c r="AVV152" s="728"/>
      <c r="AVW152" s="728"/>
      <c r="AVX152" s="728"/>
      <c r="AVY152" s="728"/>
      <c r="AVZ152" s="728"/>
      <c r="AWA152" s="728"/>
      <c r="AWB152" s="728"/>
      <c r="AWC152" s="728"/>
      <c r="AWD152" s="728"/>
      <c r="AWE152" s="728"/>
      <c r="AWF152" s="728"/>
      <c r="AWG152" s="728"/>
      <c r="AWH152" s="728"/>
      <c r="AWI152" s="728"/>
      <c r="AWJ152" s="728"/>
      <c r="AWK152" s="728"/>
      <c r="AWL152" s="728"/>
      <c r="AWM152" s="728"/>
      <c r="AWN152" s="728"/>
      <c r="AWO152" s="728"/>
      <c r="AWP152" s="728"/>
      <c r="AWQ152" s="728"/>
      <c r="AWR152" s="728"/>
      <c r="AWS152" s="728"/>
      <c r="AWT152" s="728"/>
      <c r="AWU152" s="728"/>
      <c r="AWV152" s="728"/>
      <c r="AWW152" s="728"/>
      <c r="AWX152" s="728"/>
      <c r="AWY152" s="728"/>
      <c r="AWZ152" s="728"/>
      <c r="AXA152" s="728"/>
      <c r="AXB152" s="728"/>
      <c r="AXC152" s="728"/>
      <c r="AXD152" s="728"/>
      <c r="AXE152" s="728"/>
      <c r="AXF152" s="728"/>
      <c r="AXG152" s="728"/>
      <c r="AXH152" s="728"/>
      <c r="AXI152" s="728"/>
      <c r="AXJ152" s="728"/>
      <c r="AXK152" s="728"/>
      <c r="AXL152" s="728"/>
      <c r="AXM152" s="728"/>
      <c r="AXN152" s="728"/>
      <c r="AXO152" s="728"/>
      <c r="AXP152" s="728"/>
      <c r="AXQ152" s="728"/>
      <c r="AXR152" s="728"/>
      <c r="AXS152" s="728"/>
      <c r="AXT152" s="728"/>
      <c r="AXU152" s="728"/>
      <c r="AXV152" s="728"/>
      <c r="AXW152" s="728"/>
      <c r="AXX152" s="728"/>
      <c r="AXY152" s="728"/>
      <c r="AXZ152" s="728"/>
      <c r="AYA152" s="728"/>
      <c r="AYB152" s="728"/>
      <c r="AYC152" s="728"/>
      <c r="AYD152" s="728"/>
      <c r="AYE152" s="728"/>
      <c r="AYF152" s="728"/>
      <c r="AYG152" s="728"/>
      <c r="AYH152" s="728"/>
      <c r="AYI152" s="728"/>
      <c r="AYJ152" s="728"/>
      <c r="AYK152" s="728"/>
      <c r="AYL152" s="728"/>
      <c r="AYM152" s="728"/>
      <c r="AYN152" s="728"/>
      <c r="AYO152" s="728"/>
      <c r="AYP152" s="728"/>
      <c r="AYQ152" s="728"/>
      <c r="AYR152" s="728"/>
      <c r="AYS152" s="728"/>
      <c r="AYT152" s="728"/>
      <c r="AYU152" s="728"/>
      <c r="AYV152" s="728"/>
      <c r="AYW152" s="728"/>
      <c r="AYX152" s="728"/>
      <c r="AYY152" s="728"/>
      <c r="AYZ152" s="728"/>
      <c r="AZA152" s="728"/>
      <c r="AZB152" s="728"/>
      <c r="AZC152" s="728"/>
      <c r="AZD152" s="728"/>
      <c r="AZE152" s="728"/>
      <c r="AZF152" s="728"/>
      <c r="AZG152" s="728"/>
      <c r="AZH152" s="728"/>
      <c r="AZI152" s="728"/>
      <c r="AZJ152" s="728"/>
      <c r="AZK152" s="728"/>
      <c r="AZL152" s="728"/>
      <c r="AZM152" s="728"/>
      <c r="AZN152" s="728"/>
      <c r="AZO152" s="728"/>
      <c r="AZP152" s="728"/>
      <c r="AZQ152" s="728"/>
      <c r="AZR152" s="728"/>
      <c r="AZS152" s="728"/>
      <c r="AZT152" s="728"/>
      <c r="AZU152" s="728"/>
      <c r="AZV152" s="728"/>
      <c r="AZW152" s="728"/>
      <c r="AZX152" s="728"/>
      <c r="AZY152" s="728"/>
      <c r="AZZ152" s="728"/>
      <c r="BAA152" s="728"/>
      <c r="BAB152" s="728"/>
      <c r="BAC152" s="728"/>
      <c r="BAD152" s="728"/>
      <c r="BAE152" s="728"/>
      <c r="BAF152" s="728"/>
      <c r="BAG152" s="728"/>
      <c r="BAH152" s="728"/>
      <c r="BAI152" s="728"/>
      <c r="BAJ152" s="728"/>
      <c r="BAK152" s="728"/>
      <c r="BAL152" s="728"/>
      <c r="BAM152" s="728"/>
      <c r="BAN152" s="728"/>
      <c r="BAO152" s="728"/>
      <c r="BAP152" s="728"/>
      <c r="BAQ152" s="728"/>
      <c r="BAR152" s="728"/>
      <c r="BAS152" s="728"/>
      <c r="BAT152" s="728"/>
      <c r="BAU152" s="728"/>
      <c r="BAV152" s="728"/>
      <c r="BAW152" s="728"/>
      <c r="BAX152" s="728"/>
      <c r="BAY152" s="728"/>
      <c r="BAZ152" s="728"/>
      <c r="BBA152" s="728"/>
      <c r="BBB152" s="728"/>
      <c r="BBC152" s="728"/>
      <c r="BBD152" s="728"/>
      <c r="BBE152" s="728"/>
      <c r="BBF152" s="728"/>
      <c r="BBG152" s="728"/>
      <c r="BBH152" s="728"/>
      <c r="BBI152" s="728"/>
      <c r="BBJ152" s="728"/>
      <c r="BBK152" s="728"/>
      <c r="BBL152" s="728"/>
      <c r="BBM152" s="728"/>
      <c r="BBN152" s="728"/>
      <c r="BBO152" s="728"/>
      <c r="BBP152" s="728"/>
      <c r="BBQ152" s="728"/>
      <c r="BBR152" s="728"/>
      <c r="BBS152" s="728"/>
      <c r="BBT152" s="728"/>
      <c r="BBU152" s="728"/>
      <c r="BBV152" s="728"/>
      <c r="BBW152" s="728"/>
      <c r="BBX152" s="728"/>
      <c r="BBY152" s="728"/>
      <c r="BBZ152" s="728"/>
      <c r="BCA152" s="728"/>
      <c r="BCB152" s="728"/>
      <c r="BCC152" s="728"/>
      <c r="BCD152" s="728"/>
      <c r="BCE152" s="728"/>
      <c r="BCF152" s="728"/>
      <c r="BCG152" s="728"/>
      <c r="BCH152" s="728"/>
      <c r="BCI152" s="728"/>
      <c r="BCJ152" s="728"/>
      <c r="BCK152" s="728"/>
      <c r="BCL152" s="728"/>
      <c r="BCM152" s="728"/>
      <c r="BCN152" s="728"/>
      <c r="BCO152" s="728"/>
      <c r="BCP152" s="728"/>
      <c r="BCQ152" s="728"/>
      <c r="BCR152" s="728"/>
      <c r="BCS152" s="728"/>
      <c r="BCT152" s="728"/>
      <c r="BCU152" s="728"/>
      <c r="BCV152" s="728"/>
      <c r="BCW152" s="728"/>
      <c r="BCX152" s="728"/>
      <c r="BCY152" s="728"/>
      <c r="BCZ152" s="728"/>
      <c r="BDA152" s="728"/>
      <c r="BDB152" s="728"/>
      <c r="BDC152" s="728"/>
      <c r="BDD152" s="728"/>
      <c r="BDE152" s="728"/>
      <c r="BDF152" s="728"/>
      <c r="BDG152" s="728"/>
      <c r="BDH152" s="728"/>
      <c r="BDI152" s="728"/>
      <c r="BDJ152" s="728"/>
      <c r="BDK152" s="728"/>
      <c r="BDL152" s="728"/>
      <c r="BDM152" s="728"/>
      <c r="BDN152" s="728"/>
      <c r="BDO152" s="728"/>
      <c r="BDP152" s="728"/>
      <c r="BDQ152" s="728"/>
      <c r="BDR152" s="728"/>
      <c r="BDS152" s="728"/>
      <c r="BDT152" s="728"/>
      <c r="BDU152" s="728"/>
      <c r="BDV152" s="728"/>
      <c r="BDW152" s="728"/>
      <c r="BDX152" s="728"/>
      <c r="BDY152" s="728"/>
      <c r="BDZ152" s="728"/>
      <c r="BEA152" s="728"/>
      <c r="BEB152" s="728"/>
      <c r="BEC152" s="728"/>
      <c r="BED152" s="728"/>
      <c r="BEE152" s="728"/>
      <c r="BEF152" s="728"/>
      <c r="BEG152" s="728"/>
      <c r="BEH152" s="728"/>
      <c r="BEI152" s="728"/>
      <c r="BEJ152" s="728"/>
      <c r="BEK152" s="728"/>
      <c r="BEL152" s="728"/>
      <c r="BEM152" s="728"/>
      <c r="BEN152" s="728"/>
      <c r="BEO152" s="728"/>
      <c r="BEP152" s="728"/>
      <c r="BEQ152" s="728"/>
      <c r="BER152" s="728"/>
      <c r="BES152" s="728"/>
      <c r="BET152" s="728"/>
      <c r="BEU152" s="728"/>
      <c r="BEV152" s="728"/>
      <c r="BEW152" s="728"/>
      <c r="BEX152" s="728"/>
      <c r="BEY152" s="728"/>
      <c r="BEZ152" s="728"/>
      <c r="BFA152" s="728"/>
      <c r="BFB152" s="728"/>
      <c r="BFC152" s="728"/>
      <c r="BFD152" s="728"/>
      <c r="BFE152" s="728"/>
      <c r="BFF152" s="728"/>
      <c r="BFG152" s="728"/>
      <c r="BFH152" s="728"/>
      <c r="BFI152" s="728"/>
      <c r="BFJ152" s="728"/>
      <c r="BFK152" s="728"/>
      <c r="BFL152" s="728"/>
      <c r="BFM152" s="728"/>
      <c r="BFN152" s="728"/>
      <c r="BFO152" s="728"/>
      <c r="BFP152" s="728"/>
      <c r="BFQ152" s="728"/>
      <c r="BFR152" s="728"/>
      <c r="BFS152" s="728"/>
      <c r="BFT152" s="728"/>
      <c r="BFU152" s="728"/>
      <c r="BFV152" s="728"/>
      <c r="BFW152" s="728"/>
      <c r="BFX152" s="728"/>
      <c r="BFY152" s="728"/>
      <c r="BFZ152" s="728"/>
      <c r="BGA152" s="728"/>
      <c r="BGB152" s="728"/>
      <c r="BGC152" s="728"/>
      <c r="BGD152" s="728"/>
      <c r="BGE152" s="728"/>
      <c r="BGF152" s="728"/>
      <c r="BGG152" s="728"/>
      <c r="BGH152" s="728"/>
      <c r="BGI152" s="728"/>
      <c r="BGJ152" s="728"/>
      <c r="BGK152" s="728"/>
      <c r="BGL152" s="728"/>
      <c r="BGM152" s="728"/>
      <c r="BGN152" s="728"/>
      <c r="BGO152" s="728"/>
      <c r="BGP152" s="728"/>
      <c r="BGQ152" s="728"/>
      <c r="BGR152" s="728"/>
      <c r="BGS152" s="728"/>
      <c r="BGT152" s="728"/>
      <c r="BGU152" s="728"/>
      <c r="BGV152" s="728"/>
      <c r="BGW152" s="728"/>
      <c r="BGX152" s="728"/>
      <c r="BGY152" s="728"/>
      <c r="BGZ152" s="728"/>
      <c r="BHA152" s="728"/>
      <c r="BHB152" s="728"/>
      <c r="BHC152" s="728"/>
      <c r="BHD152" s="728"/>
      <c r="BHE152" s="728"/>
      <c r="BHF152" s="728"/>
      <c r="BHG152" s="728"/>
      <c r="BHH152" s="728"/>
      <c r="BHI152" s="728"/>
      <c r="BHJ152" s="728"/>
      <c r="BHK152" s="728"/>
      <c r="BHL152" s="728"/>
      <c r="BHM152" s="728"/>
      <c r="BHN152" s="728"/>
      <c r="BHO152" s="728"/>
      <c r="BHP152" s="728"/>
      <c r="BHQ152" s="728"/>
      <c r="BHR152" s="728"/>
      <c r="BHS152" s="728"/>
      <c r="BHT152" s="728"/>
      <c r="BHU152" s="728"/>
      <c r="BHV152" s="728"/>
      <c r="BHW152" s="728"/>
      <c r="BHX152" s="728"/>
      <c r="BHY152" s="728"/>
      <c r="BHZ152" s="728"/>
      <c r="BIA152" s="728"/>
      <c r="BIB152" s="728"/>
      <c r="BIC152" s="728"/>
      <c r="BID152" s="728"/>
      <c r="BIE152" s="728"/>
      <c r="BIF152" s="728"/>
      <c r="BIG152" s="728"/>
      <c r="BIH152" s="728"/>
      <c r="BII152" s="728"/>
      <c r="BIJ152" s="728"/>
      <c r="BIK152" s="728"/>
      <c r="BIL152" s="728"/>
      <c r="BIM152" s="728"/>
      <c r="BIN152" s="728"/>
      <c r="BIO152" s="728"/>
      <c r="BIP152" s="728"/>
      <c r="BIQ152" s="728"/>
      <c r="BIR152" s="728"/>
      <c r="BIS152" s="728"/>
      <c r="BIT152" s="728"/>
      <c r="BIU152" s="728"/>
      <c r="BIV152" s="728"/>
      <c r="BIW152" s="728"/>
      <c r="BIX152" s="728"/>
      <c r="BIY152" s="728"/>
      <c r="BIZ152" s="728"/>
      <c r="BJA152" s="728"/>
      <c r="BJB152" s="728"/>
      <c r="BJC152" s="728"/>
      <c r="BJD152" s="728"/>
      <c r="BJE152" s="728"/>
      <c r="BJF152" s="728"/>
      <c r="BJG152" s="728"/>
      <c r="BJH152" s="728"/>
      <c r="BJI152" s="728"/>
      <c r="BJJ152" s="728"/>
      <c r="BJK152" s="728"/>
      <c r="BJL152" s="728"/>
      <c r="BJM152" s="728"/>
      <c r="BJN152" s="728"/>
      <c r="BJO152" s="728"/>
      <c r="BJP152" s="728"/>
      <c r="BJQ152" s="728"/>
      <c r="BJR152" s="728"/>
      <c r="BJS152" s="728"/>
      <c r="BJT152" s="728"/>
      <c r="BJU152" s="728"/>
      <c r="BJV152" s="728"/>
      <c r="BJW152" s="728"/>
      <c r="BJX152" s="728"/>
      <c r="BJY152" s="728"/>
      <c r="BJZ152" s="728"/>
      <c r="BKA152" s="728"/>
      <c r="BKB152" s="728"/>
      <c r="BKC152" s="728"/>
      <c r="BKD152" s="728"/>
      <c r="BKE152" s="728"/>
      <c r="BKF152" s="728"/>
      <c r="BKG152" s="728"/>
      <c r="BKH152" s="728"/>
      <c r="BKI152" s="728"/>
      <c r="BKJ152" s="728"/>
      <c r="BKK152" s="728"/>
      <c r="BKL152" s="728"/>
      <c r="BKM152" s="728"/>
      <c r="BKN152" s="728"/>
      <c r="BKO152" s="728"/>
      <c r="BKP152" s="728"/>
      <c r="BKQ152" s="728"/>
      <c r="BKR152" s="728"/>
      <c r="BKS152" s="728"/>
      <c r="BKT152" s="728"/>
      <c r="BKU152" s="728"/>
      <c r="BKV152" s="728"/>
      <c r="BKW152" s="728"/>
      <c r="BKX152" s="728"/>
      <c r="BKY152" s="728"/>
      <c r="BKZ152" s="728"/>
      <c r="BLA152" s="728"/>
      <c r="BLB152" s="728"/>
      <c r="BLC152" s="728"/>
      <c r="BLD152" s="728"/>
      <c r="BLE152" s="728"/>
      <c r="BLF152" s="728"/>
      <c r="BLG152" s="728"/>
      <c r="BLH152" s="728"/>
      <c r="BLI152" s="728"/>
      <c r="BLJ152" s="728"/>
      <c r="BLK152" s="728"/>
      <c r="BLL152" s="728"/>
      <c r="BLM152" s="728"/>
      <c r="BLN152" s="728"/>
      <c r="BLO152" s="728"/>
      <c r="BLP152" s="728"/>
      <c r="BLQ152" s="728"/>
      <c r="BLR152" s="728"/>
      <c r="BLS152" s="728"/>
      <c r="BLT152" s="728"/>
      <c r="BLU152" s="728"/>
      <c r="BLV152" s="728"/>
      <c r="BLW152" s="728"/>
      <c r="BLX152" s="728"/>
      <c r="BLY152" s="728"/>
      <c r="BLZ152" s="728"/>
      <c r="BMA152" s="728"/>
      <c r="BMB152" s="728"/>
      <c r="BMC152" s="728"/>
      <c r="BMD152" s="728"/>
      <c r="BME152" s="728"/>
      <c r="BMF152" s="728"/>
      <c r="BMG152" s="728"/>
      <c r="BMH152" s="728"/>
      <c r="BMI152" s="728"/>
      <c r="BMJ152" s="728"/>
      <c r="BMK152" s="728"/>
      <c r="BML152" s="728"/>
      <c r="BMM152" s="728"/>
      <c r="BMN152" s="728"/>
      <c r="BMO152" s="728"/>
      <c r="BMP152" s="728"/>
      <c r="BMQ152" s="728"/>
      <c r="BMR152" s="728"/>
      <c r="BMS152" s="728"/>
      <c r="BMT152" s="728"/>
      <c r="BMU152" s="728"/>
      <c r="BMV152" s="728"/>
      <c r="BMW152" s="728"/>
      <c r="BMX152" s="728"/>
      <c r="BMY152" s="728"/>
      <c r="BMZ152" s="728"/>
      <c r="BNA152" s="728"/>
      <c r="BNB152" s="728"/>
      <c r="BNC152" s="728"/>
      <c r="BND152" s="728"/>
      <c r="BNE152" s="728"/>
      <c r="BNF152" s="728"/>
      <c r="BNG152" s="728"/>
      <c r="BNH152" s="728"/>
      <c r="BNI152" s="728"/>
      <c r="BNJ152" s="728"/>
      <c r="BNK152" s="728"/>
      <c r="BNL152" s="728"/>
      <c r="BNM152" s="728"/>
      <c r="BNN152" s="728"/>
      <c r="BNO152" s="728"/>
      <c r="BNP152" s="728"/>
      <c r="BNQ152" s="728"/>
      <c r="BNR152" s="728"/>
      <c r="BNS152" s="728"/>
      <c r="BNT152" s="728"/>
      <c r="BNU152" s="728"/>
      <c r="BNV152" s="728"/>
      <c r="BNW152" s="728"/>
      <c r="BNX152" s="728"/>
      <c r="BNY152" s="728"/>
      <c r="BNZ152" s="728"/>
      <c r="BOA152" s="728"/>
      <c r="BOB152" s="728"/>
      <c r="BOC152" s="728"/>
      <c r="BOD152" s="728"/>
      <c r="BOE152" s="728"/>
      <c r="BOF152" s="728"/>
      <c r="BOG152" s="728"/>
      <c r="BOH152" s="728"/>
      <c r="BOI152" s="728"/>
      <c r="BOJ152" s="728"/>
      <c r="BOK152" s="728"/>
      <c r="BOL152" s="728"/>
      <c r="BOM152" s="728"/>
      <c r="BON152" s="728"/>
      <c r="BOO152" s="728"/>
      <c r="BOP152" s="728"/>
      <c r="BOQ152" s="728"/>
      <c r="BOR152" s="728"/>
      <c r="BOS152" s="728"/>
      <c r="BOT152" s="728"/>
      <c r="BOU152" s="728"/>
      <c r="BOV152" s="728"/>
      <c r="BOW152" s="728"/>
      <c r="BOX152" s="728"/>
      <c r="BOY152" s="728"/>
      <c r="BOZ152" s="728"/>
      <c r="BPA152" s="728"/>
      <c r="BPB152" s="728"/>
      <c r="BPC152" s="728"/>
      <c r="BPD152" s="728"/>
      <c r="BPE152" s="728"/>
      <c r="BPF152" s="728"/>
      <c r="BPG152" s="728"/>
      <c r="BPH152" s="728"/>
      <c r="BPI152" s="728"/>
      <c r="BPJ152" s="728"/>
      <c r="BPK152" s="728"/>
      <c r="BPL152" s="728"/>
      <c r="BPM152" s="728"/>
      <c r="BPN152" s="728"/>
      <c r="BPO152" s="728"/>
      <c r="BPP152" s="728"/>
      <c r="BPQ152" s="728"/>
      <c r="BPR152" s="728"/>
      <c r="BPS152" s="728"/>
      <c r="BPT152" s="728"/>
      <c r="BPU152" s="728"/>
      <c r="BPV152" s="728"/>
      <c r="BPW152" s="728"/>
      <c r="BPX152" s="728"/>
      <c r="BPY152" s="728"/>
      <c r="BPZ152" s="728"/>
      <c r="BQA152" s="728"/>
      <c r="BQB152" s="728"/>
      <c r="BQC152" s="728"/>
      <c r="BQD152" s="728"/>
      <c r="BQE152" s="728"/>
      <c r="BQF152" s="728"/>
      <c r="BQG152" s="728"/>
      <c r="BQH152" s="728"/>
      <c r="BQI152" s="728"/>
      <c r="BQJ152" s="728"/>
      <c r="BQK152" s="728"/>
      <c r="BQL152" s="728"/>
      <c r="BQM152" s="728"/>
      <c r="BQN152" s="728"/>
      <c r="BQO152" s="728"/>
      <c r="BQP152" s="728"/>
      <c r="BQQ152" s="728"/>
      <c r="BQR152" s="728"/>
      <c r="BQS152" s="728"/>
      <c r="BQT152" s="728"/>
      <c r="BQU152" s="728"/>
      <c r="BQV152" s="728"/>
      <c r="BQW152" s="728"/>
      <c r="BQX152" s="728"/>
      <c r="BQY152" s="728"/>
      <c r="BQZ152" s="728"/>
      <c r="BRA152" s="728"/>
      <c r="BRB152" s="728"/>
      <c r="BRC152" s="728"/>
      <c r="BRD152" s="728"/>
      <c r="BRE152" s="728"/>
      <c r="BRF152" s="728"/>
      <c r="BRG152" s="728"/>
      <c r="BRH152" s="728"/>
      <c r="BRI152" s="728"/>
      <c r="BRJ152" s="728"/>
      <c r="BRK152" s="728"/>
      <c r="BRL152" s="728"/>
      <c r="BRM152" s="728"/>
      <c r="BRN152" s="728"/>
      <c r="BRO152" s="728"/>
      <c r="BRP152" s="728"/>
      <c r="BRQ152" s="728"/>
      <c r="BRR152" s="728"/>
      <c r="BRS152" s="728"/>
      <c r="BRT152" s="728"/>
      <c r="BRU152" s="728"/>
      <c r="BRV152" s="728"/>
      <c r="BRW152" s="728"/>
      <c r="BRX152" s="728"/>
      <c r="BRY152" s="728"/>
      <c r="BRZ152" s="728"/>
      <c r="BSA152" s="728"/>
      <c r="BSB152" s="728"/>
      <c r="BSC152" s="728"/>
      <c r="BSD152" s="728"/>
      <c r="BSE152" s="728"/>
      <c r="BSF152" s="728"/>
      <c r="BSG152" s="728"/>
      <c r="BSH152" s="728"/>
      <c r="BSI152" s="728"/>
      <c r="BSJ152" s="728"/>
      <c r="BSK152" s="728"/>
      <c r="BSL152" s="728"/>
      <c r="BSM152" s="728"/>
      <c r="BSN152" s="728"/>
      <c r="BSO152" s="728"/>
      <c r="BSP152" s="728"/>
      <c r="BSQ152" s="728"/>
      <c r="BSR152" s="728"/>
      <c r="BSS152" s="728"/>
      <c r="BST152" s="728"/>
      <c r="BSU152" s="728"/>
      <c r="BSV152" s="728"/>
      <c r="BSW152" s="728"/>
      <c r="BSX152" s="728"/>
      <c r="BSY152" s="728"/>
      <c r="BSZ152" s="728"/>
      <c r="BTA152" s="728"/>
      <c r="BTB152" s="728"/>
      <c r="BTC152" s="728"/>
      <c r="BTD152" s="728"/>
      <c r="BTE152" s="728"/>
      <c r="BTF152" s="728"/>
      <c r="BTG152" s="728"/>
      <c r="BTH152" s="728"/>
      <c r="BTI152" s="728"/>
      <c r="BTJ152" s="728"/>
      <c r="BTK152" s="728"/>
      <c r="BTL152" s="728"/>
      <c r="BTM152" s="728"/>
      <c r="BTN152" s="728"/>
      <c r="BTO152" s="728"/>
      <c r="BTP152" s="728"/>
      <c r="BTQ152" s="728"/>
      <c r="BTR152" s="728"/>
      <c r="BTS152" s="728"/>
      <c r="BTT152" s="728"/>
      <c r="BTU152" s="728"/>
      <c r="BTV152" s="728"/>
      <c r="BTW152" s="728"/>
      <c r="BTX152" s="728"/>
      <c r="BTY152" s="728"/>
      <c r="BTZ152" s="728"/>
      <c r="BUA152" s="728"/>
      <c r="BUB152" s="728"/>
      <c r="BUC152" s="728"/>
      <c r="BUD152" s="728"/>
      <c r="BUE152" s="728"/>
      <c r="BUF152" s="728"/>
      <c r="BUG152" s="728"/>
      <c r="BUH152" s="728"/>
      <c r="BUI152" s="728"/>
      <c r="BUJ152" s="728"/>
      <c r="BUK152" s="728"/>
      <c r="BUL152" s="728"/>
      <c r="BUM152" s="728"/>
      <c r="BUN152" s="728"/>
      <c r="BUO152" s="728"/>
      <c r="BUP152" s="728"/>
      <c r="BUQ152" s="728"/>
      <c r="BUR152" s="728"/>
      <c r="BUS152" s="728"/>
      <c r="BUT152" s="728"/>
      <c r="BUU152" s="728"/>
      <c r="BUV152" s="728"/>
      <c r="BUW152" s="728"/>
      <c r="BUX152" s="728"/>
      <c r="BUY152" s="728"/>
      <c r="BUZ152" s="728"/>
      <c r="BVA152" s="728"/>
      <c r="BVB152" s="728"/>
      <c r="BVC152" s="728"/>
      <c r="BVD152" s="728"/>
      <c r="BVE152" s="728"/>
      <c r="BVF152" s="728"/>
      <c r="BVG152" s="728"/>
      <c r="BVH152" s="728"/>
      <c r="BVI152" s="728"/>
      <c r="BVJ152" s="728"/>
      <c r="BVK152" s="728"/>
      <c r="BVL152" s="728"/>
      <c r="BVM152" s="728"/>
      <c r="BVN152" s="728"/>
      <c r="BVO152" s="728"/>
      <c r="BVP152" s="728"/>
      <c r="BVQ152" s="728"/>
      <c r="BVR152" s="728"/>
      <c r="BVS152" s="728"/>
      <c r="BVT152" s="728"/>
      <c r="BVU152" s="728"/>
      <c r="BVV152" s="728"/>
      <c r="BVW152" s="728"/>
      <c r="BVX152" s="728"/>
      <c r="BVY152" s="728"/>
      <c r="BVZ152" s="728"/>
      <c r="BWA152" s="728"/>
      <c r="BWB152" s="728"/>
      <c r="BWC152" s="728"/>
      <c r="BWD152" s="728"/>
      <c r="BWE152" s="728"/>
      <c r="BWF152" s="728"/>
      <c r="BWG152" s="728"/>
      <c r="BWH152" s="728"/>
      <c r="BWI152" s="728"/>
      <c r="BWJ152" s="728"/>
      <c r="BWK152" s="728"/>
      <c r="BWL152" s="728"/>
      <c r="BWM152" s="728"/>
      <c r="BWN152" s="728"/>
      <c r="BWO152" s="728"/>
      <c r="BWP152" s="728"/>
      <c r="BWQ152" s="728"/>
      <c r="BWR152" s="728"/>
      <c r="BWS152" s="728"/>
      <c r="BWT152" s="728"/>
      <c r="BWU152" s="728"/>
      <c r="BWV152" s="728"/>
      <c r="BWW152" s="728"/>
      <c r="BWX152" s="728"/>
      <c r="BWY152" s="728"/>
      <c r="BWZ152" s="728"/>
      <c r="BXA152" s="728"/>
      <c r="BXB152" s="728"/>
      <c r="BXC152" s="728"/>
      <c r="BXD152" s="728"/>
      <c r="BXE152" s="728"/>
      <c r="BXF152" s="728"/>
      <c r="BXG152" s="728"/>
      <c r="BXH152" s="728"/>
      <c r="BXI152" s="728"/>
      <c r="BXJ152" s="728"/>
      <c r="BXK152" s="728"/>
      <c r="BXL152" s="728"/>
      <c r="BXM152" s="728"/>
      <c r="BXN152" s="728"/>
      <c r="BXO152" s="728"/>
      <c r="BXP152" s="728"/>
      <c r="BXQ152" s="728"/>
      <c r="BXR152" s="728"/>
      <c r="BXS152" s="728"/>
      <c r="BXT152" s="728"/>
      <c r="BXU152" s="728"/>
      <c r="BXV152" s="728"/>
      <c r="BXW152" s="728"/>
      <c r="BXX152" s="728"/>
      <c r="BXY152" s="728"/>
      <c r="BXZ152" s="728"/>
      <c r="BYA152" s="728"/>
      <c r="BYB152" s="728"/>
      <c r="BYC152" s="728"/>
      <c r="BYD152" s="728"/>
      <c r="BYE152" s="728"/>
      <c r="BYF152" s="728"/>
      <c r="BYG152" s="728"/>
      <c r="BYH152" s="728"/>
      <c r="BYI152" s="728"/>
      <c r="BYJ152" s="728"/>
      <c r="BYK152" s="728"/>
      <c r="BYL152" s="728"/>
      <c r="BYM152" s="728"/>
      <c r="BYN152" s="728"/>
      <c r="BYO152" s="728"/>
      <c r="BYP152" s="728"/>
      <c r="BYQ152" s="728"/>
      <c r="BYR152" s="728"/>
      <c r="BYS152" s="728"/>
      <c r="BYT152" s="728"/>
      <c r="BYU152" s="728"/>
      <c r="BYV152" s="728"/>
      <c r="BYW152" s="728"/>
      <c r="BYX152" s="728"/>
      <c r="BYY152" s="728"/>
      <c r="BYZ152" s="728"/>
      <c r="BZA152" s="728"/>
      <c r="BZB152" s="728"/>
      <c r="BZC152" s="728"/>
      <c r="BZD152" s="728"/>
      <c r="BZE152" s="728"/>
      <c r="BZF152" s="728"/>
      <c r="BZG152" s="728"/>
      <c r="BZH152" s="728"/>
      <c r="BZI152" s="728"/>
      <c r="BZJ152" s="728"/>
      <c r="BZK152" s="728"/>
      <c r="BZL152" s="728"/>
      <c r="BZM152" s="728"/>
      <c r="BZN152" s="728"/>
      <c r="BZO152" s="728"/>
      <c r="BZP152" s="728"/>
      <c r="BZQ152" s="728"/>
      <c r="BZR152" s="728"/>
      <c r="BZS152" s="728"/>
      <c r="BZT152" s="728"/>
      <c r="BZU152" s="728"/>
      <c r="BZV152" s="728"/>
      <c r="BZW152" s="728"/>
      <c r="BZX152" s="728"/>
      <c r="BZY152" s="728"/>
      <c r="BZZ152" s="728"/>
      <c r="CAA152" s="728"/>
      <c r="CAB152" s="728"/>
      <c r="CAC152" s="728"/>
      <c r="CAD152" s="728"/>
      <c r="CAE152" s="728"/>
      <c r="CAF152" s="728"/>
      <c r="CAG152" s="728"/>
      <c r="CAH152" s="728"/>
      <c r="CAI152" s="728"/>
      <c r="CAJ152" s="728"/>
      <c r="CAK152" s="728"/>
      <c r="CAL152" s="728"/>
      <c r="CAM152" s="728"/>
      <c r="CAN152" s="728"/>
      <c r="CAO152" s="728"/>
      <c r="CAP152" s="728"/>
      <c r="CAQ152" s="728"/>
      <c r="CAR152" s="728"/>
      <c r="CAS152" s="728"/>
      <c r="CAT152" s="728"/>
      <c r="CAU152" s="728"/>
      <c r="CAV152" s="728"/>
      <c r="CAW152" s="728"/>
      <c r="CAX152" s="728"/>
      <c r="CAY152" s="728"/>
      <c r="CAZ152" s="728"/>
      <c r="CBA152" s="728"/>
      <c r="CBB152" s="728"/>
      <c r="CBC152" s="728"/>
      <c r="CBD152" s="728"/>
      <c r="CBE152" s="728"/>
      <c r="CBF152" s="728"/>
      <c r="CBG152" s="728"/>
      <c r="CBH152" s="728"/>
      <c r="CBI152" s="728"/>
      <c r="CBJ152" s="728"/>
      <c r="CBK152" s="728"/>
      <c r="CBL152" s="728"/>
      <c r="CBM152" s="728"/>
      <c r="CBN152" s="728"/>
      <c r="CBO152" s="728"/>
      <c r="CBP152" s="728"/>
      <c r="CBQ152" s="728"/>
      <c r="CBR152" s="728"/>
      <c r="CBS152" s="728"/>
      <c r="CBT152" s="728"/>
      <c r="CBU152" s="728"/>
      <c r="CBV152" s="728"/>
      <c r="CBW152" s="728"/>
      <c r="CBX152" s="728"/>
      <c r="CBY152" s="728"/>
      <c r="CBZ152" s="728"/>
      <c r="CCA152" s="728"/>
      <c r="CCB152" s="728"/>
      <c r="CCC152" s="728"/>
      <c r="CCD152" s="728"/>
      <c r="CCE152" s="728"/>
      <c r="CCF152" s="728"/>
      <c r="CCG152" s="728"/>
      <c r="CCH152" s="728"/>
      <c r="CCI152" s="728"/>
      <c r="CCJ152" s="728"/>
      <c r="CCK152" s="728"/>
      <c r="CCL152" s="728"/>
      <c r="CCM152" s="728"/>
      <c r="CCN152" s="728"/>
      <c r="CCO152" s="728"/>
      <c r="CCP152" s="728"/>
      <c r="CCQ152" s="728"/>
      <c r="CCR152" s="728"/>
      <c r="CCS152" s="728"/>
      <c r="CCT152" s="728"/>
      <c r="CCU152" s="728"/>
      <c r="CCV152" s="728"/>
      <c r="CCW152" s="728"/>
      <c r="CCX152" s="728"/>
      <c r="CCY152" s="728"/>
      <c r="CCZ152" s="728"/>
      <c r="CDA152" s="728"/>
      <c r="CDB152" s="728"/>
      <c r="CDC152" s="728"/>
      <c r="CDD152" s="728"/>
      <c r="CDE152" s="728"/>
      <c r="CDF152" s="728"/>
      <c r="CDG152" s="728"/>
      <c r="CDH152" s="728"/>
      <c r="CDI152" s="728"/>
      <c r="CDJ152" s="728"/>
      <c r="CDK152" s="728"/>
      <c r="CDL152" s="728"/>
      <c r="CDM152" s="728"/>
      <c r="CDN152" s="728"/>
      <c r="CDO152" s="728"/>
      <c r="CDP152" s="728"/>
      <c r="CDQ152" s="728"/>
      <c r="CDR152" s="728"/>
      <c r="CDS152" s="728"/>
      <c r="CDT152" s="728"/>
      <c r="CDU152" s="728"/>
      <c r="CDV152" s="728"/>
      <c r="CDW152" s="728"/>
      <c r="CDX152" s="728"/>
      <c r="CDY152" s="728"/>
      <c r="CDZ152" s="728"/>
      <c r="CEA152" s="728"/>
      <c r="CEB152" s="728"/>
      <c r="CEC152" s="728"/>
      <c r="CED152" s="728"/>
      <c r="CEE152" s="728"/>
      <c r="CEF152" s="728"/>
      <c r="CEG152" s="728"/>
      <c r="CEH152" s="728"/>
      <c r="CEI152" s="728"/>
      <c r="CEJ152" s="728"/>
      <c r="CEK152" s="728"/>
      <c r="CEL152" s="728"/>
      <c r="CEM152" s="728"/>
      <c r="CEN152" s="728"/>
      <c r="CEO152" s="728"/>
      <c r="CEP152" s="728"/>
      <c r="CEQ152" s="728"/>
      <c r="CER152" s="728"/>
      <c r="CES152" s="728"/>
      <c r="CET152" s="728"/>
      <c r="CEU152" s="728"/>
      <c r="CEV152" s="728"/>
      <c r="CEW152" s="728"/>
      <c r="CEX152" s="728"/>
      <c r="CEY152" s="728"/>
      <c r="CEZ152" s="728"/>
      <c r="CFA152" s="728"/>
      <c r="CFB152" s="728"/>
      <c r="CFC152" s="728"/>
      <c r="CFD152" s="728"/>
      <c r="CFE152" s="728"/>
      <c r="CFF152" s="728"/>
      <c r="CFG152" s="728"/>
      <c r="CFH152" s="728"/>
      <c r="CFI152" s="728"/>
      <c r="CFJ152" s="728"/>
      <c r="CFK152" s="728"/>
      <c r="CFL152" s="728"/>
      <c r="CFM152" s="728"/>
      <c r="CFN152" s="728"/>
      <c r="CFO152" s="728"/>
      <c r="CFP152" s="728"/>
      <c r="CFQ152" s="728"/>
      <c r="CFR152" s="728"/>
      <c r="CFS152" s="728"/>
      <c r="CFT152" s="728"/>
      <c r="CFU152" s="728"/>
      <c r="CFV152" s="728"/>
      <c r="CFW152" s="728"/>
      <c r="CFX152" s="728"/>
      <c r="CFY152" s="728"/>
      <c r="CFZ152" s="728"/>
      <c r="CGA152" s="728"/>
      <c r="CGB152" s="728"/>
      <c r="CGC152" s="728"/>
      <c r="CGD152" s="728"/>
      <c r="CGE152" s="728"/>
      <c r="CGF152" s="728"/>
      <c r="CGG152" s="728"/>
      <c r="CGH152" s="728"/>
      <c r="CGI152" s="728"/>
      <c r="CGJ152" s="728"/>
      <c r="CGK152" s="728"/>
      <c r="CGL152" s="728"/>
      <c r="CGM152" s="728"/>
      <c r="CGN152" s="728"/>
      <c r="CGO152" s="728"/>
      <c r="CGP152" s="728"/>
      <c r="CGQ152" s="728"/>
      <c r="CGR152" s="728"/>
      <c r="CGS152" s="728"/>
      <c r="CGT152" s="728"/>
      <c r="CGU152" s="728"/>
      <c r="CGV152" s="728"/>
      <c r="CGW152" s="728"/>
      <c r="CGX152" s="728"/>
      <c r="CGY152" s="728"/>
      <c r="CGZ152" s="728"/>
      <c r="CHA152" s="728"/>
      <c r="CHB152" s="728"/>
      <c r="CHC152" s="728"/>
      <c r="CHD152" s="728"/>
      <c r="CHE152" s="728"/>
      <c r="CHF152" s="728"/>
      <c r="CHG152" s="728"/>
      <c r="CHH152" s="728"/>
      <c r="CHI152" s="728"/>
      <c r="CHJ152" s="728"/>
      <c r="CHK152" s="728"/>
      <c r="CHL152" s="728"/>
      <c r="CHM152" s="728"/>
      <c r="CHN152" s="728"/>
      <c r="CHO152" s="728"/>
      <c r="CHP152" s="728"/>
      <c r="CHQ152" s="728"/>
      <c r="CHR152" s="728"/>
      <c r="CHS152" s="728"/>
      <c r="CHT152" s="728"/>
      <c r="CHU152" s="728"/>
      <c r="CHV152" s="728"/>
      <c r="CHW152" s="728"/>
      <c r="CHX152" s="728"/>
      <c r="CHY152" s="728"/>
      <c r="CHZ152" s="728"/>
      <c r="CIA152" s="728"/>
      <c r="CIB152" s="728"/>
      <c r="CIC152" s="728"/>
      <c r="CID152" s="728"/>
      <c r="CIE152" s="728"/>
      <c r="CIF152" s="728"/>
      <c r="CIG152" s="728"/>
      <c r="CIH152" s="728"/>
      <c r="CII152" s="728"/>
      <c r="CIJ152" s="728"/>
      <c r="CIK152" s="728"/>
      <c r="CIL152" s="728"/>
      <c r="CIM152" s="728"/>
      <c r="CIN152" s="728"/>
      <c r="CIO152" s="728"/>
      <c r="CIP152" s="728"/>
      <c r="CIQ152" s="728"/>
      <c r="CIR152" s="728"/>
      <c r="CIS152" s="728"/>
      <c r="CIT152" s="728"/>
      <c r="CIU152" s="728"/>
      <c r="CIV152" s="728"/>
      <c r="CIW152" s="728"/>
      <c r="CIX152" s="728"/>
      <c r="CIY152" s="728"/>
      <c r="CIZ152" s="728"/>
      <c r="CJA152" s="728"/>
      <c r="CJB152" s="728"/>
      <c r="CJC152" s="728"/>
      <c r="CJD152" s="728"/>
      <c r="CJE152" s="728"/>
      <c r="CJF152" s="728"/>
      <c r="CJG152" s="728"/>
      <c r="CJH152" s="728"/>
      <c r="CJI152" s="728"/>
      <c r="CJJ152" s="728"/>
      <c r="CJK152" s="728"/>
      <c r="CJL152" s="728"/>
      <c r="CJM152" s="728"/>
      <c r="CJN152" s="728"/>
      <c r="CJO152" s="728"/>
      <c r="CJP152" s="728"/>
      <c r="CJQ152" s="728"/>
      <c r="CJR152" s="728"/>
      <c r="CJS152" s="728"/>
      <c r="CJT152" s="728"/>
      <c r="CJU152" s="728"/>
      <c r="CJV152" s="728"/>
      <c r="CJW152" s="728"/>
      <c r="CJX152" s="728"/>
      <c r="CJY152" s="728"/>
      <c r="CJZ152" s="728"/>
      <c r="CKA152" s="728"/>
      <c r="CKB152" s="728"/>
      <c r="CKC152" s="728"/>
      <c r="CKD152" s="728"/>
      <c r="CKE152" s="728"/>
      <c r="CKF152" s="728"/>
      <c r="CKG152" s="728"/>
      <c r="CKH152" s="728"/>
      <c r="CKI152" s="728"/>
      <c r="CKJ152" s="728"/>
      <c r="CKK152" s="728"/>
      <c r="CKL152" s="728"/>
      <c r="CKM152" s="728"/>
      <c r="CKN152" s="728"/>
      <c r="CKO152" s="728"/>
      <c r="CKP152" s="728"/>
      <c r="CKQ152" s="728"/>
      <c r="CKR152" s="728"/>
      <c r="CKS152" s="728"/>
      <c r="CKT152" s="728"/>
      <c r="CKU152" s="728"/>
      <c r="CKV152" s="728"/>
      <c r="CKW152" s="728"/>
      <c r="CKX152" s="728"/>
      <c r="CKY152" s="728"/>
      <c r="CKZ152" s="728"/>
      <c r="CLA152" s="728"/>
      <c r="CLB152" s="728"/>
      <c r="CLC152" s="728"/>
      <c r="CLD152" s="728"/>
      <c r="CLE152" s="728"/>
      <c r="CLF152" s="728"/>
      <c r="CLG152" s="728"/>
      <c r="CLH152" s="728"/>
      <c r="CLI152" s="728"/>
      <c r="CLJ152" s="728"/>
      <c r="CLK152" s="728"/>
      <c r="CLL152" s="728"/>
      <c r="CLM152" s="728"/>
      <c r="CLN152" s="728"/>
      <c r="CLO152" s="728"/>
      <c r="CLP152" s="728"/>
      <c r="CLQ152" s="728"/>
      <c r="CLR152" s="728"/>
      <c r="CLS152" s="728"/>
      <c r="CLT152" s="728"/>
      <c r="CLU152" s="728"/>
      <c r="CLV152" s="728"/>
      <c r="CLW152" s="728"/>
      <c r="CLX152" s="728"/>
      <c r="CLY152" s="728"/>
      <c r="CLZ152" s="728"/>
      <c r="CMA152" s="728"/>
      <c r="CMB152" s="728"/>
      <c r="CMC152" s="728"/>
      <c r="CMD152" s="728"/>
      <c r="CME152" s="728"/>
      <c r="CMF152" s="728"/>
      <c r="CMG152" s="728"/>
      <c r="CMH152" s="728"/>
      <c r="CMI152" s="728"/>
      <c r="CMJ152" s="728"/>
      <c r="CMK152" s="728"/>
      <c r="CML152" s="728"/>
      <c r="CMM152" s="728"/>
      <c r="CMN152" s="728"/>
      <c r="CMO152" s="728"/>
      <c r="CMP152" s="728"/>
      <c r="CMQ152" s="728"/>
      <c r="CMR152" s="728"/>
      <c r="CMS152" s="728"/>
      <c r="CMT152" s="728"/>
      <c r="CMU152" s="728"/>
      <c r="CMV152" s="728"/>
      <c r="CMW152" s="728"/>
      <c r="CMX152" s="728"/>
      <c r="CMY152" s="728"/>
      <c r="CMZ152" s="728"/>
      <c r="CNA152" s="728"/>
      <c r="CNB152" s="728"/>
      <c r="CNC152" s="728"/>
      <c r="CND152" s="728"/>
      <c r="CNE152" s="728"/>
      <c r="CNF152" s="728"/>
      <c r="CNG152" s="728"/>
      <c r="CNH152" s="728"/>
      <c r="CNI152" s="728"/>
      <c r="CNJ152" s="728"/>
      <c r="CNK152" s="728"/>
      <c r="CNL152" s="728"/>
      <c r="CNM152" s="728"/>
      <c r="CNN152" s="728"/>
      <c r="CNO152" s="728"/>
      <c r="CNP152" s="728"/>
      <c r="CNQ152" s="728"/>
      <c r="CNR152" s="728"/>
      <c r="CNS152" s="728"/>
      <c r="CNT152" s="728"/>
      <c r="CNU152" s="728"/>
      <c r="CNV152" s="728"/>
      <c r="CNW152" s="728"/>
      <c r="CNX152" s="728"/>
      <c r="CNY152" s="728"/>
      <c r="CNZ152" s="728"/>
      <c r="COA152" s="728"/>
      <c r="COB152" s="728"/>
      <c r="COC152" s="728"/>
      <c r="COD152" s="728"/>
      <c r="COE152" s="728"/>
      <c r="COF152" s="728"/>
      <c r="COG152" s="728"/>
      <c r="COH152" s="728"/>
      <c r="COI152" s="728"/>
      <c r="COJ152" s="728"/>
      <c r="COK152" s="728"/>
      <c r="COL152" s="728"/>
      <c r="COM152" s="728"/>
      <c r="CON152" s="728"/>
      <c r="COO152" s="728"/>
      <c r="COP152" s="728"/>
      <c r="COQ152" s="728"/>
      <c r="COR152" s="728"/>
      <c r="COS152" s="728"/>
      <c r="COT152" s="728"/>
      <c r="COU152" s="728"/>
      <c r="COV152" s="728"/>
      <c r="COW152" s="728"/>
      <c r="COX152" s="728"/>
      <c r="COY152" s="728"/>
      <c r="COZ152" s="728"/>
      <c r="CPA152" s="728"/>
      <c r="CPB152" s="728"/>
      <c r="CPC152" s="728"/>
      <c r="CPD152" s="728"/>
      <c r="CPE152" s="728"/>
      <c r="CPF152" s="728"/>
      <c r="CPG152" s="728"/>
      <c r="CPH152" s="728"/>
      <c r="CPI152" s="728"/>
      <c r="CPJ152" s="728"/>
      <c r="CPK152" s="728"/>
      <c r="CPL152" s="728"/>
      <c r="CPM152" s="728"/>
      <c r="CPN152" s="728"/>
      <c r="CPO152" s="728"/>
      <c r="CPP152" s="728"/>
      <c r="CPQ152" s="728"/>
      <c r="CPR152" s="728"/>
      <c r="CPS152" s="728"/>
      <c r="CPT152" s="728"/>
      <c r="CPU152" s="728"/>
      <c r="CPV152" s="728"/>
      <c r="CPW152" s="728"/>
      <c r="CPX152" s="728"/>
      <c r="CPY152" s="728"/>
      <c r="CPZ152" s="728"/>
      <c r="CQA152" s="728"/>
      <c r="CQB152" s="728"/>
      <c r="CQC152" s="728"/>
      <c r="CQD152" s="728"/>
      <c r="CQE152" s="728"/>
      <c r="CQF152" s="728"/>
      <c r="CQG152" s="728"/>
      <c r="CQH152" s="728"/>
      <c r="CQI152" s="728"/>
      <c r="CQJ152" s="728"/>
      <c r="CQK152" s="728"/>
      <c r="CQL152" s="728"/>
      <c r="CQM152" s="728"/>
      <c r="CQN152" s="728"/>
      <c r="CQO152" s="728"/>
      <c r="CQP152" s="728"/>
      <c r="CQQ152" s="728"/>
      <c r="CQR152" s="728"/>
      <c r="CQS152" s="728"/>
      <c r="CQT152" s="728"/>
      <c r="CQU152" s="728"/>
      <c r="CQV152" s="728"/>
      <c r="CQW152" s="728"/>
      <c r="CQX152" s="728"/>
      <c r="CQY152" s="728"/>
      <c r="CQZ152" s="728"/>
      <c r="CRA152" s="728"/>
      <c r="CRB152" s="728"/>
      <c r="CRC152" s="728"/>
      <c r="CRD152" s="728"/>
      <c r="CRE152" s="728"/>
      <c r="CRF152" s="728"/>
      <c r="CRG152" s="728"/>
      <c r="CRH152" s="728"/>
      <c r="CRI152" s="728"/>
      <c r="CRJ152" s="728"/>
      <c r="CRK152" s="728"/>
      <c r="CRL152" s="728"/>
      <c r="CRM152" s="728"/>
      <c r="CRN152" s="728"/>
      <c r="CRO152" s="728"/>
      <c r="CRP152" s="728"/>
      <c r="CRQ152" s="728"/>
      <c r="CRR152" s="728"/>
      <c r="CRS152" s="728"/>
      <c r="CRT152" s="728"/>
      <c r="CRU152" s="728"/>
      <c r="CRV152" s="728"/>
      <c r="CRW152" s="728"/>
      <c r="CRX152" s="728"/>
      <c r="CRY152" s="728"/>
      <c r="CRZ152" s="728"/>
      <c r="CSA152" s="728"/>
      <c r="CSB152" s="728"/>
      <c r="CSC152" s="728"/>
      <c r="CSD152" s="728"/>
      <c r="CSE152" s="728"/>
      <c r="CSF152" s="728"/>
      <c r="CSG152" s="728"/>
      <c r="CSH152" s="728"/>
      <c r="CSI152" s="728"/>
      <c r="CSJ152" s="728"/>
      <c r="CSK152" s="728"/>
      <c r="CSL152" s="728"/>
      <c r="CSM152" s="728"/>
      <c r="CSN152" s="728"/>
      <c r="CSO152" s="728"/>
      <c r="CSP152" s="728"/>
      <c r="CSQ152" s="728"/>
      <c r="CSR152" s="728"/>
      <c r="CSS152" s="728"/>
      <c r="CST152" s="728"/>
      <c r="CSU152" s="728"/>
      <c r="CSV152" s="728"/>
      <c r="CSW152" s="728"/>
      <c r="CSX152" s="728"/>
      <c r="CSY152" s="728"/>
      <c r="CSZ152" s="728"/>
      <c r="CTA152" s="728"/>
      <c r="CTB152" s="728"/>
      <c r="CTC152" s="728"/>
      <c r="CTD152" s="728"/>
      <c r="CTE152" s="728"/>
      <c r="CTF152" s="728"/>
      <c r="CTG152" s="728"/>
      <c r="CTH152" s="728"/>
      <c r="CTI152" s="728"/>
      <c r="CTJ152" s="728"/>
      <c r="CTK152" s="728"/>
      <c r="CTL152" s="728"/>
      <c r="CTM152" s="728"/>
      <c r="CTN152" s="728"/>
      <c r="CTO152" s="728"/>
      <c r="CTP152" s="728"/>
      <c r="CTQ152" s="728"/>
      <c r="CTR152" s="728"/>
      <c r="CTS152" s="728"/>
      <c r="CTT152" s="728"/>
      <c r="CTU152" s="728"/>
      <c r="CTV152" s="728"/>
      <c r="CTW152" s="728"/>
      <c r="CTX152" s="728"/>
      <c r="CTY152" s="728"/>
      <c r="CTZ152" s="728"/>
      <c r="CUA152" s="728"/>
      <c r="CUB152" s="728"/>
      <c r="CUC152" s="728"/>
      <c r="CUD152" s="728"/>
      <c r="CUE152" s="728"/>
      <c r="CUF152" s="728"/>
      <c r="CUG152" s="728"/>
      <c r="CUH152" s="728"/>
      <c r="CUI152" s="728"/>
      <c r="CUJ152" s="728"/>
      <c r="CUK152" s="728"/>
      <c r="CUL152" s="728"/>
      <c r="CUM152" s="728"/>
      <c r="CUN152" s="728"/>
      <c r="CUO152" s="728"/>
      <c r="CUP152" s="728"/>
      <c r="CUQ152" s="728"/>
      <c r="CUR152" s="728"/>
      <c r="CUS152" s="728"/>
      <c r="CUT152" s="728"/>
      <c r="CUU152" s="728"/>
      <c r="CUV152" s="728"/>
      <c r="CUW152" s="728"/>
      <c r="CUX152" s="728"/>
      <c r="CUY152" s="728"/>
      <c r="CUZ152" s="728"/>
      <c r="CVA152" s="728"/>
      <c r="CVB152" s="728"/>
      <c r="CVC152" s="728"/>
      <c r="CVD152" s="728"/>
      <c r="CVE152" s="728"/>
      <c r="CVF152" s="728"/>
      <c r="CVG152" s="728"/>
      <c r="CVH152" s="728"/>
      <c r="CVI152" s="728"/>
      <c r="CVJ152" s="728"/>
      <c r="CVK152" s="728"/>
      <c r="CVL152" s="728"/>
      <c r="CVM152" s="728"/>
      <c r="CVN152" s="728"/>
      <c r="CVO152" s="728"/>
      <c r="CVP152" s="728"/>
      <c r="CVQ152" s="728"/>
      <c r="CVR152" s="728"/>
      <c r="CVS152" s="728"/>
      <c r="CVT152" s="728"/>
      <c r="CVU152" s="728"/>
      <c r="CVV152" s="728"/>
      <c r="CVW152" s="728"/>
      <c r="CVX152" s="728"/>
      <c r="CVY152" s="728"/>
      <c r="CVZ152" s="728"/>
      <c r="CWA152" s="728"/>
      <c r="CWB152" s="728"/>
      <c r="CWC152" s="728"/>
      <c r="CWD152" s="728"/>
      <c r="CWE152" s="728"/>
      <c r="CWF152" s="728"/>
      <c r="CWG152" s="728"/>
      <c r="CWH152" s="728"/>
      <c r="CWI152" s="728"/>
      <c r="CWJ152" s="728"/>
      <c r="CWK152" s="728"/>
      <c r="CWL152" s="728"/>
      <c r="CWM152" s="728"/>
      <c r="CWN152" s="728"/>
      <c r="CWO152" s="728"/>
      <c r="CWP152" s="728"/>
      <c r="CWQ152" s="728"/>
      <c r="CWR152" s="728"/>
      <c r="CWS152" s="728"/>
      <c r="CWT152" s="728"/>
      <c r="CWU152" s="728"/>
      <c r="CWV152" s="728"/>
      <c r="CWW152" s="728"/>
      <c r="CWX152" s="728"/>
      <c r="CWY152" s="728"/>
      <c r="CWZ152" s="728"/>
      <c r="CXA152" s="728"/>
      <c r="CXB152" s="728"/>
      <c r="CXC152" s="728"/>
      <c r="CXD152" s="728"/>
      <c r="CXE152" s="728"/>
      <c r="CXF152" s="728"/>
      <c r="CXG152" s="728"/>
      <c r="CXH152" s="728"/>
      <c r="CXI152" s="728"/>
      <c r="CXJ152" s="728"/>
      <c r="CXK152" s="728"/>
      <c r="CXL152" s="728"/>
      <c r="CXM152" s="728"/>
      <c r="CXN152" s="728"/>
      <c r="CXO152" s="728"/>
      <c r="CXP152" s="728"/>
      <c r="CXQ152" s="728"/>
      <c r="CXR152" s="728"/>
      <c r="CXS152" s="728"/>
      <c r="CXT152" s="728"/>
      <c r="CXU152" s="728"/>
      <c r="CXV152" s="728"/>
      <c r="CXW152" s="728"/>
      <c r="CXX152" s="728"/>
      <c r="CXY152" s="728"/>
      <c r="CXZ152" s="728"/>
      <c r="CYA152" s="728"/>
      <c r="CYB152" s="728"/>
      <c r="CYC152" s="728"/>
      <c r="CYD152" s="728"/>
      <c r="CYE152" s="728"/>
      <c r="CYF152" s="728"/>
      <c r="CYG152" s="728"/>
      <c r="CYH152" s="728"/>
      <c r="CYI152" s="728"/>
      <c r="CYJ152" s="728"/>
      <c r="CYK152" s="728"/>
      <c r="CYL152" s="728"/>
      <c r="CYM152" s="728"/>
      <c r="CYN152" s="728"/>
      <c r="CYO152" s="728"/>
      <c r="CYP152" s="728"/>
      <c r="CYQ152" s="728"/>
      <c r="CYR152" s="728"/>
      <c r="CYS152" s="728"/>
      <c r="CYT152" s="728"/>
      <c r="CYU152" s="728"/>
      <c r="CYV152" s="728"/>
      <c r="CYW152" s="728"/>
      <c r="CYX152" s="728"/>
      <c r="CYY152" s="728"/>
      <c r="CYZ152" s="728"/>
      <c r="CZA152" s="728"/>
      <c r="CZB152" s="728"/>
      <c r="CZC152" s="728"/>
      <c r="CZD152" s="728"/>
      <c r="CZE152" s="728"/>
      <c r="CZF152" s="728"/>
      <c r="CZG152" s="728"/>
      <c r="CZH152" s="728"/>
      <c r="CZI152" s="728"/>
      <c r="CZJ152" s="728"/>
      <c r="CZK152" s="728"/>
      <c r="CZL152" s="728"/>
      <c r="CZM152" s="728"/>
      <c r="CZN152" s="728"/>
      <c r="CZO152" s="728"/>
      <c r="CZP152" s="728"/>
      <c r="CZQ152" s="728"/>
      <c r="CZR152" s="728"/>
      <c r="CZS152" s="728"/>
      <c r="CZT152" s="728"/>
      <c r="CZU152" s="728"/>
      <c r="CZV152" s="728"/>
      <c r="CZW152" s="728"/>
      <c r="CZX152" s="728"/>
      <c r="CZY152" s="728"/>
      <c r="CZZ152" s="728"/>
      <c r="DAA152" s="728"/>
      <c r="DAB152" s="728"/>
      <c r="DAC152" s="728"/>
      <c r="DAD152" s="728"/>
      <c r="DAE152" s="728"/>
      <c r="DAF152" s="728"/>
      <c r="DAG152" s="728"/>
      <c r="DAH152" s="728"/>
      <c r="DAI152" s="728"/>
      <c r="DAJ152" s="728"/>
      <c r="DAK152" s="728"/>
      <c r="DAL152" s="728"/>
      <c r="DAM152" s="728"/>
      <c r="DAN152" s="728"/>
      <c r="DAO152" s="728"/>
      <c r="DAP152" s="728"/>
      <c r="DAQ152" s="728"/>
      <c r="DAR152" s="728"/>
      <c r="DAS152" s="728"/>
      <c r="DAT152" s="728"/>
      <c r="DAU152" s="728"/>
      <c r="DAV152" s="728"/>
      <c r="DAW152" s="728"/>
      <c r="DAX152" s="728"/>
      <c r="DAY152" s="728"/>
      <c r="DAZ152" s="728"/>
      <c r="DBA152" s="728"/>
      <c r="DBB152" s="728"/>
      <c r="DBC152" s="728"/>
      <c r="DBD152" s="728"/>
      <c r="DBE152" s="728"/>
      <c r="DBF152" s="728"/>
      <c r="DBG152" s="728"/>
      <c r="DBH152" s="728"/>
      <c r="DBI152" s="728"/>
      <c r="DBJ152" s="728"/>
      <c r="DBK152" s="728"/>
      <c r="DBL152" s="728"/>
      <c r="DBM152" s="728"/>
      <c r="DBN152" s="728"/>
      <c r="DBO152" s="728"/>
      <c r="DBP152" s="728"/>
      <c r="DBQ152" s="728"/>
      <c r="DBR152" s="728"/>
      <c r="DBS152" s="728"/>
      <c r="DBT152" s="728"/>
      <c r="DBU152" s="728"/>
      <c r="DBV152" s="728"/>
      <c r="DBW152" s="728"/>
      <c r="DBX152" s="728"/>
      <c r="DBY152" s="728"/>
      <c r="DBZ152" s="728"/>
      <c r="DCA152" s="728"/>
      <c r="DCB152" s="728"/>
      <c r="DCC152" s="728"/>
      <c r="DCD152" s="728"/>
      <c r="DCE152" s="728"/>
      <c r="DCF152" s="728"/>
      <c r="DCG152" s="728"/>
      <c r="DCH152" s="728"/>
      <c r="DCI152" s="728"/>
      <c r="DCJ152" s="728"/>
      <c r="DCK152" s="728"/>
      <c r="DCL152" s="728"/>
      <c r="DCM152" s="728"/>
      <c r="DCN152" s="728"/>
      <c r="DCO152" s="728"/>
      <c r="DCP152" s="728"/>
      <c r="DCQ152" s="728"/>
      <c r="DCR152" s="728"/>
      <c r="DCS152" s="728"/>
      <c r="DCT152" s="728"/>
      <c r="DCU152" s="728"/>
      <c r="DCV152" s="728"/>
      <c r="DCW152" s="728"/>
      <c r="DCX152" s="728"/>
      <c r="DCY152" s="728"/>
      <c r="DCZ152" s="728"/>
      <c r="DDA152" s="728"/>
      <c r="DDB152" s="728"/>
      <c r="DDC152" s="728"/>
      <c r="DDD152" s="728"/>
      <c r="DDE152" s="728"/>
      <c r="DDF152" s="728"/>
      <c r="DDG152" s="728"/>
      <c r="DDH152" s="728"/>
      <c r="DDI152" s="728"/>
      <c r="DDJ152" s="728"/>
      <c r="DDK152" s="728"/>
      <c r="DDL152" s="728"/>
      <c r="DDM152" s="728"/>
      <c r="DDN152" s="728"/>
      <c r="DDO152" s="728"/>
      <c r="DDP152" s="728"/>
      <c r="DDQ152" s="728"/>
      <c r="DDR152" s="728"/>
      <c r="DDS152" s="728"/>
      <c r="DDT152" s="728"/>
      <c r="DDU152" s="728"/>
      <c r="DDV152" s="728"/>
      <c r="DDW152" s="728"/>
      <c r="DDX152" s="728"/>
      <c r="DDY152" s="728"/>
      <c r="DDZ152" s="728"/>
      <c r="DEA152" s="728"/>
      <c r="DEB152" s="728"/>
      <c r="DEC152" s="728"/>
      <c r="DED152" s="728"/>
      <c r="DEE152" s="728"/>
      <c r="DEF152" s="728"/>
      <c r="DEG152" s="728"/>
      <c r="DEH152" s="728"/>
      <c r="DEI152" s="728"/>
      <c r="DEJ152" s="728"/>
      <c r="DEK152" s="728"/>
      <c r="DEL152" s="728"/>
      <c r="DEM152" s="728"/>
      <c r="DEN152" s="728"/>
      <c r="DEO152" s="728"/>
      <c r="DEP152" s="728"/>
      <c r="DEQ152" s="728"/>
      <c r="DER152" s="728"/>
      <c r="DES152" s="728"/>
      <c r="DET152" s="728"/>
      <c r="DEU152" s="728"/>
      <c r="DEV152" s="728"/>
      <c r="DEW152" s="728"/>
      <c r="DEX152" s="728"/>
      <c r="DEY152" s="728"/>
      <c r="DEZ152" s="728"/>
      <c r="DFA152" s="728"/>
      <c r="DFB152" s="728"/>
      <c r="DFC152" s="728"/>
      <c r="DFD152" s="728"/>
      <c r="DFE152" s="728"/>
      <c r="DFF152" s="728"/>
      <c r="DFG152" s="728"/>
      <c r="DFH152" s="728"/>
      <c r="DFI152" s="728"/>
      <c r="DFJ152" s="728"/>
      <c r="DFK152" s="728"/>
      <c r="DFL152" s="728"/>
      <c r="DFM152" s="728"/>
      <c r="DFN152" s="728"/>
      <c r="DFO152" s="728"/>
      <c r="DFP152" s="728"/>
      <c r="DFQ152" s="728"/>
      <c r="DFR152" s="728"/>
      <c r="DFS152" s="728"/>
      <c r="DFT152" s="728"/>
      <c r="DFU152" s="728"/>
      <c r="DFV152" s="728"/>
      <c r="DFW152" s="728"/>
      <c r="DFX152" s="728"/>
      <c r="DFY152" s="728"/>
      <c r="DFZ152" s="728"/>
      <c r="DGA152" s="728"/>
      <c r="DGB152" s="728"/>
      <c r="DGC152" s="728"/>
      <c r="DGD152" s="728"/>
      <c r="DGE152" s="728"/>
      <c r="DGF152" s="728"/>
      <c r="DGG152" s="728"/>
      <c r="DGH152" s="728"/>
      <c r="DGI152" s="728"/>
      <c r="DGJ152" s="728"/>
      <c r="DGK152" s="728"/>
      <c r="DGL152" s="728"/>
      <c r="DGM152" s="728"/>
      <c r="DGN152" s="728"/>
      <c r="DGO152" s="728"/>
      <c r="DGP152" s="728"/>
      <c r="DGQ152" s="728"/>
      <c r="DGR152" s="728"/>
      <c r="DGS152" s="728"/>
      <c r="DGT152" s="728"/>
      <c r="DGU152" s="728"/>
      <c r="DGV152" s="728"/>
      <c r="DGW152" s="728"/>
      <c r="DGX152" s="728"/>
      <c r="DGY152" s="728"/>
      <c r="DGZ152" s="728"/>
      <c r="DHA152" s="728"/>
      <c r="DHB152" s="728"/>
      <c r="DHC152" s="728"/>
      <c r="DHD152" s="728"/>
      <c r="DHE152" s="728"/>
      <c r="DHF152" s="728"/>
      <c r="DHG152" s="728"/>
      <c r="DHH152" s="728"/>
      <c r="DHI152" s="728"/>
      <c r="DHJ152" s="728"/>
      <c r="DHK152" s="728"/>
      <c r="DHL152" s="728"/>
      <c r="DHM152" s="728"/>
      <c r="DHN152" s="728"/>
      <c r="DHO152" s="728"/>
      <c r="DHP152" s="728"/>
      <c r="DHQ152" s="728"/>
      <c r="DHR152" s="728"/>
      <c r="DHS152" s="728"/>
      <c r="DHT152" s="728"/>
      <c r="DHU152" s="728"/>
      <c r="DHV152" s="728"/>
      <c r="DHW152" s="728"/>
      <c r="DHX152" s="728"/>
      <c r="DHY152" s="728"/>
      <c r="DHZ152" s="728"/>
      <c r="DIA152" s="728"/>
      <c r="DIB152" s="728"/>
      <c r="DIC152" s="728"/>
      <c r="DID152" s="728"/>
      <c r="DIE152" s="728"/>
      <c r="DIF152" s="728"/>
      <c r="DIG152" s="728"/>
      <c r="DIH152" s="728"/>
      <c r="DII152" s="728"/>
      <c r="DIJ152" s="728"/>
      <c r="DIK152" s="728"/>
      <c r="DIL152" s="728"/>
      <c r="DIM152" s="728"/>
      <c r="DIN152" s="728"/>
      <c r="DIO152" s="728"/>
      <c r="DIP152" s="728"/>
      <c r="DIQ152" s="728"/>
      <c r="DIR152" s="728"/>
      <c r="DIS152" s="728"/>
      <c r="DIT152" s="728"/>
      <c r="DIU152" s="728"/>
      <c r="DIV152" s="728"/>
      <c r="DIW152" s="728"/>
      <c r="DIX152" s="728"/>
      <c r="DIY152" s="728"/>
      <c r="DIZ152" s="728"/>
      <c r="DJA152" s="728"/>
      <c r="DJB152" s="728"/>
      <c r="DJC152" s="728"/>
      <c r="DJD152" s="728"/>
      <c r="DJE152" s="728"/>
      <c r="DJF152" s="728"/>
      <c r="DJG152" s="728"/>
      <c r="DJH152" s="728"/>
      <c r="DJI152" s="728"/>
      <c r="DJJ152" s="728"/>
      <c r="DJK152" s="728"/>
      <c r="DJL152" s="728"/>
      <c r="DJM152" s="728"/>
      <c r="DJN152" s="728"/>
      <c r="DJO152" s="728"/>
      <c r="DJP152" s="728"/>
      <c r="DJQ152" s="728"/>
      <c r="DJR152" s="728"/>
      <c r="DJS152" s="728"/>
      <c r="DJT152" s="728"/>
      <c r="DJU152" s="728"/>
      <c r="DJV152" s="728"/>
      <c r="DJW152" s="728"/>
      <c r="DJX152" s="728"/>
      <c r="DJY152" s="728"/>
      <c r="DJZ152" s="728"/>
      <c r="DKA152" s="728"/>
      <c r="DKB152" s="728"/>
      <c r="DKC152" s="728"/>
      <c r="DKD152" s="728"/>
      <c r="DKE152" s="728"/>
      <c r="DKF152" s="728"/>
      <c r="DKG152" s="728"/>
      <c r="DKH152" s="728"/>
      <c r="DKI152" s="728"/>
      <c r="DKJ152" s="728"/>
      <c r="DKK152" s="728"/>
      <c r="DKL152" s="728"/>
      <c r="DKM152" s="728"/>
      <c r="DKN152" s="728"/>
      <c r="DKO152" s="728"/>
      <c r="DKP152" s="728"/>
      <c r="DKQ152" s="728"/>
      <c r="DKR152" s="728"/>
      <c r="DKS152" s="728"/>
      <c r="DKT152" s="728"/>
      <c r="DKU152" s="728"/>
      <c r="DKV152" s="728"/>
      <c r="DKW152" s="728"/>
      <c r="DKX152" s="728"/>
      <c r="DKY152" s="728"/>
      <c r="DKZ152" s="728"/>
      <c r="DLA152" s="728"/>
      <c r="DLB152" s="728"/>
      <c r="DLC152" s="728"/>
      <c r="DLD152" s="728"/>
      <c r="DLE152" s="728"/>
      <c r="DLF152" s="728"/>
      <c r="DLG152" s="728"/>
      <c r="DLH152" s="728"/>
      <c r="DLI152" s="728"/>
      <c r="DLJ152" s="728"/>
      <c r="DLK152" s="728"/>
      <c r="DLL152" s="728"/>
      <c r="DLM152" s="728"/>
      <c r="DLN152" s="728"/>
      <c r="DLO152" s="728"/>
      <c r="DLP152" s="728"/>
      <c r="DLQ152" s="728"/>
      <c r="DLR152" s="728"/>
      <c r="DLS152" s="728"/>
      <c r="DLT152" s="728"/>
      <c r="DLU152" s="728"/>
      <c r="DLV152" s="728"/>
      <c r="DLW152" s="728"/>
      <c r="DLX152" s="728"/>
      <c r="DLY152" s="728"/>
      <c r="DLZ152" s="728"/>
      <c r="DMA152" s="728"/>
      <c r="DMB152" s="728"/>
      <c r="DMC152" s="728"/>
      <c r="DMD152" s="728"/>
      <c r="DME152" s="728"/>
      <c r="DMF152" s="728"/>
      <c r="DMG152" s="728"/>
      <c r="DMH152" s="728"/>
      <c r="DMI152" s="728"/>
      <c r="DMJ152" s="728"/>
      <c r="DMK152" s="728"/>
      <c r="DML152" s="728"/>
      <c r="DMM152" s="728"/>
      <c r="DMN152" s="728"/>
      <c r="DMO152" s="728"/>
      <c r="DMP152" s="728"/>
      <c r="DMQ152" s="728"/>
      <c r="DMR152" s="728"/>
      <c r="DMS152" s="728"/>
      <c r="DMT152" s="728"/>
      <c r="DMU152" s="728"/>
      <c r="DMV152" s="728"/>
      <c r="DMW152" s="728"/>
      <c r="DMX152" s="728"/>
      <c r="DMY152" s="728"/>
      <c r="DMZ152" s="728"/>
      <c r="DNA152" s="728"/>
      <c r="DNB152" s="728"/>
      <c r="DNC152" s="728"/>
      <c r="DND152" s="728"/>
      <c r="DNE152" s="728"/>
      <c r="DNF152" s="728"/>
      <c r="DNG152" s="728"/>
      <c r="DNH152" s="728"/>
      <c r="DNI152" s="728"/>
      <c r="DNJ152" s="728"/>
      <c r="DNK152" s="728"/>
      <c r="DNL152" s="728"/>
      <c r="DNM152" s="728"/>
      <c r="DNN152" s="728"/>
      <c r="DNO152" s="728"/>
      <c r="DNP152" s="728"/>
      <c r="DNQ152" s="728"/>
      <c r="DNR152" s="728"/>
      <c r="DNS152" s="728"/>
      <c r="DNT152" s="728"/>
      <c r="DNU152" s="728"/>
      <c r="DNV152" s="728"/>
      <c r="DNW152" s="728"/>
      <c r="DNX152" s="728"/>
      <c r="DNY152" s="728"/>
      <c r="DNZ152" s="728"/>
      <c r="DOA152" s="728"/>
      <c r="DOB152" s="728"/>
      <c r="DOC152" s="728"/>
      <c r="DOD152" s="728"/>
      <c r="DOE152" s="728"/>
      <c r="DOF152" s="728"/>
      <c r="DOG152" s="728"/>
      <c r="DOH152" s="728"/>
      <c r="DOI152" s="728"/>
      <c r="DOJ152" s="728"/>
      <c r="DOK152" s="728"/>
      <c r="DOL152" s="728"/>
      <c r="DOM152" s="728"/>
      <c r="DON152" s="728"/>
      <c r="DOO152" s="728"/>
      <c r="DOP152" s="728"/>
      <c r="DOQ152" s="728"/>
      <c r="DOR152" s="728"/>
      <c r="DOS152" s="728"/>
      <c r="DOT152" s="728"/>
      <c r="DOU152" s="728"/>
      <c r="DOV152" s="728"/>
      <c r="DOW152" s="728"/>
      <c r="DOX152" s="728"/>
      <c r="DOY152" s="728"/>
      <c r="DOZ152" s="728"/>
      <c r="DPA152" s="728"/>
      <c r="DPB152" s="728"/>
      <c r="DPC152" s="728"/>
      <c r="DPD152" s="728"/>
      <c r="DPE152" s="728"/>
      <c r="DPF152" s="728"/>
      <c r="DPG152" s="728"/>
      <c r="DPH152" s="728"/>
      <c r="DPI152" s="728"/>
      <c r="DPJ152" s="728"/>
      <c r="DPK152" s="728"/>
      <c r="DPL152" s="728"/>
      <c r="DPM152" s="728"/>
      <c r="DPN152" s="728"/>
      <c r="DPO152" s="728"/>
      <c r="DPP152" s="728"/>
      <c r="DPQ152" s="728"/>
      <c r="DPR152" s="728"/>
      <c r="DPS152" s="728"/>
      <c r="DPT152" s="728"/>
      <c r="DPU152" s="728"/>
      <c r="DPV152" s="728"/>
      <c r="DPW152" s="728"/>
      <c r="DPX152" s="728"/>
      <c r="DPY152" s="728"/>
      <c r="DPZ152" s="728"/>
      <c r="DQA152" s="728"/>
      <c r="DQB152" s="728"/>
      <c r="DQC152" s="728"/>
      <c r="DQD152" s="728"/>
      <c r="DQE152" s="728"/>
      <c r="DQF152" s="728"/>
      <c r="DQG152" s="728"/>
      <c r="DQH152" s="728"/>
      <c r="DQI152" s="728"/>
      <c r="DQJ152" s="728"/>
      <c r="DQK152" s="728"/>
      <c r="DQL152" s="728"/>
      <c r="DQM152" s="728"/>
      <c r="DQN152" s="728"/>
      <c r="DQO152" s="728"/>
      <c r="DQP152" s="728"/>
      <c r="DQQ152" s="728"/>
      <c r="DQR152" s="728"/>
      <c r="DQS152" s="728"/>
      <c r="DQT152" s="728"/>
      <c r="DQU152" s="728"/>
      <c r="DQV152" s="728"/>
      <c r="DQW152" s="728"/>
      <c r="DQX152" s="728"/>
      <c r="DQY152" s="728"/>
      <c r="DQZ152" s="728"/>
      <c r="DRA152" s="728"/>
      <c r="DRB152" s="728"/>
      <c r="DRC152" s="728"/>
      <c r="DRD152" s="728"/>
      <c r="DRE152" s="728"/>
      <c r="DRF152" s="728"/>
      <c r="DRG152" s="728"/>
      <c r="DRH152" s="728"/>
      <c r="DRI152" s="728"/>
      <c r="DRJ152" s="728"/>
      <c r="DRK152" s="728"/>
      <c r="DRL152" s="728"/>
      <c r="DRM152" s="728"/>
      <c r="DRN152" s="728"/>
      <c r="DRO152" s="728"/>
      <c r="DRP152" s="728"/>
      <c r="DRQ152" s="728"/>
      <c r="DRR152" s="728"/>
      <c r="DRS152" s="728"/>
      <c r="DRT152" s="728"/>
      <c r="DRU152" s="728"/>
      <c r="DRV152" s="728"/>
      <c r="DRW152" s="728"/>
      <c r="DRX152" s="728"/>
      <c r="DRY152" s="728"/>
      <c r="DRZ152" s="728"/>
      <c r="DSA152" s="728"/>
      <c r="DSB152" s="728"/>
      <c r="DSC152" s="728"/>
      <c r="DSD152" s="728"/>
      <c r="DSE152" s="728"/>
      <c r="DSF152" s="728"/>
      <c r="DSG152" s="728"/>
      <c r="DSH152" s="728"/>
      <c r="DSI152" s="728"/>
      <c r="DSJ152" s="728"/>
      <c r="DSK152" s="728"/>
      <c r="DSL152" s="728"/>
      <c r="DSM152" s="728"/>
      <c r="DSN152" s="728"/>
      <c r="DSO152" s="728"/>
      <c r="DSP152" s="728"/>
      <c r="DSQ152" s="728"/>
      <c r="DSR152" s="728"/>
      <c r="DSS152" s="728"/>
      <c r="DST152" s="728"/>
      <c r="DSU152" s="728"/>
      <c r="DSV152" s="728"/>
      <c r="DSW152" s="728"/>
      <c r="DSX152" s="728"/>
      <c r="DSY152" s="728"/>
      <c r="DSZ152" s="728"/>
      <c r="DTA152" s="728"/>
      <c r="DTB152" s="728"/>
      <c r="DTC152" s="728"/>
      <c r="DTD152" s="728"/>
      <c r="DTE152" s="728"/>
      <c r="DTF152" s="728"/>
      <c r="DTG152" s="728"/>
      <c r="DTH152" s="728"/>
      <c r="DTI152" s="728"/>
      <c r="DTJ152" s="728"/>
      <c r="DTK152" s="728"/>
      <c r="DTL152" s="728"/>
      <c r="DTM152" s="728"/>
      <c r="DTN152" s="728"/>
      <c r="DTO152" s="728"/>
      <c r="DTP152" s="728"/>
      <c r="DTQ152" s="728"/>
      <c r="DTR152" s="728"/>
      <c r="DTS152" s="728"/>
      <c r="DTT152" s="728"/>
      <c r="DTU152" s="728"/>
      <c r="DTV152" s="728"/>
      <c r="DTW152" s="728"/>
      <c r="DTX152" s="728"/>
      <c r="DTY152" s="728"/>
      <c r="DTZ152" s="728"/>
      <c r="DUA152" s="728"/>
      <c r="DUB152" s="728"/>
      <c r="DUC152" s="728"/>
      <c r="DUD152" s="728"/>
      <c r="DUE152" s="728"/>
      <c r="DUF152" s="728"/>
      <c r="DUG152" s="728"/>
      <c r="DUH152" s="728"/>
      <c r="DUI152" s="728"/>
      <c r="DUJ152" s="728"/>
      <c r="DUK152" s="728"/>
      <c r="DUL152" s="728"/>
      <c r="DUM152" s="728"/>
      <c r="DUN152" s="728"/>
      <c r="DUO152" s="728"/>
      <c r="DUP152" s="728"/>
      <c r="DUQ152" s="728"/>
      <c r="DUR152" s="728"/>
      <c r="DUS152" s="728"/>
      <c r="DUT152" s="728"/>
      <c r="DUU152" s="728"/>
      <c r="DUV152" s="728"/>
      <c r="DUW152" s="728"/>
      <c r="DUX152" s="728"/>
      <c r="DUY152" s="728"/>
      <c r="DUZ152" s="728"/>
      <c r="DVA152" s="728"/>
      <c r="DVB152" s="728"/>
      <c r="DVC152" s="728"/>
      <c r="DVD152" s="728"/>
      <c r="DVE152" s="728"/>
      <c r="DVF152" s="728"/>
      <c r="DVG152" s="728"/>
      <c r="DVH152" s="728"/>
      <c r="DVI152" s="728"/>
      <c r="DVJ152" s="728"/>
      <c r="DVK152" s="728"/>
      <c r="DVL152" s="728"/>
      <c r="DVM152" s="728"/>
      <c r="DVN152" s="728"/>
      <c r="DVO152" s="728"/>
      <c r="DVP152" s="728"/>
      <c r="DVQ152" s="728"/>
      <c r="DVR152" s="728"/>
      <c r="DVS152" s="728"/>
      <c r="DVT152" s="728"/>
      <c r="DVU152" s="728"/>
      <c r="DVV152" s="728"/>
      <c r="DVW152" s="728"/>
      <c r="DVX152" s="728"/>
      <c r="DVY152" s="728"/>
      <c r="DVZ152" s="728"/>
      <c r="DWA152" s="728"/>
      <c r="DWB152" s="728"/>
      <c r="DWC152" s="728"/>
      <c r="DWD152" s="728"/>
      <c r="DWE152" s="728"/>
      <c r="DWF152" s="728"/>
      <c r="DWG152" s="728"/>
      <c r="DWH152" s="728"/>
      <c r="DWI152" s="728"/>
      <c r="DWJ152" s="728"/>
      <c r="DWK152" s="728"/>
      <c r="DWL152" s="728"/>
      <c r="DWM152" s="728"/>
      <c r="DWN152" s="728"/>
      <c r="DWO152" s="728"/>
      <c r="DWP152" s="728"/>
      <c r="DWQ152" s="728"/>
      <c r="DWR152" s="728"/>
      <c r="DWS152" s="728"/>
      <c r="DWT152" s="728"/>
      <c r="DWU152" s="728"/>
      <c r="DWV152" s="728"/>
      <c r="DWW152" s="728"/>
      <c r="DWX152" s="728"/>
      <c r="DWY152" s="728"/>
      <c r="DWZ152" s="728"/>
      <c r="DXA152" s="728"/>
      <c r="DXB152" s="728"/>
      <c r="DXC152" s="728"/>
      <c r="DXD152" s="728"/>
      <c r="DXE152" s="728"/>
      <c r="DXF152" s="728"/>
      <c r="DXG152" s="728"/>
      <c r="DXH152" s="728"/>
      <c r="DXI152" s="728"/>
      <c r="DXJ152" s="728"/>
      <c r="DXK152" s="728"/>
      <c r="DXL152" s="728"/>
      <c r="DXM152" s="728"/>
      <c r="DXN152" s="728"/>
      <c r="DXO152" s="728"/>
      <c r="DXP152" s="728"/>
      <c r="DXQ152" s="728"/>
      <c r="DXR152" s="728"/>
      <c r="DXS152" s="728"/>
      <c r="DXT152" s="728"/>
      <c r="DXU152" s="728"/>
      <c r="DXV152" s="728"/>
      <c r="DXW152" s="728"/>
      <c r="DXX152" s="728"/>
      <c r="DXY152" s="728"/>
      <c r="DXZ152" s="728"/>
      <c r="DYA152" s="728"/>
      <c r="DYB152" s="728"/>
      <c r="DYC152" s="728"/>
      <c r="DYD152" s="728"/>
      <c r="DYE152" s="728"/>
      <c r="DYF152" s="728"/>
      <c r="DYG152" s="728"/>
      <c r="DYH152" s="728"/>
      <c r="DYI152" s="728"/>
      <c r="DYJ152" s="728"/>
      <c r="DYK152" s="728"/>
      <c r="DYL152" s="728"/>
      <c r="DYM152" s="728"/>
      <c r="DYN152" s="728"/>
      <c r="DYO152" s="728"/>
      <c r="DYP152" s="728"/>
      <c r="DYQ152" s="728"/>
      <c r="DYR152" s="728"/>
      <c r="DYS152" s="728"/>
      <c r="DYT152" s="728"/>
      <c r="DYU152" s="728"/>
      <c r="DYV152" s="728"/>
      <c r="DYW152" s="728"/>
      <c r="DYX152" s="728"/>
      <c r="DYY152" s="728"/>
      <c r="DYZ152" s="728"/>
      <c r="DZA152" s="728"/>
      <c r="DZB152" s="728"/>
      <c r="DZC152" s="728"/>
      <c r="DZD152" s="728"/>
      <c r="DZE152" s="728"/>
      <c r="DZF152" s="728"/>
      <c r="DZG152" s="728"/>
      <c r="DZH152" s="728"/>
      <c r="DZI152" s="728"/>
      <c r="DZJ152" s="728"/>
      <c r="DZK152" s="728"/>
      <c r="DZL152" s="728"/>
      <c r="DZM152" s="728"/>
      <c r="DZN152" s="728"/>
      <c r="DZO152" s="728"/>
      <c r="DZP152" s="728"/>
      <c r="DZQ152" s="728"/>
      <c r="DZR152" s="728"/>
      <c r="DZS152" s="728"/>
      <c r="DZT152" s="728"/>
      <c r="DZU152" s="728"/>
      <c r="DZV152" s="728"/>
      <c r="DZW152" s="728"/>
      <c r="DZX152" s="728"/>
      <c r="DZY152" s="728"/>
      <c r="DZZ152" s="728"/>
      <c r="EAA152" s="728"/>
      <c r="EAB152" s="728"/>
      <c r="EAC152" s="728"/>
      <c r="EAD152" s="728"/>
      <c r="EAE152" s="728"/>
      <c r="EAF152" s="728"/>
      <c r="EAG152" s="728"/>
      <c r="EAH152" s="728"/>
      <c r="EAI152" s="728"/>
      <c r="EAJ152" s="728"/>
      <c r="EAK152" s="728"/>
      <c r="EAL152" s="728"/>
      <c r="EAM152" s="728"/>
      <c r="EAN152" s="728"/>
      <c r="EAO152" s="728"/>
      <c r="EAP152" s="728"/>
      <c r="EAQ152" s="728"/>
      <c r="EAR152" s="728"/>
      <c r="EAS152" s="728"/>
      <c r="EAT152" s="728"/>
      <c r="EAU152" s="728"/>
      <c r="EAV152" s="728"/>
      <c r="EAW152" s="728"/>
      <c r="EAX152" s="728"/>
      <c r="EAY152" s="728"/>
      <c r="EAZ152" s="728"/>
      <c r="EBA152" s="728"/>
      <c r="EBB152" s="728"/>
      <c r="EBC152" s="728"/>
      <c r="EBD152" s="728"/>
      <c r="EBE152" s="728"/>
      <c r="EBF152" s="728"/>
      <c r="EBG152" s="728"/>
      <c r="EBH152" s="728"/>
      <c r="EBI152" s="728"/>
      <c r="EBJ152" s="728"/>
      <c r="EBK152" s="728"/>
      <c r="EBL152" s="728"/>
      <c r="EBM152" s="728"/>
      <c r="EBN152" s="728"/>
      <c r="EBO152" s="728"/>
      <c r="EBP152" s="728"/>
      <c r="EBQ152" s="728"/>
      <c r="EBR152" s="728"/>
      <c r="EBS152" s="728"/>
      <c r="EBT152" s="728"/>
      <c r="EBU152" s="728"/>
      <c r="EBV152" s="728"/>
      <c r="EBW152" s="728"/>
      <c r="EBX152" s="728"/>
      <c r="EBY152" s="728"/>
      <c r="EBZ152" s="728"/>
      <c r="ECA152" s="728"/>
      <c r="ECB152" s="728"/>
      <c r="ECC152" s="728"/>
      <c r="ECD152" s="728"/>
      <c r="ECE152" s="728"/>
      <c r="ECF152" s="728"/>
      <c r="ECG152" s="728"/>
      <c r="ECH152" s="728"/>
      <c r="ECI152" s="728"/>
      <c r="ECJ152" s="728"/>
      <c r="ECK152" s="728"/>
      <c r="ECL152" s="728"/>
      <c r="ECM152" s="728"/>
      <c r="ECN152" s="728"/>
      <c r="ECO152" s="728"/>
      <c r="ECP152" s="728"/>
      <c r="ECQ152" s="728"/>
      <c r="ECR152" s="728"/>
      <c r="ECS152" s="728"/>
      <c r="ECT152" s="728"/>
      <c r="ECU152" s="728"/>
      <c r="ECV152" s="728"/>
      <c r="ECW152" s="728"/>
      <c r="ECX152" s="728"/>
      <c r="ECY152" s="728"/>
      <c r="ECZ152" s="728"/>
      <c r="EDA152" s="728"/>
      <c r="EDB152" s="728"/>
      <c r="EDC152" s="728"/>
      <c r="EDD152" s="728"/>
      <c r="EDE152" s="728"/>
      <c r="EDF152" s="728"/>
      <c r="EDG152" s="728"/>
      <c r="EDH152" s="728"/>
      <c r="EDI152" s="728"/>
      <c r="EDJ152" s="728"/>
      <c r="EDK152" s="728"/>
      <c r="EDL152" s="728"/>
      <c r="EDM152" s="728"/>
      <c r="EDN152" s="728"/>
      <c r="EDO152" s="728"/>
      <c r="EDP152" s="728"/>
      <c r="EDQ152" s="728"/>
      <c r="EDR152" s="728"/>
      <c r="EDS152" s="728"/>
      <c r="EDT152" s="728"/>
      <c r="EDU152" s="728"/>
      <c r="EDV152" s="728"/>
      <c r="EDW152" s="728"/>
      <c r="EDX152" s="728"/>
      <c r="EDY152" s="728"/>
      <c r="EDZ152" s="728"/>
      <c r="EEA152" s="728"/>
      <c r="EEB152" s="728"/>
      <c r="EEC152" s="728"/>
      <c r="EED152" s="728"/>
      <c r="EEE152" s="728"/>
      <c r="EEF152" s="728"/>
      <c r="EEG152" s="728"/>
      <c r="EEH152" s="728"/>
      <c r="EEI152" s="728"/>
      <c r="EEJ152" s="728"/>
      <c r="EEK152" s="728"/>
      <c r="EEL152" s="728"/>
      <c r="EEM152" s="728"/>
      <c r="EEN152" s="728"/>
      <c r="EEO152" s="728"/>
      <c r="EEP152" s="728"/>
      <c r="EEQ152" s="728"/>
      <c r="EER152" s="728"/>
      <c r="EES152" s="728"/>
      <c r="EET152" s="728"/>
      <c r="EEU152" s="728"/>
      <c r="EEV152" s="728"/>
      <c r="EEW152" s="728"/>
      <c r="EEX152" s="728"/>
      <c r="EEY152" s="728"/>
      <c r="EEZ152" s="728"/>
      <c r="EFA152" s="728"/>
      <c r="EFB152" s="728"/>
      <c r="EFC152" s="728"/>
      <c r="EFD152" s="728"/>
      <c r="EFE152" s="728"/>
      <c r="EFF152" s="728"/>
      <c r="EFG152" s="728"/>
      <c r="EFH152" s="728"/>
      <c r="EFI152" s="728"/>
      <c r="EFJ152" s="728"/>
      <c r="EFK152" s="728"/>
      <c r="EFL152" s="728"/>
      <c r="EFM152" s="728"/>
      <c r="EFN152" s="728"/>
      <c r="EFO152" s="728"/>
      <c r="EFP152" s="728"/>
      <c r="EFQ152" s="728"/>
      <c r="EFR152" s="728"/>
      <c r="EFS152" s="728"/>
      <c r="EFT152" s="728"/>
      <c r="EFU152" s="728"/>
      <c r="EFV152" s="728"/>
      <c r="EFW152" s="728"/>
      <c r="EFX152" s="728"/>
      <c r="EFY152" s="728"/>
      <c r="EFZ152" s="728"/>
      <c r="EGA152" s="728"/>
      <c r="EGB152" s="728"/>
      <c r="EGC152" s="728"/>
      <c r="EGD152" s="728"/>
      <c r="EGE152" s="728"/>
      <c r="EGF152" s="728"/>
      <c r="EGG152" s="728"/>
      <c r="EGH152" s="728"/>
      <c r="EGI152" s="728"/>
      <c r="EGJ152" s="728"/>
      <c r="EGK152" s="728"/>
      <c r="EGL152" s="728"/>
      <c r="EGM152" s="728"/>
      <c r="EGN152" s="728"/>
      <c r="EGO152" s="728"/>
      <c r="EGP152" s="728"/>
      <c r="EGQ152" s="728"/>
      <c r="EGR152" s="728"/>
      <c r="EGS152" s="728"/>
      <c r="EGT152" s="728"/>
      <c r="EGU152" s="728"/>
      <c r="EGV152" s="728"/>
      <c r="EGW152" s="728"/>
      <c r="EGX152" s="728"/>
      <c r="EGY152" s="728"/>
      <c r="EGZ152" s="728"/>
      <c r="EHA152" s="728"/>
      <c r="EHB152" s="728"/>
      <c r="EHC152" s="728"/>
      <c r="EHD152" s="728"/>
      <c r="EHE152" s="728"/>
      <c r="EHF152" s="728"/>
      <c r="EHG152" s="728"/>
      <c r="EHH152" s="728"/>
      <c r="EHI152" s="728"/>
      <c r="EHJ152" s="728"/>
      <c r="EHK152" s="728"/>
      <c r="EHL152" s="728"/>
      <c r="EHM152" s="728"/>
      <c r="EHN152" s="728"/>
      <c r="EHO152" s="728"/>
      <c r="EHP152" s="728"/>
      <c r="EHQ152" s="728"/>
      <c r="EHR152" s="728"/>
      <c r="EHS152" s="728"/>
      <c r="EHT152" s="728"/>
      <c r="EHU152" s="728"/>
      <c r="EHV152" s="728"/>
      <c r="EHW152" s="728"/>
      <c r="EHX152" s="728"/>
      <c r="EHY152" s="728"/>
      <c r="EHZ152" s="728"/>
      <c r="EIA152" s="728"/>
      <c r="EIB152" s="728"/>
      <c r="EIC152" s="728"/>
      <c r="EID152" s="728"/>
      <c r="EIE152" s="728"/>
      <c r="EIF152" s="728"/>
      <c r="EIG152" s="728"/>
      <c r="EIH152" s="728"/>
      <c r="EII152" s="728"/>
      <c r="EIJ152" s="728"/>
      <c r="EIK152" s="728"/>
      <c r="EIL152" s="728"/>
      <c r="EIM152" s="728"/>
      <c r="EIN152" s="728"/>
      <c r="EIO152" s="728"/>
      <c r="EIP152" s="728"/>
      <c r="EIQ152" s="728"/>
      <c r="EIR152" s="728"/>
      <c r="EIS152" s="728"/>
      <c r="EIT152" s="728"/>
      <c r="EIU152" s="728"/>
      <c r="EIV152" s="728"/>
      <c r="EIW152" s="728"/>
      <c r="EIX152" s="728"/>
      <c r="EIY152" s="728"/>
      <c r="EIZ152" s="728"/>
      <c r="EJA152" s="728"/>
      <c r="EJB152" s="728"/>
      <c r="EJC152" s="728"/>
      <c r="EJD152" s="728"/>
      <c r="EJE152" s="728"/>
      <c r="EJF152" s="728"/>
      <c r="EJG152" s="728"/>
      <c r="EJH152" s="728"/>
      <c r="EJI152" s="728"/>
      <c r="EJJ152" s="728"/>
      <c r="EJK152" s="728"/>
      <c r="EJL152" s="728"/>
      <c r="EJM152" s="728"/>
      <c r="EJN152" s="728"/>
      <c r="EJO152" s="728"/>
      <c r="EJP152" s="728"/>
      <c r="EJQ152" s="728"/>
      <c r="EJR152" s="728"/>
      <c r="EJS152" s="728"/>
      <c r="EJT152" s="728"/>
      <c r="EJU152" s="728"/>
      <c r="EJV152" s="728"/>
      <c r="EJW152" s="728"/>
      <c r="EJX152" s="728"/>
      <c r="EJY152" s="728"/>
      <c r="EJZ152" s="728"/>
      <c r="EKA152" s="728"/>
      <c r="EKB152" s="728"/>
      <c r="EKC152" s="728"/>
      <c r="EKD152" s="728"/>
      <c r="EKE152" s="728"/>
      <c r="EKF152" s="728"/>
      <c r="EKG152" s="728"/>
      <c r="EKH152" s="728"/>
      <c r="EKI152" s="728"/>
      <c r="EKJ152" s="728"/>
      <c r="EKK152" s="728"/>
      <c r="EKL152" s="728"/>
      <c r="EKM152" s="728"/>
      <c r="EKN152" s="728"/>
      <c r="EKO152" s="728"/>
      <c r="EKP152" s="728"/>
      <c r="EKQ152" s="728"/>
      <c r="EKR152" s="728"/>
      <c r="EKS152" s="728"/>
      <c r="EKT152" s="728"/>
      <c r="EKU152" s="728"/>
      <c r="EKV152" s="728"/>
      <c r="EKW152" s="728"/>
      <c r="EKX152" s="728"/>
      <c r="EKY152" s="728"/>
      <c r="EKZ152" s="728"/>
      <c r="ELA152" s="728"/>
      <c r="ELB152" s="728"/>
      <c r="ELC152" s="728"/>
      <c r="ELD152" s="728"/>
      <c r="ELE152" s="728"/>
      <c r="ELF152" s="728"/>
      <c r="ELG152" s="728"/>
      <c r="ELH152" s="728"/>
      <c r="ELI152" s="728"/>
      <c r="ELJ152" s="728"/>
      <c r="ELK152" s="728"/>
      <c r="ELL152" s="728"/>
      <c r="ELM152" s="728"/>
      <c r="ELN152" s="728"/>
      <c r="ELO152" s="728"/>
      <c r="ELP152" s="728"/>
      <c r="ELQ152" s="728"/>
      <c r="ELR152" s="728"/>
      <c r="ELS152" s="728"/>
      <c r="ELT152" s="728"/>
      <c r="ELU152" s="728"/>
      <c r="ELV152" s="728"/>
      <c r="ELW152" s="728"/>
      <c r="ELX152" s="728"/>
      <c r="ELY152" s="728"/>
      <c r="ELZ152" s="728"/>
      <c r="EMA152" s="728"/>
      <c r="EMB152" s="728"/>
      <c r="EMC152" s="728"/>
      <c r="EMD152" s="728"/>
      <c r="EME152" s="728"/>
      <c r="EMF152" s="728"/>
      <c r="EMG152" s="728"/>
      <c r="EMH152" s="728"/>
      <c r="EMI152" s="728"/>
      <c r="EMJ152" s="728"/>
      <c r="EMK152" s="728"/>
      <c r="EML152" s="728"/>
      <c r="EMM152" s="728"/>
      <c r="EMN152" s="728"/>
      <c r="EMO152" s="728"/>
      <c r="EMP152" s="728"/>
      <c r="EMQ152" s="728"/>
      <c r="EMR152" s="728"/>
      <c r="EMS152" s="728"/>
      <c r="EMT152" s="728"/>
      <c r="EMU152" s="728"/>
      <c r="EMV152" s="728"/>
      <c r="EMW152" s="728"/>
      <c r="EMX152" s="728"/>
      <c r="EMY152" s="728"/>
      <c r="EMZ152" s="728"/>
      <c r="ENA152" s="728"/>
      <c r="ENB152" s="728"/>
      <c r="ENC152" s="728"/>
      <c r="END152" s="728"/>
      <c r="ENE152" s="728"/>
      <c r="ENF152" s="728"/>
      <c r="ENG152" s="728"/>
      <c r="ENH152" s="728"/>
      <c r="ENI152" s="728"/>
      <c r="ENJ152" s="728"/>
      <c r="ENK152" s="728"/>
      <c r="ENL152" s="728"/>
      <c r="ENM152" s="728"/>
      <c r="ENN152" s="728"/>
      <c r="ENO152" s="728"/>
      <c r="ENP152" s="728"/>
      <c r="ENQ152" s="728"/>
      <c r="ENR152" s="728"/>
      <c r="ENS152" s="728"/>
      <c r="ENT152" s="728"/>
      <c r="ENU152" s="728"/>
      <c r="ENV152" s="728"/>
      <c r="ENW152" s="728"/>
      <c r="ENX152" s="728"/>
      <c r="ENY152" s="728"/>
      <c r="ENZ152" s="728"/>
      <c r="EOA152" s="728"/>
      <c r="EOB152" s="728"/>
      <c r="EOC152" s="728"/>
      <c r="EOD152" s="728"/>
      <c r="EOE152" s="728"/>
      <c r="EOF152" s="728"/>
      <c r="EOG152" s="728"/>
      <c r="EOH152" s="728"/>
      <c r="EOI152" s="728"/>
      <c r="EOJ152" s="728"/>
      <c r="EOK152" s="728"/>
      <c r="EOL152" s="728"/>
      <c r="EOM152" s="728"/>
      <c r="EON152" s="728"/>
      <c r="EOO152" s="728"/>
      <c r="EOP152" s="728"/>
      <c r="EOQ152" s="728"/>
      <c r="EOR152" s="728"/>
      <c r="EOS152" s="728"/>
      <c r="EOT152" s="728"/>
      <c r="EOU152" s="728"/>
      <c r="EOV152" s="728"/>
      <c r="EOW152" s="728"/>
      <c r="EOX152" s="728"/>
      <c r="EOY152" s="728"/>
      <c r="EOZ152" s="728"/>
      <c r="EPA152" s="728"/>
      <c r="EPB152" s="728"/>
      <c r="EPC152" s="728"/>
      <c r="EPD152" s="728"/>
      <c r="EPE152" s="728"/>
      <c r="EPF152" s="728"/>
      <c r="EPG152" s="728"/>
      <c r="EPH152" s="728"/>
      <c r="EPI152" s="728"/>
      <c r="EPJ152" s="728"/>
      <c r="EPK152" s="728"/>
      <c r="EPL152" s="728"/>
      <c r="EPM152" s="728"/>
      <c r="EPN152" s="728"/>
      <c r="EPO152" s="728"/>
      <c r="EPP152" s="728"/>
      <c r="EPQ152" s="728"/>
      <c r="EPR152" s="728"/>
      <c r="EPS152" s="728"/>
      <c r="EPT152" s="728"/>
      <c r="EPU152" s="728"/>
      <c r="EPV152" s="728"/>
      <c r="EPW152" s="728"/>
      <c r="EPX152" s="728"/>
      <c r="EPY152" s="728"/>
      <c r="EPZ152" s="728"/>
      <c r="EQA152" s="728"/>
      <c r="EQB152" s="728"/>
      <c r="EQC152" s="728"/>
      <c r="EQD152" s="728"/>
      <c r="EQE152" s="728"/>
      <c r="EQF152" s="728"/>
      <c r="EQG152" s="728"/>
      <c r="EQH152" s="728"/>
      <c r="EQI152" s="728"/>
      <c r="EQJ152" s="728"/>
      <c r="EQK152" s="728"/>
      <c r="EQL152" s="728"/>
      <c r="EQM152" s="728"/>
      <c r="EQN152" s="728"/>
      <c r="EQO152" s="728"/>
      <c r="EQP152" s="728"/>
      <c r="EQQ152" s="728"/>
      <c r="EQR152" s="728"/>
      <c r="EQS152" s="728"/>
      <c r="EQT152" s="728"/>
      <c r="EQU152" s="728"/>
      <c r="EQV152" s="728"/>
      <c r="EQW152" s="728"/>
      <c r="EQX152" s="728"/>
      <c r="EQY152" s="728"/>
      <c r="EQZ152" s="728"/>
      <c r="ERA152" s="728"/>
      <c r="ERB152" s="728"/>
      <c r="ERC152" s="728"/>
      <c r="ERD152" s="728"/>
      <c r="ERE152" s="728"/>
      <c r="ERF152" s="728"/>
      <c r="ERG152" s="728"/>
      <c r="ERH152" s="728"/>
      <c r="ERI152" s="728"/>
      <c r="ERJ152" s="728"/>
      <c r="ERK152" s="728"/>
      <c r="ERL152" s="728"/>
      <c r="ERM152" s="728"/>
      <c r="ERN152" s="728"/>
      <c r="ERO152" s="728"/>
      <c r="ERP152" s="728"/>
      <c r="ERQ152" s="728"/>
      <c r="ERR152" s="728"/>
      <c r="ERS152" s="728"/>
      <c r="ERT152" s="728"/>
      <c r="ERU152" s="728"/>
      <c r="ERV152" s="728"/>
      <c r="ERW152" s="728"/>
      <c r="ERX152" s="728"/>
      <c r="ERY152" s="728"/>
      <c r="ERZ152" s="728"/>
      <c r="ESA152" s="728"/>
      <c r="ESB152" s="728"/>
      <c r="ESC152" s="728"/>
      <c r="ESD152" s="728"/>
      <c r="ESE152" s="728"/>
      <c r="ESF152" s="728"/>
      <c r="ESG152" s="728"/>
      <c r="ESH152" s="728"/>
      <c r="ESI152" s="728"/>
      <c r="ESJ152" s="728"/>
      <c r="ESK152" s="728"/>
      <c r="ESL152" s="728"/>
      <c r="ESM152" s="728"/>
      <c r="ESN152" s="728"/>
      <c r="ESO152" s="728"/>
      <c r="ESP152" s="728"/>
      <c r="ESQ152" s="728"/>
      <c r="ESR152" s="728"/>
      <c r="ESS152" s="728"/>
      <c r="EST152" s="728"/>
      <c r="ESU152" s="728"/>
      <c r="ESV152" s="728"/>
      <c r="ESW152" s="728"/>
      <c r="ESX152" s="728"/>
      <c r="ESY152" s="728"/>
      <c r="ESZ152" s="728"/>
      <c r="ETA152" s="728"/>
      <c r="ETB152" s="728"/>
      <c r="ETC152" s="728"/>
      <c r="ETD152" s="728"/>
      <c r="ETE152" s="728"/>
      <c r="ETF152" s="728"/>
      <c r="ETG152" s="728"/>
      <c r="ETH152" s="728"/>
      <c r="ETI152" s="728"/>
      <c r="ETJ152" s="728"/>
      <c r="ETK152" s="728"/>
      <c r="ETL152" s="728"/>
      <c r="ETM152" s="728"/>
      <c r="ETN152" s="728"/>
      <c r="ETO152" s="728"/>
      <c r="ETP152" s="728"/>
      <c r="ETQ152" s="728"/>
      <c r="ETR152" s="728"/>
      <c r="ETS152" s="728"/>
      <c r="ETT152" s="728"/>
      <c r="ETU152" s="728"/>
      <c r="ETV152" s="728"/>
      <c r="ETW152" s="728"/>
      <c r="ETX152" s="728"/>
      <c r="ETY152" s="728"/>
      <c r="ETZ152" s="728"/>
      <c r="EUA152" s="728"/>
      <c r="EUB152" s="728"/>
      <c r="EUC152" s="728"/>
      <c r="EUD152" s="728"/>
      <c r="EUE152" s="728"/>
      <c r="EUF152" s="728"/>
      <c r="EUG152" s="728"/>
      <c r="EUH152" s="728"/>
      <c r="EUI152" s="728"/>
      <c r="EUJ152" s="728"/>
      <c r="EUK152" s="728"/>
      <c r="EUL152" s="728"/>
      <c r="EUM152" s="728"/>
      <c r="EUN152" s="728"/>
      <c r="EUO152" s="728"/>
      <c r="EUP152" s="728"/>
      <c r="EUQ152" s="728"/>
      <c r="EUR152" s="728"/>
      <c r="EUS152" s="728"/>
      <c r="EUT152" s="728"/>
      <c r="EUU152" s="728"/>
      <c r="EUV152" s="728"/>
      <c r="EUW152" s="728"/>
      <c r="EUX152" s="728"/>
      <c r="EUY152" s="728"/>
      <c r="EUZ152" s="728"/>
      <c r="EVA152" s="728"/>
      <c r="EVB152" s="728"/>
      <c r="EVC152" s="728"/>
      <c r="EVD152" s="728"/>
      <c r="EVE152" s="728"/>
      <c r="EVF152" s="728"/>
      <c r="EVG152" s="728"/>
      <c r="EVH152" s="728"/>
      <c r="EVI152" s="728"/>
      <c r="EVJ152" s="728"/>
      <c r="EVK152" s="728"/>
      <c r="EVL152" s="728"/>
      <c r="EVM152" s="728"/>
      <c r="EVN152" s="728"/>
      <c r="EVO152" s="728"/>
      <c r="EVP152" s="728"/>
      <c r="EVQ152" s="728"/>
      <c r="EVR152" s="728"/>
      <c r="EVS152" s="728"/>
      <c r="EVT152" s="728"/>
      <c r="EVU152" s="728"/>
      <c r="EVV152" s="728"/>
      <c r="EVW152" s="728"/>
      <c r="EVX152" s="728"/>
      <c r="EVY152" s="728"/>
      <c r="EVZ152" s="728"/>
      <c r="EWA152" s="728"/>
      <c r="EWB152" s="728"/>
      <c r="EWC152" s="728"/>
      <c r="EWD152" s="728"/>
      <c r="EWE152" s="728"/>
      <c r="EWF152" s="728"/>
      <c r="EWG152" s="728"/>
      <c r="EWH152" s="728"/>
      <c r="EWI152" s="728"/>
      <c r="EWJ152" s="728"/>
      <c r="EWK152" s="728"/>
      <c r="EWL152" s="728"/>
      <c r="EWM152" s="728"/>
      <c r="EWN152" s="728"/>
      <c r="EWO152" s="728"/>
      <c r="EWP152" s="728"/>
      <c r="EWQ152" s="728"/>
      <c r="EWR152" s="728"/>
      <c r="EWS152" s="728"/>
      <c r="EWT152" s="728"/>
      <c r="EWU152" s="728"/>
      <c r="EWV152" s="728"/>
      <c r="EWW152" s="728"/>
      <c r="EWX152" s="728"/>
      <c r="EWY152" s="728"/>
      <c r="EWZ152" s="728"/>
      <c r="EXA152" s="728"/>
      <c r="EXB152" s="728"/>
      <c r="EXC152" s="728"/>
      <c r="EXD152" s="728"/>
      <c r="EXE152" s="728"/>
      <c r="EXF152" s="728"/>
      <c r="EXG152" s="728"/>
      <c r="EXH152" s="728"/>
      <c r="EXI152" s="728"/>
      <c r="EXJ152" s="728"/>
      <c r="EXK152" s="728"/>
      <c r="EXL152" s="728"/>
      <c r="EXM152" s="728"/>
      <c r="EXN152" s="728"/>
      <c r="EXO152" s="728"/>
      <c r="EXP152" s="728"/>
      <c r="EXQ152" s="728"/>
      <c r="EXR152" s="728"/>
      <c r="EXS152" s="728"/>
      <c r="EXT152" s="728"/>
      <c r="EXU152" s="728"/>
      <c r="EXV152" s="728"/>
      <c r="EXW152" s="728"/>
      <c r="EXX152" s="728"/>
      <c r="EXY152" s="728"/>
      <c r="EXZ152" s="728"/>
      <c r="EYA152" s="728"/>
      <c r="EYB152" s="728"/>
      <c r="EYC152" s="728"/>
      <c r="EYD152" s="728"/>
      <c r="EYE152" s="728"/>
      <c r="EYF152" s="728"/>
      <c r="EYG152" s="728"/>
      <c r="EYH152" s="728"/>
      <c r="EYI152" s="728"/>
      <c r="EYJ152" s="728"/>
      <c r="EYK152" s="728"/>
      <c r="EYL152" s="728"/>
      <c r="EYM152" s="728"/>
      <c r="EYN152" s="728"/>
      <c r="EYO152" s="728"/>
      <c r="EYP152" s="728"/>
      <c r="EYQ152" s="728"/>
      <c r="EYR152" s="728"/>
      <c r="EYS152" s="728"/>
      <c r="EYT152" s="728"/>
      <c r="EYU152" s="728"/>
      <c r="EYV152" s="728"/>
      <c r="EYW152" s="728"/>
      <c r="EYX152" s="728"/>
      <c r="EYY152" s="728"/>
      <c r="EYZ152" s="728"/>
      <c r="EZA152" s="728"/>
      <c r="EZB152" s="728"/>
      <c r="EZC152" s="728"/>
      <c r="EZD152" s="728"/>
      <c r="EZE152" s="728"/>
      <c r="EZF152" s="728"/>
      <c r="EZG152" s="728"/>
      <c r="EZH152" s="728"/>
      <c r="EZI152" s="728"/>
      <c r="EZJ152" s="728"/>
      <c r="EZK152" s="728"/>
      <c r="EZL152" s="728"/>
      <c r="EZM152" s="728"/>
      <c r="EZN152" s="728"/>
      <c r="EZO152" s="728"/>
      <c r="EZP152" s="728"/>
      <c r="EZQ152" s="728"/>
      <c r="EZR152" s="728"/>
      <c r="EZS152" s="728"/>
      <c r="EZT152" s="728"/>
      <c r="EZU152" s="728"/>
      <c r="EZV152" s="728"/>
      <c r="EZW152" s="728"/>
      <c r="EZX152" s="728"/>
      <c r="EZY152" s="728"/>
      <c r="EZZ152" s="728"/>
      <c r="FAA152" s="728"/>
      <c r="FAB152" s="728"/>
      <c r="FAC152" s="728"/>
      <c r="FAD152" s="728"/>
      <c r="FAE152" s="728"/>
      <c r="FAF152" s="728"/>
      <c r="FAG152" s="728"/>
      <c r="FAH152" s="728"/>
      <c r="FAI152" s="728"/>
      <c r="FAJ152" s="728"/>
      <c r="FAK152" s="728"/>
      <c r="FAL152" s="728"/>
      <c r="FAM152" s="728"/>
      <c r="FAN152" s="728"/>
      <c r="FAO152" s="728"/>
      <c r="FAP152" s="728"/>
      <c r="FAQ152" s="728"/>
      <c r="FAR152" s="728"/>
      <c r="FAS152" s="728"/>
      <c r="FAT152" s="728"/>
      <c r="FAU152" s="728"/>
      <c r="FAV152" s="728"/>
      <c r="FAW152" s="728"/>
      <c r="FAX152" s="728"/>
      <c r="FAY152" s="728"/>
      <c r="FAZ152" s="728"/>
      <c r="FBA152" s="728"/>
      <c r="FBB152" s="728"/>
      <c r="FBC152" s="728"/>
      <c r="FBD152" s="728"/>
      <c r="FBE152" s="728"/>
      <c r="FBF152" s="728"/>
      <c r="FBG152" s="728"/>
      <c r="FBH152" s="728"/>
      <c r="FBI152" s="728"/>
      <c r="FBJ152" s="728"/>
      <c r="FBK152" s="728"/>
      <c r="FBL152" s="728"/>
      <c r="FBM152" s="728"/>
      <c r="FBN152" s="728"/>
      <c r="FBO152" s="728"/>
      <c r="FBP152" s="728"/>
      <c r="FBQ152" s="728"/>
      <c r="FBR152" s="728"/>
      <c r="FBS152" s="728"/>
      <c r="FBT152" s="728"/>
      <c r="FBU152" s="728"/>
      <c r="FBV152" s="728"/>
      <c r="FBW152" s="728"/>
      <c r="FBX152" s="728"/>
      <c r="FBY152" s="728"/>
      <c r="FBZ152" s="728"/>
      <c r="FCA152" s="728"/>
      <c r="FCB152" s="728"/>
      <c r="FCC152" s="728"/>
      <c r="FCD152" s="728"/>
      <c r="FCE152" s="728"/>
      <c r="FCF152" s="728"/>
      <c r="FCG152" s="728"/>
      <c r="FCH152" s="728"/>
      <c r="FCI152" s="728"/>
      <c r="FCJ152" s="728"/>
      <c r="FCK152" s="728"/>
      <c r="FCL152" s="728"/>
      <c r="FCM152" s="728"/>
      <c r="FCN152" s="728"/>
      <c r="FCO152" s="728"/>
      <c r="FCP152" s="728"/>
      <c r="FCQ152" s="728"/>
      <c r="FCR152" s="728"/>
      <c r="FCS152" s="728"/>
      <c r="FCT152" s="728"/>
      <c r="FCU152" s="728"/>
      <c r="FCV152" s="728"/>
      <c r="FCW152" s="728"/>
      <c r="FCX152" s="728"/>
      <c r="FCY152" s="728"/>
      <c r="FCZ152" s="728"/>
      <c r="FDA152" s="728"/>
      <c r="FDB152" s="728"/>
      <c r="FDC152" s="728"/>
      <c r="FDD152" s="728"/>
      <c r="FDE152" s="728"/>
      <c r="FDF152" s="728"/>
      <c r="FDG152" s="728"/>
      <c r="FDH152" s="728"/>
      <c r="FDI152" s="728"/>
      <c r="FDJ152" s="728"/>
      <c r="FDK152" s="728"/>
      <c r="FDL152" s="728"/>
      <c r="FDM152" s="728"/>
      <c r="FDN152" s="728"/>
      <c r="FDO152" s="728"/>
      <c r="FDP152" s="728"/>
      <c r="FDQ152" s="728"/>
      <c r="FDR152" s="728"/>
      <c r="FDS152" s="728"/>
      <c r="FDT152" s="728"/>
      <c r="FDU152" s="728"/>
      <c r="FDV152" s="728"/>
      <c r="FDW152" s="728"/>
      <c r="FDX152" s="728"/>
      <c r="FDY152" s="728"/>
      <c r="FDZ152" s="728"/>
      <c r="FEA152" s="728"/>
      <c r="FEB152" s="728"/>
      <c r="FEC152" s="728"/>
      <c r="FED152" s="728"/>
      <c r="FEE152" s="728"/>
      <c r="FEF152" s="728"/>
      <c r="FEG152" s="728"/>
      <c r="FEH152" s="728"/>
      <c r="FEI152" s="728"/>
      <c r="FEJ152" s="728"/>
      <c r="FEK152" s="728"/>
      <c r="FEL152" s="728"/>
      <c r="FEM152" s="728"/>
      <c r="FEN152" s="728"/>
      <c r="FEO152" s="728"/>
      <c r="FEP152" s="728"/>
      <c r="FEQ152" s="728"/>
      <c r="FER152" s="728"/>
      <c r="FES152" s="728"/>
      <c r="FET152" s="728"/>
      <c r="FEU152" s="728"/>
      <c r="FEV152" s="728"/>
      <c r="FEW152" s="728"/>
      <c r="FEX152" s="728"/>
      <c r="FEY152" s="728"/>
      <c r="FEZ152" s="728"/>
      <c r="FFA152" s="728"/>
      <c r="FFB152" s="728"/>
      <c r="FFC152" s="728"/>
      <c r="FFD152" s="728"/>
      <c r="FFE152" s="728"/>
      <c r="FFF152" s="728"/>
      <c r="FFG152" s="728"/>
      <c r="FFH152" s="728"/>
      <c r="FFI152" s="728"/>
      <c r="FFJ152" s="728"/>
      <c r="FFK152" s="728"/>
      <c r="FFL152" s="728"/>
      <c r="FFM152" s="728"/>
      <c r="FFN152" s="728"/>
      <c r="FFO152" s="728"/>
      <c r="FFP152" s="728"/>
      <c r="FFQ152" s="728"/>
      <c r="FFR152" s="728"/>
      <c r="FFS152" s="728"/>
      <c r="FFT152" s="728"/>
      <c r="FFU152" s="728"/>
      <c r="FFV152" s="728"/>
      <c r="FFW152" s="728"/>
      <c r="FFX152" s="728"/>
      <c r="FFY152" s="728"/>
      <c r="FFZ152" s="728"/>
      <c r="FGA152" s="728"/>
      <c r="FGB152" s="728"/>
      <c r="FGC152" s="728"/>
      <c r="FGD152" s="728"/>
      <c r="FGE152" s="728"/>
      <c r="FGF152" s="728"/>
      <c r="FGG152" s="728"/>
      <c r="FGH152" s="728"/>
      <c r="FGI152" s="728"/>
      <c r="FGJ152" s="728"/>
      <c r="FGK152" s="728"/>
      <c r="FGL152" s="728"/>
      <c r="FGM152" s="728"/>
      <c r="FGN152" s="728"/>
      <c r="FGO152" s="728"/>
      <c r="FGP152" s="728"/>
      <c r="FGQ152" s="728"/>
      <c r="FGR152" s="728"/>
      <c r="FGS152" s="728"/>
      <c r="FGT152" s="728"/>
      <c r="FGU152" s="728"/>
      <c r="FGV152" s="728"/>
      <c r="FGW152" s="728"/>
      <c r="FGX152" s="728"/>
      <c r="FGY152" s="728"/>
      <c r="FGZ152" s="728"/>
      <c r="FHA152" s="728"/>
      <c r="FHB152" s="728"/>
      <c r="FHC152" s="728"/>
      <c r="FHD152" s="728"/>
      <c r="FHE152" s="728"/>
      <c r="FHF152" s="728"/>
      <c r="FHG152" s="728"/>
      <c r="FHH152" s="728"/>
      <c r="FHI152" s="728"/>
      <c r="FHJ152" s="728"/>
      <c r="FHK152" s="728"/>
      <c r="FHL152" s="728"/>
      <c r="FHM152" s="728"/>
      <c r="FHN152" s="728"/>
      <c r="FHO152" s="728"/>
      <c r="FHP152" s="728"/>
      <c r="FHQ152" s="728"/>
      <c r="FHR152" s="728"/>
      <c r="FHS152" s="728"/>
      <c r="FHT152" s="728"/>
      <c r="FHU152" s="728"/>
      <c r="FHV152" s="728"/>
      <c r="FHW152" s="728"/>
      <c r="FHX152" s="728"/>
      <c r="FHY152" s="728"/>
      <c r="FHZ152" s="728"/>
      <c r="FIA152" s="728"/>
      <c r="FIB152" s="728"/>
      <c r="FIC152" s="728"/>
      <c r="FID152" s="728"/>
      <c r="FIE152" s="728"/>
      <c r="FIF152" s="728"/>
      <c r="FIG152" s="728"/>
      <c r="FIH152" s="728"/>
      <c r="FII152" s="728"/>
      <c r="FIJ152" s="728"/>
      <c r="FIK152" s="728"/>
      <c r="FIL152" s="728"/>
      <c r="FIM152" s="728"/>
      <c r="FIN152" s="728"/>
      <c r="FIO152" s="728"/>
      <c r="FIP152" s="728"/>
      <c r="FIQ152" s="728"/>
      <c r="FIR152" s="728"/>
      <c r="FIS152" s="728"/>
      <c r="FIT152" s="728"/>
      <c r="FIU152" s="728"/>
      <c r="FIV152" s="728"/>
      <c r="FIW152" s="728"/>
      <c r="FIX152" s="728"/>
      <c r="FIY152" s="728"/>
      <c r="FIZ152" s="728"/>
      <c r="FJA152" s="728"/>
      <c r="FJB152" s="728"/>
      <c r="FJC152" s="728"/>
      <c r="FJD152" s="728"/>
      <c r="FJE152" s="728"/>
      <c r="FJF152" s="728"/>
      <c r="FJG152" s="728"/>
      <c r="FJH152" s="728"/>
      <c r="FJI152" s="728"/>
      <c r="FJJ152" s="728"/>
      <c r="FJK152" s="728"/>
      <c r="FJL152" s="728"/>
      <c r="FJM152" s="728"/>
      <c r="FJN152" s="728"/>
      <c r="FJO152" s="728"/>
      <c r="FJP152" s="728"/>
      <c r="FJQ152" s="728"/>
      <c r="FJR152" s="728"/>
      <c r="FJS152" s="728"/>
      <c r="FJT152" s="728"/>
      <c r="FJU152" s="728"/>
      <c r="FJV152" s="728"/>
      <c r="FJW152" s="728"/>
      <c r="FJX152" s="728"/>
      <c r="FJY152" s="728"/>
      <c r="FJZ152" s="728"/>
      <c r="FKA152" s="728"/>
      <c r="FKB152" s="728"/>
      <c r="FKC152" s="728"/>
      <c r="FKD152" s="728"/>
      <c r="FKE152" s="728"/>
      <c r="FKF152" s="728"/>
      <c r="FKG152" s="728"/>
      <c r="FKH152" s="728"/>
      <c r="FKI152" s="728"/>
      <c r="FKJ152" s="728"/>
      <c r="FKK152" s="728"/>
      <c r="FKL152" s="728"/>
      <c r="FKM152" s="728"/>
      <c r="FKN152" s="728"/>
      <c r="FKO152" s="728"/>
      <c r="FKP152" s="728"/>
      <c r="FKQ152" s="728"/>
      <c r="FKR152" s="728"/>
      <c r="FKS152" s="728"/>
      <c r="FKT152" s="728"/>
      <c r="FKU152" s="728"/>
      <c r="FKV152" s="728"/>
      <c r="FKW152" s="728"/>
      <c r="FKX152" s="728"/>
      <c r="FKY152" s="728"/>
      <c r="FKZ152" s="728"/>
      <c r="FLA152" s="728"/>
      <c r="FLB152" s="728"/>
      <c r="FLC152" s="728"/>
      <c r="FLD152" s="728"/>
      <c r="FLE152" s="728"/>
      <c r="FLF152" s="728"/>
      <c r="FLG152" s="728"/>
      <c r="FLH152" s="728"/>
      <c r="FLI152" s="728"/>
      <c r="FLJ152" s="728"/>
      <c r="FLK152" s="728"/>
      <c r="FLL152" s="728"/>
      <c r="FLM152" s="728"/>
      <c r="FLN152" s="728"/>
      <c r="FLO152" s="728"/>
      <c r="FLP152" s="728"/>
      <c r="FLQ152" s="728"/>
      <c r="FLR152" s="728"/>
      <c r="FLS152" s="728"/>
      <c r="FLT152" s="728"/>
      <c r="FLU152" s="728"/>
      <c r="FLV152" s="728"/>
      <c r="FLW152" s="728"/>
      <c r="FLX152" s="728"/>
      <c r="FLY152" s="728"/>
      <c r="FLZ152" s="728"/>
      <c r="FMA152" s="728"/>
      <c r="FMB152" s="728"/>
      <c r="FMC152" s="728"/>
      <c r="FMD152" s="728"/>
      <c r="FME152" s="728"/>
      <c r="FMF152" s="728"/>
      <c r="FMG152" s="728"/>
      <c r="FMH152" s="728"/>
      <c r="FMI152" s="728"/>
      <c r="FMJ152" s="728"/>
      <c r="FMK152" s="728"/>
      <c r="FML152" s="728"/>
      <c r="FMM152" s="728"/>
      <c r="FMN152" s="728"/>
      <c r="FMO152" s="728"/>
      <c r="FMP152" s="728"/>
      <c r="FMQ152" s="728"/>
      <c r="FMR152" s="728"/>
      <c r="FMS152" s="728"/>
      <c r="FMT152" s="728"/>
      <c r="FMU152" s="728"/>
      <c r="FMV152" s="728"/>
      <c r="FMW152" s="728"/>
      <c r="FMX152" s="728"/>
      <c r="FMY152" s="728"/>
      <c r="FMZ152" s="728"/>
      <c r="FNA152" s="728"/>
      <c r="FNB152" s="728"/>
      <c r="FNC152" s="728"/>
      <c r="FND152" s="728"/>
      <c r="FNE152" s="728"/>
      <c r="FNF152" s="728"/>
      <c r="FNG152" s="728"/>
      <c r="FNH152" s="728"/>
      <c r="FNI152" s="728"/>
      <c r="FNJ152" s="728"/>
      <c r="FNK152" s="728"/>
      <c r="FNL152" s="728"/>
      <c r="FNM152" s="728"/>
      <c r="FNN152" s="728"/>
      <c r="FNO152" s="728"/>
      <c r="FNP152" s="728"/>
      <c r="FNQ152" s="728"/>
      <c r="FNR152" s="728"/>
      <c r="FNS152" s="728"/>
      <c r="FNT152" s="728"/>
      <c r="FNU152" s="728"/>
      <c r="FNV152" s="728"/>
      <c r="FNW152" s="728"/>
      <c r="FNX152" s="728"/>
      <c r="FNY152" s="728"/>
      <c r="FNZ152" s="728"/>
      <c r="FOA152" s="728"/>
      <c r="FOB152" s="728"/>
      <c r="FOC152" s="728"/>
      <c r="FOD152" s="728"/>
      <c r="FOE152" s="728"/>
      <c r="FOF152" s="728"/>
      <c r="FOG152" s="728"/>
      <c r="FOH152" s="728"/>
      <c r="FOI152" s="728"/>
      <c r="FOJ152" s="728"/>
      <c r="FOK152" s="728"/>
      <c r="FOL152" s="728"/>
      <c r="FOM152" s="728"/>
      <c r="FON152" s="728"/>
      <c r="FOO152" s="728"/>
      <c r="FOP152" s="728"/>
      <c r="FOQ152" s="728"/>
      <c r="FOR152" s="728"/>
      <c r="FOS152" s="728"/>
      <c r="FOT152" s="728"/>
      <c r="FOU152" s="728"/>
      <c r="FOV152" s="728"/>
      <c r="FOW152" s="728"/>
      <c r="FOX152" s="728"/>
      <c r="FOY152" s="728"/>
      <c r="FOZ152" s="728"/>
      <c r="FPA152" s="728"/>
      <c r="FPB152" s="728"/>
      <c r="FPC152" s="728"/>
      <c r="FPD152" s="728"/>
      <c r="FPE152" s="728"/>
      <c r="FPF152" s="728"/>
      <c r="FPG152" s="728"/>
      <c r="FPH152" s="728"/>
      <c r="FPI152" s="728"/>
      <c r="FPJ152" s="728"/>
      <c r="FPK152" s="728"/>
      <c r="FPL152" s="728"/>
      <c r="FPM152" s="728"/>
      <c r="FPN152" s="728"/>
      <c r="FPO152" s="728"/>
      <c r="FPP152" s="728"/>
      <c r="FPQ152" s="728"/>
      <c r="FPR152" s="728"/>
      <c r="FPS152" s="728"/>
      <c r="FPT152" s="728"/>
      <c r="FPU152" s="728"/>
      <c r="FPV152" s="728"/>
      <c r="FPW152" s="728"/>
      <c r="FPX152" s="728"/>
      <c r="FPY152" s="728"/>
      <c r="FPZ152" s="728"/>
      <c r="FQA152" s="728"/>
      <c r="FQB152" s="728"/>
      <c r="FQC152" s="728"/>
      <c r="FQD152" s="728"/>
      <c r="FQE152" s="728"/>
      <c r="FQF152" s="728"/>
      <c r="FQG152" s="728"/>
      <c r="FQH152" s="728"/>
      <c r="FQI152" s="728"/>
      <c r="FQJ152" s="728"/>
      <c r="FQK152" s="728"/>
      <c r="FQL152" s="728"/>
      <c r="FQM152" s="728"/>
      <c r="FQN152" s="728"/>
      <c r="FQO152" s="728"/>
      <c r="FQP152" s="728"/>
      <c r="FQQ152" s="728"/>
      <c r="FQR152" s="728"/>
      <c r="FQS152" s="728"/>
      <c r="FQT152" s="728"/>
      <c r="FQU152" s="728"/>
      <c r="FQV152" s="728"/>
      <c r="FQW152" s="728"/>
      <c r="FQX152" s="728"/>
      <c r="FQY152" s="728"/>
      <c r="FQZ152" s="728"/>
      <c r="FRA152" s="728"/>
      <c r="FRB152" s="728"/>
      <c r="FRC152" s="728"/>
      <c r="FRD152" s="728"/>
      <c r="FRE152" s="728"/>
      <c r="FRF152" s="728"/>
      <c r="FRG152" s="728"/>
      <c r="FRH152" s="728"/>
      <c r="FRI152" s="728"/>
      <c r="FRJ152" s="728"/>
      <c r="FRK152" s="728"/>
      <c r="FRL152" s="728"/>
      <c r="FRM152" s="728"/>
      <c r="FRN152" s="728"/>
      <c r="FRO152" s="728"/>
      <c r="FRP152" s="728"/>
      <c r="FRQ152" s="728"/>
      <c r="FRR152" s="728"/>
      <c r="FRS152" s="728"/>
      <c r="FRT152" s="728"/>
      <c r="FRU152" s="728"/>
      <c r="FRV152" s="728"/>
      <c r="FRW152" s="728"/>
      <c r="FRX152" s="728"/>
      <c r="FRY152" s="728"/>
      <c r="FRZ152" s="728"/>
      <c r="FSA152" s="728"/>
      <c r="FSB152" s="728"/>
      <c r="FSC152" s="728"/>
      <c r="FSD152" s="728"/>
      <c r="FSE152" s="728"/>
      <c r="FSF152" s="728"/>
      <c r="FSG152" s="728"/>
      <c r="FSH152" s="728"/>
      <c r="FSI152" s="728"/>
      <c r="FSJ152" s="728"/>
      <c r="FSK152" s="728"/>
      <c r="FSL152" s="728"/>
      <c r="FSM152" s="728"/>
      <c r="FSN152" s="728"/>
      <c r="FSO152" s="728"/>
      <c r="FSP152" s="728"/>
      <c r="FSQ152" s="728"/>
      <c r="FSR152" s="728"/>
      <c r="FSS152" s="728"/>
      <c r="FST152" s="728"/>
      <c r="FSU152" s="728"/>
      <c r="FSV152" s="728"/>
      <c r="FSW152" s="728"/>
      <c r="FSX152" s="728"/>
      <c r="FSY152" s="728"/>
      <c r="FSZ152" s="728"/>
      <c r="FTA152" s="728"/>
      <c r="FTB152" s="728"/>
      <c r="FTC152" s="728"/>
      <c r="FTD152" s="728"/>
      <c r="FTE152" s="728"/>
      <c r="FTF152" s="728"/>
      <c r="FTG152" s="728"/>
      <c r="FTH152" s="728"/>
      <c r="FTI152" s="728"/>
      <c r="FTJ152" s="728"/>
      <c r="FTK152" s="728"/>
      <c r="FTL152" s="728"/>
      <c r="FTM152" s="728"/>
      <c r="FTN152" s="728"/>
      <c r="FTO152" s="728"/>
      <c r="FTP152" s="728"/>
      <c r="FTQ152" s="728"/>
      <c r="FTR152" s="728"/>
      <c r="FTS152" s="728"/>
      <c r="FTT152" s="728"/>
      <c r="FTU152" s="728"/>
      <c r="FTV152" s="728"/>
      <c r="FTW152" s="728"/>
      <c r="FTX152" s="728"/>
      <c r="FTY152" s="728"/>
      <c r="FTZ152" s="728"/>
      <c r="FUA152" s="728"/>
      <c r="FUB152" s="728"/>
      <c r="FUC152" s="728"/>
      <c r="FUD152" s="728"/>
      <c r="FUE152" s="728"/>
      <c r="FUF152" s="728"/>
      <c r="FUG152" s="728"/>
      <c r="FUH152" s="728"/>
      <c r="FUI152" s="728"/>
      <c r="FUJ152" s="728"/>
      <c r="FUK152" s="728"/>
      <c r="FUL152" s="728"/>
      <c r="FUM152" s="728"/>
      <c r="FUN152" s="728"/>
      <c r="FUO152" s="728"/>
      <c r="FUP152" s="728"/>
      <c r="FUQ152" s="728"/>
      <c r="FUR152" s="728"/>
      <c r="FUS152" s="728"/>
      <c r="FUT152" s="728"/>
      <c r="FUU152" s="728"/>
      <c r="FUV152" s="728"/>
      <c r="FUW152" s="728"/>
      <c r="FUX152" s="728"/>
      <c r="FUY152" s="728"/>
      <c r="FUZ152" s="728"/>
      <c r="FVA152" s="728"/>
      <c r="FVB152" s="728"/>
      <c r="FVC152" s="728"/>
      <c r="FVD152" s="728"/>
      <c r="FVE152" s="728"/>
      <c r="FVF152" s="728"/>
      <c r="FVG152" s="728"/>
      <c r="FVH152" s="728"/>
      <c r="FVI152" s="728"/>
      <c r="FVJ152" s="728"/>
      <c r="FVK152" s="728"/>
      <c r="FVL152" s="728"/>
      <c r="FVM152" s="728"/>
      <c r="FVN152" s="728"/>
      <c r="FVO152" s="728"/>
      <c r="FVP152" s="728"/>
      <c r="FVQ152" s="728"/>
      <c r="FVR152" s="728"/>
      <c r="FVS152" s="728"/>
      <c r="FVT152" s="728"/>
      <c r="FVU152" s="728"/>
      <c r="FVV152" s="728"/>
      <c r="FVW152" s="728"/>
      <c r="FVX152" s="728"/>
      <c r="FVY152" s="728"/>
      <c r="FVZ152" s="728"/>
      <c r="FWA152" s="728"/>
      <c r="FWB152" s="728"/>
      <c r="FWC152" s="728"/>
      <c r="FWD152" s="728"/>
      <c r="FWE152" s="728"/>
      <c r="FWF152" s="728"/>
      <c r="FWG152" s="728"/>
      <c r="FWH152" s="728"/>
      <c r="FWI152" s="728"/>
      <c r="FWJ152" s="728"/>
      <c r="FWK152" s="728"/>
      <c r="FWL152" s="728"/>
      <c r="FWM152" s="728"/>
      <c r="FWN152" s="728"/>
      <c r="FWO152" s="728"/>
      <c r="FWP152" s="728"/>
      <c r="FWQ152" s="728"/>
      <c r="FWR152" s="728"/>
      <c r="FWS152" s="728"/>
      <c r="FWT152" s="728"/>
      <c r="FWU152" s="728"/>
      <c r="FWV152" s="728"/>
      <c r="FWW152" s="728"/>
      <c r="FWX152" s="728"/>
      <c r="FWY152" s="728"/>
      <c r="FWZ152" s="728"/>
      <c r="FXA152" s="728"/>
      <c r="FXB152" s="728"/>
      <c r="FXC152" s="728"/>
      <c r="FXD152" s="728"/>
      <c r="FXE152" s="728"/>
      <c r="FXF152" s="728"/>
      <c r="FXG152" s="728"/>
      <c r="FXH152" s="728"/>
      <c r="FXI152" s="728"/>
      <c r="FXJ152" s="728"/>
      <c r="FXK152" s="728"/>
      <c r="FXL152" s="728"/>
      <c r="FXM152" s="728"/>
      <c r="FXN152" s="728"/>
      <c r="FXO152" s="728"/>
      <c r="FXP152" s="728"/>
      <c r="FXQ152" s="728"/>
      <c r="FXR152" s="728"/>
      <c r="FXS152" s="728"/>
      <c r="FXT152" s="728"/>
      <c r="FXU152" s="728"/>
      <c r="FXV152" s="728"/>
      <c r="FXW152" s="728"/>
      <c r="FXX152" s="728"/>
      <c r="FXY152" s="728"/>
      <c r="FXZ152" s="728"/>
      <c r="FYA152" s="728"/>
      <c r="FYB152" s="728"/>
      <c r="FYC152" s="728"/>
      <c r="FYD152" s="728"/>
      <c r="FYE152" s="728"/>
      <c r="FYF152" s="728"/>
      <c r="FYG152" s="728"/>
      <c r="FYH152" s="728"/>
      <c r="FYI152" s="728"/>
      <c r="FYJ152" s="728"/>
      <c r="FYK152" s="728"/>
      <c r="FYL152" s="728"/>
      <c r="FYM152" s="728"/>
      <c r="FYN152" s="728"/>
      <c r="FYO152" s="728"/>
      <c r="FYP152" s="728"/>
      <c r="FYQ152" s="728"/>
      <c r="FYR152" s="728"/>
      <c r="FYS152" s="728"/>
      <c r="FYT152" s="728"/>
      <c r="FYU152" s="728"/>
      <c r="FYV152" s="728"/>
      <c r="FYW152" s="728"/>
      <c r="FYX152" s="728"/>
      <c r="FYY152" s="728"/>
      <c r="FYZ152" s="728"/>
      <c r="FZA152" s="728"/>
      <c r="FZB152" s="728"/>
      <c r="FZC152" s="728"/>
      <c r="FZD152" s="728"/>
      <c r="FZE152" s="728"/>
      <c r="FZF152" s="728"/>
      <c r="FZG152" s="728"/>
      <c r="FZH152" s="728"/>
      <c r="FZI152" s="728"/>
      <c r="FZJ152" s="728"/>
      <c r="FZK152" s="728"/>
      <c r="FZL152" s="728"/>
      <c r="FZM152" s="728"/>
      <c r="FZN152" s="728"/>
      <c r="FZO152" s="728"/>
      <c r="FZP152" s="728"/>
      <c r="FZQ152" s="728"/>
      <c r="FZR152" s="728"/>
      <c r="FZS152" s="728"/>
      <c r="FZT152" s="728"/>
      <c r="FZU152" s="728"/>
      <c r="FZV152" s="728"/>
      <c r="FZW152" s="728"/>
      <c r="FZX152" s="728"/>
      <c r="FZY152" s="728"/>
      <c r="FZZ152" s="728"/>
      <c r="GAA152" s="728"/>
      <c r="GAB152" s="728"/>
      <c r="GAC152" s="728"/>
      <c r="GAD152" s="728"/>
      <c r="GAE152" s="728"/>
      <c r="GAF152" s="728"/>
      <c r="GAG152" s="728"/>
      <c r="GAH152" s="728"/>
      <c r="GAI152" s="728"/>
      <c r="GAJ152" s="728"/>
      <c r="GAK152" s="728"/>
      <c r="GAL152" s="728"/>
      <c r="GAM152" s="728"/>
      <c r="GAN152" s="728"/>
      <c r="GAO152" s="728"/>
      <c r="GAP152" s="728"/>
      <c r="GAQ152" s="728"/>
      <c r="GAR152" s="728"/>
      <c r="GAS152" s="728"/>
      <c r="GAT152" s="728"/>
      <c r="GAU152" s="728"/>
      <c r="GAV152" s="728"/>
      <c r="GAW152" s="728"/>
      <c r="GAX152" s="728"/>
      <c r="GAY152" s="728"/>
      <c r="GAZ152" s="728"/>
      <c r="GBA152" s="728"/>
      <c r="GBB152" s="728"/>
      <c r="GBC152" s="728"/>
      <c r="GBD152" s="728"/>
      <c r="GBE152" s="728"/>
      <c r="GBF152" s="728"/>
      <c r="GBG152" s="728"/>
      <c r="GBH152" s="728"/>
      <c r="GBI152" s="728"/>
      <c r="GBJ152" s="728"/>
      <c r="GBK152" s="728"/>
      <c r="GBL152" s="728"/>
      <c r="GBM152" s="728"/>
      <c r="GBN152" s="728"/>
      <c r="GBO152" s="728"/>
      <c r="GBP152" s="728"/>
      <c r="GBQ152" s="728"/>
      <c r="GBR152" s="728"/>
      <c r="GBS152" s="728"/>
      <c r="GBT152" s="728"/>
      <c r="GBU152" s="728"/>
      <c r="GBV152" s="728"/>
      <c r="GBW152" s="728"/>
      <c r="GBX152" s="728"/>
      <c r="GBY152" s="728"/>
      <c r="GBZ152" s="728"/>
      <c r="GCA152" s="728"/>
      <c r="GCB152" s="728"/>
      <c r="GCC152" s="728"/>
      <c r="GCD152" s="728"/>
      <c r="GCE152" s="728"/>
      <c r="GCF152" s="728"/>
      <c r="GCG152" s="728"/>
      <c r="GCH152" s="728"/>
      <c r="GCI152" s="728"/>
      <c r="GCJ152" s="728"/>
      <c r="GCK152" s="728"/>
      <c r="GCL152" s="728"/>
      <c r="GCM152" s="728"/>
      <c r="GCN152" s="728"/>
      <c r="GCO152" s="728"/>
      <c r="GCP152" s="728"/>
      <c r="GCQ152" s="728"/>
      <c r="GCR152" s="728"/>
      <c r="GCS152" s="728"/>
      <c r="GCT152" s="728"/>
      <c r="GCU152" s="728"/>
      <c r="GCV152" s="728"/>
      <c r="GCW152" s="728"/>
      <c r="GCX152" s="728"/>
      <c r="GCY152" s="728"/>
      <c r="GCZ152" s="728"/>
      <c r="GDA152" s="728"/>
      <c r="GDB152" s="728"/>
      <c r="GDC152" s="728"/>
      <c r="GDD152" s="728"/>
      <c r="GDE152" s="728"/>
      <c r="GDF152" s="728"/>
      <c r="GDG152" s="728"/>
      <c r="GDH152" s="728"/>
      <c r="GDI152" s="728"/>
      <c r="GDJ152" s="728"/>
      <c r="GDK152" s="728"/>
      <c r="GDL152" s="728"/>
      <c r="GDM152" s="728"/>
      <c r="GDN152" s="728"/>
      <c r="GDO152" s="728"/>
      <c r="GDP152" s="728"/>
      <c r="GDQ152" s="728"/>
      <c r="GDR152" s="728"/>
      <c r="GDS152" s="728"/>
      <c r="GDT152" s="728"/>
      <c r="GDU152" s="728"/>
      <c r="GDV152" s="728"/>
      <c r="GDW152" s="728"/>
      <c r="GDX152" s="728"/>
      <c r="GDY152" s="728"/>
      <c r="GDZ152" s="728"/>
      <c r="GEA152" s="728"/>
      <c r="GEB152" s="728"/>
      <c r="GEC152" s="728"/>
      <c r="GED152" s="728"/>
      <c r="GEE152" s="728"/>
      <c r="GEF152" s="728"/>
      <c r="GEG152" s="728"/>
      <c r="GEH152" s="728"/>
      <c r="GEI152" s="728"/>
      <c r="GEJ152" s="728"/>
      <c r="GEK152" s="728"/>
      <c r="GEL152" s="728"/>
      <c r="GEM152" s="728"/>
      <c r="GEN152" s="728"/>
      <c r="GEO152" s="728"/>
      <c r="GEP152" s="728"/>
      <c r="GEQ152" s="728"/>
      <c r="GER152" s="728"/>
      <c r="GES152" s="728"/>
      <c r="GET152" s="728"/>
      <c r="GEU152" s="728"/>
      <c r="GEV152" s="728"/>
      <c r="GEW152" s="728"/>
      <c r="GEX152" s="728"/>
      <c r="GEY152" s="728"/>
      <c r="GEZ152" s="728"/>
      <c r="GFA152" s="728"/>
      <c r="GFB152" s="728"/>
      <c r="GFC152" s="728"/>
      <c r="GFD152" s="728"/>
      <c r="GFE152" s="728"/>
      <c r="GFF152" s="728"/>
      <c r="GFG152" s="728"/>
      <c r="GFH152" s="728"/>
      <c r="GFI152" s="728"/>
      <c r="GFJ152" s="728"/>
      <c r="GFK152" s="728"/>
      <c r="GFL152" s="728"/>
      <c r="GFM152" s="728"/>
      <c r="GFN152" s="728"/>
      <c r="GFO152" s="728"/>
      <c r="GFP152" s="728"/>
      <c r="GFQ152" s="728"/>
      <c r="GFR152" s="728"/>
      <c r="GFS152" s="728"/>
      <c r="GFT152" s="728"/>
      <c r="GFU152" s="728"/>
      <c r="GFV152" s="728"/>
      <c r="GFW152" s="728"/>
      <c r="GFX152" s="728"/>
      <c r="GFY152" s="728"/>
      <c r="GFZ152" s="728"/>
      <c r="GGA152" s="728"/>
      <c r="GGB152" s="728"/>
      <c r="GGC152" s="728"/>
      <c r="GGD152" s="728"/>
      <c r="GGE152" s="728"/>
      <c r="GGF152" s="728"/>
      <c r="GGG152" s="728"/>
      <c r="GGH152" s="728"/>
      <c r="GGI152" s="728"/>
      <c r="GGJ152" s="728"/>
      <c r="GGK152" s="728"/>
      <c r="GGL152" s="728"/>
      <c r="GGM152" s="728"/>
      <c r="GGN152" s="728"/>
      <c r="GGO152" s="728"/>
      <c r="GGP152" s="728"/>
      <c r="GGQ152" s="728"/>
      <c r="GGR152" s="728"/>
      <c r="GGS152" s="728"/>
      <c r="GGT152" s="728"/>
      <c r="GGU152" s="728"/>
      <c r="GGV152" s="728"/>
      <c r="GGW152" s="728"/>
      <c r="GGX152" s="728"/>
      <c r="GGY152" s="728"/>
      <c r="GGZ152" s="728"/>
      <c r="GHA152" s="728"/>
      <c r="GHB152" s="728"/>
      <c r="GHC152" s="728"/>
      <c r="GHD152" s="728"/>
      <c r="GHE152" s="728"/>
      <c r="GHF152" s="728"/>
      <c r="GHG152" s="728"/>
      <c r="GHH152" s="728"/>
      <c r="GHI152" s="728"/>
      <c r="GHJ152" s="728"/>
      <c r="GHK152" s="728"/>
      <c r="GHL152" s="728"/>
      <c r="GHM152" s="728"/>
      <c r="GHN152" s="728"/>
      <c r="GHO152" s="728"/>
      <c r="GHP152" s="728"/>
      <c r="GHQ152" s="728"/>
      <c r="GHR152" s="728"/>
      <c r="GHS152" s="728"/>
      <c r="GHT152" s="728"/>
      <c r="GHU152" s="728"/>
      <c r="GHV152" s="728"/>
      <c r="GHW152" s="728"/>
      <c r="GHX152" s="728"/>
      <c r="GHY152" s="728"/>
      <c r="GHZ152" s="728"/>
      <c r="GIA152" s="728"/>
      <c r="GIB152" s="728"/>
      <c r="GIC152" s="728"/>
      <c r="GID152" s="728"/>
      <c r="GIE152" s="728"/>
      <c r="GIF152" s="728"/>
      <c r="GIG152" s="728"/>
      <c r="GIH152" s="728"/>
      <c r="GII152" s="728"/>
      <c r="GIJ152" s="728"/>
      <c r="GIK152" s="728"/>
      <c r="GIL152" s="728"/>
      <c r="GIM152" s="728"/>
      <c r="GIN152" s="728"/>
      <c r="GIO152" s="728"/>
      <c r="GIP152" s="728"/>
      <c r="GIQ152" s="728"/>
      <c r="GIR152" s="728"/>
      <c r="GIS152" s="728"/>
      <c r="GIT152" s="728"/>
      <c r="GIU152" s="728"/>
      <c r="GIV152" s="728"/>
      <c r="GIW152" s="728"/>
      <c r="GIX152" s="728"/>
      <c r="GIY152" s="728"/>
      <c r="GIZ152" s="728"/>
      <c r="GJA152" s="728"/>
      <c r="GJB152" s="728"/>
      <c r="GJC152" s="728"/>
      <c r="GJD152" s="728"/>
      <c r="GJE152" s="728"/>
      <c r="GJF152" s="728"/>
      <c r="GJG152" s="728"/>
      <c r="GJH152" s="728"/>
      <c r="GJI152" s="728"/>
      <c r="GJJ152" s="728"/>
      <c r="GJK152" s="728"/>
      <c r="GJL152" s="728"/>
      <c r="GJM152" s="728"/>
      <c r="GJN152" s="728"/>
      <c r="GJO152" s="728"/>
      <c r="GJP152" s="728"/>
      <c r="GJQ152" s="728"/>
      <c r="GJR152" s="728"/>
      <c r="GJS152" s="728"/>
      <c r="GJT152" s="728"/>
      <c r="GJU152" s="728"/>
      <c r="GJV152" s="728"/>
      <c r="GJW152" s="728"/>
      <c r="GJX152" s="728"/>
      <c r="GJY152" s="728"/>
      <c r="GJZ152" s="728"/>
      <c r="GKA152" s="728"/>
      <c r="GKB152" s="728"/>
      <c r="GKC152" s="728"/>
      <c r="GKD152" s="728"/>
      <c r="GKE152" s="728"/>
      <c r="GKF152" s="728"/>
      <c r="GKG152" s="728"/>
      <c r="GKH152" s="728"/>
      <c r="GKI152" s="728"/>
      <c r="GKJ152" s="728"/>
      <c r="GKK152" s="728"/>
      <c r="GKL152" s="728"/>
      <c r="GKM152" s="728"/>
      <c r="GKN152" s="728"/>
      <c r="GKO152" s="728"/>
      <c r="GKP152" s="728"/>
      <c r="GKQ152" s="728"/>
      <c r="GKR152" s="728"/>
      <c r="GKS152" s="728"/>
      <c r="GKT152" s="728"/>
      <c r="GKU152" s="728"/>
      <c r="GKV152" s="728"/>
      <c r="GKW152" s="728"/>
      <c r="GKX152" s="728"/>
      <c r="GKY152" s="728"/>
      <c r="GKZ152" s="728"/>
      <c r="GLA152" s="728"/>
      <c r="GLB152" s="728"/>
      <c r="GLC152" s="728"/>
      <c r="GLD152" s="728"/>
      <c r="GLE152" s="728"/>
      <c r="GLF152" s="728"/>
      <c r="GLG152" s="728"/>
      <c r="GLH152" s="728"/>
      <c r="GLI152" s="728"/>
      <c r="GLJ152" s="728"/>
      <c r="GLK152" s="728"/>
      <c r="GLL152" s="728"/>
      <c r="GLM152" s="728"/>
      <c r="GLN152" s="728"/>
      <c r="GLO152" s="728"/>
      <c r="GLP152" s="728"/>
      <c r="GLQ152" s="728"/>
      <c r="GLR152" s="728"/>
      <c r="GLS152" s="728"/>
      <c r="GLT152" s="728"/>
      <c r="GLU152" s="728"/>
      <c r="GLV152" s="728"/>
      <c r="GLW152" s="728"/>
      <c r="GLX152" s="728"/>
      <c r="GLY152" s="728"/>
      <c r="GLZ152" s="728"/>
      <c r="GMA152" s="728"/>
      <c r="GMB152" s="728"/>
      <c r="GMC152" s="728"/>
      <c r="GMD152" s="728"/>
      <c r="GME152" s="728"/>
      <c r="GMF152" s="728"/>
      <c r="GMG152" s="728"/>
      <c r="GMH152" s="728"/>
      <c r="GMI152" s="728"/>
      <c r="GMJ152" s="728"/>
      <c r="GMK152" s="728"/>
      <c r="GML152" s="728"/>
      <c r="GMM152" s="728"/>
      <c r="GMN152" s="728"/>
      <c r="GMO152" s="728"/>
      <c r="GMP152" s="728"/>
      <c r="GMQ152" s="728"/>
      <c r="GMR152" s="728"/>
      <c r="GMS152" s="728"/>
      <c r="GMT152" s="728"/>
      <c r="GMU152" s="728"/>
      <c r="GMV152" s="728"/>
      <c r="GMW152" s="728"/>
      <c r="GMX152" s="728"/>
      <c r="GMY152" s="728"/>
      <c r="GMZ152" s="728"/>
      <c r="GNA152" s="728"/>
      <c r="GNB152" s="728"/>
      <c r="GNC152" s="728"/>
      <c r="GND152" s="728"/>
      <c r="GNE152" s="728"/>
      <c r="GNF152" s="728"/>
      <c r="GNG152" s="728"/>
      <c r="GNH152" s="728"/>
      <c r="GNI152" s="728"/>
      <c r="GNJ152" s="728"/>
      <c r="GNK152" s="728"/>
      <c r="GNL152" s="728"/>
      <c r="GNM152" s="728"/>
      <c r="GNN152" s="728"/>
      <c r="GNO152" s="728"/>
      <c r="GNP152" s="728"/>
      <c r="GNQ152" s="728"/>
      <c r="GNR152" s="728"/>
      <c r="GNS152" s="728"/>
      <c r="GNT152" s="728"/>
      <c r="GNU152" s="728"/>
      <c r="GNV152" s="728"/>
      <c r="GNW152" s="728"/>
      <c r="GNX152" s="728"/>
      <c r="GNY152" s="728"/>
      <c r="GNZ152" s="728"/>
      <c r="GOA152" s="728"/>
      <c r="GOB152" s="728"/>
      <c r="GOC152" s="728"/>
      <c r="GOD152" s="728"/>
      <c r="GOE152" s="728"/>
      <c r="GOF152" s="728"/>
      <c r="GOG152" s="728"/>
      <c r="GOH152" s="728"/>
      <c r="GOI152" s="728"/>
      <c r="GOJ152" s="728"/>
      <c r="GOK152" s="728"/>
      <c r="GOL152" s="728"/>
      <c r="GOM152" s="728"/>
      <c r="GON152" s="728"/>
      <c r="GOO152" s="728"/>
      <c r="GOP152" s="728"/>
      <c r="GOQ152" s="728"/>
      <c r="GOR152" s="728"/>
      <c r="GOS152" s="728"/>
      <c r="GOT152" s="728"/>
      <c r="GOU152" s="728"/>
      <c r="GOV152" s="728"/>
      <c r="GOW152" s="728"/>
      <c r="GOX152" s="728"/>
      <c r="GOY152" s="728"/>
      <c r="GOZ152" s="728"/>
      <c r="GPA152" s="728"/>
      <c r="GPB152" s="728"/>
      <c r="GPC152" s="728"/>
      <c r="GPD152" s="728"/>
      <c r="GPE152" s="728"/>
      <c r="GPF152" s="728"/>
      <c r="GPG152" s="728"/>
      <c r="GPH152" s="728"/>
      <c r="GPI152" s="728"/>
      <c r="GPJ152" s="728"/>
      <c r="GPK152" s="728"/>
      <c r="GPL152" s="728"/>
      <c r="GPM152" s="728"/>
      <c r="GPN152" s="728"/>
      <c r="GPO152" s="728"/>
      <c r="GPP152" s="728"/>
      <c r="GPQ152" s="728"/>
      <c r="GPR152" s="728"/>
      <c r="GPS152" s="728"/>
      <c r="GPT152" s="728"/>
      <c r="GPU152" s="728"/>
      <c r="GPV152" s="728"/>
      <c r="GPW152" s="728"/>
      <c r="GPX152" s="728"/>
      <c r="GPY152" s="728"/>
      <c r="GPZ152" s="728"/>
      <c r="GQA152" s="728"/>
      <c r="GQB152" s="728"/>
      <c r="GQC152" s="728"/>
      <c r="GQD152" s="728"/>
      <c r="GQE152" s="728"/>
      <c r="GQF152" s="728"/>
      <c r="GQG152" s="728"/>
      <c r="GQH152" s="728"/>
      <c r="GQI152" s="728"/>
      <c r="GQJ152" s="728"/>
      <c r="GQK152" s="728"/>
      <c r="GQL152" s="728"/>
      <c r="GQM152" s="728"/>
      <c r="GQN152" s="728"/>
      <c r="GQO152" s="728"/>
      <c r="GQP152" s="728"/>
      <c r="GQQ152" s="728"/>
      <c r="GQR152" s="728"/>
      <c r="GQS152" s="728"/>
      <c r="GQT152" s="728"/>
      <c r="GQU152" s="728"/>
      <c r="GQV152" s="728"/>
      <c r="GQW152" s="728"/>
      <c r="GQX152" s="728"/>
      <c r="GQY152" s="728"/>
      <c r="GQZ152" s="728"/>
      <c r="GRA152" s="728"/>
      <c r="GRB152" s="728"/>
      <c r="GRC152" s="728"/>
      <c r="GRD152" s="728"/>
      <c r="GRE152" s="728"/>
      <c r="GRF152" s="728"/>
      <c r="GRG152" s="728"/>
      <c r="GRH152" s="728"/>
      <c r="GRI152" s="728"/>
      <c r="GRJ152" s="728"/>
      <c r="GRK152" s="728"/>
      <c r="GRL152" s="728"/>
      <c r="GRM152" s="728"/>
      <c r="GRN152" s="728"/>
      <c r="GRO152" s="728"/>
      <c r="GRP152" s="728"/>
      <c r="GRQ152" s="728"/>
      <c r="GRR152" s="728"/>
      <c r="GRS152" s="728"/>
      <c r="GRT152" s="728"/>
      <c r="GRU152" s="728"/>
      <c r="GRV152" s="728"/>
      <c r="GRW152" s="728"/>
      <c r="GRX152" s="728"/>
      <c r="GRY152" s="728"/>
      <c r="GRZ152" s="728"/>
      <c r="GSA152" s="728"/>
      <c r="GSB152" s="728"/>
      <c r="GSC152" s="728"/>
      <c r="GSD152" s="728"/>
      <c r="GSE152" s="728"/>
      <c r="GSF152" s="728"/>
      <c r="GSG152" s="728"/>
      <c r="GSH152" s="728"/>
      <c r="GSI152" s="728"/>
      <c r="GSJ152" s="728"/>
      <c r="GSK152" s="728"/>
      <c r="GSL152" s="728"/>
      <c r="GSM152" s="728"/>
      <c r="GSN152" s="728"/>
      <c r="GSO152" s="728"/>
      <c r="GSP152" s="728"/>
      <c r="GSQ152" s="728"/>
      <c r="GSR152" s="728"/>
      <c r="GSS152" s="728"/>
      <c r="GST152" s="728"/>
      <c r="GSU152" s="728"/>
      <c r="GSV152" s="728"/>
      <c r="GSW152" s="728"/>
      <c r="GSX152" s="728"/>
      <c r="GSY152" s="728"/>
      <c r="GSZ152" s="728"/>
      <c r="GTA152" s="728"/>
      <c r="GTB152" s="728"/>
      <c r="GTC152" s="728"/>
      <c r="GTD152" s="728"/>
      <c r="GTE152" s="728"/>
      <c r="GTF152" s="728"/>
      <c r="GTG152" s="728"/>
      <c r="GTH152" s="728"/>
      <c r="GTI152" s="728"/>
      <c r="GTJ152" s="728"/>
      <c r="GTK152" s="728"/>
      <c r="GTL152" s="728"/>
      <c r="GTM152" s="728"/>
      <c r="GTN152" s="728"/>
      <c r="GTO152" s="728"/>
      <c r="GTP152" s="728"/>
      <c r="GTQ152" s="728"/>
      <c r="GTR152" s="728"/>
      <c r="GTS152" s="728"/>
      <c r="GTT152" s="728"/>
      <c r="GTU152" s="728"/>
      <c r="GTV152" s="728"/>
      <c r="GTW152" s="728"/>
      <c r="GTX152" s="728"/>
      <c r="GTY152" s="728"/>
      <c r="GTZ152" s="728"/>
      <c r="GUA152" s="728"/>
      <c r="GUB152" s="728"/>
      <c r="GUC152" s="728"/>
      <c r="GUD152" s="728"/>
      <c r="GUE152" s="728"/>
      <c r="GUF152" s="728"/>
      <c r="GUG152" s="728"/>
      <c r="GUH152" s="728"/>
      <c r="GUI152" s="728"/>
      <c r="GUJ152" s="728"/>
      <c r="GUK152" s="728"/>
      <c r="GUL152" s="728"/>
      <c r="GUM152" s="728"/>
      <c r="GUN152" s="728"/>
      <c r="GUO152" s="728"/>
      <c r="GUP152" s="728"/>
      <c r="GUQ152" s="728"/>
      <c r="GUR152" s="728"/>
      <c r="GUS152" s="728"/>
      <c r="GUT152" s="728"/>
      <c r="GUU152" s="728"/>
      <c r="GUV152" s="728"/>
      <c r="GUW152" s="728"/>
      <c r="GUX152" s="728"/>
      <c r="GUY152" s="728"/>
      <c r="GUZ152" s="728"/>
      <c r="GVA152" s="728"/>
      <c r="GVB152" s="728"/>
      <c r="GVC152" s="728"/>
      <c r="GVD152" s="728"/>
      <c r="GVE152" s="728"/>
      <c r="GVF152" s="728"/>
      <c r="GVG152" s="728"/>
      <c r="GVH152" s="728"/>
      <c r="GVI152" s="728"/>
      <c r="GVJ152" s="728"/>
      <c r="GVK152" s="728"/>
      <c r="GVL152" s="728"/>
      <c r="GVM152" s="728"/>
      <c r="GVN152" s="728"/>
      <c r="GVO152" s="728"/>
      <c r="GVP152" s="728"/>
      <c r="GVQ152" s="728"/>
      <c r="GVR152" s="728"/>
      <c r="GVS152" s="728"/>
      <c r="GVT152" s="728"/>
      <c r="GVU152" s="728"/>
      <c r="GVV152" s="728"/>
      <c r="GVW152" s="728"/>
      <c r="GVX152" s="728"/>
      <c r="GVY152" s="728"/>
      <c r="GVZ152" s="728"/>
      <c r="GWA152" s="728"/>
      <c r="GWB152" s="728"/>
      <c r="GWC152" s="728"/>
      <c r="GWD152" s="728"/>
      <c r="GWE152" s="728"/>
      <c r="GWF152" s="728"/>
      <c r="GWG152" s="728"/>
      <c r="GWH152" s="728"/>
      <c r="GWI152" s="728"/>
      <c r="GWJ152" s="728"/>
      <c r="GWK152" s="728"/>
      <c r="GWL152" s="728"/>
      <c r="GWM152" s="728"/>
      <c r="GWN152" s="728"/>
      <c r="GWO152" s="728"/>
      <c r="GWP152" s="728"/>
      <c r="GWQ152" s="728"/>
      <c r="GWR152" s="728"/>
      <c r="GWS152" s="728"/>
      <c r="GWT152" s="728"/>
      <c r="GWU152" s="728"/>
      <c r="GWV152" s="728"/>
      <c r="GWW152" s="728"/>
      <c r="GWX152" s="728"/>
      <c r="GWY152" s="728"/>
      <c r="GWZ152" s="728"/>
      <c r="GXA152" s="728"/>
      <c r="GXB152" s="728"/>
      <c r="GXC152" s="728"/>
      <c r="GXD152" s="728"/>
      <c r="GXE152" s="728"/>
      <c r="GXF152" s="728"/>
      <c r="GXG152" s="728"/>
      <c r="GXH152" s="728"/>
      <c r="GXI152" s="728"/>
      <c r="GXJ152" s="728"/>
      <c r="GXK152" s="728"/>
      <c r="GXL152" s="728"/>
      <c r="GXM152" s="728"/>
      <c r="GXN152" s="728"/>
      <c r="GXO152" s="728"/>
      <c r="GXP152" s="728"/>
      <c r="GXQ152" s="728"/>
      <c r="GXR152" s="728"/>
      <c r="GXS152" s="728"/>
      <c r="GXT152" s="728"/>
      <c r="GXU152" s="728"/>
      <c r="GXV152" s="728"/>
      <c r="GXW152" s="728"/>
      <c r="GXX152" s="728"/>
      <c r="GXY152" s="728"/>
      <c r="GXZ152" s="728"/>
      <c r="GYA152" s="728"/>
      <c r="GYB152" s="728"/>
      <c r="GYC152" s="728"/>
      <c r="GYD152" s="728"/>
      <c r="GYE152" s="728"/>
      <c r="GYF152" s="728"/>
      <c r="GYG152" s="728"/>
      <c r="GYH152" s="728"/>
      <c r="GYI152" s="728"/>
      <c r="GYJ152" s="728"/>
      <c r="GYK152" s="728"/>
      <c r="GYL152" s="728"/>
      <c r="GYM152" s="728"/>
      <c r="GYN152" s="728"/>
      <c r="GYO152" s="728"/>
      <c r="GYP152" s="728"/>
      <c r="GYQ152" s="728"/>
      <c r="GYR152" s="728"/>
      <c r="GYS152" s="728"/>
      <c r="GYT152" s="728"/>
      <c r="GYU152" s="728"/>
      <c r="GYV152" s="728"/>
      <c r="GYW152" s="728"/>
      <c r="GYX152" s="728"/>
      <c r="GYY152" s="728"/>
      <c r="GYZ152" s="728"/>
      <c r="GZA152" s="728"/>
      <c r="GZB152" s="728"/>
      <c r="GZC152" s="728"/>
      <c r="GZD152" s="728"/>
      <c r="GZE152" s="728"/>
      <c r="GZF152" s="728"/>
      <c r="GZG152" s="728"/>
      <c r="GZH152" s="728"/>
      <c r="GZI152" s="728"/>
      <c r="GZJ152" s="728"/>
      <c r="GZK152" s="728"/>
      <c r="GZL152" s="728"/>
      <c r="GZM152" s="728"/>
      <c r="GZN152" s="728"/>
      <c r="GZO152" s="728"/>
      <c r="GZP152" s="728"/>
      <c r="GZQ152" s="728"/>
      <c r="GZR152" s="728"/>
      <c r="GZS152" s="728"/>
      <c r="GZT152" s="728"/>
      <c r="GZU152" s="728"/>
      <c r="GZV152" s="728"/>
      <c r="GZW152" s="728"/>
      <c r="GZX152" s="728"/>
      <c r="GZY152" s="728"/>
      <c r="GZZ152" s="728"/>
      <c r="HAA152" s="728"/>
      <c r="HAB152" s="728"/>
      <c r="HAC152" s="728"/>
      <c r="HAD152" s="728"/>
      <c r="HAE152" s="728"/>
      <c r="HAF152" s="728"/>
      <c r="HAG152" s="728"/>
      <c r="HAH152" s="728"/>
      <c r="HAI152" s="728"/>
      <c r="HAJ152" s="728"/>
      <c r="HAK152" s="728"/>
      <c r="HAL152" s="728"/>
      <c r="HAM152" s="728"/>
      <c r="HAN152" s="728"/>
      <c r="HAO152" s="728"/>
      <c r="HAP152" s="728"/>
      <c r="HAQ152" s="728"/>
      <c r="HAR152" s="728"/>
      <c r="HAS152" s="728"/>
      <c r="HAT152" s="728"/>
      <c r="HAU152" s="728"/>
      <c r="HAV152" s="728"/>
      <c r="HAW152" s="728"/>
      <c r="HAX152" s="728"/>
      <c r="HAY152" s="728"/>
      <c r="HAZ152" s="728"/>
      <c r="HBA152" s="728"/>
      <c r="HBB152" s="728"/>
      <c r="HBC152" s="728"/>
      <c r="HBD152" s="728"/>
      <c r="HBE152" s="728"/>
      <c r="HBF152" s="728"/>
      <c r="HBG152" s="728"/>
      <c r="HBH152" s="728"/>
      <c r="HBI152" s="728"/>
      <c r="HBJ152" s="728"/>
      <c r="HBK152" s="728"/>
      <c r="HBL152" s="728"/>
      <c r="HBM152" s="728"/>
      <c r="HBN152" s="728"/>
      <c r="HBO152" s="728"/>
      <c r="HBP152" s="728"/>
      <c r="HBQ152" s="728"/>
      <c r="HBR152" s="728"/>
      <c r="HBS152" s="728"/>
      <c r="HBT152" s="728"/>
      <c r="HBU152" s="728"/>
      <c r="HBV152" s="728"/>
      <c r="HBW152" s="728"/>
      <c r="HBX152" s="728"/>
      <c r="HBY152" s="728"/>
      <c r="HBZ152" s="728"/>
      <c r="HCA152" s="728"/>
      <c r="HCB152" s="728"/>
      <c r="HCC152" s="728"/>
      <c r="HCD152" s="728"/>
      <c r="HCE152" s="728"/>
      <c r="HCF152" s="728"/>
      <c r="HCG152" s="728"/>
      <c r="HCH152" s="728"/>
      <c r="HCI152" s="728"/>
      <c r="HCJ152" s="728"/>
      <c r="HCK152" s="728"/>
      <c r="HCL152" s="728"/>
      <c r="HCM152" s="728"/>
      <c r="HCN152" s="728"/>
      <c r="HCO152" s="728"/>
      <c r="HCP152" s="728"/>
      <c r="HCQ152" s="728"/>
      <c r="HCR152" s="728"/>
      <c r="HCS152" s="728"/>
      <c r="HCT152" s="728"/>
      <c r="HCU152" s="728"/>
      <c r="HCV152" s="728"/>
      <c r="HCW152" s="728"/>
      <c r="HCX152" s="728"/>
      <c r="HCY152" s="728"/>
      <c r="HCZ152" s="728"/>
      <c r="HDA152" s="728"/>
      <c r="HDB152" s="728"/>
      <c r="HDC152" s="728"/>
      <c r="HDD152" s="728"/>
      <c r="HDE152" s="728"/>
      <c r="HDF152" s="728"/>
      <c r="HDG152" s="728"/>
      <c r="HDH152" s="728"/>
      <c r="HDI152" s="728"/>
      <c r="HDJ152" s="728"/>
      <c r="HDK152" s="728"/>
      <c r="HDL152" s="728"/>
      <c r="HDM152" s="728"/>
      <c r="HDN152" s="728"/>
      <c r="HDO152" s="728"/>
      <c r="HDP152" s="728"/>
      <c r="HDQ152" s="728"/>
      <c r="HDR152" s="728"/>
      <c r="HDS152" s="728"/>
      <c r="HDT152" s="728"/>
      <c r="HDU152" s="728"/>
      <c r="HDV152" s="728"/>
      <c r="HDW152" s="728"/>
      <c r="HDX152" s="728"/>
      <c r="HDY152" s="728"/>
      <c r="HDZ152" s="728"/>
      <c r="HEA152" s="728"/>
      <c r="HEB152" s="728"/>
      <c r="HEC152" s="728"/>
      <c r="HED152" s="728"/>
      <c r="HEE152" s="728"/>
      <c r="HEF152" s="728"/>
      <c r="HEG152" s="728"/>
      <c r="HEH152" s="728"/>
      <c r="HEI152" s="728"/>
      <c r="HEJ152" s="728"/>
      <c r="HEK152" s="728"/>
      <c r="HEL152" s="728"/>
      <c r="HEM152" s="728"/>
      <c r="HEN152" s="728"/>
      <c r="HEO152" s="728"/>
      <c r="HEP152" s="728"/>
      <c r="HEQ152" s="728"/>
      <c r="HER152" s="728"/>
      <c r="HES152" s="728"/>
      <c r="HET152" s="728"/>
      <c r="HEU152" s="728"/>
      <c r="HEV152" s="728"/>
      <c r="HEW152" s="728"/>
      <c r="HEX152" s="728"/>
      <c r="HEY152" s="728"/>
      <c r="HEZ152" s="728"/>
      <c r="HFA152" s="728"/>
      <c r="HFB152" s="728"/>
      <c r="HFC152" s="728"/>
      <c r="HFD152" s="728"/>
      <c r="HFE152" s="728"/>
      <c r="HFF152" s="728"/>
      <c r="HFG152" s="728"/>
      <c r="HFH152" s="728"/>
      <c r="HFI152" s="728"/>
      <c r="HFJ152" s="728"/>
      <c r="HFK152" s="728"/>
      <c r="HFL152" s="728"/>
      <c r="HFM152" s="728"/>
      <c r="HFN152" s="728"/>
      <c r="HFO152" s="728"/>
      <c r="HFP152" s="728"/>
      <c r="HFQ152" s="728"/>
      <c r="HFR152" s="728"/>
      <c r="HFS152" s="728"/>
      <c r="HFT152" s="728"/>
      <c r="HFU152" s="728"/>
      <c r="HFV152" s="728"/>
      <c r="HFW152" s="728"/>
      <c r="HFX152" s="728"/>
      <c r="HFY152" s="728"/>
      <c r="HFZ152" s="728"/>
      <c r="HGA152" s="728"/>
      <c r="HGB152" s="728"/>
      <c r="HGC152" s="728"/>
      <c r="HGD152" s="728"/>
      <c r="HGE152" s="728"/>
      <c r="HGF152" s="728"/>
      <c r="HGG152" s="728"/>
      <c r="HGH152" s="728"/>
      <c r="HGI152" s="728"/>
      <c r="HGJ152" s="728"/>
      <c r="HGK152" s="728"/>
      <c r="HGL152" s="728"/>
      <c r="HGM152" s="728"/>
      <c r="HGN152" s="728"/>
      <c r="HGO152" s="728"/>
      <c r="HGP152" s="728"/>
      <c r="HGQ152" s="728"/>
      <c r="HGR152" s="728"/>
      <c r="HGS152" s="728"/>
      <c r="HGT152" s="728"/>
      <c r="HGU152" s="728"/>
      <c r="HGV152" s="728"/>
      <c r="HGW152" s="728"/>
      <c r="HGX152" s="728"/>
      <c r="HGY152" s="728"/>
      <c r="HGZ152" s="728"/>
      <c r="HHA152" s="728"/>
      <c r="HHB152" s="728"/>
      <c r="HHC152" s="728"/>
      <c r="HHD152" s="728"/>
      <c r="HHE152" s="728"/>
      <c r="HHF152" s="728"/>
      <c r="HHG152" s="728"/>
      <c r="HHH152" s="728"/>
      <c r="HHI152" s="728"/>
      <c r="HHJ152" s="728"/>
      <c r="HHK152" s="728"/>
      <c r="HHL152" s="728"/>
      <c r="HHM152" s="728"/>
      <c r="HHN152" s="728"/>
      <c r="HHO152" s="728"/>
      <c r="HHP152" s="728"/>
      <c r="HHQ152" s="728"/>
      <c r="HHR152" s="728"/>
      <c r="HHS152" s="728"/>
      <c r="HHT152" s="728"/>
      <c r="HHU152" s="728"/>
      <c r="HHV152" s="728"/>
      <c r="HHW152" s="728"/>
      <c r="HHX152" s="728"/>
      <c r="HHY152" s="728"/>
      <c r="HHZ152" s="728"/>
      <c r="HIA152" s="728"/>
      <c r="HIB152" s="728"/>
      <c r="HIC152" s="728"/>
      <c r="HID152" s="728"/>
      <c r="HIE152" s="728"/>
      <c r="HIF152" s="728"/>
      <c r="HIG152" s="728"/>
      <c r="HIH152" s="728"/>
      <c r="HII152" s="728"/>
      <c r="HIJ152" s="728"/>
      <c r="HIK152" s="728"/>
      <c r="HIL152" s="728"/>
      <c r="HIM152" s="728"/>
      <c r="HIN152" s="728"/>
      <c r="HIO152" s="728"/>
      <c r="HIP152" s="728"/>
      <c r="HIQ152" s="728"/>
      <c r="HIR152" s="728"/>
      <c r="HIS152" s="728"/>
      <c r="HIT152" s="728"/>
      <c r="HIU152" s="728"/>
      <c r="HIV152" s="728"/>
      <c r="HIW152" s="728"/>
      <c r="HIX152" s="728"/>
      <c r="HIY152" s="728"/>
      <c r="HIZ152" s="728"/>
      <c r="HJA152" s="728"/>
      <c r="HJB152" s="728"/>
      <c r="HJC152" s="728"/>
      <c r="HJD152" s="728"/>
      <c r="HJE152" s="728"/>
      <c r="HJF152" s="728"/>
      <c r="HJG152" s="728"/>
      <c r="HJH152" s="728"/>
      <c r="HJI152" s="728"/>
      <c r="HJJ152" s="728"/>
      <c r="HJK152" s="728"/>
      <c r="HJL152" s="728"/>
      <c r="HJM152" s="728"/>
      <c r="HJN152" s="728"/>
      <c r="HJO152" s="728"/>
      <c r="HJP152" s="728"/>
      <c r="HJQ152" s="728"/>
      <c r="HJR152" s="728"/>
      <c r="HJS152" s="728"/>
      <c r="HJT152" s="728"/>
      <c r="HJU152" s="728"/>
      <c r="HJV152" s="728"/>
      <c r="HJW152" s="728"/>
      <c r="HJX152" s="728"/>
      <c r="HJY152" s="728"/>
      <c r="HJZ152" s="728"/>
      <c r="HKA152" s="728"/>
      <c r="HKB152" s="728"/>
      <c r="HKC152" s="728"/>
      <c r="HKD152" s="728"/>
      <c r="HKE152" s="728"/>
      <c r="HKF152" s="728"/>
      <c r="HKG152" s="728"/>
      <c r="HKH152" s="728"/>
      <c r="HKI152" s="728"/>
      <c r="HKJ152" s="728"/>
      <c r="HKK152" s="728"/>
      <c r="HKL152" s="728"/>
      <c r="HKM152" s="728"/>
      <c r="HKN152" s="728"/>
      <c r="HKO152" s="728"/>
      <c r="HKP152" s="728"/>
      <c r="HKQ152" s="728"/>
      <c r="HKR152" s="728"/>
      <c r="HKS152" s="728"/>
      <c r="HKT152" s="728"/>
      <c r="HKU152" s="728"/>
      <c r="HKV152" s="728"/>
      <c r="HKW152" s="728"/>
      <c r="HKX152" s="728"/>
      <c r="HKY152" s="728"/>
      <c r="HKZ152" s="728"/>
      <c r="HLA152" s="728"/>
      <c r="HLB152" s="728"/>
      <c r="HLC152" s="728"/>
      <c r="HLD152" s="728"/>
      <c r="HLE152" s="728"/>
      <c r="HLF152" s="728"/>
      <c r="HLG152" s="728"/>
      <c r="HLH152" s="728"/>
      <c r="HLI152" s="728"/>
      <c r="HLJ152" s="728"/>
      <c r="HLK152" s="728"/>
      <c r="HLL152" s="728"/>
      <c r="HLM152" s="728"/>
      <c r="HLN152" s="728"/>
      <c r="HLO152" s="728"/>
      <c r="HLP152" s="728"/>
      <c r="HLQ152" s="728"/>
      <c r="HLR152" s="728"/>
      <c r="HLS152" s="728"/>
      <c r="HLT152" s="728"/>
      <c r="HLU152" s="728"/>
      <c r="HLV152" s="728"/>
      <c r="HLW152" s="728"/>
      <c r="HLX152" s="728"/>
      <c r="HLY152" s="728"/>
      <c r="HLZ152" s="728"/>
      <c r="HMA152" s="728"/>
      <c r="HMB152" s="728"/>
      <c r="HMC152" s="728"/>
      <c r="HMD152" s="728"/>
      <c r="HME152" s="728"/>
      <c r="HMF152" s="728"/>
      <c r="HMG152" s="728"/>
      <c r="HMH152" s="728"/>
      <c r="HMI152" s="728"/>
      <c r="HMJ152" s="728"/>
      <c r="HMK152" s="728"/>
      <c r="HML152" s="728"/>
      <c r="HMM152" s="728"/>
      <c r="HMN152" s="728"/>
      <c r="HMO152" s="728"/>
      <c r="HMP152" s="728"/>
      <c r="HMQ152" s="728"/>
      <c r="HMR152" s="728"/>
      <c r="HMS152" s="728"/>
      <c r="HMT152" s="728"/>
      <c r="HMU152" s="728"/>
      <c r="HMV152" s="728"/>
      <c r="HMW152" s="728"/>
      <c r="HMX152" s="728"/>
      <c r="HMY152" s="728"/>
      <c r="HMZ152" s="728"/>
      <c r="HNA152" s="728"/>
      <c r="HNB152" s="728"/>
      <c r="HNC152" s="728"/>
      <c r="HND152" s="728"/>
      <c r="HNE152" s="728"/>
      <c r="HNF152" s="728"/>
      <c r="HNG152" s="728"/>
      <c r="HNH152" s="728"/>
      <c r="HNI152" s="728"/>
      <c r="HNJ152" s="728"/>
      <c r="HNK152" s="728"/>
      <c r="HNL152" s="728"/>
      <c r="HNM152" s="728"/>
      <c r="HNN152" s="728"/>
      <c r="HNO152" s="728"/>
      <c r="HNP152" s="728"/>
      <c r="HNQ152" s="728"/>
      <c r="HNR152" s="728"/>
      <c r="HNS152" s="728"/>
      <c r="HNT152" s="728"/>
      <c r="HNU152" s="728"/>
      <c r="HNV152" s="728"/>
      <c r="HNW152" s="728"/>
      <c r="HNX152" s="728"/>
      <c r="HNY152" s="728"/>
      <c r="HNZ152" s="728"/>
      <c r="HOA152" s="728"/>
      <c r="HOB152" s="728"/>
      <c r="HOC152" s="728"/>
      <c r="HOD152" s="728"/>
      <c r="HOE152" s="728"/>
      <c r="HOF152" s="728"/>
      <c r="HOG152" s="728"/>
      <c r="HOH152" s="728"/>
      <c r="HOI152" s="728"/>
      <c r="HOJ152" s="728"/>
      <c r="HOK152" s="728"/>
      <c r="HOL152" s="728"/>
      <c r="HOM152" s="728"/>
      <c r="HON152" s="728"/>
      <c r="HOO152" s="728"/>
      <c r="HOP152" s="728"/>
      <c r="HOQ152" s="728"/>
      <c r="HOR152" s="728"/>
      <c r="HOS152" s="728"/>
      <c r="HOT152" s="728"/>
      <c r="HOU152" s="728"/>
      <c r="HOV152" s="728"/>
      <c r="HOW152" s="728"/>
      <c r="HOX152" s="728"/>
      <c r="HOY152" s="728"/>
      <c r="HOZ152" s="728"/>
      <c r="HPA152" s="728"/>
      <c r="HPB152" s="728"/>
      <c r="HPC152" s="728"/>
      <c r="HPD152" s="728"/>
      <c r="HPE152" s="728"/>
      <c r="HPF152" s="728"/>
      <c r="HPG152" s="728"/>
      <c r="HPH152" s="728"/>
      <c r="HPI152" s="728"/>
      <c r="HPJ152" s="728"/>
      <c r="HPK152" s="728"/>
      <c r="HPL152" s="728"/>
      <c r="HPM152" s="728"/>
      <c r="HPN152" s="728"/>
      <c r="HPO152" s="728"/>
      <c r="HPP152" s="728"/>
      <c r="HPQ152" s="728"/>
      <c r="HPR152" s="728"/>
      <c r="HPS152" s="728"/>
      <c r="HPT152" s="728"/>
      <c r="HPU152" s="728"/>
      <c r="HPV152" s="728"/>
      <c r="HPW152" s="728"/>
      <c r="HPX152" s="728"/>
      <c r="HPY152" s="728"/>
      <c r="HPZ152" s="728"/>
      <c r="HQA152" s="728"/>
      <c r="HQB152" s="728"/>
      <c r="HQC152" s="728"/>
      <c r="HQD152" s="728"/>
      <c r="HQE152" s="728"/>
      <c r="HQF152" s="728"/>
      <c r="HQG152" s="728"/>
      <c r="HQH152" s="728"/>
      <c r="HQI152" s="728"/>
      <c r="HQJ152" s="728"/>
      <c r="HQK152" s="728"/>
      <c r="HQL152" s="728"/>
      <c r="HQM152" s="728"/>
      <c r="HQN152" s="728"/>
      <c r="HQO152" s="728"/>
      <c r="HQP152" s="728"/>
      <c r="HQQ152" s="728"/>
      <c r="HQR152" s="728"/>
      <c r="HQS152" s="728"/>
      <c r="HQT152" s="728"/>
      <c r="HQU152" s="728"/>
      <c r="HQV152" s="728"/>
      <c r="HQW152" s="728"/>
      <c r="HQX152" s="728"/>
      <c r="HQY152" s="728"/>
      <c r="HQZ152" s="728"/>
      <c r="HRA152" s="728"/>
      <c r="HRB152" s="728"/>
      <c r="HRC152" s="728"/>
      <c r="HRD152" s="728"/>
      <c r="HRE152" s="728"/>
      <c r="HRF152" s="728"/>
      <c r="HRG152" s="728"/>
      <c r="HRH152" s="728"/>
      <c r="HRI152" s="728"/>
      <c r="HRJ152" s="728"/>
      <c r="HRK152" s="728"/>
      <c r="HRL152" s="728"/>
      <c r="HRM152" s="728"/>
      <c r="HRN152" s="728"/>
      <c r="HRO152" s="728"/>
      <c r="HRP152" s="728"/>
      <c r="HRQ152" s="728"/>
      <c r="HRR152" s="728"/>
      <c r="HRS152" s="728"/>
      <c r="HRT152" s="728"/>
      <c r="HRU152" s="728"/>
      <c r="HRV152" s="728"/>
      <c r="HRW152" s="728"/>
      <c r="HRX152" s="728"/>
      <c r="HRY152" s="728"/>
      <c r="HRZ152" s="728"/>
      <c r="HSA152" s="728"/>
      <c r="HSB152" s="728"/>
      <c r="HSC152" s="728"/>
      <c r="HSD152" s="728"/>
      <c r="HSE152" s="728"/>
      <c r="HSF152" s="728"/>
      <c r="HSG152" s="728"/>
      <c r="HSH152" s="728"/>
      <c r="HSI152" s="728"/>
      <c r="HSJ152" s="728"/>
      <c r="HSK152" s="728"/>
      <c r="HSL152" s="728"/>
      <c r="HSM152" s="728"/>
      <c r="HSN152" s="728"/>
      <c r="HSO152" s="728"/>
      <c r="HSP152" s="728"/>
      <c r="HSQ152" s="728"/>
      <c r="HSR152" s="728"/>
      <c r="HSS152" s="728"/>
      <c r="HST152" s="728"/>
      <c r="HSU152" s="728"/>
      <c r="HSV152" s="728"/>
      <c r="HSW152" s="728"/>
      <c r="HSX152" s="728"/>
      <c r="HSY152" s="728"/>
      <c r="HSZ152" s="728"/>
      <c r="HTA152" s="728"/>
      <c r="HTB152" s="728"/>
      <c r="HTC152" s="728"/>
      <c r="HTD152" s="728"/>
      <c r="HTE152" s="728"/>
      <c r="HTF152" s="728"/>
      <c r="HTG152" s="728"/>
      <c r="HTH152" s="728"/>
      <c r="HTI152" s="728"/>
      <c r="HTJ152" s="728"/>
      <c r="HTK152" s="728"/>
      <c r="HTL152" s="728"/>
      <c r="HTM152" s="728"/>
      <c r="HTN152" s="728"/>
      <c r="HTO152" s="728"/>
      <c r="HTP152" s="728"/>
      <c r="HTQ152" s="728"/>
      <c r="HTR152" s="728"/>
      <c r="HTS152" s="728"/>
      <c r="HTT152" s="728"/>
      <c r="HTU152" s="728"/>
      <c r="HTV152" s="728"/>
      <c r="HTW152" s="728"/>
      <c r="HTX152" s="728"/>
      <c r="HTY152" s="728"/>
      <c r="HTZ152" s="728"/>
      <c r="HUA152" s="728"/>
      <c r="HUB152" s="728"/>
      <c r="HUC152" s="728"/>
      <c r="HUD152" s="728"/>
      <c r="HUE152" s="728"/>
      <c r="HUF152" s="728"/>
      <c r="HUG152" s="728"/>
      <c r="HUH152" s="728"/>
      <c r="HUI152" s="728"/>
      <c r="HUJ152" s="728"/>
      <c r="HUK152" s="728"/>
      <c r="HUL152" s="728"/>
      <c r="HUM152" s="728"/>
      <c r="HUN152" s="728"/>
      <c r="HUO152" s="728"/>
      <c r="HUP152" s="728"/>
      <c r="HUQ152" s="728"/>
      <c r="HUR152" s="728"/>
      <c r="HUS152" s="728"/>
      <c r="HUT152" s="728"/>
      <c r="HUU152" s="728"/>
      <c r="HUV152" s="728"/>
      <c r="HUW152" s="728"/>
      <c r="HUX152" s="728"/>
      <c r="HUY152" s="728"/>
      <c r="HUZ152" s="728"/>
      <c r="HVA152" s="728"/>
      <c r="HVB152" s="728"/>
      <c r="HVC152" s="728"/>
      <c r="HVD152" s="728"/>
      <c r="HVE152" s="728"/>
      <c r="HVF152" s="728"/>
      <c r="HVG152" s="728"/>
      <c r="HVH152" s="728"/>
      <c r="HVI152" s="728"/>
      <c r="HVJ152" s="728"/>
      <c r="HVK152" s="728"/>
      <c r="HVL152" s="728"/>
      <c r="HVM152" s="728"/>
      <c r="HVN152" s="728"/>
      <c r="HVO152" s="728"/>
      <c r="HVP152" s="728"/>
      <c r="HVQ152" s="728"/>
      <c r="HVR152" s="728"/>
      <c r="HVS152" s="728"/>
      <c r="HVT152" s="728"/>
      <c r="HVU152" s="728"/>
      <c r="HVV152" s="728"/>
      <c r="HVW152" s="728"/>
      <c r="HVX152" s="728"/>
      <c r="HVY152" s="728"/>
      <c r="HVZ152" s="728"/>
      <c r="HWA152" s="728"/>
      <c r="HWB152" s="728"/>
      <c r="HWC152" s="728"/>
      <c r="HWD152" s="728"/>
      <c r="HWE152" s="728"/>
      <c r="HWF152" s="728"/>
      <c r="HWG152" s="728"/>
      <c r="HWH152" s="728"/>
      <c r="HWI152" s="728"/>
      <c r="HWJ152" s="728"/>
      <c r="HWK152" s="728"/>
      <c r="HWL152" s="728"/>
      <c r="HWM152" s="728"/>
      <c r="HWN152" s="728"/>
      <c r="HWO152" s="728"/>
      <c r="HWP152" s="728"/>
      <c r="HWQ152" s="728"/>
      <c r="HWR152" s="728"/>
      <c r="HWS152" s="728"/>
      <c r="HWT152" s="728"/>
      <c r="HWU152" s="728"/>
      <c r="HWV152" s="728"/>
      <c r="HWW152" s="728"/>
      <c r="HWX152" s="728"/>
      <c r="HWY152" s="728"/>
      <c r="HWZ152" s="728"/>
      <c r="HXA152" s="728"/>
      <c r="HXB152" s="728"/>
      <c r="HXC152" s="728"/>
      <c r="HXD152" s="728"/>
      <c r="HXE152" s="728"/>
      <c r="HXF152" s="728"/>
      <c r="HXG152" s="728"/>
      <c r="HXH152" s="728"/>
      <c r="HXI152" s="728"/>
      <c r="HXJ152" s="728"/>
      <c r="HXK152" s="728"/>
      <c r="HXL152" s="728"/>
      <c r="HXM152" s="728"/>
      <c r="HXN152" s="728"/>
      <c r="HXO152" s="728"/>
      <c r="HXP152" s="728"/>
      <c r="HXQ152" s="728"/>
      <c r="HXR152" s="728"/>
      <c r="HXS152" s="728"/>
      <c r="HXT152" s="728"/>
      <c r="HXU152" s="728"/>
      <c r="HXV152" s="728"/>
      <c r="HXW152" s="728"/>
      <c r="HXX152" s="728"/>
      <c r="HXY152" s="728"/>
      <c r="HXZ152" s="728"/>
      <c r="HYA152" s="728"/>
      <c r="HYB152" s="728"/>
      <c r="HYC152" s="728"/>
      <c r="HYD152" s="728"/>
      <c r="HYE152" s="728"/>
      <c r="HYF152" s="728"/>
      <c r="HYG152" s="728"/>
      <c r="HYH152" s="728"/>
      <c r="HYI152" s="728"/>
      <c r="HYJ152" s="728"/>
      <c r="HYK152" s="728"/>
      <c r="HYL152" s="728"/>
      <c r="HYM152" s="728"/>
      <c r="HYN152" s="728"/>
      <c r="HYO152" s="728"/>
      <c r="HYP152" s="728"/>
      <c r="HYQ152" s="728"/>
      <c r="HYR152" s="728"/>
      <c r="HYS152" s="728"/>
      <c r="HYT152" s="728"/>
      <c r="HYU152" s="728"/>
      <c r="HYV152" s="728"/>
      <c r="HYW152" s="728"/>
      <c r="HYX152" s="728"/>
      <c r="HYY152" s="728"/>
      <c r="HYZ152" s="728"/>
      <c r="HZA152" s="728"/>
      <c r="HZB152" s="728"/>
      <c r="HZC152" s="728"/>
      <c r="HZD152" s="728"/>
      <c r="HZE152" s="728"/>
      <c r="HZF152" s="728"/>
      <c r="HZG152" s="728"/>
      <c r="HZH152" s="728"/>
      <c r="HZI152" s="728"/>
      <c r="HZJ152" s="728"/>
      <c r="HZK152" s="728"/>
      <c r="HZL152" s="728"/>
      <c r="HZM152" s="728"/>
      <c r="HZN152" s="728"/>
      <c r="HZO152" s="728"/>
      <c r="HZP152" s="728"/>
      <c r="HZQ152" s="728"/>
      <c r="HZR152" s="728"/>
      <c r="HZS152" s="728"/>
      <c r="HZT152" s="728"/>
      <c r="HZU152" s="728"/>
      <c r="HZV152" s="728"/>
      <c r="HZW152" s="728"/>
      <c r="HZX152" s="728"/>
      <c r="HZY152" s="728"/>
      <c r="HZZ152" s="728"/>
      <c r="IAA152" s="728"/>
      <c r="IAB152" s="728"/>
      <c r="IAC152" s="728"/>
      <c r="IAD152" s="728"/>
      <c r="IAE152" s="728"/>
      <c r="IAF152" s="728"/>
      <c r="IAG152" s="728"/>
      <c r="IAH152" s="728"/>
      <c r="IAI152" s="728"/>
      <c r="IAJ152" s="728"/>
      <c r="IAK152" s="728"/>
      <c r="IAL152" s="728"/>
      <c r="IAM152" s="728"/>
      <c r="IAN152" s="728"/>
      <c r="IAO152" s="728"/>
      <c r="IAP152" s="728"/>
      <c r="IAQ152" s="728"/>
      <c r="IAR152" s="728"/>
      <c r="IAS152" s="728"/>
      <c r="IAT152" s="728"/>
      <c r="IAU152" s="728"/>
      <c r="IAV152" s="728"/>
      <c r="IAW152" s="728"/>
      <c r="IAX152" s="728"/>
      <c r="IAY152" s="728"/>
      <c r="IAZ152" s="728"/>
      <c r="IBA152" s="728"/>
      <c r="IBB152" s="728"/>
      <c r="IBC152" s="728"/>
      <c r="IBD152" s="728"/>
      <c r="IBE152" s="728"/>
      <c r="IBF152" s="728"/>
      <c r="IBG152" s="728"/>
      <c r="IBH152" s="728"/>
      <c r="IBI152" s="728"/>
      <c r="IBJ152" s="728"/>
      <c r="IBK152" s="728"/>
      <c r="IBL152" s="728"/>
      <c r="IBM152" s="728"/>
      <c r="IBN152" s="728"/>
      <c r="IBO152" s="728"/>
      <c r="IBP152" s="728"/>
      <c r="IBQ152" s="728"/>
      <c r="IBR152" s="728"/>
      <c r="IBS152" s="728"/>
      <c r="IBT152" s="728"/>
      <c r="IBU152" s="728"/>
      <c r="IBV152" s="728"/>
      <c r="IBW152" s="728"/>
      <c r="IBX152" s="728"/>
      <c r="IBY152" s="728"/>
      <c r="IBZ152" s="728"/>
      <c r="ICA152" s="728"/>
      <c r="ICB152" s="728"/>
      <c r="ICC152" s="728"/>
      <c r="ICD152" s="728"/>
      <c r="ICE152" s="728"/>
      <c r="ICF152" s="728"/>
      <c r="ICG152" s="728"/>
      <c r="ICH152" s="728"/>
      <c r="ICI152" s="728"/>
      <c r="ICJ152" s="728"/>
      <c r="ICK152" s="728"/>
      <c r="ICL152" s="728"/>
      <c r="ICM152" s="728"/>
      <c r="ICN152" s="728"/>
      <c r="ICO152" s="728"/>
      <c r="ICP152" s="728"/>
      <c r="ICQ152" s="728"/>
      <c r="ICR152" s="728"/>
      <c r="ICS152" s="728"/>
      <c r="ICT152" s="728"/>
      <c r="ICU152" s="728"/>
      <c r="ICV152" s="728"/>
      <c r="ICW152" s="728"/>
      <c r="ICX152" s="728"/>
      <c r="ICY152" s="728"/>
      <c r="ICZ152" s="728"/>
      <c r="IDA152" s="728"/>
      <c r="IDB152" s="728"/>
      <c r="IDC152" s="728"/>
      <c r="IDD152" s="728"/>
      <c r="IDE152" s="728"/>
      <c r="IDF152" s="728"/>
      <c r="IDG152" s="728"/>
      <c r="IDH152" s="728"/>
      <c r="IDI152" s="728"/>
      <c r="IDJ152" s="728"/>
      <c r="IDK152" s="728"/>
      <c r="IDL152" s="728"/>
      <c r="IDM152" s="728"/>
      <c r="IDN152" s="728"/>
      <c r="IDO152" s="728"/>
      <c r="IDP152" s="728"/>
      <c r="IDQ152" s="728"/>
      <c r="IDR152" s="728"/>
      <c r="IDS152" s="728"/>
      <c r="IDT152" s="728"/>
      <c r="IDU152" s="728"/>
      <c r="IDV152" s="728"/>
      <c r="IDW152" s="728"/>
      <c r="IDX152" s="728"/>
      <c r="IDY152" s="728"/>
      <c r="IDZ152" s="728"/>
      <c r="IEA152" s="728"/>
      <c r="IEB152" s="728"/>
      <c r="IEC152" s="728"/>
      <c r="IED152" s="728"/>
      <c r="IEE152" s="728"/>
      <c r="IEF152" s="728"/>
      <c r="IEG152" s="728"/>
      <c r="IEH152" s="728"/>
      <c r="IEI152" s="728"/>
      <c r="IEJ152" s="728"/>
      <c r="IEK152" s="728"/>
      <c r="IEL152" s="728"/>
      <c r="IEM152" s="728"/>
      <c r="IEN152" s="728"/>
      <c r="IEO152" s="728"/>
      <c r="IEP152" s="728"/>
      <c r="IEQ152" s="728"/>
      <c r="IER152" s="728"/>
      <c r="IES152" s="728"/>
      <c r="IET152" s="728"/>
      <c r="IEU152" s="728"/>
      <c r="IEV152" s="728"/>
      <c r="IEW152" s="728"/>
      <c r="IEX152" s="728"/>
      <c r="IEY152" s="728"/>
      <c r="IEZ152" s="728"/>
      <c r="IFA152" s="728"/>
      <c r="IFB152" s="728"/>
      <c r="IFC152" s="728"/>
      <c r="IFD152" s="728"/>
      <c r="IFE152" s="728"/>
      <c r="IFF152" s="728"/>
      <c r="IFG152" s="728"/>
      <c r="IFH152" s="728"/>
      <c r="IFI152" s="728"/>
      <c r="IFJ152" s="728"/>
      <c r="IFK152" s="728"/>
      <c r="IFL152" s="728"/>
      <c r="IFM152" s="728"/>
      <c r="IFN152" s="728"/>
      <c r="IFO152" s="728"/>
      <c r="IFP152" s="728"/>
      <c r="IFQ152" s="728"/>
      <c r="IFR152" s="728"/>
      <c r="IFS152" s="728"/>
      <c r="IFT152" s="728"/>
      <c r="IFU152" s="728"/>
      <c r="IFV152" s="728"/>
      <c r="IFW152" s="728"/>
      <c r="IFX152" s="728"/>
      <c r="IFY152" s="728"/>
      <c r="IFZ152" s="728"/>
      <c r="IGA152" s="728"/>
      <c r="IGB152" s="728"/>
      <c r="IGC152" s="728"/>
      <c r="IGD152" s="728"/>
      <c r="IGE152" s="728"/>
      <c r="IGF152" s="728"/>
      <c r="IGG152" s="728"/>
      <c r="IGH152" s="728"/>
      <c r="IGI152" s="728"/>
      <c r="IGJ152" s="728"/>
      <c r="IGK152" s="728"/>
      <c r="IGL152" s="728"/>
      <c r="IGM152" s="728"/>
      <c r="IGN152" s="728"/>
      <c r="IGO152" s="728"/>
      <c r="IGP152" s="728"/>
      <c r="IGQ152" s="728"/>
      <c r="IGR152" s="728"/>
      <c r="IGS152" s="728"/>
      <c r="IGT152" s="728"/>
      <c r="IGU152" s="728"/>
      <c r="IGV152" s="728"/>
      <c r="IGW152" s="728"/>
      <c r="IGX152" s="728"/>
      <c r="IGY152" s="728"/>
      <c r="IGZ152" s="728"/>
      <c r="IHA152" s="728"/>
      <c r="IHB152" s="728"/>
      <c r="IHC152" s="728"/>
      <c r="IHD152" s="728"/>
      <c r="IHE152" s="728"/>
      <c r="IHF152" s="728"/>
      <c r="IHG152" s="728"/>
      <c r="IHH152" s="728"/>
      <c r="IHI152" s="728"/>
      <c r="IHJ152" s="728"/>
      <c r="IHK152" s="728"/>
      <c r="IHL152" s="728"/>
      <c r="IHM152" s="728"/>
      <c r="IHN152" s="728"/>
      <c r="IHO152" s="728"/>
      <c r="IHP152" s="728"/>
      <c r="IHQ152" s="728"/>
      <c r="IHR152" s="728"/>
      <c r="IHS152" s="728"/>
      <c r="IHT152" s="728"/>
      <c r="IHU152" s="728"/>
      <c r="IHV152" s="728"/>
      <c r="IHW152" s="728"/>
      <c r="IHX152" s="728"/>
      <c r="IHY152" s="728"/>
      <c r="IHZ152" s="728"/>
      <c r="IIA152" s="728"/>
      <c r="IIB152" s="728"/>
      <c r="IIC152" s="728"/>
      <c r="IID152" s="728"/>
      <c r="IIE152" s="728"/>
      <c r="IIF152" s="728"/>
      <c r="IIG152" s="728"/>
      <c r="IIH152" s="728"/>
      <c r="III152" s="728"/>
      <c r="IIJ152" s="728"/>
      <c r="IIK152" s="728"/>
      <c r="IIL152" s="728"/>
      <c r="IIM152" s="728"/>
      <c r="IIN152" s="728"/>
      <c r="IIO152" s="728"/>
      <c r="IIP152" s="728"/>
      <c r="IIQ152" s="728"/>
      <c r="IIR152" s="728"/>
      <c r="IIS152" s="728"/>
      <c r="IIT152" s="728"/>
      <c r="IIU152" s="728"/>
      <c r="IIV152" s="728"/>
      <c r="IIW152" s="728"/>
      <c r="IIX152" s="728"/>
      <c r="IIY152" s="728"/>
      <c r="IIZ152" s="728"/>
      <c r="IJA152" s="728"/>
      <c r="IJB152" s="728"/>
      <c r="IJC152" s="728"/>
      <c r="IJD152" s="728"/>
      <c r="IJE152" s="728"/>
      <c r="IJF152" s="728"/>
      <c r="IJG152" s="728"/>
      <c r="IJH152" s="728"/>
      <c r="IJI152" s="728"/>
      <c r="IJJ152" s="728"/>
      <c r="IJK152" s="728"/>
      <c r="IJL152" s="728"/>
      <c r="IJM152" s="728"/>
      <c r="IJN152" s="728"/>
      <c r="IJO152" s="728"/>
      <c r="IJP152" s="728"/>
      <c r="IJQ152" s="728"/>
      <c r="IJR152" s="728"/>
      <c r="IJS152" s="728"/>
      <c r="IJT152" s="728"/>
      <c r="IJU152" s="728"/>
      <c r="IJV152" s="728"/>
      <c r="IJW152" s="728"/>
      <c r="IJX152" s="728"/>
      <c r="IJY152" s="728"/>
      <c r="IJZ152" s="728"/>
      <c r="IKA152" s="728"/>
      <c r="IKB152" s="728"/>
      <c r="IKC152" s="728"/>
      <c r="IKD152" s="728"/>
      <c r="IKE152" s="728"/>
      <c r="IKF152" s="728"/>
      <c r="IKG152" s="728"/>
      <c r="IKH152" s="728"/>
      <c r="IKI152" s="728"/>
      <c r="IKJ152" s="728"/>
      <c r="IKK152" s="728"/>
      <c r="IKL152" s="728"/>
      <c r="IKM152" s="728"/>
      <c r="IKN152" s="728"/>
      <c r="IKO152" s="728"/>
      <c r="IKP152" s="728"/>
      <c r="IKQ152" s="728"/>
      <c r="IKR152" s="728"/>
      <c r="IKS152" s="728"/>
      <c r="IKT152" s="728"/>
      <c r="IKU152" s="728"/>
      <c r="IKV152" s="728"/>
      <c r="IKW152" s="728"/>
      <c r="IKX152" s="728"/>
      <c r="IKY152" s="728"/>
      <c r="IKZ152" s="728"/>
      <c r="ILA152" s="728"/>
      <c r="ILB152" s="728"/>
      <c r="ILC152" s="728"/>
      <c r="ILD152" s="728"/>
      <c r="ILE152" s="728"/>
      <c r="ILF152" s="728"/>
      <c r="ILG152" s="728"/>
      <c r="ILH152" s="728"/>
      <c r="ILI152" s="728"/>
      <c r="ILJ152" s="728"/>
      <c r="ILK152" s="728"/>
      <c r="ILL152" s="728"/>
      <c r="ILM152" s="728"/>
      <c r="ILN152" s="728"/>
      <c r="ILO152" s="728"/>
      <c r="ILP152" s="728"/>
      <c r="ILQ152" s="728"/>
      <c r="ILR152" s="728"/>
      <c r="ILS152" s="728"/>
      <c r="ILT152" s="728"/>
      <c r="ILU152" s="728"/>
      <c r="ILV152" s="728"/>
      <c r="ILW152" s="728"/>
      <c r="ILX152" s="728"/>
      <c r="ILY152" s="728"/>
      <c r="ILZ152" s="728"/>
      <c r="IMA152" s="728"/>
      <c r="IMB152" s="728"/>
      <c r="IMC152" s="728"/>
      <c r="IMD152" s="728"/>
      <c r="IME152" s="728"/>
      <c r="IMF152" s="728"/>
      <c r="IMG152" s="728"/>
      <c r="IMH152" s="728"/>
      <c r="IMI152" s="728"/>
      <c r="IMJ152" s="728"/>
      <c r="IMK152" s="728"/>
      <c r="IML152" s="728"/>
      <c r="IMM152" s="728"/>
      <c r="IMN152" s="728"/>
      <c r="IMO152" s="728"/>
      <c r="IMP152" s="728"/>
      <c r="IMQ152" s="728"/>
      <c r="IMR152" s="728"/>
      <c r="IMS152" s="728"/>
      <c r="IMT152" s="728"/>
      <c r="IMU152" s="728"/>
      <c r="IMV152" s="728"/>
      <c r="IMW152" s="728"/>
      <c r="IMX152" s="728"/>
      <c r="IMY152" s="728"/>
      <c r="IMZ152" s="728"/>
      <c r="INA152" s="728"/>
      <c r="INB152" s="728"/>
      <c r="INC152" s="728"/>
      <c r="IND152" s="728"/>
      <c r="INE152" s="728"/>
      <c r="INF152" s="728"/>
      <c r="ING152" s="728"/>
      <c r="INH152" s="728"/>
      <c r="INI152" s="728"/>
      <c r="INJ152" s="728"/>
      <c r="INK152" s="728"/>
      <c r="INL152" s="728"/>
      <c r="INM152" s="728"/>
      <c r="INN152" s="728"/>
      <c r="INO152" s="728"/>
      <c r="INP152" s="728"/>
      <c r="INQ152" s="728"/>
      <c r="INR152" s="728"/>
      <c r="INS152" s="728"/>
      <c r="INT152" s="728"/>
      <c r="INU152" s="728"/>
      <c r="INV152" s="728"/>
      <c r="INW152" s="728"/>
      <c r="INX152" s="728"/>
      <c r="INY152" s="728"/>
      <c r="INZ152" s="728"/>
      <c r="IOA152" s="728"/>
      <c r="IOB152" s="728"/>
      <c r="IOC152" s="728"/>
      <c r="IOD152" s="728"/>
      <c r="IOE152" s="728"/>
      <c r="IOF152" s="728"/>
      <c r="IOG152" s="728"/>
      <c r="IOH152" s="728"/>
      <c r="IOI152" s="728"/>
      <c r="IOJ152" s="728"/>
      <c r="IOK152" s="728"/>
      <c r="IOL152" s="728"/>
      <c r="IOM152" s="728"/>
      <c r="ION152" s="728"/>
      <c r="IOO152" s="728"/>
      <c r="IOP152" s="728"/>
      <c r="IOQ152" s="728"/>
      <c r="IOR152" s="728"/>
      <c r="IOS152" s="728"/>
      <c r="IOT152" s="728"/>
      <c r="IOU152" s="728"/>
      <c r="IOV152" s="728"/>
      <c r="IOW152" s="728"/>
      <c r="IOX152" s="728"/>
      <c r="IOY152" s="728"/>
      <c r="IOZ152" s="728"/>
      <c r="IPA152" s="728"/>
      <c r="IPB152" s="728"/>
      <c r="IPC152" s="728"/>
      <c r="IPD152" s="728"/>
      <c r="IPE152" s="728"/>
      <c r="IPF152" s="728"/>
      <c r="IPG152" s="728"/>
      <c r="IPH152" s="728"/>
      <c r="IPI152" s="728"/>
      <c r="IPJ152" s="728"/>
      <c r="IPK152" s="728"/>
      <c r="IPL152" s="728"/>
      <c r="IPM152" s="728"/>
      <c r="IPN152" s="728"/>
      <c r="IPO152" s="728"/>
      <c r="IPP152" s="728"/>
      <c r="IPQ152" s="728"/>
      <c r="IPR152" s="728"/>
      <c r="IPS152" s="728"/>
      <c r="IPT152" s="728"/>
      <c r="IPU152" s="728"/>
      <c r="IPV152" s="728"/>
      <c r="IPW152" s="728"/>
      <c r="IPX152" s="728"/>
      <c r="IPY152" s="728"/>
      <c r="IPZ152" s="728"/>
      <c r="IQA152" s="728"/>
      <c r="IQB152" s="728"/>
      <c r="IQC152" s="728"/>
      <c r="IQD152" s="728"/>
      <c r="IQE152" s="728"/>
      <c r="IQF152" s="728"/>
      <c r="IQG152" s="728"/>
      <c r="IQH152" s="728"/>
      <c r="IQI152" s="728"/>
      <c r="IQJ152" s="728"/>
      <c r="IQK152" s="728"/>
      <c r="IQL152" s="728"/>
      <c r="IQM152" s="728"/>
      <c r="IQN152" s="728"/>
      <c r="IQO152" s="728"/>
      <c r="IQP152" s="728"/>
      <c r="IQQ152" s="728"/>
      <c r="IQR152" s="728"/>
      <c r="IQS152" s="728"/>
      <c r="IQT152" s="728"/>
      <c r="IQU152" s="728"/>
      <c r="IQV152" s="728"/>
      <c r="IQW152" s="728"/>
      <c r="IQX152" s="728"/>
      <c r="IQY152" s="728"/>
      <c r="IQZ152" s="728"/>
      <c r="IRA152" s="728"/>
      <c r="IRB152" s="728"/>
      <c r="IRC152" s="728"/>
      <c r="IRD152" s="728"/>
      <c r="IRE152" s="728"/>
      <c r="IRF152" s="728"/>
      <c r="IRG152" s="728"/>
      <c r="IRH152" s="728"/>
      <c r="IRI152" s="728"/>
      <c r="IRJ152" s="728"/>
      <c r="IRK152" s="728"/>
      <c r="IRL152" s="728"/>
      <c r="IRM152" s="728"/>
      <c r="IRN152" s="728"/>
      <c r="IRO152" s="728"/>
      <c r="IRP152" s="728"/>
      <c r="IRQ152" s="728"/>
      <c r="IRR152" s="728"/>
      <c r="IRS152" s="728"/>
      <c r="IRT152" s="728"/>
      <c r="IRU152" s="728"/>
      <c r="IRV152" s="728"/>
      <c r="IRW152" s="728"/>
      <c r="IRX152" s="728"/>
      <c r="IRY152" s="728"/>
      <c r="IRZ152" s="728"/>
      <c r="ISA152" s="728"/>
      <c r="ISB152" s="728"/>
      <c r="ISC152" s="728"/>
      <c r="ISD152" s="728"/>
      <c r="ISE152" s="728"/>
      <c r="ISF152" s="728"/>
      <c r="ISG152" s="728"/>
      <c r="ISH152" s="728"/>
      <c r="ISI152" s="728"/>
      <c r="ISJ152" s="728"/>
      <c r="ISK152" s="728"/>
      <c r="ISL152" s="728"/>
      <c r="ISM152" s="728"/>
      <c r="ISN152" s="728"/>
      <c r="ISO152" s="728"/>
      <c r="ISP152" s="728"/>
      <c r="ISQ152" s="728"/>
      <c r="ISR152" s="728"/>
      <c r="ISS152" s="728"/>
      <c r="IST152" s="728"/>
      <c r="ISU152" s="728"/>
      <c r="ISV152" s="728"/>
      <c r="ISW152" s="728"/>
      <c r="ISX152" s="728"/>
      <c r="ISY152" s="728"/>
      <c r="ISZ152" s="728"/>
      <c r="ITA152" s="728"/>
      <c r="ITB152" s="728"/>
      <c r="ITC152" s="728"/>
      <c r="ITD152" s="728"/>
      <c r="ITE152" s="728"/>
      <c r="ITF152" s="728"/>
      <c r="ITG152" s="728"/>
      <c r="ITH152" s="728"/>
      <c r="ITI152" s="728"/>
      <c r="ITJ152" s="728"/>
      <c r="ITK152" s="728"/>
      <c r="ITL152" s="728"/>
      <c r="ITM152" s="728"/>
      <c r="ITN152" s="728"/>
      <c r="ITO152" s="728"/>
      <c r="ITP152" s="728"/>
      <c r="ITQ152" s="728"/>
      <c r="ITR152" s="728"/>
      <c r="ITS152" s="728"/>
      <c r="ITT152" s="728"/>
      <c r="ITU152" s="728"/>
      <c r="ITV152" s="728"/>
      <c r="ITW152" s="728"/>
      <c r="ITX152" s="728"/>
      <c r="ITY152" s="728"/>
      <c r="ITZ152" s="728"/>
      <c r="IUA152" s="728"/>
      <c r="IUB152" s="728"/>
      <c r="IUC152" s="728"/>
      <c r="IUD152" s="728"/>
      <c r="IUE152" s="728"/>
      <c r="IUF152" s="728"/>
      <c r="IUG152" s="728"/>
      <c r="IUH152" s="728"/>
      <c r="IUI152" s="728"/>
      <c r="IUJ152" s="728"/>
      <c r="IUK152" s="728"/>
      <c r="IUL152" s="728"/>
      <c r="IUM152" s="728"/>
      <c r="IUN152" s="728"/>
      <c r="IUO152" s="728"/>
      <c r="IUP152" s="728"/>
      <c r="IUQ152" s="728"/>
      <c r="IUR152" s="728"/>
      <c r="IUS152" s="728"/>
      <c r="IUT152" s="728"/>
      <c r="IUU152" s="728"/>
      <c r="IUV152" s="728"/>
      <c r="IUW152" s="728"/>
      <c r="IUX152" s="728"/>
      <c r="IUY152" s="728"/>
      <c r="IUZ152" s="728"/>
      <c r="IVA152" s="728"/>
      <c r="IVB152" s="728"/>
      <c r="IVC152" s="728"/>
      <c r="IVD152" s="728"/>
      <c r="IVE152" s="728"/>
      <c r="IVF152" s="728"/>
      <c r="IVG152" s="728"/>
      <c r="IVH152" s="728"/>
      <c r="IVI152" s="728"/>
      <c r="IVJ152" s="728"/>
      <c r="IVK152" s="728"/>
      <c r="IVL152" s="728"/>
      <c r="IVM152" s="728"/>
      <c r="IVN152" s="728"/>
      <c r="IVO152" s="728"/>
      <c r="IVP152" s="728"/>
      <c r="IVQ152" s="728"/>
      <c r="IVR152" s="728"/>
      <c r="IVS152" s="728"/>
      <c r="IVT152" s="728"/>
      <c r="IVU152" s="728"/>
      <c r="IVV152" s="728"/>
      <c r="IVW152" s="728"/>
      <c r="IVX152" s="728"/>
      <c r="IVY152" s="728"/>
      <c r="IVZ152" s="728"/>
      <c r="IWA152" s="728"/>
      <c r="IWB152" s="728"/>
      <c r="IWC152" s="728"/>
      <c r="IWD152" s="728"/>
      <c r="IWE152" s="728"/>
      <c r="IWF152" s="728"/>
      <c r="IWG152" s="728"/>
      <c r="IWH152" s="728"/>
      <c r="IWI152" s="728"/>
      <c r="IWJ152" s="728"/>
      <c r="IWK152" s="728"/>
      <c r="IWL152" s="728"/>
      <c r="IWM152" s="728"/>
      <c r="IWN152" s="728"/>
      <c r="IWO152" s="728"/>
      <c r="IWP152" s="728"/>
      <c r="IWQ152" s="728"/>
      <c r="IWR152" s="728"/>
      <c r="IWS152" s="728"/>
      <c r="IWT152" s="728"/>
      <c r="IWU152" s="728"/>
      <c r="IWV152" s="728"/>
      <c r="IWW152" s="728"/>
      <c r="IWX152" s="728"/>
      <c r="IWY152" s="728"/>
      <c r="IWZ152" s="728"/>
      <c r="IXA152" s="728"/>
      <c r="IXB152" s="728"/>
      <c r="IXC152" s="728"/>
      <c r="IXD152" s="728"/>
      <c r="IXE152" s="728"/>
      <c r="IXF152" s="728"/>
      <c r="IXG152" s="728"/>
      <c r="IXH152" s="728"/>
      <c r="IXI152" s="728"/>
      <c r="IXJ152" s="728"/>
      <c r="IXK152" s="728"/>
      <c r="IXL152" s="728"/>
      <c r="IXM152" s="728"/>
      <c r="IXN152" s="728"/>
      <c r="IXO152" s="728"/>
      <c r="IXP152" s="728"/>
      <c r="IXQ152" s="728"/>
      <c r="IXR152" s="728"/>
      <c r="IXS152" s="728"/>
      <c r="IXT152" s="728"/>
      <c r="IXU152" s="728"/>
      <c r="IXV152" s="728"/>
      <c r="IXW152" s="728"/>
      <c r="IXX152" s="728"/>
      <c r="IXY152" s="728"/>
      <c r="IXZ152" s="728"/>
      <c r="IYA152" s="728"/>
      <c r="IYB152" s="728"/>
      <c r="IYC152" s="728"/>
      <c r="IYD152" s="728"/>
      <c r="IYE152" s="728"/>
      <c r="IYF152" s="728"/>
      <c r="IYG152" s="728"/>
      <c r="IYH152" s="728"/>
      <c r="IYI152" s="728"/>
      <c r="IYJ152" s="728"/>
      <c r="IYK152" s="728"/>
      <c r="IYL152" s="728"/>
      <c r="IYM152" s="728"/>
      <c r="IYN152" s="728"/>
      <c r="IYO152" s="728"/>
      <c r="IYP152" s="728"/>
      <c r="IYQ152" s="728"/>
      <c r="IYR152" s="728"/>
      <c r="IYS152" s="728"/>
      <c r="IYT152" s="728"/>
      <c r="IYU152" s="728"/>
      <c r="IYV152" s="728"/>
      <c r="IYW152" s="728"/>
      <c r="IYX152" s="728"/>
      <c r="IYY152" s="728"/>
      <c r="IYZ152" s="728"/>
      <c r="IZA152" s="728"/>
      <c r="IZB152" s="728"/>
      <c r="IZC152" s="728"/>
      <c r="IZD152" s="728"/>
      <c r="IZE152" s="728"/>
      <c r="IZF152" s="728"/>
      <c r="IZG152" s="728"/>
      <c r="IZH152" s="728"/>
      <c r="IZI152" s="728"/>
      <c r="IZJ152" s="728"/>
      <c r="IZK152" s="728"/>
      <c r="IZL152" s="728"/>
      <c r="IZM152" s="728"/>
      <c r="IZN152" s="728"/>
      <c r="IZO152" s="728"/>
      <c r="IZP152" s="728"/>
      <c r="IZQ152" s="728"/>
      <c r="IZR152" s="728"/>
      <c r="IZS152" s="728"/>
      <c r="IZT152" s="728"/>
      <c r="IZU152" s="728"/>
      <c r="IZV152" s="728"/>
      <c r="IZW152" s="728"/>
      <c r="IZX152" s="728"/>
      <c r="IZY152" s="728"/>
      <c r="IZZ152" s="728"/>
      <c r="JAA152" s="728"/>
      <c r="JAB152" s="728"/>
      <c r="JAC152" s="728"/>
      <c r="JAD152" s="728"/>
      <c r="JAE152" s="728"/>
      <c r="JAF152" s="728"/>
      <c r="JAG152" s="728"/>
      <c r="JAH152" s="728"/>
      <c r="JAI152" s="728"/>
      <c r="JAJ152" s="728"/>
      <c r="JAK152" s="728"/>
      <c r="JAL152" s="728"/>
      <c r="JAM152" s="728"/>
      <c r="JAN152" s="728"/>
      <c r="JAO152" s="728"/>
      <c r="JAP152" s="728"/>
      <c r="JAQ152" s="728"/>
      <c r="JAR152" s="728"/>
      <c r="JAS152" s="728"/>
      <c r="JAT152" s="728"/>
      <c r="JAU152" s="728"/>
      <c r="JAV152" s="728"/>
      <c r="JAW152" s="728"/>
      <c r="JAX152" s="728"/>
      <c r="JAY152" s="728"/>
      <c r="JAZ152" s="728"/>
      <c r="JBA152" s="728"/>
      <c r="JBB152" s="728"/>
      <c r="JBC152" s="728"/>
      <c r="JBD152" s="728"/>
      <c r="JBE152" s="728"/>
      <c r="JBF152" s="728"/>
      <c r="JBG152" s="728"/>
      <c r="JBH152" s="728"/>
      <c r="JBI152" s="728"/>
      <c r="JBJ152" s="728"/>
      <c r="JBK152" s="728"/>
      <c r="JBL152" s="728"/>
      <c r="JBM152" s="728"/>
      <c r="JBN152" s="728"/>
      <c r="JBO152" s="728"/>
      <c r="JBP152" s="728"/>
      <c r="JBQ152" s="728"/>
      <c r="JBR152" s="728"/>
      <c r="JBS152" s="728"/>
      <c r="JBT152" s="728"/>
      <c r="JBU152" s="728"/>
      <c r="JBV152" s="728"/>
      <c r="JBW152" s="728"/>
      <c r="JBX152" s="728"/>
      <c r="JBY152" s="728"/>
      <c r="JBZ152" s="728"/>
      <c r="JCA152" s="728"/>
      <c r="JCB152" s="728"/>
      <c r="JCC152" s="728"/>
      <c r="JCD152" s="728"/>
      <c r="JCE152" s="728"/>
      <c r="JCF152" s="728"/>
      <c r="JCG152" s="728"/>
      <c r="JCH152" s="728"/>
      <c r="JCI152" s="728"/>
      <c r="JCJ152" s="728"/>
      <c r="JCK152" s="728"/>
      <c r="JCL152" s="728"/>
      <c r="JCM152" s="728"/>
      <c r="JCN152" s="728"/>
      <c r="JCO152" s="728"/>
      <c r="JCP152" s="728"/>
      <c r="JCQ152" s="728"/>
      <c r="JCR152" s="728"/>
      <c r="JCS152" s="728"/>
      <c r="JCT152" s="728"/>
      <c r="JCU152" s="728"/>
      <c r="JCV152" s="728"/>
      <c r="JCW152" s="728"/>
      <c r="JCX152" s="728"/>
      <c r="JCY152" s="728"/>
      <c r="JCZ152" s="728"/>
      <c r="JDA152" s="728"/>
      <c r="JDB152" s="728"/>
      <c r="JDC152" s="728"/>
      <c r="JDD152" s="728"/>
      <c r="JDE152" s="728"/>
      <c r="JDF152" s="728"/>
      <c r="JDG152" s="728"/>
      <c r="JDH152" s="728"/>
      <c r="JDI152" s="728"/>
      <c r="JDJ152" s="728"/>
      <c r="JDK152" s="728"/>
      <c r="JDL152" s="728"/>
      <c r="JDM152" s="728"/>
      <c r="JDN152" s="728"/>
      <c r="JDO152" s="728"/>
      <c r="JDP152" s="728"/>
      <c r="JDQ152" s="728"/>
      <c r="JDR152" s="728"/>
      <c r="JDS152" s="728"/>
      <c r="JDT152" s="728"/>
      <c r="JDU152" s="728"/>
      <c r="JDV152" s="728"/>
      <c r="JDW152" s="728"/>
      <c r="JDX152" s="728"/>
      <c r="JDY152" s="728"/>
      <c r="JDZ152" s="728"/>
      <c r="JEA152" s="728"/>
      <c r="JEB152" s="728"/>
      <c r="JEC152" s="728"/>
      <c r="JED152" s="728"/>
      <c r="JEE152" s="728"/>
      <c r="JEF152" s="728"/>
      <c r="JEG152" s="728"/>
      <c r="JEH152" s="728"/>
      <c r="JEI152" s="728"/>
      <c r="JEJ152" s="728"/>
      <c r="JEK152" s="728"/>
      <c r="JEL152" s="728"/>
      <c r="JEM152" s="728"/>
      <c r="JEN152" s="728"/>
      <c r="JEO152" s="728"/>
      <c r="JEP152" s="728"/>
      <c r="JEQ152" s="728"/>
      <c r="JER152" s="728"/>
      <c r="JES152" s="728"/>
      <c r="JET152" s="728"/>
      <c r="JEU152" s="728"/>
      <c r="JEV152" s="728"/>
      <c r="JEW152" s="728"/>
      <c r="JEX152" s="728"/>
      <c r="JEY152" s="728"/>
      <c r="JEZ152" s="728"/>
      <c r="JFA152" s="728"/>
      <c r="JFB152" s="728"/>
      <c r="JFC152" s="728"/>
      <c r="JFD152" s="728"/>
      <c r="JFE152" s="728"/>
      <c r="JFF152" s="728"/>
      <c r="JFG152" s="728"/>
      <c r="JFH152" s="728"/>
      <c r="JFI152" s="728"/>
      <c r="JFJ152" s="728"/>
      <c r="JFK152" s="728"/>
      <c r="JFL152" s="728"/>
      <c r="JFM152" s="728"/>
      <c r="JFN152" s="728"/>
      <c r="JFO152" s="728"/>
      <c r="JFP152" s="728"/>
      <c r="JFQ152" s="728"/>
      <c r="JFR152" s="728"/>
      <c r="JFS152" s="728"/>
      <c r="JFT152" s="728"/>
      <c r="JFU152" s="728"/>
      <c r="JFV152" s="728"/>
      <c r="JFW152" s="728"/>
      <c r="JFX152" s="728"/>
      <c r="JFY152" s="728"/>
      <c r="JFZ152" s="728"/>
      <c r="JGA152" s="728"/>
      <c r="JGB152" s="728"/>
      <c r="JGC152" s="728"/>
      <c r="JGD152" s="728"/>
      <c r="JGE152" s="728"/>
      <c r="JGF152" s="728"/>
      <c r="JGG152" s="728"/>
      <c r="JGH152" s="728"/>
      <c r="JGI152" s="728"/>
      <c r="JGJ152" s="728"/>
      <c r="JGK152" s="728"/>
      <c r="JGL152" s="728"/>
      <c r="JGM152" s="728"/>
      <c r="JGN152" s="728"/>
      <c r="JGO152" s="728"/>
      <c r="JGP152" s="728"/>
      <c r="JGQ152" s="728"/>
      <c r="JGR152" s="728"/>
      <c r="JGS152" s="728"/>
      <c r="JGT152" s="728"/>
      <c r="JGU152" s="728"/>
      <c r="JGV152" s="728"/>
      <c r="JGW152" s="728"/>
      <c r="JGX152" s="728"/>
      <c r="JGY152" s="728"/>
      <c r="JGZ152" s="728"/>
      <c r="JHA152" s="728"/>
      <c r="JHB152" s="728"/>
      <c r="JHC152" s="728"/>
      <c r="JHD152" s="728"/>
      <c r="JHE152" s="728"/>
      <c r="JHF152" s="728"/>
      <c r="JHG152" s="728"/>
      <c r="JHH152" s="728"/>
      <c r="JHI152" s="728"/>
      <c r="JHJ152" s="728"/>
      <c r="JHK152" s="728"/>
      <c r="JHL152" s="728"/>
      <c r="JHM152" s="728"/>
      <c r="JHN152" s="728"/>
      <c r="JHO152" s="728"/>
      <c r="JHP152" s="728"/>
      <c r="JHQ152" s="728"/>
      <c r="JHR152" s="728"/>
      <c r="JHS152" s="728"/>
      <c r="JHT152" s="728"/>
      <c r="JHU152" s="728"/>
      <c r="JHV152" s="728"/>
      <c r="JHW152" s="728"/>
      <c r="JHX152" s="728"/>
      <c r="JHY152" s="728"/>
      <c r="JHZ152" s="728"/>
      <c r="JIA152" s="728"/>
      <c r="JIB152" s="728"/>
      <c r="JIC152" s="728"/>
      <c r="JID152" s="728"/>
      <c r="JIE152" s="728"/>
      <c r="JIF152" s="728"/>
      <c r="JIG152" s="728"/>
      <c r="JIH152" s="728"/>
      <c r="JII152" s="728"/>
      <c r="JIJ152" s="728"/>
      <c r="JIK152" s="728"/>
      <c r="JIL152" s="728"/>
      <c r="JIM152" s="728"/>
      <c r="JIN152" s="728"/>
      <c r="JIO152" s="728"/>
      <c r="JIP152" s="728"/>
      <c r="JIQ152" s="728"/>
      <c r="JIR152" s="728"/>
      <c r="JIS152" s="728"/>
      <c r="JIT152" s="728"/>
      <c r="JIU152" s="728"/>
      <c r="JIV152" s="728"/>
      <c r="JIW152" s="728"/>
      <c r="JIX152" s="728"/>
      <c r="JIY152" s="728"/>
      <c r="JIZ152" s="728"/>
      <c r="JJA152" s="728"/>
      <c r="JJB152" s="728"/>
      <c r="JJC152" s="728"/>
      <c r="JJD152" s="728"/>
      <c r="JJE152" s="728"/>
      <c r="JJF152" s="728"/>
      <c r="JJG152" s="728"/>
      <c r="JJH152" s="728"/>
      <c r="JJI152" s="728"/>
      <c r="JJJ152" s="728"/>
      <c r="JJK152" s="728"/>
      <c r="JJL152" s="728"/>
      <c r="JJM152" s="728"/>
      <c r="JJN152" s="728"/>
      <c r="JJO152" s="728"/>
      <c r="JJP152" s="728"/>
      <c r="JJQ152" s="728"/>
      <c r="JJR152" s="728"/>
      <c r="JJS152" s="728"/>
      <c r="JJT152" s="728"/>
      <c r="JJU152" s="728"/>
      <c r="JJV152" s="728"/>
      <c r="JJW152" s="728"/>
      <c r="JJX152" s="728"/>
      <c r="JJY152" s="728"/>
      <c r="JJZ152" s="728"/>
      <c r="JKA152" s="728"/>
      <c r="JKB152" s="728"/>
      <c r="JKC152" s="728"/>
      <c r="JKD152" s="728"/>
      <c r="JKE152" s="728"/>
      <c r="JKF152" s="728"/>
      <c r="JKG152" s="728"/>
      <c r="JKH152" s="728"/>
      <c r="JKI152" s="728"/>
      <c r="JKJ152" s="728"/>
      <c r="JKK152" s="728"/>
      <c r="JKL152" s="728"/>
      <c r="JKM152" s="728"/>
      <c r="JKN152" s="728"/>
      <c r="JKO152" s="728"/>
      <c r="JKP152" s="728"/>
      <c r="JKQ152" s="728"/>
      <c r="JKR152" s="728"/>
      <c r="JKS152" s="728"/>
      <c r="JKT152" s="728"/>
      <c r="JKU152" s="728"/>
      <c r="JKV152" s="728"/>
      <c r="JKW152" s="728"/>
      <c r="JKX152" s="728"/>
      <c r="JKY152" s="728"/>
      <c r="JKZ152" s="728"/>
      <c r="JLA152" s="728"/>
      <c r="JLB152" s="728"/>
      <c r="JLC152" s="728"/>
      <c r="JLD152" s="728"/>
      <c r="JLE152" s="728"/>
      <c r="JLF152" s="728"/>
      <c r="JLG152" s="728"/>
      <c r="JLH152" s="728"/>
      <c r="JLI152" s="728"/>
      <c r="JLJ152" s="728"/>
      <c r="JLK152" s="728"/>
      <c r="JLL152" s="728"/>
      <c r="JLM152" s="728"/>
      <c r="JLN152" s="728"/>
      <c r="JLO152" s="728"/>
      <c r="JLP152" s="728"/>
      <c r="JLQ152" s="728"/>
      <c r="JLR152" s="728"/>
      <c r="JLS152" s="728"/>
      <c r="JLT152" s="728"/>
      <c r="JLU152" s="728"/>
      <c r="JLV152" s="728"/>
      <c r="JLW152" s="728"/>
      <c r="JLX152" s="728"/>
      <c r="JLY152" s="728"/>
      <c r="JLZ152" s="728"/>
      <c r="JMA152" s="728"/>
      <c r="JMB152" s="728"/>
      <c r="JMC152" s="728"/>
      <c r="JMD152" s="728"/>
      <c r="JME152" s="728"/>
      <c r="JMF152" s="728"/>
      <c r="JMG152" s="728"/>
      <c r="JMH152" s="728"/>
      <c r="JMI152" s="728"/>
      <c r="JMJ152" s="728"/>
      <c r="JMK152" s="728"/>
      <c r="JML152" s="728"/>
      <c r="JMM152" s="728"/>
      <c r="JMN152" s="728"/>
      <c r="JMO152" s="728"/>
      <c r="JMP152" s="728"/>
      <c r="JMQ152" s="728"/>
      <c r="JMR152" s="728"/>
      <c r="JMS152" s="728"/>
      <c r="JMT152" s="728"/>
      <c r="JMU152" s="728"/>
      <c r="JMV152" s="728"/>
      <c r="JMW152" s="728"/>
      <c r="JMX152" s="728"/>
      <c r="JMY152" s="728"/>
      <c r="JMZ152" s="728"/>
      <c r="JNA152" s="728"/>
      <c r="JNB152" s="728"/>
      <c r="JNC152" s="728"/>
      <c r="JND152" s="728"/>
      <c r="JNE152" s="728"/>
      <c r="JNF152" s="728"/>
      <c r="JNG152" s="728"/>
      <c r="JNH152" s="728"/>
      <c r="JNI152" s="728"/>
      <c r="JNJ152" s="728"/>
      <c r="JNK152" s="728"/>
      <c r="JNL152" s="728"/>
      <c r="JNM152" s="728"/>
      <c r="JNN152" s="728"/>
      <c r="JNO152" s="728"/>
      <c r="JNP152" s="728"/>
      <c r="JNQ152" s="728"/>
      <c r="JNR152" s="728"/>
      <c r="JNS152" s="728"/>
      <c r="JNT152" s="728"/>
      <c r="JNU152" s="728"/>
      <c r="JNV152" s="728"/>
      <c r="JNW152" s="728"/>
      <c r="JNX152" s="728"/>
      <c r="JNY152" s="728"/>
      <c r="JNZ152" s="728"/>
      <c r="JOA152" s="728"/>
      <c r="JOB152" s="728"/>
      <c r="JOC152" s="728"/>
      <c r="JOD152" s="728"/>
      <c r="JOE152" s="728"/>
      <c r="JOF152" s="728"/>
      <c r="JOG152" s="728"/>
      <c r="JOH152" s="728"/>
      <c r="JOI152" s="728"/>
      <c r="JOJ152" s="728"/>
      <c r="JOK152" s="728"/>
      <c r="JOL152" s="728"/>
      <c r="JOM152" s="728"/>
      <c r="JON152" s="728"/>
      <c r="JOO152" s="728"/>
      <c r="JOP152" s="728"/>
      <c r="JOQ152" s="728"/>
      <c r="JOR152" s="728"/>
      <c r="JOS152" s="728"/>
      <c r="JOT152" s="728"/>
      <c r="JOU152" s="728"/>
      <c r="JOV152" s="728"/>
      <c r="JOW152" s="728"/>
      <c r="JOX152" s="728"/>
      <c r="JOY152" s="728"/>
      <c r="JOZ152" s="728"/>
      <c r="JPA152" s="728"/>
      <c r="JPB152" s="728"/>
      <c r="JPC152" s="728"/>
      <c r="JPD152" s="728"/>
      <c r="JPE152" s="728"/>
      <c r="JPF152" s="728"/>
      <c r="JPG152" s="728"/>
      <c r="JPH152" s="728"/>
      <c r="JPI152" s="728"/>
      <c r="JPJ152" s="728"/>
      <c r="JPK152" s="728"/>
      <c r="JPL152" s="728"/>
      <c r="JPM152" s="728"/>
      <c r="JPN152" s="728"/>
      <c r="JPO152" s="728"/>
      <c r="JPP152" s="728"/>
      <c r="JPQ152" s="728"/>
      <c r="JPR152" s="728"/>
      <c r="JPS152" s="728"/>
      <c r="JPT152" s="728"/>
      <c r="JPU152" s="728"/>
      <c r="JPV152" s="728"/>
      <c r="JPW152" s="728"/>
      <c r="JPX152" s="728"/>
      <c r="JPY152" s="728"/>
      <c r="JPZ152" s="728"/>
      <c r="JQA152" s="728"/>
      <c r="JQB152" s="728"/>
      <c r="JQC152" s="728"/>
      <c r="JQD152" s="728"/>
      <c r="JQE152" s="728"/>
      <c r="JQF152" s="728"/>
      <c r="JQG152" s="728"/>
      <c r="JQH152" s="728"/>
      <c r="JQI152" s="728"/>
      <c r="JQJ152" s="728"/>
      <c r="JQK152" s="728"/>
      <c r="JQL152" s="728"/>
      <c r="JQM152" s="728"/>
      <c r="JQN152" s="728"/>
      <c r="JQO152" s="728"/>
      <c r="JQP152" s="728"/>
      <c r="JQQ152" s="728"/>
      <c r="JQR152" s="728"/>
      <c r="JQS152" s="728"/>
      <c r="JQT152" s="728"/>
      <c r="JQU152" s="728"/>
      <c r="JQV152" s="728"/>
      <c r="JQW152" s="728"/>
      <c r="JQX152" s="728"/>
      <c r="JQY152" s="728"/>
      <c r="JQZ152" s="728"/>
      <c r="JRA152" s="728"/>
      <c r="JRB152" s="728"/>
      <c r="JRC152" s="728"/>
      <c r="JRD152" s="728"/>
      <c r="JRE152" s="728"/>
      <c r="JRF152" s="728"/>
      <c r="JRG152" s="728"/>
      <c r="JRH152" s="728"/>
      <c r="JRI152" s="728"/>
      <c r="JRJ152" s="728"/>
      <c r="JRK152" s="728"/>
      <c r="JRL152" s="728"/>
      <c r="JRM152" s="728"/>
      <c r="JRN152" s="728"/>
      <c r="JRO152" s="728"/>
      <c r="JRP152" s="728"/>
      <c r="JRQ152" s="728"/>
      <c r="JRR152" s="728"/>
      <c r="JRS152" s="728"/>
      <c r="JRT152" s="728"/>
      <c r="JRU152" s="728"/>
      <c r="JRV152" s="728"/>
      <c r="JRW152" s="728"/>
      <c r="JRX152" s="728"/>
      <c r="JRY152" s="728"/>
      <c r="JRZ152" s="728"/>
      <c r="JSA152" s="728"/>
      <c r="JSB152" s="728"/>
      <c r="JSC152" s="728"/>
      <c r="JSD152" s="728"/>
      <c r="JSE152" s="728"/>
      <c r="JSF152" s="728"/>
      <c r="JSG152" s="728"/>
      <c r="JSH152" s="728"/>
      <c r="JSI152" s="728"/>
      <c r="JSJ152" s="728"/>
      <c r="JSK152" s="728"/>
      <c r="JSL152" s="728"/>
      <c r="JSM152" s="728"/>
      <c r="JSN152" s="728"/>
      <c r="JSO152" s="728"/>
      <c r="JSP152" s="728"/>
      <c r="JSQ152" s="728"/>
      <c r="JSR152" s="728"/>
      <c r="JSS152" s="728"/>
      <c r="JST152" s="728"/>
      <c r="JSU152" s="728"/>
      <c r="JSV152" s="728"/>
      <c r="JSW152" s="728"/>
      <c r="JSX152" s="728"/>
      <c r="JSY152" s="728"/>
      <c r="JSZ152" s="728"/>
      <c r="JTA152" s="728"/>
      <c r="JTB152" s="728"/>
      <c r="JTC152" s="728"/>
      <c r="JTD152" s="728"/>
      <c r="JTE152" s="728"/>
      <c r="JTF152" s="728"/>
      <c r="JTG152" s="728"/>
      <c r="JTH152" s="728"/>
      <c r="JTI152" s="728"/>
      <c r="JTJ152" s="728"/>
      <c r="JTK152" s="728"/>
      <c r="JTL152" s="728"/>
      <c r="JTM152" s="728"/>
      <c r="JTN152" s="728"/>
      <c r="JTO152" s="728"/>
      <c r="JTP152" s="728"/>
      <c r="JTQ152" s="728"/>
      <c r="JTR152" s="728"/>
      <c r="JTS152" s="728"/>
      <c r="JTT152" s="728"/>
      <c r="JTU152" s="728"/>
      <c r="JTV152" s="728"/>
      <c r="JTW152" s="728"/>
      <c r="JTX152" s="728"/>
      <c r="JTY152" s="728"/>
      <c r="JTZ152" s="728"/>
      <c r="JUA152" s="728"/>
      <c r="JUB152" s="728"/>
      <c r="JUC152" s="728"/>
      <c r="JUD152" s="728"/>
      <c r="JUE152" s="728"/>
      <c r="JUF152" s="728"/>
      <c r="JUG152" s="728"/>
      <c r="JUH152" s="728"/>
      <c r="JUI152" s="728"/>
      <c r="JUJ152" s="728"/>
      <c r="JUK152" s="728"/>
      <c r="JUL152" s="728"/>
      <c r="JUM152" s="728"/>
      <c r="JUN152" s="728"/>
      <c r="JUO152" s="728"/>
      <c r="JUP152" s="728"/>
      <c r="JUQ152" s="728"/>
      <c r="JUR152" s="728"/>
      <c r="JUS152" s="728"/>
      <c r="JUT152" s="728"/>
      <c r="JUU152" s="728"/>
      <c r="JUV152" s="728"/>
      <c r="JUW152" s="728"/>
      <c r="JUX152" s="728"/>
      <c r="JUY152" s="728"/>
      <c r="JUZ152" s="728"/>
      <c r="JVA152" s="728"/>
      <c r="JVB152" s="728"/>
      <c r="JVC152" s="728"/>
      <c r="JVD152" s="728"/>
      <c r="JVE152" s="728"/>
      <c r="JVF152" s="728"/>
      <c r="JVG152" s="728"/>
      <c r="JVH152" s="728"/>
      <c r="JVI152" s="728"/>
      <c r="JVJ152" s="728"/>
      <c r="JVK152" s="728"/>
      <c r="JVL152" s="728"/>
      <c r="JVM152" s="728"/>
      <c r="JVN152" s="728"/>
      <c r="JVO152" s="728"/>
      <c r="JVP152" s="728"/>
      <c r="JVQ152" s="728"/>
      <c r="JVR152" s="728"/>
      <c r="JVS152" s="728"/>
      <c r="JVT152" s="728"/>
      <c r="JVU152" s="728"/>
      <c r="JVV152" s="728"/>
      <c r="JVW152" s="728"/>
      <c r="JVX152" s="728"/>
      <c r="JVY152" s="728"/>
      <c r="JVZ152" s="728"/>
      <c r="JWA152" s="728"/>
      <c r="JWB152" s="728"/>
      <c r="JWC152" s="728"/>
      <c r="JWD152" s="728"/>
      <c r="JWE152" s="728"/>
      <c r="JWF152" s="728"/>
      <c r="JWG152" s="728"/>
      <c r="JWH152" s="728"/>
      <c r="JWI152" s="728"/>
      <c r="JWJ152" s="728"/>
      <c r="JWK152" s="728"/>
      <c r="JWL152" s="728"/>
      <c r="JWM152" s="728"/>
      <c r="JWN152" s="728"/>
      <c r="JWO152" s="728"/>
      <c r="JWP152" s="728"/>
      <c r="JWQ152" s="728"/>
      <c r="JWR152" s="728"/>
      <c r="JWS152" s="728"/>
      <c r="JWT152" s="728"/>
      <c r="JWU152" s="728"/>
      <c r="JWV152" s="728"/>
      <c r="JWW152" s="728"/>
      <c r="JWX152" s="728"/>
      <c r="JWY152" s="728"/>
      <c r="JWZ152" s="728"/>
      <c r="JXA152" s="728"/>
      <c r="JXB152" s="728"/>
      <c r="JXC152" s="728"/>
      <c r="JXD152" s="728"/>
      <c r="JXE152" s="728"/>
      <c r="JXF152" s="728"/>
      <c r="JXG152" s="728"/>
      <c r="JXH152" s="728"/>
      <c r="JXI152" s="728"/>
      <c r="JXJ152" s="728"/>
      <c r="JXK152" s="728"/>
      <c r="JXL152" s="728"/>
      <c r="JXM152" s="728"/>
      <c r="JXN152" s="728"/>
      <c r="JXO152" s="728"/>
      <c r="JXP152" s="728"/>
      <c r="JXQ152" s="728"/>
      <c r="JXR152" s="728"/>
      <c r="JXS152" s="728"/>
      <c r="JXT152" s="728"/>
      <c r="JXU152" s="728"/>
      <c r="JXV152" s="728"/>
      <c r="JXW152" s="728"/>
      <c r="JXX152" s="728"/>
      <c r="JXY152" s="728"/>
      <c r="JXZ152" s="728"/>
      <c r="JYA152" s="728"/>
      <c r="JYB152" s="728"/>
      <c r="JYC152" s="728"/>
      <c r="JYD152" s="728"/>
      <c r="JYE152" s="728"/>
      <c r="JYF152" s="728"/>
      <c r="JYG152" s="728"/>
      <c r="JYH152" s="728"/>
      <c r="JYI152" s="728"/>
      <c r="JYJ152" s="728"/>
      <c r="JYK152" s="728"/>
      <c r="JYL152" s="728"/>
      <c r="JYM152" s="728"/>
      <c r="JYN152" s="728"/>
      <c r="JYO152" s="728"/>
      <c r="JYP152" s="728"/>
      <c r="JYQ152" s="728"/>
      <c r="JYR152" s="728"/>
      <c r="JYS152" s="728"/>
      <c r="JYT152" s="728"/>
      <c r="JYU152" s="728"/>
      <c r="JYV152" s="728"/>
      <c r="JYW152" s="728"/>
      <c r="JYX152" s="728"/>
      <c r="JYY152" s="728"/>
      <c r="JYZ152" s="728"/>
      <c r="JZA152" s="728"/>
      <c r="JZB152" s="728"/>
      <c r="JZC152" s="728"/>
      <c r="JZD152" s="728"/>
      <c r="JZE152" s="728"/>
      <c r="JZF152" s="728"/>
      <c r="JZG152" s="728"/>
      <c r="JZH152" s="728"/>
      <c r="JZI152" s="728"/>
      <c r="JZJ152" s="728"/>
      <c r="JZK152" s="728"/>
      <c r="JZL152" s="728"/>
      <c r="JZM152" s="728"/>
      <c r="JZN152" s="728"/>
      <c r="JZO152" s="728"/>
      <c r="JZP152" s="728"/>
      <c r="JZQ152" s="728"/>
      <c r="JZR152" s="728"/>
      <c r="JZS152" s="728"/>
      <c r="JZT152" s="728"/>
      <c r="JZU152" s="728"/>
      <c r="JZV152" s="728"/>
      <c r="JZW152" s="728"/>
      <c r="JZX152" s="728"/>
      <c r="JZY152" s="728"/>
      <c r="JZZ152" s="728"/>
      <c r="KAA152" s="728"/>
      <c r="KAB152" s="728"/>
      <c r="KAC152" s="728"/>
      <c r="KAD152" s="728"/>
      <c r="KAE152" s="728"/>
      <c r="KAF152" s="728"/>
      <c r="KAG152" s="728"/>
      <c r="KAH152" s="728"/>
      <c r="KAI152" s="728"/>
      <c r="KAJ152" s="728"/>
      <c r="KAK152" s="728"/>
      <c r="KAL152" s="728"/>
      <c r="KAM152" s="728"/>
      <c r="KAN152" s="728"/>
      <c r="KAO152" s="728"/>
      <c r="KAP152" s="728"/>
      <c r="KAQ152" s="728"/>
      <c r="KAR152" s="728"/>
      <c r="KAS152" s="728"/>
      <c r="KAT152" s="728"/>
      <c r="KAU152" s="728"/>
      <c r="KAV152" s="728"/>
      <c r="KAW152" s="728"/>
      <c r="KAX152" s="728"/>
      <c r="KAY152" s="728"/>
      <c r="KAZ152" s="728"/>
      <c r="KBA152" s="728"/>
      <c r="KBB152" s="728"/>
      <c r="KBC152" s="728"/>
      <c r="KBD152" s="728"/>
      <c r="KBE152" s="728"/>
      <c r="KBF152" s="728"/>
      <c r="KBG152" s="728"/>
      <c r="KBH152" s="728"/>
      <c r="KBI152" s="728"/>
      <c r="KBJ152" s="728"/>
      <c r="KBK152" s="728"/>
      <c r="KBL152" s="728"/>
      <c r="KBM152" s="728"/>
      <c r="KBN152" s="728"/>
      <c r="KBO152" s="728"/>
      <c r="KBP152" s="728"/>
      <c r="KBQ152" s="728"/>
      <c r="KBR152" s="728"/>
      <c r="KBS152" s="728"/>
      <c r="KBT152" s="728"/>
      <c r="KBU152" s="728"/>
      <c r="KBV152" s="728"/>
      <c r="KBW152" s="728"/>
      <c r="KBX152" s="728"/>
      <c r="KBY152" s="728"/>
      <c r="KBZ152" s="728"/>
      <c r="KCA152" s="728"/>
      <c r="KCB152" s="728"/>
      <c r="KCC152" s="728"/>
      <c r="KCD152" s="728"/>
      <c r="KCE152" s="728"/>
      <c r="KCF152" s="728"/>
      <c r="KCG152" s="728"/>
      <c r="KCH152" s="728"/>
      <c r="KCI152" s="728"/>
      <c r="KCJ152" s="728"/>
      <c r="KCK152" s="728"/>
      <c r="KCL152" s="728"/>
      <c r="KCM152" s="728"/>
      <c r="KCN152" s="728"/>
      <c r="KCO152" s="728"/>
      <c r="KCP152" s="728"/>
      <c r="KCQ152" s="728"/>
      <c r="KCR152" s="728"/>
      <c r="KCS152" s="728"/>
      <c r="KCT152" s="728"/>
      <c r="KCU152" s="728"/>
      <c r="KCV152" s="728"/>
      <c r="KCW152" s="728"/>
      <c r="KCX152" s="728"/>
      <c r="KCY152" s="728"/>
      <c r="KCZ152" s="728"/>
      <c r="KDA152" s="728"/>
      <c r="KDB152" s="728"/>
      <c r="KDC152" s="728"/>
      <c r="KDD152" s="728"/>
      <c r="KDE152" s="728"/>
      <c r="KDF152" s="728"/>
      <c r="KDG152" s="728"/>
      <c r="KDH152" s="728"/>
      <c r="KDI152" s="728"/>
      <c r="KDJ152" s="728"/>
      <c r="KDK152" s="728"/>
      <c r="KDL152" s="728"/>
      <c r="KDM152" s="728"/>
      <c r="KDN152" s="728"/>
      <c r="KDO152" s="728"/>
      <c r="KDP152" s="728"/>
      <c r="KDQ152" s="728"/>
      <c r="KDR152" s="728"/>
      <c r="KDS152" s="728"/>
      <c r="KDT152" s="728"/>
      <c r="KDU152" s="728"/>
      <c r="KDV152" s="728"/>
      <c r="KDW152" s="728"/>
      <c r="KDX152" s="728"/>
      <c r="KDY152" s="728"/>
      <c r="KDZ152" s="728"/>
      <c r="KEA152" s="728"/>
      <c r="KEB152" s="728"/>
      <c r="KEC152" s="728"/>
      <c r="KED152" s="728"/>
      <c r="KEE152" s="728"/>
      <c r="KEF152" s="728"/>
      <c r="KEG152" s="728"/>
      <c r="KEH152" s="728"/>
      <c r="KEI152" s="728"/>
      <c r="KEJ152" s="728"/>
      <c r="KEK152" s="728"/>
      <c r="KEL152" s="728"/>
      <c r="KEM152" s="728"/>
      <c r="KEN152" s="728"/>
      <c r="KEO152" s="728"/>
      <c r="KEP152" s="728"/>
      <c r="KEQ152" s="728"/>
      <c r="KER152" s="728"/>
      <c r="KES152" s="728"/>
      <c r="KET152" s="728"/>
      <c r="KEU152" s="728"/>
      <c r="KEV152" s="728"/>
      <c r="KEW152" s="728"/>
      <c r="KEX152" s="728"/>
      <c r="KEY152" s="728"/>
      <c r="KEZ152" s="728"/>
      <c r="KFA152" s="728"/>
      <c r="KFB152" s="728"/>
      <c r="KFC152" s="728"/>
      <c r="KFD152" s="728"/>
      <c r="KFE152" s="728"/>
      <c r="KFF152" s="728"/>
      <c r="KFG152" s="728"/>
      <c r="KFH152" s="728"/>
      <c r="KFI152" s="728"/>
      <c r="KFJ152" s="728"/>
      <c r="KFK152" s="728"/>
      <c r="KFL152" s="728"/>
      <c r="KFM152" s="728"/>
      <c r="KFN152" s="728"/>
      <c r="KFO152" s="728"/>
      <c r="KFP152" s="728"/>
      <c r="KFQ152" s="728"/>
      <c r="KFR152" s="728"/>
      <c r="KFS152" s="728"/>
      <c r="KFT152" s="728"/>
      <c r="KFU152" s="728"/>
      <c r="KFV152" s="728"/>
      <c r="KFW152" s="728"/>
      <c r="KFX152" s="728"/>
      <c r="KFY152" s="728"/>
      <c r="KFZ152" s="728"/>
      <c r="KGA152" s="728"/>
      <c r="KGB152" s="728"/>
      <c r="KGC152" s="728"/>
      <c r="KGD152" s="728"/>
      <c r="KGE152" s="728"/>
      <c r="KGF152" s="728"/>
      <c r="KGG152" s="728"/>
      <c r="KGH152" s="728"/>
      <c r="KGI152" s="728"/>
      <c r="KGJ152" s="728"/>
      <c r="KGK152" s="728"/>
      <c r="KGL152" s="728"/>
      <c r="KGM152" s="728"/>
      <c r="KGN152" s="728"/>
      <c r="KGO152" s="728"/>
      <c r="KGP152" s="728"/>
      <c r="KGQ152" s="728"/>
      <c r="KGR152" s="728"/>
      <c r="KGS152" s="728"/>
      <c r="KGT152" s="728"/>
      <c r="KGU152" s="728"/>
      <c r="KGV152" s="728"/>
      <c r="KGW152" s="728"/>
      <c r="KGX152" s="728"/>
      <c r="KGY152" s="728"/>
      <c r="KGZ152" s="728"/>
      <c r="KHA152" s="728"/>
      <c r="KHB152" s="728"/>
      <c r="KHC152" s="728"/>
      <c r="KHD152" s="728"/>
      <c r="KHE152" s="728"/>
      <c r="KHF152" s="728"/>
      <c r="KHG152" s="728"/>
      <c r="KHH152" s="728"/>
      <c r="KHI152" s="728"/>
      <c r="KHJ152" s="728"/>
      <c r="KHK152" s="728"/>
      <c r="KHL152" s="728"/>
      <c r="KHM152" s="728"/>
      <c r="KHN152" s="728"/>
      <c r="KHO152" s="728"/>
      <c r="KHP152" s="728"/>
      <c r="KHQ152" s="728"/>
      <c r="KHR152" s="728"/>
      <c r="KHS152" s="728"/>
      <c r="KHT152" s="728"/>
      <c r="KHU152" s="728"/>
      <c r="KHV152" s="728"/>
      <c r="KHW152" s="728"/>
      <c r="KHX152" s="728"/>
      <c r="KHY152" s="728"/>
      <c r="KHZ152" s="728"/>
      <c r="KIA152" s="728"/>
      <c r="KIB152" s="728"/>
      <c r="KIC152" s="728"/>
      <c r="KID152" s="728"/>
      <c r="KIE152" s="728"/>
      <c r="KIF152" s="728"/>
      <c r="KIG152" s="728"/>
      <c r="KIH152" s="728"/>
      <c r="KII152" s="728"/>
      <c r="KIJ152" s="728"/>
      <c r="KIK152" s="728"/>
      <c r="KIL152" s="728"/>
      <c r="KIM152" s="728"/>
      <c r="KIN152" s="728"/>
      <c r="KIO152" s="728"/>
      <c r="KIP152" s="728"/>
      <c r="KIQ152" s="728"/>
      <c r="KIR152" s="728"/>
      <c r="KIS152" s="728"/>
      <c r="KIT152" s="728"/>
      <c r="KIU152" s="728"/>
      <c r="KIV152" s="728"/>
      <c r="KIW152" s="728"/>
      <c r="KIX152" s="728"/>
      <c r="KIY152" s="728"/>
      <c r="KIZ152" s="728"/>
      <c r="KJA152" s="728"/>
      <c r="KJB152" s="728"/>
      <c r="KJC152" s="728"/>
      <c r="KJD152" s="728"/>
      <c r="KJE152" s="728"/>
      <c r="KJF152" s="728"/>
      <c r="KJG152" s="728"/>
      <c r="KJH152" s="728"/>
      <c r="KJI152" s="728"/>
      <c r="KJJ152" s="728"/>
      <c r="KJK152" s="728"/>
      <c r="KJL152" s="728"/>
      <c r="KJM152" s="728"/>
      <c r="KJN152" s="728"/>
      <c r="KJO152" s="728"/>
      <c r="KJP152" s="728"/>
      <c r="KJQ152" s="728"/>
      <c r="KJR152" s="728"/>
      <c r="KJS152" s="728"/>
      <c r="KJT152" s="728"/>
      <c r="KJU152" s="728"/>
      <c r="KJV152" s="728"/>
      <c r="KJW152" s="728"/>
      <c r="KJX152" s="728"/>
      <c r="KJY152" s="728"/>
      <c r="KJZ152" s="728"/>
      <c r="KKA152" s="728"/>
      <c r="KKB152" s="728"/>
      <c r="KKC152" s="728"/>
      <c r="KKD152" s="728"/>
      <c r="KKE152" s="728"/>
      <c r="KKF152" s="728"/>
      <c r="KKG152" s="728"/>
      <c r="KKH152" s="728"/>
      <c r="KKI152" s="728"/>
      <c r="KKJ152" s="728"/>
      <c r="KKK152" s="728"/>
      <c r="KKL152" s="728"/>
      <c r="KKM152" s="728"/>
      <c r="KKN152" s="728"/>
      <c r="KKO152" s="728"/>
      <c r="KKP152" s="728"/>
      <c r="KKQ152" s="728"/>
      <c r="KKR152" s="728"/>
      <c r="KKS152" s="728"/>
      <c r="KKT152" s="728"/>
      <c r="KKU152" s="728"/>
      <c r="KKV152" s="728"/>
      <c r="KKW152" s="728"/>
      <c r="KKX152" s="728"/>
      <c r="KKY152" s="728"/>
      <c r="KKZ152" s="728"/>
      <c r="KLA152" s="728"/>
      <c r="KLB152" s="728"/>
      <c r="KLC152" s="728"/>
      <c r="KLD152" s="728"/>
      <c r="KLE152" s="728"/>
      <c r="KLF152" s="728"/>
      <c r="KLG152" s="728"/>
      <c r="KLH152" s="728"/>
      <c r="KLI152" s="728"/>
      <c r="KLJ152" s="728"/>
      <c r="KLK152" s="728"/>
      <c r="KLL152" s="728"/>
      <c r="KLM152" s="728"/>
      <c r="KLN152" s="728"/>
      <c r="KLO152" s="728"/>
      <c r="KLP152" s="728"/>
      <c r="KLQ152" s="728"/>
      <c r="KLR152" s="728"/>
      <c r="KLS152" s="728"/>
      <c r="KLT152" s="728"/>
      <c r="KLU152" s="728"/>
      <c r="KLV152" s="728"/>
      <c r="KLW152" s="728"/>
      <c r="KLX152" s="728"/>
      <c r="KLY152" s="728"/>
      <c r="KLZ152" s="728"/>
      <c r="KMA152" s="728"/>
      <c r="KMB152" s="728"/>
      <c r="KMC152" s="728"/>
      <c r="KMD152" s="728"/>
      <c r="KME152" s="728"/>
      <c r="KMF152" s="728"/>
      <c r="KMG152" s="728"/>
      <c r="KMH152" s="728"/>
      <c r="KMI152" s="728"/>
      <c r="KMJ152" s="728"/>
      <c r="KMK152" s="728"/>
      <c r="KML152" s="728"/>
      <c r="KMM152" s="728"/>
      <c r="KMN152" s="728"/>
      <c r="KMO152" s="728"/>
      <c r="KMP152" s="728"/>
      <c r="KMQ152" s="728"/>
      <c r="KMR152" s="728"/>
      <c r="KMS152" s="728"/>
      <c r="KMT152" s="728"/>
      <c r="KMU152" s="728"/>
      <c r="KMV152" s="728"/>
      <c r="KMW152" s="728"/>
      <c r="KMX152" s="728"/>
      <c r="KMY152" s="728"/>
      <c r="KMZ152" s="728"/>
      <c r="KNA152" s="728"/>
      <c r="KNB152" s="728"/>
      <c r="KNC152" s="728"/>
      <c r="KND152" s="728"/>
      <c r="KNE152" s="728"/>
      <c r="KNF152" s="728"/>
      <c r="KNG152" s="728"/>
      <c r="KNH152" s="728"/>
      <c r="KNI152" s="728"/>
      <c r="KNJ152" s="728"/>
      <c r="KNK152" s="728"/>
      <c r="KNL152" s="728"/>
      <c r="KNM152" s="728"/>
      <c r="KNN152" s="728"/>
      <c r="KNO152" s="728"/>
      <c r="KNP152" s="728"/>
      <c r="KNQ152" s="728"/>
      <c r="KNR152" s="728"/>
      <c r="KNS152" s="728"/>
      <c r="KNT152" s="728"/>
      <c r="KNU152" s="728"/>
      <c r="KNV152" s="728"/>
      <c r="KNW152" s="728"/>
      <c r="KNX152" s="728"/>
      <c r="KNY152" s="728"/>
      <c r="KNZ152" s="728"/>
      <c r="KOA152" s="728"/>
      <c r="KOB152" s="728"/>
      <c r="KOC152" s="728"/>
      <c r="KOD152" s="728"/>
      <c r="KOE152" s="728"/>
      <c r="KOF152" s="728"/>
      <c r="KOG152" s="728"/>
      <c r="KOH152" s="728"/>
      <c r="KOI152" s="728"/>
      <c r="KOJ152" s="728"/>
      <c r="KOK152" s="728"/>
      <c r="KOL152" s="728"/>
      <c r="KOM152" s="728"/>
      <c r="KON152" s="728"/>
      <c r="KOO152" s="728"/>
      <c r="KOP152" s="728"/>
      <c r="KOQ152" s="728"/>
      <c r="KOR152" s="728"/>
      <c r="KOS152" s="728"/>
      <c r="KOT152" s="728"/>
      <c r="KOU152" s="728"/>
      <c r="KOV152" s="728"/>
      <c r="KOW152" s="728"/>
      <c r="KOX152" s="728"/>
      <c r="KOY152" s="728"/>
      <c r="KOZ152" s="728"/>
      <c r="KPA152" s="728"/>
      <c r="KPB152" s="728"/>
      <c r="KPC152" s="728"/>
      <c r="KPD152" s="728"/>
      <c r="KPE152" s="728"/>
      <c r="KPF152" s="728"/>
      <c r="KPG152" s="728"/>
      <c r="KPH152" s="728"/>
      <c r="KPI152" s="728"/>
      <c r="KPJ152" s="728"/>
      <c r="KPK152" s="728"/>
      <c r="KPL152" s="728"/>
      <c r="KPM152" s="728"/>
      <c r="KPN152" s="728"/>
      <c r="KPO152" s="728"/>
      <c r="KPP152" s="728"/>
      <c r="KPQ152" s="728"/>
      <c r="KPR152" s="728"/>
      <c r="KPS152" s="728"/>
      <c r="KPT152" s="728"/>
      <c r="KPU152" s="728"/>
      <c r="KPV152" s="728"/>
      <c r="KPW152" s="728"/>
      <c r="KPX152" s="728"/>
      <c r="KPY152" s="728"/>
      <c r="KPZ152" s="728"/>
      <c r="KQA152" s="728"/>
      <c r="KQB152" s="728"/>
      <c r="KQC152" s="728"/>
      <c r="KQD152" s="728"/>
      <c r="KQE152" s="728"/>
      <c r="KQF152" s="728"/>
      <c r="KQG152" s="728"/>
      <c r="KQH152" s="728"/>
      <c r="KQI152" s="728"/>
      <c r="KQJ152" s="728"/>
      <c r="KQK152" s="728"/>
      <c r="KQL152" s="728"/>
      <c r="KQM152" s="728"/>
      <c r="KQN152" s="728"/>
      <c r="KQO152" s="728"/>
      <c r="KQP152" s="728"/>
      <c r="KQQ152" s="728"/>
      <c r="KQR152" s="728"/>
      <c r="KQS152" s="728"/>
      <c r="KQT152" s="728"/>
      <c r="KQU152" s="728"/>
      <c r="KQV152" s="728"/>
      <c r="KQW152" s="728"/>
      <c r="KQX152" s="728"/>
      <c r="KQY152" s="728"/>
      <c r="KQZ152" s="728"/>
      <c r="KRA152" s="728"/>
      <c r="KRB152" s="728"/>
      <c r="KRC152" s="728"/>
      <c r="KRD152" s="728"/>
      <c r="KRE152" s="728"/>
      <c r="KRF152" s="728"/>
      <c r="KRG152" s="728"/>
      <c r="KRH152" s="728"/>
      <c r="KRI152" s="728"/>
      <c r="KRJ152" s="728"/>
      <c r="KRK152" s="728"/>
      <c r="KRL152" s="728"/>
      <c r="KRM152" s="728"/>
      <c r="KRN152" s="728"/>
      <c r="KRO152" s="728"/>
      <c r="KRP152" s="728"/>
      <c r="KRQ152" s="728"/>
      <c r="KRR152" s="728"/>
      <c r="KRS152" s="728"/>
      <c r="KRT152" s="728"/>
      <c r="KRU152" s="728"/>
      <c r="KRV152" s="728"/>
      <c r="KRW152" s="728"/>
      <c r="KRX152" s="728"/>
      <c r="KRY152" s="728"/>
      <c r="KRZ152" s="728"/>
      <c r="KSA152" s="728"/>
      <c r="KSB152" s="728"/>
      <c r="KSC152" s="728"/>
      <c r="KSD152" s="728"/>
      <c r="KSE152" s="728"/>
      <c r="KSF152" s="728"/>
      <c r="KSG152" s="728"/>
      <c r="KSH152" s="728"/>
      <c r="KSI152" s="728"/>
      <c r="KSJ152" s="728"/>
      <c r="KSK152" s="728"/>
      <c r="KSL152" s="728"/>
      <c r="KSM152" s="728"/>
      <c r="KSN152" s="728"/>
      <c r="KSO152" s="728"/>
      <c r="KSP152" s="728"/>
      <c r="KSQ152" s="728"/>
      <c r="KSR152" s="728"/>
      <c r="KSS152" s="728"/>
      <c r="KST152" s="728"/>
      <c r="KSU152" s="728"/>
      <c r="KSV152" s="728"/>
      <c r="KSW152" s="728"/>
      <c r="KSX152" s="728"/>
      <c r="KSY152" s="728"/>
      <c r="KSZ152" s="728"/>
      <c r="KTA152" s="728"/>
      <c r="KTB152" s="728"/>
      <c r="KTC152" s="728"/>
      <c r="KTD152" s="728"/>
      <c r="KTE152" s="728"/>
      <c r="KTF152" s="728"/>
      <c r="KTG152" s="728"/>
      <c r="KTH152" s="728"/>
      <c r="KTI152" s="728"/>
      <c r="KTJ152" s="728"/>
      <c r="KTK152" s="728"/>
      <c r="KTL152" s="728"/>
      <c r="KTM152" s="728"/>
      <c r="KTN152" s="728"/>
      <c r="KTO152" s="728"/>
      <c r="KTP152" s="728"/>
      <c r="KTQ152" s="728"/>
      <c r="KTR152" s="728"/>
      <c r="KTS152" s="728"/>
      <c r="KTT152" s="728"/>
      <c r="KTU152" s="728"/>
      <c r="KTV152" s="728"/>
      <c r="KTW152" s="728"/>
      <c r="KTX152" s="728"/>
      <c r="KTY152" s="728"/>
      <c r="KTZ152" s="728"/>
      <c r="KUA152" s="728"/>
      <c r="KUB152" s="728"/>
      <c r="KUC152" s="728"/>
      <c r="KUD152" s="728"/>
      <c r="KUE152" s="728"/>
      <c r="KUF152" s="728"/>
      <c r="KUG152" s="728"/>
      <c r="KUH152" s="728"/>
      <c r="KUI152" s="728"/>
      <c r="KUJ152" s="728"/>
      <c r="KUK152" s="728"/>
      <c r="KUL152" s="728"/>
      <c r="KUM152" s="728"/>
      <c r="KUN152" s="728"/>
      <c r="KUO152" s="728"/>
      <c r="KUP152" s="728"/>
      <c r="KUQ152" s="728"/>
      <c r="KUR152" s="728"/>
      <c r="KUS152" s="728"/>
      <c r="KUT152" s="728"/>
      <c r="KUU152" s="728"/>
      <c r="KUV152" s="728"/>
      <c r="KUW152" s="728"/>
      <c r="KUX152" s="728"/>
      <c r="KUY152" s="728"/>
      <c r="KUZ152" s="728"/>
      <c r="KVA152" s="728"/>
      <c r="KVB152" s="728"/>
      <c r="KVC152" s="728"/>
      <c r="KVD152" s="728"/>
      <c r="KVE152" s="728"/>
      <c r="KVF152" s="728"/>
      <c r="KVG152" s="728"/>
      <c r="KVH152" s="728"/>
      <c r="KVI152" s="728"/>
      <c r="KVJ152" s="728"/>
      <c r="KVK152" s="728"/>
      <c r="KVL152" s="728"/>
      <c r="KVM152" s="728"/>
      <c r="KVN152" s="728"/>
      <c r="KVO152" s="728"/>
      <c r="KVP152" s="728"/>
      <c r="KVQ152" s="728"/>
      <c r="KVR152" s="728"/>
      <c r="KVS152" s="728"/>
      <c r="KVT152" s="728"/>
      <c r="KVU152" s="728"/>
      <c r="KVV152" s="728"/>
      <c r="KVW152" s="728"/>
      <c r="KVX152" s="728"/>
      <c r="KVY152" s="728"/>
      <c r="KVZ152" s="728"/>
      <c r="KWA152" s="728"/>
      <c r="KWB152" s="728"/>
      <c r="KWC152" s="728"/>
      <c r="KWD152" s="728"/>
      <c r="KWE152" s="728"/>
      <c r="KWF152" s="728"/>
      <c r="KWG152" s="728"/>
      <c r="KWH152" s="728"/>
      <c r="KWI152" s="728"/>
      <c r="KWJ152" s="728"/>
      <c r="KWK152" s="728"/>
      <c r="KWL152" s="728"/>
      <c r="KWM152" s="728"/>
      <c r="KWN152" s="728"/>
      <c r="KWO152" s="728"/>
      <c r="KWP152" s="728"/>
      <c r="KWQ152" s="728"/>
      <c r="KWR152" s="728"/>
      <c r="KWS152" s="728"/>
      <c r="KWT152" s="728"/>
      <c r="KWU152" s="728"/>
      <c r="KWV152" s="728"/>
      <c r="KWW152" s="728"/>
      <c r="KWX152" s="728"/>
      <c r="KWY152" s="728"/>
      <c r="KWZ152" s="728"/>
      <c r="KXA152" s="728"/>
      <c r="KXB152" s="728"/>
      <c r="KXC152" s="728"/>
      <c r="KXD152" s="728"/>
      <c r="KXE152" s="728"/>
      <c r="KXF152" s="728"/>
      <c r="KXG152" s="728"/>
      <c r="KXH152" s="728"/>
      <c r="KXI152" s="728"/>
      <c r="KXJ152" s="728"/>
      <c r="KXK152" s="728"/>
      <c r="KXL152" s="728"/>
      <c r="KXM152" s="728"/>
      <c r="KXN152" s="728"/>
      <c r="KXO152" s="728"/>
      <c r="KXP152" s="728"/>
      <c r="KXQ152" s="728"/>
      <c r="KXR152" s="728"/>
      <c r="KXS152" s="728"/>
      <c r="KXT152" s="728"/>
      <c r="KXU152" s="728"/>
      <c r="KXV152" s="728"/>
      <c r="KXW152" s="728"/>
      <c r="KXX152" s="728"/>
      <c r="KXY152" s="728"/>
      <c r="KXZ152" s="728"/>
      <c r="KYA152" s="728"/>
      <c r="KYB152" s="728"/>
      <c r="KYC152" s="728"/>
      <c r="KYD152" s="728"/>
      <c r="KYE152" s="728"/>
      <c r="KYF152" s="728"/>
      <c r="KYG152" s="728"/>
      <c r="KYH152" s="728"/>
      <c r="KYI152" s="728"/>
      <c r="KYJ152" s="728"/>
      <c r="KYK152" s="728"/>
      <c r="KYL152" s="728"/>
      <c r="KYM152" s="728"/>
      <c r="KYN152" s="728"/>
      <c r="KYO152" s="728"/>
      <c r="KYP152" s="728"/>
      <c r="KYQ152" s="728"/>
      <c r="KYR152" s="728"/>
      <c r="KYS152" s="728"/>
      <c r="KYT152" s="728"/>
      <c r="KYU152" s="728"/>
      <c r="KYV152" s="728"/>
      <c r="KYW152" s="728"/>
      <c r="KYX152" s="728"/>
      <c r="KYY152" s="728"/>
      <c r="KYZ152" s="728"/>
      <c r="KZA152" s="728"/>
      <c r="KZB152" s="728"/>
      <c r="KZC152" s="728"/>
      <c r="KZD152" s="728"/>
      <c r="KZE152" s="728"/>
      <c r="KZF152" s="728"/>
      <c r="KZG152" s="728"/>
      <c r="KZH152" s="728"/>
      <c r="KZI152" s="728"/>
      <c r="KZJ152" s="728"/>
      <c r="KZK152" s="728"/>
      <c r="KZL152" s="728"/>
      <c r="KZM152" s="728"/>
      <c r="KZN152" s="728"/>
      <c r="KZO152" s="728"/>
      <c r="KZP152" s="728"/>
      <c r="KZQ152" s="728"/>
      <c r="KZR152" s="728"/>
      <c r="KZS152" s="728"/>
      <c r="KZT152" s="728"/>
      <c r="KZU152" s="728"/>
      <c r="KZV152" s="728"/>
      <c r="KZW152" s="728"/>
      <c r="KZX152" s="728"/>
      <c r="KZY152" s="728"/>
      <c r="KZZ152" s="728"/>
      <c r="LAA152" s="728"/>
      <c r="LAB152" s="728"/>
      <c r="LAC152" s="728"/>
      <c r="LAD152" s="728"/>
      <c r="LAE152" s="728"/>
      <c r="LAF152" s="728"/>
      <c r="LAG152" s="728"/>
      <c r="LAH152" s="728"/>
      <c r="LAI152" s="728"/>
      <c r="LAJ152" s="728"/>
      <c r="LAK152" s="728"/>
      <c r="LAL152" s="728"/>
      <c r="LAM152" s="728"/>
      <c r="LAN152" s="728"/>
      <c r="LAO152" s="728"/>
      <c r="LAP152" s="728"/>
      <c r="LAQ152" s="728"/>
      <c r="LAR152" s="728"/>
      <c r="LAS152" s="728"/>
      <c r="LAT152" s="728"/>
      <c r="LAU152" s="728"/>
      <c r="LAV152" s="728"/>
      <c r="LAW152" s="728"/>
      <c r="LAX152" s="728"/>
      <c r="LAY152" s="728"/>
      <c r="LAZ152" s="728"/>
      <c r="LBA152" s="728"/>
      <c r="LBB152" s="728"/>
      <c r="LBC152" s="728"/>
      <c r="LBD152" s="728"/>
      <c r="LBE152" s="728"/>
      <c r="LBF152" s="728"/>
      <c r="LBG152" s="728"/>
      <c r="LBH152" s="728"/>
      <c r="LBI152" s="728"/>
      <c r="LBJ152" s="728"/>
      <c r="LBK152" s="728"/>
      <c r="LBL152" s="728"/>
      <c r="LBM152" s="728"/>
      <c r="LBN152" s="728"/>
      <c r="LBO152" s="728"/>
      <c r="LBP152" s="728"/>
      <c r="LBQ152" s="728"/>
      <c r="LBR152" s="728"/>
      <c r="LBS152" s="728"/>
      <c r="LBT152" s="728"/>
      <c r="LBU152" s="728"/>
      <c r="LBV152" s="728"/>
      <c r="LBW152" s="728"/>
      <c r="LBX152" s="728"/>
      <c r="LBY152" s="728"/>
      <c r="LBZ152" s="728"/>
      <c r="LCA152" s="728"/>
      <c r="LCB152" s="728"/>
      <c r="LCC152" s="728"/>
      <c r="LCD152" s="728"/>
      <c r="LCE152" s="728"/>
      <c r="LCF152" s="728"/>
      <c r="LCG152" s="728"/>
      <c r="LCH152" s="728"/>
      <c r="LCI152" s="728"/>
      <c r="LCJ152" s="728"/>
      <c r="LCK152" s="728"/>
      <c r="LCL152" s="728"/>
      <c r="LCM152" s="728"/>
      <c r="LCN152" s="728"/>
      <c r="LCO152" s="728"/>
      <c r="LCP152" s="728"/>
      <c r="LCQ152" s="728"/>
      <c r="LCR152" s="728"/>
      <c r="LCS152" s="728"/>
      <c r="LCT152" s="728"/>
      <c r="LCU152" s="728"/>
      <c r="LCV152" s="728"/>
      <c r="LCW152" s="728"/>
      <c r="LCX152" s="728"/>
      <c r="LCY152" s="728"/>
      <c r="LCZ152" s="728"/>
      <c r="LDA152" s="728"/>
      <c r="LDB152" s="728"/>
      <c r="LDC152" s="728"/>
      <c r="LDD152" s="728"/>
      <c r="LDE152" s="728"/>
      <c r="LDF152" s="728"/>
      <c r="LDG152" s="728"/>
      <c r="LDH152" s="728"/>
      <c r="LDI152" s="728"/>
      <c r="LDJ152" s="728"/>
      <c r="LDK152" s="728"/>
      <c r="LDL152" s="728"/>
      <c r="LDM152" s="728"/>
      <c r="LDN152" s="728"/>
      <c r="LDO152" s="728"/>
      <c r="LDP152" s="728"/>
      <c r="LDQ152" s="728"/>
      <c r="LDR152" s="728"/>
      <c r="LDS152" s="728"/>
      <c r="LDT152" s="728"/>
      <c r="LDU152" s="728"/>
      <c r="LDV152" s="728"/>
      <c r="LDW152" s="728"/>
      <c r="LDX152" s="728"/>
      <c r="LDY152" s="728"/>
      <c r="LDZ152" s="728"/>
      <c r="LEA152" s="728"/>
      <c r="LEB152" s="728"/>
      <c r="LEC152" s="728"/>
      <c r="LED152" s="728"/>
      <c r="LEE152" s="728"/>
      <c r="LEF152" s="728"/>
      <c r="LEG152" s="728"/>
      <c r="LEH152" s="728"/>
      <c r="LEI152" s="728"/>
      <c r="LEJ152" s="728"/>
      <c r="LEK152" s="728"/>
      <c r="LEL152" s="728"/>
      <c r="LEM152" s="728"/>
      <c r="LEN152" s="728"/>
      <c r="LEO152" s="728"/>
      <c r="LEP152" s="728"/>
      <c r="LEQ152" s="728"/>
      <c r="LER152" s="728"/>
      <c r="LES152" s="728"/>
      <c r="LET152" s="728"/>
      <c r="LEU152" s="728"/>
      <c r="LEV152" s="728"/>
      <c r="LEW152" s="728"/>
      <c r="LEX152" s="728"/>
      <c r="LEY152" s="728"/>
      <c r="LEZ152" s="728"/>
      <c r="LFA152" s="728"/>
      <c r="LFB152" s="728"/>
      <c r="LFC152" s="728"/>
      <c r="LFD152" s="728"/>
      <c r="LFE152" s="728"/>
      <c r="LFF152" s="728"/>
      <c r="LFG152" s="728"/>
      <c r="LFH152" s="728"/>
      <c r="LFI152" s="728"/>
      <c r="LFJ152" s="728"/>
      <c r="LFK152" s="728"/>
      <c r="LFL152" s="728"/>
      <c r="LFM152" s="728"/>
      <c r="LFN152" s="728"/>
      <c r="LFO152" s="728"/>
      <c r="LFP152" s="728"/>
      <c r="LFQ152" s="728"/>
      <c r="LFR152" s="728"/>
      <c r="LFS152" s="728"/>
      <c r="LFT152" s="728"/>
      <c r="LFU152" s="728"/>
      <c r="LFV152" s="728"/>
      <c r="LFW152" s="728"/>
      <c r="LFX152" s="728"/>
      <c r="LFY152" s="728"/>
      <c r="LFZ152" s="728"/>
      <c r="LGA152" s="728"/>
      <c r="LGB152" s="728"/>
      <c r="LGC152" s="728"/>
      <c r="LGD152" s="728"/>
      <c r="LGE152" s="728"/>
      <c r="LGF152" s="728"/>
      <c r="LGG152" s="728"/>
      <c r="LGH152" s="728"/>
      <c r="LGI152" s="728"/>
      <c r="LGJ152" s="728"/>
      <c r="LGK152" s="728"/>
      <c r="LGL152" s="728"/>
      <c r="LGM152" s="728"/>
      <c r="LGN152" s="728"/>
      <c r="LGO152" s="728"/>
      <c r="LGP152" s="728"/>
      <c r="LGQ152" s="728"/>
      <c r="LGR152" s="728"/>
      <c r="LGS152" s="728"/>
      <c r="LGT152" s="728"/>
      <c r="LGU152" s="728"/>
      <c r="LGV152" s="728"/>
      <c r="LGW152" s="728"/>
      <c r="LGX152" s="728"/>
      <c r="LGY152" s="728"/>
      <c r="LGZ152" s="728"/>
      <c r="LHA152" s="728"/>
      <c r="LHB152" s="728"/>
      <c r="LHC152" s="728"/>
      <c r="LHD152" s="728"/>
      <c r="LHE152" s="728"/>
      <c r="LHF152" s="728"/>
      <c r="LHG152" s="728"/>
      <c r="LHH152" s="728"/>
      <c r="LHI152" s="728"/>
      <c r="LHJ152" s="728"/>
      <c r="LHK152" s="728"/>
      <c r="LHL152" s="728"/>
      <c r="LHM152" s="728"/>
      <c r="LHN152" s="728"/>
      <c r="LHO152" s="728"/>
      <c r="LHP152" s="728"/>
      <c r="LHQ152" s="728"/>
      <c r="LHR152" s="728"/>
      <c r="LHS152" s="728"/>
      <c r="LHT152" s="728"/>
      <c r="LHU152" s="728"/>
      <c r="LHV152" s="728"/>
      <c r="LHW152" s="728"/>
      <c r="LHX152" s="728"/>
      <c r="LHY152" s="728"/>
      <c r="LHZ152" s="728"/>
      <c r="LIA152" s="728"/>
      <c r="LIB152" s="728"/>
      <c r="LIC152" s="728"/>
      <c r="LID152" s="728"/>
      <c r="LIE152" s="728"/>
      <c r="LIF152" s="728"/>
      <c r="LIG152" s="728"/>
      <c r="LIH152" s="728"/>
      <c r="LII152" s="728"/>
      <c r="LIJ152" s="728"/>
      <c r="LIK152" s="728"/>
      <c r="LIL152" s="728"/>
      <c r="LIM152" s="728"/>
      <c r="LIN152" s="728"/>
      <c r="LIO152" s="728"/>
      <c r="LIP152" s="728"/>
      <c r="LIQ152" s="728"/>
      <c r="LIR152" s="728"/>
      <c r="LIS152" s="728"/>
      <c r="LIT152" s="728"/>
      <c r="LIU152" s="728"/>
      <c r="LIV152" s="728"/>
      <c r="LIW152" s="728"/>
      <c r="LIX152" s="728"/>
      <c r="LIY152" s="728"/>
      <c r="LIZ152" s="728"/>
      <c r="LJA152" s="728"/>
      <c r="LJB152" s="728"/>
      <c r="LJC152" s="728"/>
      <c r="LJD152" s="728"/>
      <c r="LJE152" s="728"/>
      <c r="LJF152" s="728"/>
      <c r="LJG152" s="728"/>
      <c r="LJH152" s="728"/>
      <c r="LJI152" s="728"/>
      <c r="LJJ152" s="728"/>
      <c r="LJK152" s="728"/>
      <c r="LJL152" s="728"/>
      <c r="LJM152" s="728"/>
      <c r="LJN152" s="728"/>
      <c r="LJO152" s="728"/>
      <c r="LJP152" s="728"/>
      <c r="LJQ152" s="728"/>
      <c r="LJR152" s="728"/>
      <c r="LJS152" s="728"/>
      <c r="LJT152" s="728"/>
      <c r="LJU152" s="728"/>
      <c r="LJV152" s="728"/>
      <c r="LJW152" s="728"/>
      <c r="LJX152" s="728"/>
      <c r="LJY152" s="728"/>
      <c r="LJZ152" s="728"/>
      <c r="LKA152" s="728"/>
      <c r="LKB152" s="728"/>
      <c r="LKC152" s="728"/>
      <c r="LKD152" s="728"/>
      <c r="LKE152" s="728"/>
      <c r="LKF152" s="728"/>
      <c r="LKG152" s="728"/>
      <c r="LKH152" s="728"/>
      <c r="LKI152" s="728"/>
      <c r="LKJ152" s="728"/>
      <c r="LKK152" s="728"/>
      <c r="LKL152" s="728"/>
      <c r="LKM152" s="728"/>
      <c r="LKN152" s="728"/>
      <c r="LKO152" s="728"/>
      <c r="LKP152" s="728"/>
      <c r="LKQ152" s="728"/>
      <c r="LKR152" s="728"/>
      <c r="LKS152" s="728"/>
      <c r="LKT152" s="728"/>
      <c r="LKU152" s="728"/>
      <c r="LKV152" s="728"/>
      <c r="LKW152" s="728"/>
      <c r="LKX152" s="728"/>
      <c r="LKY152" s="728"/>
      <c r="LKZ152" s="728"/>
      <c r="LLA152" s="728"/>
      <c r="LLB152" s="728"/>
      <c r="LLC152" s="728"/>
      <c r="LLD152" s="728"/>
      <c r="LLE152" s="728"/>
      <c r="LLF152" s="728"/>
      <c r="LLG152" s="728"/>
      <c r="LLH152" s="728"/>
      <c r="LLI152" s="728"/>
      <c r="LLJ152" s="728"/>
      <c r="LLK152" s="728"/>
      <c r="LLL152" s="728"/>
      <c r="LLM152" s="728"/>
      <c r="LLN152" s="728"/>
      <c r="LLO152" s="728"/>
      <c r="LLP152" s="728"/>
      <c r="LLQ152" s="728"/>
      <c r="LLR152" s="728"/>
      <c r="LLS152" s="728"/>
      <c r="LLT152" s="728"/>
      <c r="LLU152" s="728"/>
      <c r="LLV152" s="728"/>
      <c r="LLW152" s="728"/>
      <c r="LLX152" s="728"/>
      <c r="LLY152" s="728"/>
      <c r="LLZ152" s="728"/>
      <c r="LMA152" s="728"/>
      <c r="LMB152" s="728"/>
      <c r="LMC152" s="728"/>
      <c r="LMD152" s="728"/>
      <c r="LME152" s="728"/>
      <c r="LMF152" s="728"/>
      <c r="LMG152" s="728"/>
      <c r="LMH152" s="728"/>
      <c r="LMI152" s="728"/>
      <c r="LMJ152" s="728"/>
      <c r="LMK152" s="728"/>
      <c r="LML152" s="728"/>
      <c r="LMM152" s="728"/>
      <c r="LMN152" s="728"/>
      <c r="LMO152" s="728"/>
      <c r="LMP152" s="728"/>
      <c r="LMQ152" s="728"/>
      <c r="LMR152" s="728"/>
      <c r="LMS152" s="728"/>
      <c r="LMT152" s="728"/>
      <c r="LMU152" s="728"/>
      <c r="LMV152" s="728"/>
      <c r="LMW152" s="728"/>
      <c r="LMX152" s="728"/>
      <c r="LMY152" s="728"/>
      <c r="LMZ152" s="728"/>
      <c r="LNA152" s="728"/>
      <c r="LNB152" s="728"/>
      <c r="LNC152" s="728"/>
      <c r="LND152" s="728"/>
      <c r="LNE152" s="728"/>
      <c r="LNF152" s="728"/>
      <c r="LNG152" s="728"/>
      <c r="LNH152" s="728"/>
      <c r="LNI152" s="728"/>
      <c r="LNJ152" s="728"/>
      <c r="LNK152" s="728"/>
      <c r="LNL152" s="728"/>
      <c r="LNM152" s="728"/>
      <c r="LNN152" s="728"/>
      <c r="LNO152" s="728"/>
      <c r="LNP152" s="728"/>
      <c r="LNQ152" s="728"/>
      <c r="LNR152" s="728"/>
      <c r="LNS152" s="728"/>
      <c r="LNT152" s="728"/>
      <c r="LNU152" s="728"/>
      <c r="LNV152" s="728"/>
      <c r="LNW152" s="728"/>
      <c r="LNX152" s="728"/>
      <c r="LNY152" s="728"/>
      <c r="LNZ152" s="728"/>
      <c r="LOA152" s="728"/>
      <c r="LOB152" s="728"/>
      <c r="LOC152" s="728"/>
      <c r="LOD152" s="728"/>
      <c r="LOE152" s="728"/>
      <c r="LOF152" s="728"/>
      <c r="LOG152" s="728"/>
      <c r="LOH152" s="728"/>
      <c r="LOI152" s="728"/>
      <c r="LOJ152" s="728"/>
      <c r="LOK152" s="728"/>
      <c r="LOL152" s="728"/>
      <c r="LOM152" s="728"/>
      <c r="LON152" s="728"/>
      <c r="LOO152" s="728"/>
      <c r="LOP152" s="728"/>
      <c r="LOQ152" s="728"/>
      <c r="LOR152" s="728"/>
      <c r="LOS152" s="728"/>
      <c r="LOT152" s="728"/>
      <c r="LOU152" s="728"/>
      <c r="LOV152" s="728"/>
      <c r="LOW152" s="728"/>
      <c r="LOX152" s="728"/>
      <c r="LOY152" s="728"/>
      <c r="LOZ152" s="728"/>
      <c r="LPA152" s="728"/>
      <c r="LPB152" s="728"/>
      <c r="LPC152" s="728"/>
      <c r="LPD152" s="728"/>
      <c r="LPE152" s="728"/>
      <c r="LPF152" s="728"/>
      <c r="LPG152" s="728"/>
      <c r="LPH152" s="728"/>
      <c r="LPI152" s="728"/>
      <c r="LPJ152" s="728"/>
      <c r="LPK152" s="728"/>
      <c r="LPL152" s="728"/>
      <c r="LPM152" s="728"/>
      <c r="LPN152" s="728"/>
      <c r="LPO152" s="728"/>
      <c r="LPP152" s="728"/>
      <c r="LPQ152" s="728"/>
      <c r="LPR152" s="728"/>
      <c r="LPS152" s="728"/>
      <c r="LPT152" s="728"/>
      <c r="LPU152" s="728"/>
      <c r="LPV152" s="728"/>
      <c r="LPW152" s="728"/>
      <c r="LPX152" s="728"/>
      <c r="LPY152" s="728"/>
      <c r="LPZ152" s="728"/>
      <c r="LQA152" s="728"/>
      <c r="LQB152" s="728"/>
      <c r="LQC152" s="728"/>
      <c r="LQD152" s="728"/>
      <c r="LQE152" s="728"/>
      <c r="LQF152" s="728"/>
      <c r="LQG152" s="728"/>
      <c r="LQH152" s="728"/>
      <c r="LQI152" s="728"/>
      <c r="LQJ152" s="728"/>
      <c r="LQK152" s="728"/>
      <c r="LQL152" s="728"/>
      <c r="LQM152" s="728"/>
      <c r="LQN152" s="728"/>
      <c r="LQO152" s="728"/>
      <c r="LQP152" s="728"/>
      <c r="LQQ152" s="728"/>
      <c r="LQR152" s="728"/>
      <c r="LQS152" s="728"/>
      <c r="LQT152" s="728"/>
      <c r="LQU152" s="728"/>
      <c r="LQV152" s="728"/>
      <c r="LQW152" s="728"/>
      <c r="LQX152" s="728"/>
      <c r="LQY152" s="728"/>
      <c r="LQZ152" s="728"/>
      <c r="LRA152" s="728"/>
      <c r="LRB152" s="728"/>
      <c r="LRC152" s="728"/>
      <c r="LRD152" s="728"/>
      <c r="LRE152" s="728"/>
      <c r="LRF152" s="728"/>
      <c r="LRG152" s="728"/>
      <c r="LRH152" s="728"/>
      <c r="LRI152" s="728"/>
      <c r="LRJ152" s="728"/>
      <c r="LRK152" s="728"/>
      <c r="LRL152" s="728"/>
      <c r="LRM152" s="728"/>
      <c r="LRN152" s="728"/>
      <c r="LRO152" s="728"/>
      <c r="LRP152" s="728"/>
      <c r="LRQ152" s="728"/>
      <c r="LRR152" s="728"/>
      <c r="LRS152" s="728"/>
      <c r="LRT152" s="728"/>
      <c r="LRU152" s="728"/>
      <c r="LRV152" s="728"/>
      <c r="LRW152" s="728"/>
      <c r="LRX152" s="728"/>
      <c r="LRY152" s="728"/>
      <c r="LRZ152" s="728"/>
      <c r="LSA152" s="728"/>
      <c r="LSB152" s="728"/>
      <c r="LSC152" s="728"/>
      <c r="LSD152" s="728"/>
      <c r="LSE152" s="728"/>
      <c r="LSF152" s="728"/>
      <c r="LSG152" s="728"/>
      <c r="LSH152" s="728"/>
      <c r="LSI152" s="728"/>
      <c r="LSJ152" s="728"/>
      <c r="LSK152" s="728"/>
      <c r="LSL152" s="728"/>
      <c r="LSM152" s="728"/>
      <c r="LSN152" s="728"/>
      <c r="LSO152" s="728"/>
      <c r="LSP152" s="728"/>
      <c r="LSQ152" s="728"/>
      <c r="LSR152" s="728"/>
      <c r="LSS152" s="728"/>
      <c r="LST152" s="728"/>
      <c r="LSU152" s="728"/>
      <c r="LSV152" s="728"/>
      <c r="LSW152" s="728"/>
      <c r="LSX152" s="728"/>
      <c r="LSY152" s="728"/>
      <c r="LSZ152" s="728"/>
      <c r="LTA152" s="728"/>
      <c r="LTB152" s="728"/>
      <c r="LTC152" s="728"/>
      <c r="LTD152" s="728"/>
      <c r="LTE152" s="728"/>
      <c r="LTF152" s="728"/>
      <c r="LTG152" s="728"/>
      <c r="LTH152" s="728"/>
      <c r="LTI152" s="728"/>
      <c r="LTJ152" s="728"/>
      <c r="LTK152" s="728"/>
      <c r="LTL152" s="728"/>
      <c r="LTM152" s="728"/>
      <c r="LTN152" s="728"/>
      <c r="LTO152" s="728"/>
      <c r="LTP152" s="728"/>
      <c r="LTQ152" s="728"/>
      <c r="LTR152" s="728"/>
      <c r="LTS152" s="728"/>
      <c r="LTT152" s="728"/>
      <c r="LTU152" s="728"/>
      <c r="LTV152" s="728"/>
      <c r="LTW152" s="728"/>
      <c r="LTX152" s="728"/>
      <c r="LTY152" s="728"/>
      <c r="LTZ152" s="728"/>
      <c r="LUA152" s="728"/>
      <c r="LUB152" s="728"/>
      <c r="LUC152" s="728"/>
      <c r="LUD152" s="728"/>
      <c r="LUE152" s="728"/>
      <c r="LUF152" s="728"/>
      <c r="LUG152" s="728"/>
      <c r="LUH152" s="728"/>
      <c r="LUI152" s="728"/>
      <c r="LUJ152" s="728"/>
      <c r="LUK152" s="728"/>
      <c r="LUL152" s="728"/>
      <c r="LUM152" s="728"/>
      <c r="LUN152" s="728"/>
      <c r="LUO152" s="728"/>
      <c r="LUP152" s="728"/>
      <c r="LUQ152" s="728"/>
      <c r="LUR152" s="728"/>
      <c r="LUS152" s="728"/>
      <c r="LUT152" s="728"/>
      <c r="LUU152" s="728"/>
      <c r="LUV152" s="728"/>
      <c r="LUW152" s="728"/>
      <c r="LUX152" s="728"/>
      <c r="LUY152" s="728"/>
      <c r="LUZ152" s="728"/>
      <c r="LVA152" s="728"/>
      <c r="LVB152" s="728"/>
      <c r="LVC152" s="728"/>
      <c r="LVD152" s="728"/>
      <c r="LVE152" s="728"/>
      <c r="LVF152" s="728"/>
      <c r="LVG152" s="728"/>
      <c r="LVH152" s="728"/>
      <c r="LVI152" s="728"/>
      <c r="LVJ152" s="728"/>
      <c r="LVK152" s="728"/>
      <c r="LVL152" s="728"/>
      <c r="LVM152" s="728"/>
      <c r="LVN152" s="728"/>
      <c r="LVO152" s="728"/>
      <c r="LVP152" s="728"/>
      <c r="LVQ152" s="728"/>
      <c r="LVR152" s="728"/>
      <c r="LVS152" s="728"/>
      <c r="LVT152" s="728"/>
      <c r="LVU152" s="728"/>
      <c r="LVV152" s="728"/>
      <c r="LVW152" s="728"/>
      <c r="LVX152" s="728"/>
      <c r="LVY152" s="728"/>
      <c r="LVZ152" s="728"/>
      <c r="LWA152" s="728"/>
      <c r="LWB152" s="728"/>
      <c r="LWC152" s="728"/>
      <c r="LWD152" s="728"/>
      <c r="LWE152" s="728"/>
      <c r="LWF152" s="728"/>
      <c r="LWG152" s="728"/>
      <c r="LWH152" s="728"/>
      <c r="LWI152" s="728"/>
      <c r="LWJ152" s="728"/>
      <c r="LWK152" s="728"/>
      <c r="LWL152" s="728"/>
      <c r="LWM152" s="728"/>
      <c r="LWN152" s="728"/>
      <c r="LWO152" s="728"/>
      <c r="LWP152" s="728"/>
      <c r="LWQ152" s="728"/>
      <c r="LWR152" s="728"/>
      <c r="LWS152" s="728"/>
      <c r="LWT152" s="728"/>
      <c r="LWU152" s="728"/>
      <c r="LWV152" s="728"/>
      <c r="LWW152" s="728"/>
      <c r="LWX152" s="728"/>
      <c r="LWY152" s="728"/>
      <c r="LWZ152" s="728"/>
      <c r="LXA152" s="728"/>
      <c r="LXB152" s="728"/>
      <c r="LXC152" s="728"/>
      <c r="LXD152" s="728"/>
      <c r="LXE152" s="728"/>
      <c r="LXF152" s="728"/>
      <c r="LXG152" s="728"/>
      <c r="LXH152" s="728"/>
      <c r="LXI152" s="728"/>
      <c r="LXJ152" s="728"/>
      <c r="LXK152" s="728"/>
      <c r="LXL152" s="728"/>
      <c r="LXM152" s="728"/>
      <c r="LXN152" s="728"/>
      <c r="LXO152" s="728"/>
      <c r="LXP152" s="728"/>
      <c r="LXQ152" s="728"/>
      <c r="LXR152" s="728"/>
      <c r="LXS152" s="728"/>
      <c r="LXT152" s="728"/>
      <c r="LXU152" s="728"/>
      <c r="LXV152" s="728"/>
      <c r="LXW152" s="728"/>
      <c r="LXX152" s="728"/>
      <c r="LXY152" s="728"/>
      <c r="LXZ152" s="728"/>
      <c r="LYA152" s="728"/>
      <c r="LYB152" s="728"/>
      <c r="LYC152" s="728"/>
      <c r="LYD152" s="728"/>
      <c r="LYE152" s="728"/>
      <c r="LYF152" s="728"/>
      <c r="LYG152" s="728"/>
      <c r="LYH152" s="728"/>
      <c r="LYI152" s="728"/>
      <c r="LYJ152" s="728"/>
      <c r="LYK152" s="728"/>
      <c r="LYL152" s="728"/>
      <c r="LYM152" s="728"/>
      <c r="LYN152" s="728"/>
      <c r="LYO152" s="728"/>
      <c r="LYP152" s="728"/>
      <c r="LYQ152" s="728"/>
      <c r="LYR152" s="728"/>
      <c r="LYS152" s="728"/>
      <c r="LYT152" s="728"/>
      <c r="LYU152" s="728"/>
      <c r="LYV152" s="728"/>
      <c r="LYW152" s="728"/>
      <c r="LYX152" s="728"/>
      <c r="LYY152" s="728"/>
      <c r="LYZ152" s="728"/>
      <c r="LZA152" s="728"/>
      <c r="LZB152" s="728"/>
      <c r="LZC152" s="728"/>
      <c r="LZD152" s="728"/>
      <c r="LZE152" s="728"/>
      <c r="LZF152" s="728"/>
      <c r="LZG152" s="728"/>
      <c r="LZH152" s="728"/>
      <c r="LZI152" s="728"/>
      <c r="LZJ152" s="728"/>
      <c r="LZK152" s="728"/>
      <c r="LZL152" s="728"/>
      <c r="LZM152" s="728"/>
      <c r="LZN152" s="728"/>
      <c r="LZO152" s="728"/>
      <c r="LZP152" s="728"/>
      <c r="LZQ152" s="728"/>
      <c r="LZR152" s="728"/>
      <c r="LZS152" s="728"/>
      <c r="LZT152" s="728"/>
      <c r="LZU152" s="728"/>
      <c r="LZV152" s="728"/>
      <c r="LZW152" s="728"/>
      <c r="LZX152" s="728"/>
      <c r="LZY152" s="728"/>
      <c r="LZZ152" s="728"/>
      <c r="MAA152" s="728"/>
      <c r="MAB152" s="728"/>
      <c r="MAC152" s="728"/>
      <c r="MAD152" s="728"/>
      <c r="MAE152" s="728"/>
      <c r="MAF152" s="728"/>
      <c r="MAG152" s="728"/>
      <c r="MAH152" s="728"/>
      <c r="MAI152" s="728"/>
      <c r="MAJ152" s="728"/>
      <c r="MAK152" s="728"/>
      <c r="MAL152" s="728"/>
      <c r="MAM152" s="728"/>
      <c r="MAN152" s="728"/>
      <c r="MAO152" s="728"/>
      <c r="MAP152" s="728"/>
      <c r="MAQ152" s="728"/>
      <c r="MAR152" s="728"/>
      <c r="MAS152" s="728"/>
      <c r="MAT152" s="728"/>
      <c r="MAU152" s="728"/>
      <c r="MAV152" s="728"/>
      <c r="MAW152" s="728"/>
      <c r="MAX152" s="728"/>
      <c r="MAY152" s="728"/>
      <c r="MAZ152" s="728"/>
      <c r="MBA152" s="728"/>
      <c r="MBB152" s="728"/>
      <c r="MBC152" s="728"/>
      <c r="MBD152" s="728"/>
      <c r="MBE152" s="728"/>
      <c r="MBF152" s="728"/>
      <c r="MBG152" s="728"/>
      <c r="MBH152" s="728"/>
      <c r="MBI152" s="728"/>
      <c r="MBJ152" s="728"/>
      <c r="MBK152" s="728"/>
      <c r="MBL152" s="728"/>
      <c r="MBM152" s="728"/>
      <c r="MBN152" s="728"/>
      <c r="MBO152" s="728"/>
      <c r="MBP152" s="728"/>
      <c r="MBQ152" s="728"/>
      <c r="MBR152" s="728"/>
      <c r="MBS152" s="728"/>
      <c r="MBT152" s="728"/>
      <c r="MBU152" s="728"/>
      <c r="MBV152" s="728"/>
      <c r="MBW152" s="728"/>
      <c r="MBX152" s="728"/>
      <c r="MBY152" s="728"/>
      <c r="MBZ152" s="728"/>
      <c r="MCA152" s="728"/>
      <c r="MCB152" s="728"/>
      <c r="MCC152" s="728"/>
      <c r="MCD152" s="728"/>
      <c r="MCE152" s="728"/>
      <c r="MCF152" s="728"/>
      <c r="MCG152" s="728"/>
      <c r="MCH152" s="728"/>
      <c r="MCI152" s="728"/>
      <c r="MCJ152" s="728"/>
      <c r="MCK152" s="728"/>
      <c r="MCL152" s="728"/>
      <c r="MCM152" s="728"/>
      <c r="MCN152" s="728"/>
      <c r="MCO152" s="728"/>
      <c r="MCP152" s="728"/>
      <c r="MCQ152" s="728"/>
      <c r="MCR152" s="728"/>
      <c r="MCS152" s="728"/>
      <c r="MCT152" s="728"/>
      <c r="MCU152" s="728"/>
      <c r="MCV152" s="728"/>
      <c r="MCW152" s="728"/>
      <c r="MCX152" s="728"/>
      <c r="MCY152" s="728"/>
      <c r="MCZ152" s="728"/>
      <c r="MDA152" s="728"/>
      <c r="MDB152" s="728"/>
      <c r="MDC152" s="728"/>
      <c r="MDD152" s="728"/>
      <c r="MDE152" s="728"/>
      <c r="MDF152" s="728"/>
      <c r="MDG152" s="728"/>
      <c r="MDH152" s="728"/>
      <c r="MDI152" s="728"/>
      <c r="MDJ152" s="728"/>
      <c r="MDK152" s="728"/>
      <c r="MDL152" s="728"/>
      <c r="MDM152" s="728"/>
      <c r="MDN152" s="728"/>
      <c r="MDO152" s="728"/>
      <c r="MDP152" s="728"/>
      <c r="MDQ152" s="728"/>
      <c r="MDR152" s="728"/>
      <c r="MDS152" s="728"/>
      <c r="MDT152" s="728"/>
      <c r="MDU152" s="728"/>
      <c r="MDV152" s="728"/>
      <c r="MDW152" s="728"/>
      <c r="MDX152" s="728"/>
      <c r="MDY152" s="728"/>
      <c r="MDZ152" s="728"/>
      <c r="MEA152" s="728"/>
      <c r="MEB152" s="728"/>
      <c r="MEC152" s="728"/>
      <c r="MED152" s="728"/>
      <c r="MEE152" s="728"/>
      <c r="MEF152" s="728"/>
      <c r="MEG152" s="728"/>
      <c r="MEH152" s="728"/>
      <c r="MEI152" s="728"/>
      <c r="MEJ152" s="728"/>
      <c r="MEK152" s="728"/>
      <c r="MEL152" s="728"/>
      <c r="MEM152" s="728"/>
      <c r="MEN152" s="728"/>
      <c r="MEO152" s="728"/>
      <c r="MEP152" s="728"/>
      <c r="MEQ152" s="728"/>
      <c r="MER152" s="728"/>
      <c r="MES152" s="728"/>
      <c r="MET152" s="728"/>
      <c r="MEU152" s="728"/>
      <c r="MEV152" s="728"/>
      <c r="MEW152" s="728"/>
      <c r="MEX152" s="728"/>
      <c r="MEY152" s="728"/>
      <c r="MEZ152" s="728"/>
      <c r="MFA152" s="728"/>
      <c r="MFB152" s="728"/>
      <c r="MFC152" s="728"/>
      <c r="MFD152" s="728"/>
      <c r="MFE152" s="728"/>
      <c r="MFF152" s="728"/>
      <c r="MFG152" s="728"/>
      <c r="MFH152" s="728"/>
      <c r="MFI152" s="728"/>
      <c r="MFJ152" s="728"/>
      <c r="MFK152" s="728"/>
      <c r="MFL152" s="728"/>
      <c r="MFM152" s="728"/>
      <c r="MFN152" s="728"/>
      <c r="MFO152" s="728"/>
      <c r="MFP152" s="728"/>
      <c r="MFQ152" s="728"/>
      <c r="MFR152" s="728"/>
      <c r="MFS152" s="728"/>
      <c r="MFT152" s="728"/>
      <c r="MFU152" s="728"/>
      <c r="MFV152" s="728"/>
      <c r="MFW152" s="728"/>
      <c r="MFX152" s="728"/>
      <c r="MFY152" s="728"/>
      <c r="MFZ152" s="728"/>
      <c r="MGA152" s="728"/>
      <c r="MGB152" s="728"/>
      <c r="MGC152" s="728"/>
      <c r="MGD152" s="728"/>
      <c r="MGE152" s="728"/>
      <c r="MGF152" s="728"/>
      <c r="MGG152" s="728"/>
      <c r="MGH152" s="728"/>
      <c r="MGI152" s="728"/>
      <c r="MGJ152" s="728"/>
      <c r="MGK152" s="728"/>
      <c r="MGL152" s="728"/>
      <c r="MGM152" s="728"/>
      <c r="MGN152" s="728"/>
      <c r="MGO152" s="728"/>
      <c r="MGP152" s="728"/>
      <c r="MGQ152" s="728"/>
      <c r="MGR152" s="728"/>
      <c r="MGS152" s="728"/>
      <c r="MGT152" s="728"/>
      <c r="MGU152" s="728"/>
      <c r="MGV152" s="728"/>
      <c r="MGW152" s="728"/>
      <c r="MGX152" s="728"/>
      <c r="MGY152" s="728"/>
      <c r="MGZ152" s="728"/>
      <c r="MHA152" s="728"/>
      <c r="MHB152" s="728"/>
      <c r="MHC152" s="728"/>
      <c r="MHD152" s="728"/>
      <c r="MHE152" s="728"/>
      <c r="MHF152" s="728"/>
      <c r="MHG152" s="728"/>
      <c r="MHH152" s="728"/>
      <c r="MHI152" s="728"/>
      <c r="MHJ152" s="728"/>
      <c r="MHK152" s="728"/>
      <c r="MHL152" s="728"/>
      <c r="MHM152" s="728"/>
      <c r="MHN152" s="728"/>
      <c r="MHO152" s="728"/>
      <c r="MHP152" s="728"/>
      <c r="MHQ152" s="728"/>
      <c r="MHR152" s="728"/>
      <c r="MHS152" s="728"/>
      <c r="MHT152" s="728"/>
      <c r="MHU152" s="728"/>
      <c r="MHV152" s="728"/>
      <c r="MHW152" s="728"/>
      <c r="MHX152" s="728"/>
      <c r="MHY152" s="728"/>
      <c r="MHZ152" s="728"/>
      <c r="MIA152" s="728"/>
      <c r="MIB152" s="728"/>
      <c r="MIC152" s="728"/>
      <c r="MID152" s="728"/>
      <c r="MIE152" s="728"/>
      <c r="MIF152" s="728"/>
      <c r="MIG152" s="728"/>
      <c r="MIH152" s="728"/>
      <c r="MII152" s="728"/>
      <c r="MIJ152" s="728"/>
      <c r="MIK152" s="728"/>
      <c r="MIL152" s="728"/>
      <c r="MIM152" s="728"/>
      <c r="MIN152" s="728"/>
      <c r="MIO152" s="728"/>
      <c r="MIP152" s="728"/>
      <c r="MIQ152" s="728"/>
      <c r="MIR152" s="728"/>
      <c r="MIS152" s="728"/>
      <c r="MIT152" s="728"/>
      <c r="MIU152" s="728"/>
      <c r="MIV152" s="728"/>
      <c r="MIW152" s="728"/>
      <c r="MIX152" s="728"/>
      <c r="MIY152" s="728"/>
      <c r="MIZ152" s="728"/>
      <c r="MJA152" s="728"/>
      <c r="MJB152" s="728"/>
      <c r="MJC152" s="728"/>
      <c r="MJD152" s="728"/>
      <c r="MJE152" s="728"/>
      <c r="MJF152" s="728"/>
      <c r="MJG152" s="728"/>
      <c r="MJH152" s="728"/>
      <c r="MJI152" s="728"/>
      <c r="MJJ152" s="728"/>
      <c r="MJK152" s="728"/>
      <c r="MJL152" s="728"/>
      <c r="MJM152" s="728"/>
      <c r="MJN152" s="728"/>
      <c r="MJO152" s="728"/>
      <c r="MJP152" s="728"/>
      <c r="MJQ152" s="728"/>
      <c r="MJR152" s="728"/>
      <c r="MJS152" s="728"/>
      <c r="MJT152" s="728"/>
      <c r="MJU152" s="728"/>
      <c r="MJV152" s="728"/>
      <c r="MJW152" s="728"/>
      <c r="MJX152" s="728"/>
      <c r="MJY152" s="728"/>
      <c r="MJZ152" s="728"/>
      <c r="MKA152" s="728"/>
      <c r="MKB152" s="728"/>
      <c r="MKC152" s="728"/>
      <c r="MKD152" s="728"/>
      <c r="MKE152" s="728"/>
      <c r="MKF152" s="728"/>
      <c r="MKG152" s="728"/>
      <c r="MKH152" s="728"/>
      <c r="MKI152" s="728"/>
      <c r="MKJ152" s="728"/>
      <c r="MKK152" s="728"/>
      <c r="MKL152" s="728"/>
      <c r="MKM152" s="728"/>
      <c r="MKN152" s="728"/>
      <c r="MKO152" s="728"/>
      <c r="MKP152" s="728"/>
      <c r="MKQ152" s="728"/>
      <c r="MKR152" s="728"/>
      <c r="MKS152" s="728"/>
      <c r="MKT152" s="728"/>
      <c r="MKU152" s="728"/>
      <c r="MKV152" s="728"/>
      <c r="MKW152" s="728"/>
      <c r="MKX152" s="728"/>
      <c r="MKY152" s="728"/>
      <c r="MKZ152" s="728"/>
      <c r="MLA152" s="728"/>
      <c r="MLB152" s="728"/>
      <c r="MLC152" s="728"/>
      <c r="MLD152" s="728"/>
      <c r="MLE152" s="728"/>
      <c r="MLF152" s="728"/>
      <c r="MLG152" s="728"/>
      <c r="MLH152" s="728"/>
      <c r="MLI152" s="728"/>
      <c r="MLJ152" s="728"/>
      <c r="MLK152" s="728"/>
      <c r="MLL152" s="728"/>
      <c r="MLM152" s="728"/>
      <c r="MLN152" s="728"/>
      <c r="MLO152" s="728"/>
      <c r="MLP152" s="728"/>
      <c r="MLQ152" s="728"/>
      <c r="MLR152" s="728"/>
      <c r="MLS152" s="728"/>
      <c r="MLT152" s="728"/>
      <c r="MLU152" s="728"/>
      <c r="MLV152" s="728"/>
      <c r="MLW152" s="728"/>
      <c r="MLX152" s="728"/>
      <c r="MLY152" s="728"/>
      <c r="MLZ152" s="728"/>
      <c r="MMA152" s="728"/>
      <c r="MMB152" s="728"/>
      <c r="MMC152" s="728"/>
      <c r="MMD152" s="728"/>
      <c r="MME152" s="728"/>
      <c r="MMF152" s="728"/>
      <c r="MMG152" s="728"/>
      <c r="MMH152" s="728"/>
      <c r="MMI152" s="728"/>
      <c r="MMJ152" s="728"/>
      <c r="MMK152" s="728"/>
      <c r="MML152" s="728"/>
      <c r="MMM152" s="728"/>
      <c r="MMN152" s="728"/>
      <c r="MMO152" s="728"/>
      <c r="MMP152" s="728"/>
      <c r="MMQ152" s="728"/>
      <c r="MMR152" s="728"/>
      <c r="MMS152" s="728"/>
      <c r="MMT152" s="728"/>
      <c r="MMU152" s="728"/>
      <c r="MMV152" s="728"/>
      <c r="MMW152" s="728"/>
      <c r="MMX152" s="728"/>
      <c r="MMY152" s="728"/>
      <c r="MMZ152" s="728"/>
      <c r="MNA152" s="728"/>
      <c r="MNB152" s="728"/>
      <c r="MNC152" s="728"/>
      <c r="MND152" s="728"/>
      <c r="MNE152" s="728"/>
      <c r="MNF152" s="728"/>
      <c r="MNG152" s="728"/>
      <c r="MNH152" s="728"/>
      <c r="MNI152" s="728"/>
      <c r="MNJ152" s="728"/>
      <c r="MNK152" s="728"/>
      <c r="MNL152" s="728"/>
      <c r="MNM152" s="728"/>
      <c r="MNN152" s="728"/>
      <c r="MNO152" s="728"/>
      <c r="MNP152" s="728"/>
      <c r="MNQ152" s="728"/>
      <c r="MNR152" s="728"/>
      <c r="MNS152" s="728"/>
      <c r="MNT152" s="728"/>
      <c r="MNU152" s="728"/>
      <c r="MNV152" s="728"/>
      <c r="MNW152" s="728"/>
      <c r="MNX152" s="728"/>
      <c r="MNY152" s="728"/>
      <c r="MNZ152" s="728"/>
      <c r="MOA152" s="728"/>
      <c r="MOB152" s="728"/>
      <c r="MOC152" s="728"/>
      <c r="MOD152" s="728"/>
      <c r="MOE152" s="728"/>
      <c r="MOF152" s="728"/>
      <c r="MOG152" s="728"/>
      <c r="MOH152" s="728"/>
      <c r="MOI152" s="728"/>
      <c r="MOJ152" s="728"/>
      <c r="MOK152" s="728"/>
      <c r="MOL152" s="728"/>
      <c r="MOM152" s="728"/>
      <c r="MON152" s="728"/>
      <c r="MOO152" s="728"/>
      <c r="MOP152" s="728"/>
      <c r="MOQ152" s="728"/>
      <c r="MOR152" s="728"/>
      <c r="MOS152" s="728"/>
      <c r="MOT152" s="728"/>
      <c r="MOU152" s="728"/>
      <c r="MOV152" s="728"/>
      <c r="MOW152" s="728"/>
      <c r="MOX152" s="728"/>
      <c r="MOY152" s="728"/>
      <c r="MOZ152" s="728"/>
      <c r="MPA152" s="728"/>
      <c r="MPB152" s="728"/>
      <c r="MPC152" s="728"/>
      <c r="MPD152" s="728"/>
      <c r="MPE152" s="728"/>
      <c r="MPF152" s="728"/>
      <c r="MPG152" s="728"/>
      <c r="MPH152" s="728"/>
      <c r="MPI152" s="728"/>
      <c r="MPJ152" s="728"/>
      <c r="MPK152" s="728"/>
      <c r="MPL152" s="728"/>
      <c r="MPM152" s="728"/>
      <c r="MPN152" s="728"/>
      <c r="MPO152" s="728"/>
      <c r="MPP152" s="728"/>
      <c r="MPQ152" s="728"/>
      <c r="MPR152" s="728"/>
      <c r="MPS152" s="728"/>
      <c r="MPT152" s="728"/>
      <c r="MPU152" s="728"/>
      <c r="MPV152" s="728"/>
      <c r="MPW152" s="728"/>
      <c r="MPX152" s="728"/>
      <c r="MPY152" s="728"/>
      <c r="MPZ152" s="728"/>
      <c r="MQA152" s="728"/>
      <c r="MQB152" s="728"/>
      <c r="MQC152" s="728"/>
      <c r="MQD152" s="728"/>
      <c r="MQE152" s="728"/>
      <c r="MQF152" s="728"/>
      <c r="MQG152" s="728"/>
      <c r="MQH152" s="728"/>
      <c r="MQI152" s="728"/>
      <c r="MQJ152" s="728"/>
      <c r="MQK152" s="728"/>
      <c r="MQL152" s="728"/>
      <c r="MQM152" s="728"/>
      <c r="MQN152" s="728"/>
      <c r="MQO152" s="728"/>
      <c r="MQP152" s="728"/>
      <c r="MQQ152" s="728"/>
      <c r="MQR152" s="728"/>
      <c r="MQS152" s="728"/>
      <c r="MQT152" s="728"/>
      <c r="MQU152" s="728"/>
      <c r="MQV152" s="728"/>
      <c r="MQW152" s="728"/>
      <c r="MQX152" s="728"/>
      <c r="MQY152" s="728"/>
      <c r="MQZ152" s="728"/>
      <c r="MRA152" s="728"/>
      <c r="MRB152" s="728"/>
      <c r="MRC152" s="728"/>
      <c r="MRD152" s="728"/>
      <c r="MRE152" s="728"/>
      <c r="MRF152" s="728"/>
      <c r="MRG152" s="728"/>
      <c r="MRH152" s="728"/>
      <c r="MRI152" s="728"/>
      <c r="MRJ152" s="728"/>
      <c r="MRK152" s="728"/>
      <c r="MRL152" s="728"/>
      <c r="MRM152" s="728"/>
      <c r="MRN152" s="728"/>
      <c r="MRO152" s="728"/>
      <c r="MRP152" s="728"/>
      <c r="MRQ152" s="728"/>
      <c r="MRR152" s="728"/>
      <c r="MRS152" s="728"/>
      <c r="MRT152" s="728"/>
      <c r="MRU152" s="728"/>
      <c r="MRV152" s="728"/>
      <c r="MRW152" s="728"/>
      <c r="MRX152" s="728"/>
      <c r="MRY152" s="728"/>
      <c r="MRZ152" s="728"/>
      <c r="MSA152" s="728"/>
      <c r="MSB152" s="728"/>
      <c r="MSC152" s="728"/>
      <c r="MSD152" s="728"/>
      <c r="MSE152" s="728"/>
      <c r="MSF152" s="728"/>
      <c r="MSG152" s="728"/>
      <c r="MSH152" s="728"/>
      <c r="MSI152" s="728"/>
      <c r="MSJ152" s="728"/>
      <c r="MSK152" s="728"/>
      <c r="MSL152" s="728"/>
      <c r="MSM152" s="728"/>
      <c r="MSN152" s="728"/>
      <c r="MSO152" s="728"/>
      <c r="MSP152" s="728"/>
      <c r="MSQ152" s="728"/>
      <c r="MSR152" s="728"/>
      <c r="MSS152" s="728"/>
      <c r="MST152" s="728"/>
      <c r="MSU152" s="728"/>
      <c r="MSV152" s="728"/>
      <c r="MSW152" s="728"/>
      <c r="MSX152" s="728"/>
      <c r="MSY152" s="728"/>
      <c r="MSZ152" s="728"/>
      <c r="MTA152" s="728"/>
      <c r="MTB152" s="728"/>
      <c r="MTC152" s="728"/>
      <c r="MTD152" s="728"/>
      <c r="MTE152" s="728"/>
      <c r="MTF152" s="728"/>
      <c r="MTG152" s="728"/>
      <c r="MTH152" s="728"/>
      <c r="MTI152" s="728"/>
      <c r="MTJ152" s="728"/>
      <c r="MTK152" s="728"/>
      <c r="MTL152" s="728"/>
      <c r="MTM152" s="728"/>
      <c r="MTN152" s="728"/>
      <c r="MTO152" s="728"/>
      <c r="MTP152" s="728"/>
      <c r="MTQ152" s="728"/>
      <c r="MTR152" s="728"/>
      <c r="MTS152" s="728"/>
      <c r="MTT152" s="728"/>
      <c r="MTU152" s="728"/>
      <c r="MTV152" s="728"/>
      <c r="MTW152" s="728"/>
      <c r="MTX152" s="728"/>
      <c r="MTY152" s="728"/>
      <c r="MTZ152" s="728"/>
      <c r="MUA152" s="728"/>
      <c r="MUB152" s="728"/>
      <c r="MUC152" s="728"/>
      <c r="MUD152" s="728"/>
      <c r="MUE152" s="728"/>
      <c r="MUF152" s="728"/>
      <c r="MUG152" s="728"/>
      <c r="MUH152" s="728"/>
      <c r="MUI152" s="728"/>
      <c r="MUJ152" s="728"/>
      <c r="MUK152" s="728"/>
      <c r="MUL152" s="728"/>
      <c r="MUM152" s="728"/>
      <c r="MUN152" s="728"/>
      <c r="MUO152" s="728"/>
      <c r="MUP152" s="728"/>
      <c r="MUQ152" s="728"/>
      <c r="MUR152" s="728"/>
      <c r="MUS152" s="728"/>
      <c r="MUT152" s="728"/>
      <c r="MUU152" s="728"/>
      <c r="MUV152" s="728"/>
      <c r="MUW152" s="728"/>
      <c r="MUX152" s="728"/>
      <c r="MUY152" s="728"/>
      <c r="MUZ152" s="728"/>
      <c r="MVA152" s="728"/>
      <c r="MVB152" s="728"/>
      <c r="MVC152" s="728"/>
      <c r="MVD152" s="728"/>
      <c r="MVE152" s="728"/>
      <c r="MVF152" s="728"/>
      <c r="MVG152" s="728"/>
      <c r="MVH152" s="728"/>
      <c r="MVI152" s="728"/>
      <c r="MVJ152" s="728"/>
      <c r="MVK152" s="728"/>
      <c r="MVL152" s="728"/>
      <c r="MVM152" s="728"/>
      <c r="MVN152" s="728"/>
      <c r="MVO152" s="728"/>
      <c r="MVP152" s="728"/>
      <c r="MVQ152" s="728"/>
      <c r="MVR152" s="728"/>
      <c r="MVS152" s="728"/>
      <c r="MVT152" s="728"/>
      <c r="MVU152" s="728"/>
      <c r="MVV152" s="728"/>
      <c r="MVW152" s="728"/>
      <c r="MVX152" s="728"/>
      <c r="MVY152" s="728"/>
      <c r="MVZ152" s="728"/>
      <c r="MWA152" s="728"/>
      <c r="MWB152" s="728"/>
      <c r="MWC152" s="728"/>
      <c r="MWD152" s="728"/>
      <c r="MWE152" s="728"/>
      <c r="MWF152" s="728"/>
      <c r="MWG152" s="728"/>
      <c r="MWH152" s="728"/>
      <c r="MWI152" s="728"/>
      <c r="MWJ152" s="728"/>
      <c r="MWK152" s="728"/>
      <c r="MWL152" s="728"/>
      <c r="MWM152" s="728"/>
      <c r="MWN152" s="728"/>
      <c r="MWO152" s="728"/>
      <c r="MWP152" s="728"/>
      <c r="MWQ152" s="728"/>
      <c r="MWR152" s="728"/>
      <c r="MWS152" s="728"/>
      <c r="MWT152" s="728"/>
      <c r="MWU152" s="728"/>
      <c r="MWV152" s="728"/>
      <c r="MWW152" s="728"/>
      <c r="MWX152" s="728"/>
      <c r="MWY152" s="728"/>
      <c r="MWZ152" s="728"/>
      <c r="MXA152" s="728"/>
      <c r="MXB152" s="728"/>
      <c r="MXC152" s="728"/>
      <c r="MXD152" s="728"/>
      <c r="MXE152" s="728"/>
      <c r="MXF152" s="728"/>
      <c r="MXG152" s="728"/>
      <c r="MXH152" s="728"/>
      <c r="MXI152" s="728"/>
      <c r="MXJ152" s="728"/>
      <c r="MXK152" s="728"/>
      <c r="MXL152" s="728"/>
      <c r="MXM152" s="728"/>
      <c r="MXN152" s="728"/>
      <c r="MXO152" s="728"/>
      <c r="MXP152" s="728"/>
      <c r="MXQ152" s="728"/>
      <c r="MXR152" s="728"/>
      <c r="MXS152" s="728"/>
      <c r="MXT152" s="728"/>
      <c r="MXU152" s="728"/>
      <c r="MXV152" s="728"/>
      <c r="MXW152" s="728"/>
      <c r="MXX152" s="728"/>
      <c r="MXY152" s="728"/>
      <c r="MXZ152" s="728"/>
      <c r="MYA152" s="728"/>
      <c r="MYB152" s="728"/>
      <c r="MYC152" s="728"/>
      <c r="MYD152" s="728"/>
      <c r="MYE152" s="728"/>
      <c r="MYF152" s="728"/>
      <c r="MYG152" s="728"/>
      <c r="MYH152" s="728"/>
      <c r="MYI152" s="728"/>
      <c r="MYJ152" s="728"/>
      <c r="MYK152" s="728"/>
      <c r="MYL152" s="728"/>
      <c r="MYM152" s="728"/>
      <c r="MYN152" s="728"/>
      <c r="MYO152" s="728"/>
      <c r="MYP152" s="728"/>
      <c r="MYQ152" s="728"/>
      <c r="MYR152" s="728"/>
      <c r="MYS152" s="728"/>
      <c r="MYT152" s="728"/>
      <c r="MYU152" s="728"/>
      <c r="MYV152" s="728"/>
      <c r="MYW152" s="728"/>
      <c r="MYX152" s="728"/>
      <c r="MYY152" s="728"/>
      <c r="MYZ152" s="728"/>
      <c r="MZA152" s="728"/>
      <c r="MZB152" s="728"/>
      <c r="MZC152" s="728"/>
      <c r="MZD152" s="728"/>
      <c r="MZE152" s="728"/>
      <c r="MZF152" s="728"/>
      <c r="MZG152" s="728"/>
      <c r="MZH152" s="728"/>
      <c r="MZI152" s="728"/>
      <c r="MZJ152" s="728"/>
      <c r="MZK152" s="728"/>
      <c r="MZL152" s="728"/>
      <c r="MZM152" s="728"/>
      <c r="MZN152" s="728"/>
      <c r="MZO152" s="728"/>
      <c r="MZP152" s="728"/>
      <c r="MZQ152" s="728"/>
      <c r="MZR152" s="728"/>
      <c r="MZS152" s="728"/>
      <c r="MZT152" s="728"/>
      <c r="MZU152" s="728"/>
      <c r="MZV152" s="728"/>
      <c r="MZW152" s="728"/>
      <c r="MZX152" s="728"/>
      <c r="MZY152" s="728"/>
      <c r="MZZ152" s="728"/>
      <c r="NAA152" s="728"/>
      <c r="NAB152" s="728"/>
      <c r="NAC152" s="728"/>
      <c r="NAD152" s="728"/>
      <c r="NAE152" s="728"/>
      <c r="NAF152" s="728"/>
      <c r="NAG152" s="728"/>
      <c r="NAH152" s="728"/>
      <c r="NAI152" s="728"/>
      <c r="NAJ152" s="728"/>
      <c r="NAK152" s="728"/>
      <c r="NAL152" s="728"/>
      <c r="NAM152" s="728"/>
      <c r="NAN152" s="728"/>
      <c r="NAO152" s="728"/>
      <c r="NAP152" s="728"/>
      <c r="NAQ152" s="728"/>
      <c r="NAR152" s="728"/>
      <c r="NAS152" s="728"/>
      <c r="NAT152" s="728"/>
      <c r="NAU152" s="728"/>
      <c r="NAV152" s="728"/>
      <c r="NAW152" s="728"/>
      <c r="NAX152" s="728"/>
      <c r="NAY152" s="728"/>
      <c r="NAZ152" s="728"/>
      <c r="NBA152" s="728"/>
      <c r="NBB152" s="728"/>
      <c r="NBC152" s="728"/>
      <c r="NBD152" s="728"/>
      <c r="NBE152" s="728"/>
      <c r="NBF152" s="728"/>
      <c r="NBG152" s="728"/>
      <c r="NBH152" s="728"/>
      <c r="NBI152" s="728"/>
      <c r="NBJ152" s="728"/>
      <c r="NBK152" s="728"/>
      <c r="NBL152" s="728"/>
      <c r="NBM152" s="728"/>
      <c r="NBN152" s="728"/>
      <c r="NBO152" s="728"/>
      <c r="NBP152" s="728"/>
      <c r="NBQ152" s="728"/>
      <c r="NBR152" s="728"/>
      <c r="NBS152" s="728"/>
      <c r="NBT152" s="728"/>
      <c r="NBU152" s="728"/>
      <c r="NBV152" s="728"/>
      <c r="NBW152" s="728"/>
      <c r="NBX152" s="728"/>
      <c r="NBY152" s="728"/>
      <c r="NBZ152" s="728"/>
      <c r="NCA152" s="728"/>
      <c r="NCB152" s="728"/>
      <c r="NCC152" s="728"/>
      <c r="NCD152" s="728"/>
      <c r="NCE152" s="728"/>
      <c r="NCF152" s="728"/>
      <c r="NCG152" s="728"/>
      <c r="NCH152" s="728"/>
      <c r="NCI152" s="728"/>
      <c r="NCJ152" s="728"/>
      <c r="NCK152" s="728"/>
      <c r="NCL152" s="728"/>
      <c r="NCM152" s="728"/>
      <c r="NCN152" s="728"/>
      <c r="NCO152" s="728"/>
      <c r="NCP152" s="728"/>
      <c r="NCQ152" s="728"/>
      <c r="NCR152" s="728"/>
      <c r="NCS152" s="728"/>
      <c r="NCT152" s="728"/>
      <c r="NCU152" s="728"/>
      <c r="NCV152" s="728"/>
      <c r="NCW152" s="728"/>
      <c r="NCX152" s="728"/>
      <c r="NCY152" s="728"/>
      <c r="NCZ152" s="728"/>
      <c r="NDA152" s="728"/>
      <c r="NDB152" s="728"/>
      <c r="NDC152" s="728"/>
      <c r="NDD152" s="728"/>
      <c r="NDE152" s="728"/>
      <c r="NDF152" s="728"/>
      <c r="NDG152" s="728"/>
      <c r="NDH152" s="728"/>
      <c r="NDI152" s="728"/>
      <c r="NDJ152" s="728"/>
      <c r="NDK152" s="728"/>
      <c r="NDL152" s="728"/>
      <c r="NDM152" s="728"/>
      <c r="NDN152" s="728"/>
      <c r="NDO152" s="728"/>
      <c r="NDP152" s="728"/>
      <c r="NDQ152" s="728"/>
      <c r="NDR152" s="728"/>
      <c r="NDS152" s="728"/>
      <c r="NDT152" s="728"/>
      <c r="NDU152" s="728"/>
      <c r="NDV152" s="728"/>
      <c r="NDW152" s="728"/>
      <c r="NDX152" s="728"/>
      <c r="NDY152" s="728"/>
      <c r="NDZ152" s="728"/>
      <c r="NEA152" s="728"/>
      <c r="NEB152" s="728"/>
      <c r="NEC152" s="728"/>
      <c r="NED152" s="728"/>
      <c r="NEE152" s="728"/>
      <c r="NEF152" s="728"/>
      <c r="NEG152" s="728"/>
      <c r="NEH152" s="728"/>
      <c r="NEI152" s="728"/>
      <c r="NEJ152" s="728"/>
      <c r="NEK152" s="728"/>
      <c r="NEL152" s="728"/>
      <c r="NEM152" s="728"/>
      <c r="NEN152" s="728"/>
      <c r="NEO152" s="728"/>
      <c r="NEP152" s="728"/>
      <c r="NEQ152" s="728"/>
      <c r="NER152" s="728"/>
      <c r="NES152" s="728"/>
      <c r="NET152" s="728"/>
      <c r="NEU152" s="728"/>
      <c r="NEV152" s="728"/>
      <c r="NEW152" s="728"/>
      <c r="NEX152" s="728"/>
      <c r="NEY152" s="728"/>
      <c r="NEZ152" s="728"/>
      <c r="NFA152" s="728"/>
      <c r="NFB152" s="728"/>
      <c r="NFC152" s="728"/>
      <c r="NFD152" s="728"/>
      <c r="NFE152" s="728"/>
      <c r="NFF152" s="728"/>
      <c r="NFG152" s="728"/>
      <c r="NFH152" s="728"/>
      <c r="NFI152" s="728"/>
      <c r="NFJ152" s="728"/>
      <c r="NFK152" s="728"/>
      <c r="NFL152" s="728"/>
      <c r="NFM152" s="728"/>
      <c r="NFN152" s="728"/>
      <c r="NFO152" s="728"/>
      <c r="NFP152" s="728"/>
      <c r="NFQ152" s="728"/>
      <c r="NFR152" s="728"/>
      <c r="NFS152" s="728"/>
      <c r="NFT152" s="728"/>
      <c r="NFU152" s="728"/>
      <c r="NFV152" s="728"/>
      <c r="NFW152" s="728"/>
      <c r="NFX152" s="728"/>
      <c r="NFY152" s="728"/>
      <c r="NFZ152" s="728"/>
      <c r="NGA152" s="728"/>
      <c r="NGB152" s="728"/>
      <c r="NGC152" s="728"/>
      <c r="NGD152" s="728"/>
      <c r="NGE152" s="728"/>
      <c r="NGF152" s="728"/>
      <c r="NGG152" s="728"/>
      <c r="NGH152" s="728"/>
      <c r="NGI152" s="728"/>
      <c r="NGJ152" s="728"/>
      <c r="NGK152" s="728"/>
      <c r="NGL152" s="728"/>
      <c r="NGM152" s="728"/>
      <c r="NGN152" s="728"/>
      <c r="NGO152" s="728"/>
      <c r="NGP152" s="728"/>
      <c r="NGQ152" s="728"/>
      <c r="NGR152" s="728"/>
      <c r="NGS152" s="728"/>
      <c r="NGT152" s="728"/>
      <c r="NGU152" s="728"/>
      <c r="NGV152" s="728"/>
      <c r="NGW152" s="728"/>
      <c r="NGX152" s="728"/>
      <c r="NGY152" s="728"/>
      <c r="NGZ152" s="728"/>
      <c r="NHA152" s="728"/>
      <c r="NHB152" s="728"/>
      <c r="NHC152" s="728"/>
      <c r="NHD152" s="728"/>
      <c r="NHE152" s="728"/>
      <c r="NHF152" s="728"/>
      <c r="NHG152" s="728"/>
      <c r="NHH152" s="728"/>
      <c r="NHI152" s="728"/>
      <c r="NHJ152" s="728"/>
      <c r="NHK152" s="728"/>
      <c r="NHL152" s="728"/>
      <c r="NHM152" s="728"/>
      <c r="NHN152" s="728"/>
      <c r="NHO152" s="728"/>
      <c r="NHP152" s="728"/>
      <c r="NHQ152" s="728"/>
      <c r="NHR152" s="728"/>
      <c r="NHS152" s="728"/>
      <c r="NHT152" s="728"/>
      <c r="NHU152" s="728"/>
      <c r="NHV152" s="728"/>
      <c r="NHW152" s="728"/>
      <c r="NHX152" s="728"/>
      <c r="NHY152" s="728"/>
      <c r="NHZ152" s="728"/>
      <c r="NIA152" s="728"/>
      <c r="NIB152" s="728"/>
      <c r="NIC152" s="728"/>
      <c r="NID152" s="728"/>
      <c r="NIE152" s="728"/>
      <c r="NIF152" s="728"/>
      <c r="NIG152" s="728"/>
      <c r="NIH152" s="728"/>
      <c r="NII152" s="728"/>
      <c r="NIJ152" s="728"/>
      <c r="NIK152" s="728"/>
      <c r="NIL152" s="728"/>
      <c r="NIM152" s="728"/>
      <c r="NIN152" s="728"/>
      <c r="NIO152" s="728"/>
      <c r="NIP152" s="728"/>
      <c r="NIQ152" s="728"/>
      <c r="NIR152" s="728"/>
      <c r="NIS152" s="728"/>
      <c r="NIT152" s="728"/>
      <c r="NIU152" s="728"/>
      <c r="NIV152" s="728"/>
      <c r="NIW152" s="728"/>
      <c r="NIX152" s="728"/>
      <c r="NIY152" s="728"/>
      <c r="NIZ152" s="728"/>
      <c r="NJA152" s="728"/>
      <c r="NJB152" s="728"/>
      <c r="NJC152" s="728"/>
      <c r="NJD152" s="728"/>
      <c r="NJE152" s="728"/>
      <c r="NJF152" s="728"/>
      <c r="NJG152" s="728"/>
      <c r="NJH152" s="728"/>
      <c r="NJI152" s="728"/>
      <c r="NJJ152" s="728"/>
      <c r="NJK152" s="728"/>
      <c r="NJL152" s="728"/>
      <c r="NJM152" s="728"/>
      <c r="NJN152" s="728"/>
      <c r="NJO152" s="728"/>
      <c r="NJP152" s="728"/>
      <c r="NJQ152" s="728"/>
      <c r="NJR152" s="728"/>
      <c r="NJS152" s="728"/>
      <c r="NJT152" s="728"/>
      <c r="NJU152" s="728"/>
      <c r="NJV152" s="728"/>
      <c r="NJW152" s="728"/>
      <c r="NJX152" s="728"/>
      <c r="NJY152" s="728"/>
      <c r="NJZ152" s="728"/>
      <c r="NKA152" s="728"/>
      <c r="NKB152" s="728"/>
      <c r="NKC152" s="728"/>
      <c r="NKD152" s="728"/>
      <c r="NKE152" s="728"/>
      <c r="NKF152" s="728"/>
      <c r="NKG152" s="728"/>
      <c r="NKH152" s="728"/>
      <c r="NKI152" s="728"/>
      <c r="NKJ152" s="728"/>
      <c r="NKK152" s="728"/>
      <c r="NKL152" s="728"/>
      <c r="NKM152" s="728"/>
      <c r="NKN152" s="728"/>
      <c r="NKO152" s="728"/>
      <c r="NKP152" s="728"/>
      <c r="NKQ152" s="728"/>
      <c r="NKR152" s="728"/>
      <c r="NKS152" s="728"/>
      <c r="NKT152" s="728"/>
      <c r="NKU152" s="728"/>
      <c r="NKV152" s="728"/>
      <c r="NKW152" s="728"/>
      <c r="NKX152" s="728"/>
      <c r="NKY152" s="728"/>
      <c r="NKZ152" s="728"/>
      <c r="NLA152" s="728"/>
      <c r="NLB152" s="728"/>
      <c r="NLC152" s="728"/>
      <c r="NLD152" s="728"/>
      <c r="NLE152" s="728"/>
      <c r="NLF152" s="728"/>
      <c r="NLG152" s="728"/>
      <c r="NLH152" s="728"/>
      <c r="NLI152" s="728"/>
      <c r="NLJ152" s="728"/>
      <c r="NLK152" s="728"/>
      <c r="NLL152" s="728"/>
      <c r="NLM152" s="728"/>
      <c r="NLN152" s="728"/>
      <c r="NLO152" s="728"/>
      <c r="NLP152" s="728"/>
      <c r="NLQ152" s="728"/>
      <c r="NLR152" s="728"/>
      <c r="NLS152" s="728"/>
      <c r="NLT152" s="728"/>
      <c r="NLU152" s="728"/>
      <c r="NLV152" s="728"/>
      <c r="NLW152" s="728"/>
      <c r="NLX152" s="728"/>
      <c r="NLY152" s="728"/>
      <c r="NLZ152" s="728"/>
      <c r="NMA152" s="728"/>
      <c r="NMB152" s="728"/>
      <c r="NMC152" s="728"/>
      <c r="NMD152" s="728"/>
      <c r="NME152" s="728"/>
      <c r="NMF152" s="728"/>
      <c r="NMG152" s="728"/>
      <c r="NMH152" s="728"/>
      <c r="NMI152" s="728"/>
      <c r="NMJ152" s="728"/>
      <c r="NMK152" s="728"/>
      <c r="NML152" s="728"/>
      <c r="NMM152" s="728"/>
      <c r="NMN152" s="728"/>
      <c r="NMO152" s="728"/>
      <c r="NMP152" s="728"/>
      <c r="NMQ152" s="728"/>
      <c r="NMR152" s="728"/>
      <c r="NMS152" s="728"/>
      <c r="NMT152" s="728"/>
      <c r="NMU152" s="728"/>
      <c r="NMV152" s="728"/>
      <c r="NMW152" s="728"/>
      <c r="NMX152" s="728"/>
      <c r="NMY152" s="728"/>
      <c r="NMZ152" s="728"/>
      <c r="NNA152" s="728"/>
      <c r="NNB152" s="728"/>
      <c r="NNC152" s="728"/>
      <c r="NND152" s="728"/>
      <c r="NNE152" s="728"/>
      <c r="NNF152" s="728"/>
      <c r="NNG152" s="728"/>
      <c r="NNH152" s="728"/>
      <c r="NNI152" s="728"/>
      <c r="NNJ152" s="728"/>
      <c r="NNK152" s="728"/>
      <c r="NNL152" s="728"/>
      <c r="NNM152" s="728"/>
      <c r="NNN152" s="728"/>
      <c r="NNO152" s="728"/>
      <c r="NNP152" s="728"/>
      <c r="NNQ152" s="728"/>
      <c r="NNR152" s="728"/>
      <c r="NNS152" s="728"/>
      <c r="NNT152" s="728"/>
      <c r="NNU152" s="728"/>
      <c r="NNV152" s="728"/>
      <c r="NNW152" s="728"/>
      <c r="NNX152" s="728"/>
      <c r="NNY152" s="728"/>
      <c r="NNZ152" s="728"/>
      <c r="NOA152" s="728"/>
      <c r="NOB152" s="728"/>
      <c r="NOC152" s="728"/>
      <c r="NOD152" s="728"/>
      <c r="NOE152" s="728"/>
      <c r="NOF152" s="728"/>
      <c r="NOG152" s="728"/>
      <c r="NOH152" s="728"/>
      <c r="NOI152" s="728"/>
      <c r="NOJ152" s="728"/>
      <c r="NOK152" s="728"/>
      <c r="NOL152" s="728"/>
      <c r="NOM152" s="728"/>
      <c r="NON152" s="728"/>
      <c r="NOO152" s="728"/>
      <c r="NOP152" s="728"/>
      <c r="NOQ152" s="728"/>
      <c r="NOR152" s="728"/>
      <c r="NOS152" s="728"/>
      <c r="NOT152" s="728"/>
      <c r="NOU152" s="728"/>
      <c r="NOV152" s="728"/>
      <c r="NOW152" s="728"/>
      <c r="NOX152" s="728"/>
      <c r="NOY152" s="728"/>
      <c r="NOZ152" s="728"/>
      <c r="NPA152" s="728"/>
      <c r="NPB152" s="728"/>
      <c r="NPC152" s="728"/>
      <c r="NPD152" s="728"/>
      <c r="NPE152" s="728"/>
      <c r="NPF152" s="728"/>
      <c r="NPG152" s="728"/>
      <c r="NPH152" s="728"/>
      <c r="NPI152" s="728"/>
      <c r="NPJ152" s="728"/>
      <c r="NPK152" s="728"/>
      <c r="NPL152" s="728"/>
      <c r="NPM152" s="728"/>
      <c r="NPN152" s="728"/>
      <c r="NPO152" s="728"/>
      <c r="NPP152" s="728"/>
      <c r="NPQ152" s="728"/>
      <c r="NPR152" s="728"/>
      <c r="NPS152" s="728"/>
      <c r="NPT152" s="728"/>
      <c r="NPU152" s="728"/>
      <c r="NPV152" s="728"/>
      <c r="NPW152" s="728"/>
      <c r="NPX152" s="728"/>
      <c r="NPY152" s="728"/>
      <c r="NPZ152" s="728"/>
      <c r="NQA152" s="728"/>
      <c r="NQB152" s="728"/>
      <c r="NQC152" s="728"/>
      <c r="NQD152" s="728"/>
      <c r="NQE152" s="728"/>
      <c r="NQF152" s="728"/>
      <c r="NQG152" s="728"/>
      <c r="NQH152" s="728"/>
      <c r="NQI152" s="728"/>
      <c r="NQJ152" s="728"/>
      <c r="NQK152" s="728"/>
      <c r="NQL152" s="728"/>
      <c r="NQM152" s="728"/>
      <c r="NQN152" s="728"/>
      <c r="NQO152" s="728"/>
      <c r="NQP152" s="728"/>
      <c r="NQQ152" s="728"/>
      <c r="NQR152" s="728"/>
      <c r="NQS152" s="728"/>
      <c r="NQT152" s="728"/>
      <c r="NQU152" s="728"/>
      <c r="NQV152" s="728"/>
      <c r="NQW152" s="728"/>
      <c r="NQX152" s="728"/>
      <c r="NQY152" s="728"/>
      <c r="NQZ152" s="728"/>
      <c r="NRA152" s="728"/>
      <c r="NRB152" s="728"/>
      <c r="NRC152" s="728"/>
      <c r="NRD152" s="728"/>
      <c r="NRE152" s="728"/>
      <c r="NRF152" s="728"/>
      <c r="NRG152" s="728"/>
      <c r="NRH152" s="728"/>
      <c r="NRI152" s="728"/>
      <c r="NRJ152" s="728"/>
      <c r="NRK152" s="728"/>
      <c r="NRL152" s="728"/>
      <c r="NRM152" s="728"/>
      <c r="NRN152" s="728"/>
      <c r="NRO152" s="728"/>
      <c r="NRP152" s="728"/>
      <c r="NRQ152" s="728"/>
      <c r="NRR152" s="728"/>
      <c r="NRS152" s="728"/>
      <c r="NRT152" s="728"/>
      <c r="NRU152" s="728"/>
      <c r="NRV152" s="728"/>
      <c r="NRW152" s="728"/>
      <c r="NRX152" s="728"/>
      <c r="NRY152" s="728"/>
      <c r="NRZ152" s="728"/>
      <c r="NSA152" s="728"/>
      <c r="NSB152" s="728"/>
      <c r="NSC152" s="728"/>
      <c r="NSD152" s="728"/>
      <c r="NSE152" s="728"/>
      <c r="NSF152" s="728"/>
      <c r="NSG152" s="728"/>
      <c r="NSH152" s="728"/>
      <c r="NSI152" s="728"/>
      <c r="NSJ152" s="728"/>
      <c r="NSK152" s="728"/>
      <c r="NSL152" s="728"/>
      <c r="NSM152" s="728"/>
      <c r="NSN152" s="728"/>
      <c r="NSO152" s="728"/>
      <c r="NSP152" s="728"/>
      <c r="NSQ152" s="728"/>
      <c r="NSR152" s="728"/>
      <c r="NSS152" s="728"/>
      <c r="NST152" s="728"/>
      <c r="NSU152" s="728"/>
      <c r="NSV152" s="728"/>
      <c r="NSW152" s="728"/>
      <c r="NSX152" s="728"/>
      <c r="NSY152" s="728"/>
      <c r="NSZ152" s="728"/>
      <c r="NTA152" s="728"/>
      <c r="NTB152" s="728"/>
      <c r="NTC152" s="728"/>
      <c r="NTD152" s="728"/>
      <c r="NTE152" s="728"/>
      <c r="NTF152" s="728"/>
      <c r="NTG152" s="728"/>
      <c r="NTH152" s="728"/>
      <c r="NTI152" s="728"/>
      <c r="NTJ152" s="728"/>
      <c r="NTK152" s="728"/>
      <c r="NTL152" s="728"/>
      <c r="NTM152" s="728"/>
      <c r="NTN152" s="728"/>
      <c r="NTO152" s="728"/>
      <c r="NTP152" s="728"/>
      <c r="NTQ152" s="728"/>
      <c r="NTR152" s="728"/>
      <c r="NTS152" s="728"/>
      <c r="NTT152" s="728"/>
      <c r="NTU152" s="728"/>
      <c r="NTV152" s="728"/>
      <c r="NTW152" s="728"/>
      <c r="NTX152" s="728"/>
      <c r="NTY152" s="728"/>
      <c r="NTZ152" s="728"/>
      <c r="NUA152" s="728"/>
      <c r="NUB152" s="728"/>
      <c r="NUC152" s="728"/>
      <c r="NUD152" s="728"/>
      <c r="NUE152" s="728"/>
      <c r="NUF152" s="728"/>
      <c r="NUG152" s="728"/>
      <c r="NUH152" s="728"/>
      <c r="NUI152" s="728"/>
      <c r="NUJ152" s="728"/>
      <c r="NUK152" s="728"/>
      <c r="NUL152" s="728"/>
      <c r="NUM152" s="728"/>
      <c r="NUN152" s="728"/>
      <c r="NUO152" s="728"/>
      <c r="NUP152" s="728"/>
      <c r="NUQ152" s="728"/>
      <c r="NUR152" s="728"/>
      <c r="NUS152" s="728"/>
      <c r="NUT152" s="728"/>
      <c r="NUU152" s="728"/>
      <c r="NUV152" s="728"/>
      <c r="NUW152" s="728"/>
      <c r="NUX152" s="728"/>
      <c r="NUY152" s="728"/>
      <c r="NUZ152" s="728"/>
      <c r="NVA152" s="728"/>
      <c r="NVB152" s="728"/>
      <c r="NVC152" s="728"/>
      <c r="NVD152" s="728"/>
      <c r="NVE152" s="728"/>
      <c r="NVF152" s="728"/>
      <c r="NVG152" s="728"/>
      <c r="NVH152" s="728"/>
      <c r="NVI152" s="728"/>
      <c r="NVJ152" s="728"/>
      <c r="NVK152" s="728"/>
      <c r="NVL152" s="728"/>
      <c r="NVM152" s="728"/>
      <c r="NVN152" s="728"/>
      <c r="NVO152" s="728"/>
      <c r="NVP152" s="728"/>
      <c r="NVQ152" s="728"/>
      <c r="NVR152" s="728"/>
      <c r="NVS152" s="728"/>
      <c r="NVT152" s="728"/>
      <c r="NVU152" s="728"/>
      <c r="NVV152" s="728"/>
      <c r="NVW152" s="728"/>
      <c r="NVX152" s="728"/>
      <c r="NVY152" s="728"/>
      <c r="NVZ152" s="728"/>
      <c r="NWA152" s="728"/>
      <c r="NWB152" s="728"/>
      <c r="NWC152" s="728"/>
      <c r="NWD152" s="728"/>
      <c r="NWE152" s="728"/>
      <c r="NWF152" s="728"/>
      <c r="NWG152" s="728"/>
      <c r="NWH152" s="728"/>
      <c r="NWI152" s="728"/>
      <c r="NWJ152" s="728"/>
      <c r="NWK152" s="728"/>
      <c r="NWL152" s="728"/>
      <c r="NWM152" s="728"/>
      <c r="NWN152" s="728"/>
      <c r="NWO152" s="728"/>
      <c r="NWP152" s="728"/>
      <c r="NWQ152" s="728"/>
      <c r="NWR152" s="728"/>
      <c r="NWS152" s="728"/>
      <c r="NWT152" s="728"/>
      <c r="NWU152" s="728"/>
      <c r="NWV152" s="728"/>
      <c r="NWW152" s="728"/>
      <c r="NWX152" s="728"/>
      <c r="NWY152" s="728"/>
      <c r="NWZ152" s="728"/>
      <c r="NXA152" s="728"/>
      <c r="NXB152" s="728"/>
      <c r="NXC152" s="728"/>
      <c r="NXD152" s="728"/>
      <c r="NXE152" s="728"/>
      <c r="NXF152" s="728"/>
      <c r="NXG152" s="728"/>
      <c r="NXH152" s="728"/>
      <c r="NXI152" s="728"/>
      <c r="NXJ152" s="728"/>
      <c r="NXK152" s="728"/>
      <c r="NXL152" s="728"/>
      <c r="NXM152" s="728"/>
      <c r="NXN152" s="728"/>
      <c r="NXO152" s="728"/>
      <c r="NXP152" s="728"/>
      <c r="NXQ152" s="728"/>
      <c r="NXR152" s="728"/>
      <c r="NXS152" s="728"/>
      <c r="NXT152" s="728"/>
      <c r="NXU152" s="728"/>
      <c r="NXV152" s="728"/>
      <c r="NXW152" s="728"/>
      <c r="NXX152" s="728"/>
      <c r="NXY152" s="728"/>
      <c r="NXZ152" s="728"/>
      <c r="NYA152" s="728"/>
      <c r="NYB152" s="728"/>
      <c r="NYC152" s="728"/>
      <c r="NYD152" s="728"/>
      <c r="NYE152" s="728"/>
      <c r="NYF152" s="728"/>
      <c r="NYG152" s="728"/>
      <c r="NYH152" s="728"/>
      <c r="NYI152" s="728"/>
      <c r="NYJ152" s="728"/>
      <c r="NYK152" s="728"/>
      <c r="NYL152" s="728"/>
      <c r="NYM152" s="728"/>
      <c r="NYN152" s="728"/>
      <c r="NYO152" s="728"/>
      <c r="NYP152" s="728"/>
      <c r="NYQ152" s="728"/>
      <c r="NYR152" s="728"/>
      <c r="NYS152" s="728"/>
      <c r="NYT152" s="728"/>
      <c r="NYU152" s="728"/>
      <c r="NYV152" s="728"/>
      <c r="NYW152" s="728"/>
      <c r="NYX152" s="728"/>
      <c r="NYY152" s="728"/>
      <c r="NYZ152" s="728"/>
      <c r="NZA152" s="728"/>
      <c r="NZB152" s="728"/>
      <c r="NZC152" s="728"/>
      <c r="NZD152" s="728"/>
      <c r="NZE152" s="728"/>
      <c r="NZF152" s="728"/>
      <c r="NZG152" s="728"/>
      <c r="NZH152" s="728"/>
      <c r="NZI152" s="728"/>
      <c r="NZJ152" s="728"/>
      <c r="NZK152" s="728"/>
      <c r="NZL152" s="728"/>
      <c r="NZM152" s="728"/>
      <c r="NZN152" s="728"/>
      <c r="NZO152" s="728"/>
      <c r="NZP152" s="728"/>
      <c r="NZQ152" s="728"/>
      <c r="NZR152" s="728"/>
      <c r="NZS152" s="728"/>
      <c r="NZT152" s="728"/>
      <c r="NZU152" s="728"/>
      <c r="NZV152" s="728"/>
      <c r="NZW152" s="728"/>
      <c r="NZX152" s="728"/>
      <c r="NZY152" s="728"/>
      <c r="NZZ152" s="728"/>
      <c r="OAA152" s="728"/>
      <c r="OAB152" s="728"/>
      <c r="OAC152" s="728"/>
      <c r="OAD152" s="728"/>
      <c r="OAE152" s="728"/>
      <c r="OAF152" s="728"/>
      <c r="OAG152" s="728"/>
      <c r="OAH152" s="728"/>
      <c r="OAI152" s="728"/>
      <c r="OAJ152" s="728"/>
      <c r="OAK152" s="728"/>
      <c r="OAL152" s="728"/>
      <c r="OAM152" s="728"/>
      <c r="OAN152" s="728"/>
      <c r="OAO152" s="728"/>
      <c r="OAP152" s="728"/>
      <c r="OAQ152" s="728"/>
      <c r="OAR152" s="728"/>
      <c r="OAS152" s="728"/>
      <c r="OAT152" s="728"/>
      <c r="OAU152" s="728"/>
      <c r="OAV152" s="728"/>
      <c r="OAW152" s="728"/>
      <c r="OAX152" s="728"/>
      <c r="OAY152" s="728"/>
      <c r="OAZ152" s="728"/>
      <c r="OBA152" s="728"/>
      <c r="OBB152" s="728"/>
      <c r="OBC152" s="728"/>
      <c r="OBD152" s="728"/>
      <c r="OBE152" s="728"/>
      <c r="OBF152" s="728"/>
      <c r="OBG152" s="728"/>
      <c r="OBH152" s="728"/>
      <c r="OBI152" s="728"/>
      <c r="OBJ152" s="728"/>
      <c r="OBK152" s="728"/>
      <c r="OBL152" s="728"/>
      <c r="OBM152" s="728"/>
      <c r="OBN152" s="728"/>
      <c r="OBO152" s="728"/>
      <c r="OBP152" s="728"/>
      <c r="OBQ152" s="728"/>
      <c r="OBR152" s="728"/>
      <c r="OBS152" s="728"/>
      <c r="OBT152" s="728"/>
      <c r="OBU152" s="728"/>
      <c r="OBV152" s="728"/>
      <c r="OBW152" s="728"/>
      <c r="OBX152" s="728"/>
      <c r="OBY152" s="728"/>
      <c r="OBZ152" s="728"/>
      <c r="OCA152" s="728"/>
      <c r="OCB152" s="728"/>
      <c r="OCC152" s="728"/>
      <c r="OCD152" s="728"/>
      <c r="OCE152" s="728"/>
      <c r="OCF152" s="728"/>
      <c r="OCG152" s="728"/>
      <c r="OCH152" s="728"/>
      <c r="OCI152" s="728"/>
      <c r="OCJ152" s="728"/>
      <c r="OCK152" s="728"/>
      <c r="OCL152" s="728"/>
      <c r="OCM152" s="728"/>
      <c r="OCN152" s="728"/>
      <c r="OCO152" s="728"/>
      <c r="OCP152" s="728"/>
      <c r="OCQ152" s="728"/>
      <c r="OCR152" s="728"/>
      <c r="OCS152" s="728"/>
      <c r="OCT152" s="728"/>
      <c r="OCU152" s="728"/>
      <c r="OCV152" s="728"/>
      <c r="OCW152" s="728"/>
      <c r="OCX152" s="728"/>
      <c r="OCY152" s="728"/>
      <c r="OCZ152" s="728"/>
      <c r="ODA152" s="728"/>
      <c r="ODB152" s="728"/>
      <c r="ODC152" s="728"/>
      <c r="ODD152" s="728"/>
      <c r="ODE152" s="728"/>
      <c r="ODF152" s="728"/>
      <c r="ODG152" s="728"/>
      <c r="ODH152" s="728"/>
      <c r="ODI152" s="728"/>
      <c r="ODJ152" s="728"/>
      <c r="ODK152" s="728"/>
      <c r="ODL152" s="728"/>
      <c r="ODM152" s="728"/>
      <c r="ODN152" s="728"/>
      <c r="ODO152" s="728"/>
      <c r="ODP152" s="728"/>
      <c r="ODQ152" s="728"/>
      <c r="ODR152" s="728"/>
      <c r="ODS152" s="728"/>
      <c r="ODT152" s="728"/>
      <c r="ODU152" s="728"/>
      <c r="ODV152" s="728"/>
      <c r="ODW152" s="728"/>
      <c r="ODX152" s="728"/>
      <c r="ODY152" s="728"/>
      <c r="ODZ152" s="728"/>
      <c r="OEA152" s="728"/>
      <c r="OEB152" s="728"/>
      <c r="OEC152" s="728"/>
      <c r="OED152" s="728"/>
      <c r="OEE152" s="728"/>
      <c r="OEF152" s="728"/>
      <c r="OEG152" s="728"/>
      <c r="OEH152" s="728"/>
      <c r="OEI152" s="728"/>
      <c r="OEJ152" s="728"/>
      <c r="OEK152" s="728"/>
      <c r="OEL152" s="728"/>
      <c r="OEM152" s="728"/>
      <c r="OEN152" s="728"/>
      <c r="OEO152" s="728"/>
      <c r="OEP152" s="728"/>
      <c r="OEQ152" s="728"/>
      <c r="OER152" s="728"/>
      <c r="OES152" s="728"/>
      <c r="OET152" s="728"/>
      <c r="OEU152" s="728"/>
      <c r="OEV152" s="728"/>
      <c r="OEW152" s="728"/>
      <c r="OEX152" s="728"/>
      <c r="OEY152" s="728"/>
      <c r="OEZ152" s="728"/>
      <c r="OFA152" s="728"/>
      <c r="OFB152" s="728"/>
      <c r="OFC152" s="728"/>
      <c r="OFD152" s="728"/>
      <c r="OFE152" s="728"/>
      <c r="OFF152" s="728"/>
      <c r="OFG152" s="728"/>
      <c r="OFH152" s="728"/>
      <c r="OFI152" s="728"/>
      <c r="OFJ152" s="728"/>
      <c r="OFK152" s="728"/>
      <c r="OFL152" s="728"/>
      <c r="OFM152" s="728"/>
      <c r="OFN152" s="728"/>
      <c r="OFO152" s="728"/>
      <c r="OFP152" s="728"/>
      <c r="OFQ152" s="728"/>
      <c r="OFR152" s="728"/>
      <c r="OFS152" s="728"/>
      <c r="OFT152" s="728"/>
      <c r="OFU152" s="728"/>
      <c r="OFV152" s="728"/>
      <c r="OFW152" s="728"/>
      <c r="OFX152" s="728"/>
      <c r="OFY152" s="728"/>
      <c r="OFZ152" s="728"/>
      <c r="OGA152" s="728"/>
      <c r="OGB152" s="728"/>
      <c r="OGC152" s="728"/>
      <c r="OGD152" s="728"/>
      <c r="OGE152" s="728"/>
      <c r="OGF152" s="728"/>
      <c r="OGG152" s="728"/>
      <c r="OGH152" s="728"/>
      <c r="OGI152" s="728"/>
      <c r="OGJ152" s="728"/>
      <c r="OGK152" s="728"/>
      <c r="OGL152" s="728"/>
      <c r="OGM152" s="728"/>
      <c r="OGN152" s="728"/>
      <c r="OGO152" s="728"/>
      <c r="OGP152" s="728"/>
      <c r="OGQ152" s="728"/>
      <c r="OGR152" s="728"/>
      <c r="OGS152" s="728"/>
      <c r="OGT152" s="728"/>
      <c r="OGU152" s="728"/>
      <c r="OGV152" s="728"/>
      <c r="OGW152" s="728"/>
      <c r="OGX152" s="728"/>
      <c r="OGY152" s="728"/>
      <c r="OGZ152" s="728"/>
      <c r="OHA152" s="728"/>
      <c r="OHB152" s="728"/>
      <c r="OHC152" s="728"/>
      <c r="OHD152" s="728"/>
      <c r="OHE152" s="728"/>
      <c r="OHF152" s="728"/>
      <c r="OHG152" s="728"/>
      <c r="OHH152" s="728"/>
      <c r="OHI152" s="728"/>
      <c r="OHJ152" s="728"/>
      <c r="OHK152" s="728"/>
      <c r="OHL152" s="728"/>
      <c r="OHM152" s="728"/>
      <c r="OHN152" s="728"/>
      <c r="OHO152" s="728"/>
      <c r="OHP152" s="728"/>
      <c r="OHQ152" s="728"/>
      <c r="OHR152" s="728"/>
      <c r="OHS152" s="728"/>
      <c r="OHT152" s="728"/>
      <c r="OHU152" s="728"/>
      <c r="OHV152" s="728"/>
      <c r="OHW152" s="728"/>
      <c r="OHX152" s="728"/>
      <c r="OHY152" s="728"/>
      <c r="OHZ152" s="728"/>
      <c r="OIA152" s="728"/>
      <c r="OIB152" s="728"/>
      <c r="OIC152" s="728"/>
      <c r="OID152" s="728"/>
      <c r="OIE152" s="728"/>
      <c r="OIF152" s="728"/>
      <c r="OIG152" s="728"/>
      <c r="OIH152" s="728"/>
      <c r="OII152" s="728"/>
      <c r="OIJ152" s="728"/>
      <c r="OIK152" s="728"/>
      <c r="OIL152" s="728"/>
      <c r="OIM152" s="728"/>
      <c r="OIN152" s="728"/>
      <c r="OIO152" s="728"/>
      <c r="OIP152" s="728"/>
      <c r="OIQ152" s="728"/>
      <c r="OIR152" s="728"/>
      <c r="OIS152" s="728"/>
      <c r="OIT152" s="728"/>
      <c r="OIU152" s="728"/>
      <c r="OIV152" s="728"/>
      <c r="OIW152" s="728"/>
      <c r="OIX152" s="728"/>
      <c r="OIY152" s="728"/>
      <c r="OIZ152" s="728"/>
      <c r="OJA152" s="728"/>
      <c r="OJB152" s="728"/>
      <c r="OJC152" s="728"/>
      <c r="OJD152" s="728"/>
      <c r="OJE152" s="728"/>
      <c r="OJF152" s="728"/>
      <c r="OJG152" s="728"/>
      <c r="OJH152" s="728"/>
      <c r="OJI152" s="728"/>
      <c r="OJJ152" s="728"/>
      <c r="OJK152" s="728"/>
      <c r="OJL152" s="728"/>
      <c r="OJM152" s="728"/>
      <c r="OJN152" s="728"/>
      <c r="OJO152" s="728"/>
      <c r="OJP152" s="728"/>
      <c r="OJQ152" s="728"/>
      <c r="OJR152" s="728"/>
      <c r="OJS152" s="728"/>
      <c r="OJT152" s="728"/>
      <c r="OJU152" s="728"/>
      <c r="OJV152" s="728"/>
      <c r="OJW152" s="728"/>
      <c r="OJX152" s="728"/>
      <c r="OJY152" s="728"/>
      <c r="OJZ152" s="728"/>
      <c r="OKA152" s="728"/>
      <c r="OKB152" s="728"/>
      <c r="OKC152" s="728"/>
      <c r="OKD152" s="728"/>
      <c r="OKE152" s="728"/>
      <c r="OKF152" s="728"/>
      <c r="OKG152" s="728"/>
      <c r="OKH152" s="728"/>
      <c r="OKI152" s="728"/>
      <c r="OKJ152" s="728"/>
      <c r="OKK152" s="728"/>
      <c r="OKL152" s="728"/>
      <c r="OKM152" s="728"/>
      <c r="OKN152" s="728"/>
      <c r="OKO152" s="728"/>
      <c r="OKP152" s="728"/>
      <c r="OKQ152" s="728"/>
      <c r="OKR152" s="728"/>
      <c r="OKS152" s="728"/>
      <c r="OKT152" s="728"/>
      <c r="OKU152" s="728"/>
      <c r="OKV152" s="728"/>
      <c r="OKW152" s="728"/>
      <c r="OKX152" s="728"/>
      <c r="OKY152" s="728"/>
      <c r="OKZ152" s="728"/>
      <c r="OLA152" s="728"/>
      <c r="OLB152" s="728"/>
      <c r="OLC152" s="728"/>
      <c r="OLD152" s="728"/>
      <c r="OLE152" s="728"/>
      <c r="OLF152" s="728"/>
      <c r="OLG152" s="728"/>
      <c r="OLH152" s="728"/>
      <c r="OLI152" s="728"/>
      <c r="OLJ152" s="728"/>
      <c r="OLK152" s="728"/>
      <c r="OLL152" s="728"/>
      <c r="OLM152" s="728"/>
      <c r="OLN152" s="728"/>
      <c r="OLO152" s="728"/>
      <c r="OLP152" s="728"/>
      <c r="OLQ152" s="728"/>
      <c r="OLR152" s="728"/>
      <c r="OLS152" s="728"/>
      <c r="OLT152" s="728"/>
      <c r="OLU152" s="728"/>
      <c r="OLV152" s="728"/>
      <c r="OLW152" s="728"/>
      <c r="OLX152" s="728"/>
      <c r="OLY152" s="728"/>
      <c r="OLZ152" s="728"/>
      <c r="OMA152" s="728"/>
      <c r="OMB152" s="728"/>
      <c r="OMC152" s="728"/>
      <c r="OMD152" s="728"/>
      <c r="OME152" s="728"/>
      <c r="OMF152" s="728"/>
      <c r="OMG152" s="728"/>
      <c r="OMH152" s="728"/>
      <c r="OMI152" s="728"/>
      <c r="OMJ152" s="728"/>
      <c r="OMK152" s="728"/>
      <c r="OML152" s="728"/>
      <c r="OMM152" s="728"/>
      <c r="OMN152" s="728"/>
      <c r="OMO152" s="728"/>
      <c r="OMP152" s="728"/>
      <c r="OMQ152" s="728"/>
      <c r="OMR152" s="728"/>
      <c r="OMS152" s="728"/>
      <c r="OMT152" s="728"/>
      <c r="OMU152" s="728"/>
      <c r="OMV152" s="728"/>
      <c r="OMW152" s="728"/>
      <c r="OMX152" s="728"/>
      <c r="OMY152" s="728"/>
      <c r="OMZ152" s="728"/>
      <c r="ONA152" s="728"/>
      <c r="ONB152" s="728"/>
      <c r="ONC152" s="728"/>
      <c r="OND152" s="728"/>
      <c r="ONE152" s="728"/>
      <c r="ONF152" s="728"/>
      <c r="ONG152" s="728"/>
      <c r="ONH152" s="728"/>
      <c r="ONI152" s="728"/>
      <c r="ONJ152" s="728"/>
      <c r="ONK152" s="728"/>
      <c r="ONL152" s="728"/>
      <c r="ONM152" s="728"/>
      <c r="ONN152" s="728"/>
      <c r="ONO152" s="728"/>
      <c r="ONP152" s="728"/>
      <c r="ONQ152" s="728"/>
      <c r="ONR152" s="728"/>
      <c r="ONS152" s="728"/>
      <c r="ONT152" s="728"/>
      <c r="ONU152" s="728"/>
      <c r="ONV152" s="728"/>
      <c r="ONW152" s="728"/>
      <c r="ONX152" s="728"/>
      <c r="ONY152" s="728"/>
      <c r="ONZ152" s="728"/>
      <c r="OOA152" s="728"/>
      <c r="OOB152" s="728"/>
      <c r="OOC152" s="728"/>
      <c r="OOD152" s="728"/>
      <c r="OOE152" s="728"/>
      <c r="OOF152" s="728"/>
      <c r="OOG152" s="728"/>
      <c r="OOH152" s="728"/>
      <c r="OOI152" s="728"/>
      <c r="OOJ152" s="728"/>
      <c r="OOK152" s="728"/>
      <c r="OOL152" s="728"/>
      <c r="OOM152" s="728"/>
      <c r="OON152" s="728"/>
      <c r="OOO152" s="728"/>
      <c r="OOP152" s="728"/>
      <c r="OOQ152" s="728"/>
      <c r="OOR152" s="728"/>
      <c r="OOS152" s="728"/>
      <c r="OOT152" s="728"/>
      <c r="OOU152" s="728"/>
      <c r="OOV152" s="728"/>
      <c r="OOW152" s="728"/>
      <c r="OOX152" s="728"/>
      <c r="OOY152" s="728"/>
      <c r="OOZ152" s="728"/>
      <c r="OPA152" s="728"/>
      <c r="OPB152" s="728"/>
      <c r="OPC152" s="728"/>
      <c r="OPD152" s="728"/>
      <c r="OPE152" s="728"/>
      <c r="OPF152" s="728"/>
      <c r="OPG152" s="728"/>
      <c r="OPH152" s="728"/>
      <c r="OPI152" s="728"/>
      <c r="OPJ152" s="728"/>
      <c r="OPK152" s="728"/>
      <c r="OPL152" s="728"/>
      <c r="OPM152" s="728"/>
      <c r="OPN152" s="728"/>
      <c r="OPO152" s="728"/>
      <c r="OPP152" s="728"/>
      <c r="OPQ152" s="728"/>
      <c r="OPR152" s="728"/>
      <c r="OPS152" s="728"/>
      <c r="OPT152" s="728"/>
      <c r="OPU152" s="728"/>
      <c r="OPV152" s="728"/>
      <c r="OPW152" s="728"/>
      <c r="OPX152" s="728"/>
      <c r="OPY152" s="728"/>
      <c r="OPZ152" s="728"/>
      <c r="OQA152" s="728"/>
      <c r="OQB152" s="728"/>
      <c r="OQC152" s="728"/>
      <c r="OQD152" s="728"/>
      <c r="OQE152" s="728"/>
      <c r="OQF152" s="728"/>
      <c r="OQG152" s="728"/>
      <c r="OQH152" s="728"/>
      <c r="OQI152" s="728"/>
      <c r="OQJ152" s="728"/>
      <c r="OQK152" s="728"/>
      <c r="OQL152" s="728"/>
      <c r="OQM152" s="728"/>
      <c r="OQN152" s="728"/>
      <c r="OQO152" s="728"/>
      <c r="OQP152" s="728"/>
      <c r="OQQ152" s="728"/>
      <c r="OQR152" s="728"/>
      <c r="OQS152" s="728"/>
      <c r="OQT152" s="728"/>
      <c r="OQU152" s="728"/>
      <c r="OQV152" s="728"/>
      <c r="OQW152" s="728"/>
      <c r="OQX152" s="728"/>
      <c r="OQY152" s="728"/>
      <c r="OQZ152" s="728"/>
      <c r="ORA152" s="728"/>
      <c r="ORB152" s="728"/>
      <c r="ORC152" s="728"/>
      <c r="ORD152" s="728"/>
      <c r="ORE152" s="728"/>
      <c r="ORF152" s="728"/>
      <c r="ORG152" s="728"/>
      <c r="ORH152" s="728"/>
      <c r="ORI152" s="728"/>
      <c r="ORJ152" s="728"/>
      <c r="ORK152" s="728"/>
      <c r="ORL152" s="728"/>
      <c r="ORM152" s="728"/>
      <c r="ORN152" s="728"/>
      <c r="ORO152" s="728"/>
      <c r="ORP152" s="728"/>
      <c r="ORQ152" s="728"/>
      <c r="ORR152" s="728"/>
      <c r="ORS152" s="728"/>
      <c r="ORT152" s="728"/>
      <c r="ORU152" s="728"/>
      <c r="ORV152" s="728"/>
      <c r="ORW152" s="728"/>
      <c r="ORX152" s="728"/>
      <c r="ORY152" s="728"/>
      <c r="ORZ152" s="728"/>
      <c r="OSA152" s="728"/>
      <c r="OSB152" s="728"/>
      <c r="OSC152" s="728"/>
      <c r="OSD152" s="728"/>
      <c r="OSE152" s="728"/>
      <c r="OSF152" s="728"/>
      <c r="OSG152" s="728"/>
      <c r="OSH152" s="728"/>
      <c r="OSI152" s="728"/>
      <c r="OSJ152" s="728"/>
      <c r="OSK152" s="728"/>
      <c r="OSL152" s="728"/>
      <c r="OSM152" s="728"/>
      <c r="OSN152" s="728"/>
      <c r="OSO152" s="728"/>
      <c r="OSP152" s="728"/>
      <c r="OSQ152" s="728"/>
      <c r="OSR152" s="728"/>
      <c r="OSS152" s="728"/>
      <c r="OST152" s="728"/>
      <c r="OSU152" s="728"/>
      <c r="OSV152" s="728"/>
      <c r="OSW152" s="728"/>
      <c r="OSX152" s="728"/>
      <c r="OSY152" s="728"/>
      <c r="OSZ152" s="728"/>
      <c r="OTA152" s="728"/>
      <c r="OTB152" s="728"/>
      <c r="OTC152" s="728"/>
      <c r="OTD152" s="728"/>
      <c r="OTE152" s="728"/>
      <c r="OTF152" s="728"/>
      <c r="OTG152" s="728"/>
      <c r="OTH152" s="728"/>
      <c r="OTI152" s="728"/>
      <c r="OTJ152" s="728"/>
      <c r="OTK152" s="728"/>
      <c r="OTL152" s="728"/>
      <c r="OTM152" s="728"/>
      <c r="OTN152" s="728"/>
      <c r="OTO152" s="728"/>
      <c r="OTP152" s="728"/>
      <c r="OTQ152" s="728"/>
      <c r="OTR152" s="728"/>
      <c r="OTS152" s="728"/>
      <c r="OTT152" s="728"/>
      <c r="OTU152" s="728"/>
      <c r="OTV152" s="728"/>
      <c r="OTW152" s="728"/>
      <c r="OTX152" s="728"/>
      <c r="OTY152" s="728"/>
      <c r="OTZ152" s="728"/>
      <c r="OUA152" s="728"/>
      <c r="OUB152" s="728"/>
      <c r="OUC152" s="728"/>
      <c r="OUD152" s="728"/>
      <c r="OUE152" s="728"/>
      <c r="OUF152" s="728"/>
      <c r="OUG152" s="728"/>
      <c r="OUH152" s="728"/>
      <c r="OUI152" s="728"/>
      <c r="OUJ152" s="728"/>
      <c r="OUK152" s="728"/>
      <c r="OUL152" s="728"/>
      <c r="OUM152" s="728"/>
      <c r="OUN152" s="728"/>
      <c r="OUO152" s="728"/>
      <c r="OUP152" s="728"/>
      <c r="OUQ152" s="728"/>
      <c r="OUR152" s="728"/>
      <c r="OUS152" s="728"/>
      <c r="OUT152" s="728"/>
      <c r="OUU152" s="728"/>
      <c r="OUV152" s="728"/>
      <c r="OUW152" s="728"/>
      <c r="OUX152" s="728"/>
      <c r="OUY152" s="728"/>
      <c r="OUZ152" s="728"/>
      <c r="OVA152" s="728"/>
      <c r="OVB152" s="728"/>
      <c r="OVC152" s="728"/>
      <c r="OVD152" s="728"/>
      <c r="OVE152" s="728"/>
      <c r="OVF152" s="728"/>
      <c r="OVG152" s="728"/>
      <c r="OVH152" s="728"/>
      <c r="OVI152" s="728"/>
      <c r="OVJ152" s="728"/>
      <c r="OVK152" s="728"/>
      <c r="OVL152" s="728"/>
      <c r="OVM152" s="728"/>
      <c r="OVN152" s="728"/>
      <c r="OVO152" s="728"/>
      <c r="OVP152" s="728"/>
      <c r="OVQ152" s="728"/>
      <c r="OVR152" s="728"/>
      <c r="OVS152" s="728"/>
      <c r="OVT152" s="728"/>
      <c r="OVU152" s="728"/>
      <c r="OVV152" s="728"/>
      <c r="OVW152" s="728"/>
      <c r="OVX152" s="728"/>
      <c r="OVY152" s="728"/>
      <c r="OVZ152" s="728"/>
      <c r="OWA152" s="728"/>
      <c r="OWB152" s="728"/>
      <c r="OWC152" s="728"/>
      <c r="OWD152" s="728"/>
      <c r="OWE152" s="728"/>
      <c r="OWF152" s="728"/>
      <c r="OWG152" s="728"/>
      <c r="OWH152" s="728"/>
      <c r="OWI152" s="728"/>
      <c r="OWJ152" s="728"/>
      <c r="OWK152" s="728"/>
      <c r="OWL152" s="728"/>
      <c r="OWM152" s="728"/>
      <c r="OWN152" s="728"/>
      <c r="OWO152" s="728"/>
      <c r="OWP152" s="728"/>
      <c r="OWQ152" s="728"/>
      <c r="OWR152" s="728"/>
      <c r="OWS152" s="728"/>
      <c r="OWT152" s="728"/>
      <c r="OWU152" s="728"/>
      <c r="OWV152" s="728"/>
      <c r="OWW152" s="728"/>
      <c r="OWX152" s="728"/>
      <c r="OWY152" s="728"/>
      <c r="OWZ152" s="728"/>
      <c r="OXA152" s="728"/>
      <c r="OXB152" s="728"/>
      <c r="OXC152" s="728"/>
      <c r="OXD152" s="728"/>
      <c r="OXE152" s="728"/>
      <c r="OXF152" s="728"/>
      <c r="OXG152" s="728"/>
      <c r="OXH152" s="728"/>
      <c r="OXI152" s="728"/>
      <c r="OXJ152" s="728"/>
      <c r="OXK152" s="728"/>
      <c r="OXL152" s="728"/>
      <c r="OXM152" s="728"/>
      <c r="OXN152" s="728"/>
      <c r="OXO152" s="728"/>
      <c r="OXP152" s="728"/>
      <c r="OXQ152" s="728"/>
      <c r="OXR152" s="728"/>
      <c r="OXS152" s="728"/>
      <c r="OXT152" s="728"/>
      <c r="OXU152" s="728"/>
      <c r="OXV152" s="728"/>
      <c r="OXW152" s="728"/>
      <c r="OXX152" s="728"/>
      <c r="OXY152" s="728"/>
      <c r="OXZ152" s="728"/>
      <c r="OYA152" s="728"/>
      <c r="OYB152" s="728"/>
      <c r="OYC152" s="728"/>
      <c r="OYD152" s="728"/>
      <c r="OYE152" s="728"/>
      <c r="OYF152" s="728"/>
      <c r="OYG152" s="728"/>
      <c r="OYH152" s="728"/>
      <c r="OYI152" s="728"/>
      <c r="OYJ152" s="728"/>
      <c r="OYK152" s="728"/>
      <c r="OYL152" s="728"/>
      <c r="OYM152" s="728"/>
      <c r="OYN152" s="728"/>
      <c r="OYO152" s="728"/>
      <c r="OYP152" s="728"/>
      <c r="OYQ152" s="728"/>
      <c r="OYR152" s="728"/>
      <c r="OYS152" s="728"/>
      <c r="OYT152" s="728"/>
      <c r="OYU152" s="728"/>
      <c r="OYV152" s="728"/>
      <c r="OYW152" s="728"/>
      <c r="OYX152" s="728"/>
      <c r="OYY152" s="728"/>
      <c r="OYZ152" s="728"/>
      <c r="OZA152" s="728"/>
      <c r="OZB152" s="728"/>
      <c r="OZC152" s="728"/>
      <c r="OZD152" s="728"/>
      <c r="OZE152" s="728"/>
      <c r="OZF152" s="728"/>
      <c r="OZG152" s="728"/>
      <c r="OZH152" s="728"/>
      <c r="OZI152" s="728"/>
      <c r="OZJ152" s="728"/>
      <c r="OZK152" s="728"/>
      <c r="OZL152" s="728"/>
      <c r="OZM152" s="728"/>
      <c r="OZN152" s="728"/>
      <c r="OZO152" s="728"/>
      <c r="OZP152" s="728"/>
      <c r="OZQ152" s="728"/>
      <c r="OZR152" s="728"/>
      <c r="OZS152" s="728"/>
      <c r="OZT152" s="728"/>
      <c r="OZU152" s="728"/>
      <c r="OZV152" s="728"/>
      <c r="OZW152" s="728"/>
      <c r="OZX152" s="728"/>
      <c r="OZY152" s="728"/>
      <c r="OZZ152" s="728"/>
      <c r="PAA152" s="728"/>
      <c r="PAB152" s="728"/>
      <c r="PAC152" s="728"/>
      <c r="PAD152" s="728"/>
      <c r="PAE152" s="728"/>
      <c r="PAF152" s="728"/>
      <c r="PAG152" s="728"/>
      <c r="PAH152" s="728"/>
      <c r="PAI152" s="728"/>
      <c r="PAJ152" s="728"/>
      <c r="PAK152" s="728"/>
      <c r="PAL152" s="728"/>
      <c r="PAM152" s="728"/>
      <c r="PAN152" s="728"/>
      <c r="PAO152" s="728"/>
      <c r="PAP152" s="728"/>
      <c r="PAQ152" s="728"/>
      <c r="PAR152" s="728"/>
      <c r="PAS152" s="728"/>
      <c r="PAT152" s="728"/>
      <c r="PAU152" s="728"/>
      <c r="PAV152" s="728"/>
      <c r="PAW152" s="728"/>
      <c r="PAX152" s="728"/>
      <c r="PAY152" s="728"/>
      <c r="PAZ152" s="728"/>
      <c r="PBA152" s="728"/>
      <c r="PBB152" s="728"/>
      <c r="PBC152" s="728"/>
      <c r="PBD152" s="728"/>
      <c r="PBE152" s="728"/>
      <c r="PBF152" s="728"/>
      <c r="PBG152" s="728"/>
      <c r="PBH152" s="728"/>
      <c r="PBI152" s="728"/>
      <c r="PBJ152" s="728"/>
      <c r="PBK152" s="728"/>
      <c r="PBL152" s="728"/>
      <c r="PBM152" s="728"/>
      <c r="PBN152" s="728"/>
      <c r="PBO152" s="728"/>
      <c r="PBP152" s="728"/>
      <c r="PBQ152" s="728"/>
      <c r="PBR152" s="728"/>
      <c r="PBS152" s="728"/>
      <c r="PBT152" s="728"/>
      <c r="PBU152" s="728"/>
      <c r="PBV152" s="728"/>
      <c r="PBW152" s="728"/>
      <c r="PBX152" s="728"/>
      <c r="PBY152" s="728"/>
      <c r="PBZ152" s="728"/>
      <c r="PCA152" s="728"/>
      <c r="PCB152" s="728"/>
      <c r="PCC152" s="728"/>
      <c r="PCD152" s="728"/>
      <c r="PCE152" s="728"/>
      <c r="PCF152" s="728"/>
      <c r="PCG152" s="728"/>
      <c r="PCH152" s="728"/>
      <c r="PCI152" s="728"/>
      <c r="PCJ152" s="728"/>
      <c r="PCK152" s="728"/>
      <c r="PCL152" s="728"/>
      <c r="PCM152" s="728"/>
      <c r="PCN152" s="728"/>
      <c r="PCO152" s="728"/>
      <c r="PCP152" s="728"/>
      <c r="PCQ152" s="728"/>
      <c r="PCR152" s="728"/>
      <c r="PCS152" s="728"/>
      <c r="PCT152" s="728"/>
      <c r="PCU152" s="728"/>
      <c r="PCV152" s="728"/>
      <c r="PCW152" s="728"/>
      <c r="PCX152" s="728"/>
      <c r="PCY152" s="728"/>
      <c r="PCZ152" s="728"/>
      <c r="PDA152" s="728"/>
      <c r="PDB152" s="728"/>
      <c r="PDC152" s="728"/>
      <c r="PDD152" s="728"/>
      <c r="PDE152" s="728"/>
      <c r="PDF152" s="728"/>
      <c r="PDG152" s="728"/>
      <c r="PDH152" s="728"/>
      <c r="PDI152" s="728"/>
      <c r="PDJ152" s="728"/>
      <c r="PDK152" s="728"/>
      <c r="PDL152" s="728"/>
      <c r="PDM152" s="728"/>
      <c r="PDN152" s="728"/>
      <c r="PDO152" s="728"/>
      <c r="PDP152" s="728"/>
      <c r="PDQ152" s="728"/>
      <c r="PDR152" s="728"/>
      <c r="PDS152" s="728"/>
      <c r="PDT152" s="728"/>
      <c r="PDU152" s="728"/>
      <c r="PDV152" s="728"/>
      <c r="PDW152" s="728"/>
      <c r="PDX152" s="728"/>
      <c r="PDY152" s="728"/>
      <c r="PDZ152" s="728"/>
      <c r="PEA152" s="728"/>
      <c r="PEB152" s="728"/>
      <c r="PEC152" s="728"/>
      <c r="PED152" s="728"/>
      <c r="PEE152" s="728"/>
      <c r="PEF152" s="728"/>
      <c r="PEG152" s="728"/>
      <c r="PEH152" s="728"/>
      <c r="PEI152" s="728"/>
      <c r="PEJ152" s="728"/>
      <c r="PEK152" s="728"/>
      <c r="PEL152" s="728"/>
      <c r="PEM152" s="728"/>
      <c r="PEN152" s="728"/>
      <c r="PEO152" s="728"/>
      <c r="PEP152" s="728"/>
      <c r="PEQ152" s="728"/>
      <c r="PER152" s="728"/>
      <c r="PES152" s="728"/>
      <c r="PET152" s="728"/>
      <c r="PEU152" s="728"/>
      <c r="PEV152" s="728"/>
      <c r="PEW152" s="728"/>
      <c r="PEX152" s="728"/>
      <c r="PEY152" s="728"/>
      <c r="PEZ152" s="728"/>
      <c r="PFA152" s="728"/>
      <c r="PFB152" s="728"/>
      <c r="PFC152" s="728"/>
      <c r="PFD152" s="728"/>
      <c r="PFE152" s="728"/>
      <c r="PFF152" s="728"/>
      <c r="PFG152" s="728"/>
      <c r="PFH152" s="728"/>
      <c r="PFI152" s="728"/>
      <c r="PFJ152" s="728"/>
      <c r="PFK152" s="728"/>
      <c r="PFL152" s="728"/>
      <c r="PFM152" s="728"/>
      <c r="PFN152" s="728"/>
      <c r="PFO152" s="728"/>
      <c r="PFP152" s="728"/>
      <c r="PFQ152" s="728"/>
      <c r="PFR152" s="728"/>
      <c r="PFS152" s="728"/>
      <c r="PFT152" s="728"/>
      <c r="PFU152" s="728"/>
      <c r="PFV152" s="728"/>
      <c r="PFW152" s="728"/>
      <c r="PFX152" s="728"/>
      <c r="PFY152" s="728"/>
      <c r="PFZ152" s="728"/>
      <c r="PGA152" s="728"/>
      <c r="PGB152" s="728"/>
      <c r="PGC152" s="728"/>
      <c r="PGD152" s="728"/>
      <c r="PGE152" s="728"/>
      <c r="PGF152" s="728"/>
      <c r="PGG152" s="728"/>
      <c r="PGH152" s="728"/>
      <c r="PGI152" s="728"/>
      <c r="PGJ152" s="728"/>
      <c r="PGK152" s="728"/>
      <c r="PGL152" s="728"/>
      <c r="PGM152" s="728"/>
      <c r="PGN152" s="728"/>
      <c r="PGO152" s="728"/>
      <c r="PGP152" s="728"/>
      <c r="PGQ152" s="728"/>
      <c r="PGR152" s="728"/>
      <c r="PGS152" s="728"/>
      <c r="PGT152" s="728"/>
      <c r="PGU152" s="728"/>
      <c r="PGV152" s="728"/>
      <c r="PGW152" s="728"/>
      <c r="PGX152" s="728"/>
      <c r="PGY152" s="728"/>
      <c r="PGZ152" s="728"/>
      <c r="PHA152" s="728"/>
      <c r="PHB152" s="728"/>
      <c r="PHC152" s="728"/>
      <c r="PHD152" s="728"/>
      <c r="PHE152" s="728"/>
      <c r="PHF152" s="728"/>
      <c r="PHG152" s="728"/>
      <c r="PHH152" s="728"/>
      <c r="PHI152" s="728"/>
      <c r="PHJ152" s="728"/>
      <c r="PHK152" s="728"/>
      <c r="PHL152" s="728"/>
      <c r="PHM152" s="728"/>
      <c r="PHN152" s="728"/>
      <c r="PHO152" s="728"/>
      <c r="PHP152" s="728"/>
      <c r="PHQ152" s="728"/>
      <c r="PHR152" s="728"/>
      <c r="PHS152" s="728"/>
      <c r="PHT152" s="728"/>
      <c r="PHU152" s="728"/>
      <c r="PHV152" s="728"/>
      <c r="PHW152" s="728"/>
      <c r="PHX152" s="728"/>
      <c r="PHY152" s="728"/>
      <c r="PHZ152" s="728"/>
      <c r="PIA152" s="728"/>
      <c r="PIB152" s="728"/>
      <c r="PIC152" s="728"/>
      <c r="PID152" s="728"/>
      <c r="PIE152" s="728"/>
      <c r="PIF152" s="728"/>
      <c r="PIG152" s="728"/>
      <c r="PIH152" s="728"/>
      <c r="PII152" s="728"/>
      <c r="PIJ152" s="728"/>
      <c r="PIK152" s="728"/>
      <c r="PIL152" s="728"/>
      <c r="PIM152" s="728"/>
      <c r="PIN152" s="728"/>
      <c r="PIO152" s="728"/>
      <c r="PIP152" s="728"/>
      <c r="PIQ152" s="728"/>
      <c r="PIR152" s="728"/>
      <c r="PIS152" s="728"/>
      <c r="PIT152" s="728"/>
      <c r="PIU152" s="728"/>
      <c r="PIV152" s="728"/>
      <c r="PIW152" s="728"/>
      <c r="PIX152" s="728"/>
      <c r="PIY152" s="728"/>
      <c r="PIZ152" s="728"/>
      <c r="PJA152" s="728"/>
      <c r="PJB152" s="728"/>
      <c r="PJC152" s="728"/>
      <c r="PJD152" s="728"/>
      <c r="PJE152" s="728"/>
      <c r="PJF152" s="728"/>
      <c r="PJG152" s="728"/>
      <c r="PJH152" s="728"/>
      <c r="PJI152" s="728"/>
      <c r="PJJ152" s="728"/>
      <c r="PJK152" s="728"/>
      <c r="PJL152" s="728"/>
      <c r="PJM152" s="728"/>
      <c r="PJN152" s="728"/>
      <c r="PJO152" s="728"/>
      <c r="PJP152" s="728"/>
      <c r="PJQ152" s="728"/>
      <c r="PJR152" s="728"/>
      <c r="PJS152" s="728"/>
      <c r="PJT152" s="728"/>
      <c r="PJU152" s="728"/>
      <c r="PJV152" s="728"/>
      <c r="PJW152" s="728"/>
      <c r="PJX152" s="728"/>
      <c r="PJY152" s="728"/>
      <c r="PJZ152" s="728"/>
      <c r="PKA152" s="728"/>
      <c r="PKB152" s="728"/>
      <c r="PKC152" s="728"/>
      <c r="PKD152" s="728"/>
      <c r="PKE152" s="728"/>
      <c r="PKF152" s="728"/>
      <c r="PKG152" s="728"/>
      <c r="PKH152" s="728"/>
      <c r="PKI152" s="728"/>
      <c r="PKJ152" s="728"/>
      <c r="PKK152" s="728"/>
      <c r="PKL152" s="728"/>
      <c r="PKM152" s="728"/>
      <c r="PKN152" s="728"/>
      <c r="PKO152" s="728"/>
      <c r="PKP152" s="728"/>
      <c r="PKQ152" s="728"/>
      <c r="PKR152" s="728"/>
      <c r="PKS152" s="728"/>
      <c r="PKT152" s="728"/>
      <c r="PKU152" s="728"/>
      <c r="PKV152" s="728"/>
      <c r="PKW152" s="728"/>
      <c r="PKX152" s="728"/>
      <c r="PKY152" s="728"/>
      <c r="PKZ152" s="728"/>
      <c r="PLA152" s="728"/>
      <c r="PLB152" s="728"/>
      <c r="PLC152" s="728"/>
      <c r="PLD152" s="728"/>
      <c r="PLE152" s="728"/>
      <c r="PLF152" s="728"/>
      <c r="PLG152" s="728"/>
      <c r="PLH152" s="728"/>
      <c r="PLI152" s="728"/>
      <c r="PLJ152" s="728"/>
      <c r="PLK152" s="728"/>
      <c r="PLL152" s="728"/>
      <c r="PLM152" s="728"/>
      <c r="PLN152" s="728"/>
      <c r="PLO152" s="728"/>
      <c r="PLP152" s="728"/>
      <c r="PLQ152" s="728"/>
      <c r="PLR152" s="728"/>
      <c r="PLS152" s="728"/>
      <c r="PLT152" s="728"/>
      <c r="PLU152" s="728"/>
      <c r="PLV152" s="728"/>
      <c r="PLW152" s="728"/>
      <c r="PLX152" s="728"/>
      <c r="PLY152" s="728"/>
      <c r="PLZ152" s="728"/>
      <c r="PMA152" s="728"/>
      <c r="PMB152" s="728"/>
      <c r="PMC152" s="728"/>
      <c r="PMD152" s="728"/>
      <c r="PME152" s="728"/>
      <c r="PMF152" s="728"/>
      <c r="PMG152" s="728"/>
      <c r="PMH152" s="728"/>
      <c r="PMI152" s="728"/>
      <c r="PMJ152" s="728"/>
      <c r="PMK152" s="728"/>
      <c r="PML152" s="728"/>
      <c r="PMM152" s="728"/>
      <c r="PMN152" s="728"/>
      <c r="PMO152" s="728"/>
      <c r="PMP152" s="728"/>
      <c r="PMQ152" s="728"/>
      <c r="PMR152" s="728"/>
      <c r="PMS152" s="728"/>
      <c r="PMT152" s="728"/>
      <c r="PMU152" s="728"/>
      <c r="PMV152" s="728"/>
      <c r="PMW152" s="728"/>
      <c r="PMX152" s="728"/>
      <c r="PMY152" s="728"/>
      <c r="PMZ152" s="728"/>
      <c r="PNA152" s="728"/>
      <c r="PNB152" s="728"/>
      <c r="PNC152" s="728"/>
      <c r="PND152" s="728"/>
      <c r="PNE152" s="728"/>
      <c r="PNF152" s="728"/>
      <c r="PNG152" s="728"/>
      <c r="PNH152" s="728"/>
      <c r="PNI152" s="728"/>
      <c r="PNJ152" s="728"/>
      <c r="PNK152" s="728"/>
      <c r="PNL152" s="728"/>
      <c r="PNM152" s="728"/>
      <c r="PNN152" s="728"/>
      <c r="PNO152" s="728"/>
      <c r="PNP152" s="728"/>
      <c r="PNQ152" s="728"/>
      <c r="PNR152" s="728"/>
      <c r="PNS152" s="728"/>
      <c r="PNT152" s="728"/>
      <c r="PNU152" s="728"/>
      <c r="PNV152" s="728"/>
      <c r="PNW152" s="728"/>
      <c r="PNX152" s="728"/>
      <c r="PNY152" s="728"/>
      <c r="PNZ152" s="728"/>
      <c r="POA152" s="728"/>
      <c r="POB152" s="728"/>
      <c r="POC152" s="728"/>
      <c r="POD152" s="728"/>
      <c r="POE152" s="728"/>
      <c r="POF152" s="728"/>
      <c r="POG152" s="728"/>
      <c r="POH152" s="728"/>
      <c r="POI152" s="728"/>
      <c r="POJ152" s="728"/>
      <c r="POK152" s="728"/>
      <c r="POL152" s="728"/>
      <c r="POM152" s="728"/>
      <c r="PON152" s="728"/>
      <c r="POO152" s="728"/>
      <c r="POP152" s="728"/>
      <c r="POQ152" s="728"/>
      <c r="POR152" s="728"/>
      <c r="POS152" s="728"/>
      <c r="POT152" s="728"/>
      <c r="POU152" s="728"/>
      <c r="POV152" s="728"/>
      <c r="POW152" s="728"/>
      <c r="POX152" s="728"/>
      <c r="POY152" s="728"/>
      <c r="POZ152" s="728"/>
      <c r="PPA152" s="728"/>
      <c r="PPB152" s="728"/>
      <c r="PPC152" s="728"/>
      <c r="PPD152" s="728"/>
      <c r="PPE152" s="728"/>
      <c r="PPF152" s="728"/>
      <c r="PPG152" s="728"/>
      <c r="PPH152" s="728"/>
      <c r="PPI152" s="728"/>
      <c r="PPJ152" s="728"/>
      <c r="PPK152" s="728"/>
      <c r="PPL152" s="728"/>
      <c r="PPM152" s="728"/>
      <c r="PPN152" s="728"/>
      <c r="PPO152" s="728"/>
      <c r="PPP152" s="728"/>
      <c r="PPQ152" s="728"/>
      <c r="PPR152" s="728"/>
      <c r="PPS152" s="728"/>
      <c r="PPT152" s="728"/>
      <c r="PPU152" s="728"/>
      <c r="PPV152" s="728"/>
      <c r="PPW152" s="728"/>
      <c r="PPX152" s="728"/>
      <c r="PPY152" s="728"/>
      <c r="PPZ152" s="728"/>
      <c r="PQA152" s="728"/>
      <c r="PQB152" s="728"/>
      <c r="PQC152" s="728"/>
      <c r="PQD152" s="728"/>
      <c r="PQE152" s="728"/>
      <c r="PQF152" s="728"/>
      <c r="PQG152" s="728"/>
      <c r="PQH152" s="728"/>
      <c r="PQI152" s="728"/>
      <c r="PQJ152" s="728"/>
      <c r="PQK152" s="728"/>
      <c r="PQL152" s="728"/>
      <c r="PQM152" s="728"/>
      <c r="PQN152" s="728"/>
      <c r="PQO152" s="728"/>
      <c r="PQP152" s="728"/>
      <c r="PQQ152" s="728"/>
      <c r="PQR152" s="728"/>
      <c r="PQS152" s="728"/>
      <c r="PQT152" s="728"/>
      <c r="PQU152" s="728"/>
      <c r="PQV152" s="728"/>
      <c r="PQW152" s="728"/>
      <c r="PQX152" s="728"/>
      <c r="PQY152" s="728"/>
      <c r="PQZ152" s="728"/>
      <c r="PRA152" s="728"/>
      <c r="PRB152" s="728"/>
      <c r="PRC152" s="728"/>
      <c r="PRD152" s="728"/>
      <c r="PRE152" s="728"/>
      <c r="PRF152" s="728"/>
      <c r="PRG152" s="728"/>
      <c r="PRH152" s="728"/>
      <c r="PRI152" s="728"/>
      <c r="PRJ152" s="728"/>
      <c r="PRK152" s="728"/>
      <c r="PRL152" s="728"/>
      <c r="PRM152" s="728"/>
      <c r="PRN152" s="728"/>
      <c r="PRO152" s="728"/>
      <c r="PRP152" s="728"/>
      <c r="PRQ152" s="728"/>
      <c r="PRR152" s="728"/>
      <c r="PRS152" s="728"/>
      <c r="PRT152" s="728"/>
      <c r="PRU152" s="728"/>
      <c r="PRV152" s="728"/>
      <c r="PRW152" s="728"/>
      <c r="PRX152" s="728"/>
      <c r="PRY152" s="728"/>
      <c r="PRZ152" s="728"/>
      <c r="PSA152" s="728"/>
      <c r="PSB152" s="728"/>
      <c r="PSC152" s="728"/>
      <c r="PSD152" s="728"/>
      <c r="PSE152" s="728"/>
      <c r="PSF152" s="728"/>
      <c r="PSG152" s="728"/>
      <c r="PSH152" s="728"/>
      <c r="PSI152" s="728"/>
      <c r="PSJ152" s="728"/>
      <c r="PSK152" s="728"/>
      <c r="PSL152" s="728"/>
      <c r="PSM152" s="728"/>
      <c r="PSN152" s="728"/>
      <c r="PSO152" s="728"/>
      <c r="PSP152" s="728"/>
      <c r="PSQ152" s="728"/>
      <c r="PSR152" s="728"/>
      <c r="PSS152" s="728"/>
      <c r="PST152" s="728"/>
      <c r="PSU152" s="728"/>
      <c r="PSV152" s="728"/>
      <c r="PSW152" s="728"/>
      <c r="PSX152" s="728"/>
      <c r="PSY152" s="728"/>
      <c r="PSZ152" s="728"/>
      <c r="PTA152" s="728"/>
      <c r="PTB152" s="728"/>
      <c r="PTC152" s="728"/>
      <c r="PTD152" s="728"/>
      <c r="PTE152" s="728"/>
      <c r="PTF152" s="728"/>
      <c r="PTG152" s="728"/>
      <c r="PTH152" s="728"/>
      <c r="PTI152" s="728"/>
      <c r="PTJ152" s="728"/>
      <c r="PTK152" s="728"/>
      <c r="PTL152" s="728"/>
      <c r="PTM152" s="728"/>
      <c r="PTN152" s="728"/>
      <c r="PTO152" s="728"/>
      <c r="PTP152" s="728"/>
      <c r="PTQ152" s="728"/>
      <c r="PTR152" s="728"/>
      <c r="PTS152" s="728"/>
      <c r="PTT152" s="728"/>
      <c r="PTU152" s="728"/>
      <c r="PTV152" s="728"/>
      <c r="PTW152" s="728"/>
      <c r="PTX152" s="728"/>
      <c r="PTY152" s="728"/>
      <c r="PTZ152" s="728"/>
      <c r="PUA152" s="728"/>
      <c r="PUB152" s="728"/>
      <c r="PUC152" s="728"/>
      <c r="PUD152" s="728"/>
      <c r="PUE152" s="728"/>
      <c r="PUF152" s="728"/>
      <c r="PUG152" s="728"/>
      <c r="PUH152" s="728"/>
      <c r="PUI152" s="728"/>
      <c r="PUJ152" s="728"/>
      <c r="PUK152" s="728"/>
      <c r="PUL152" s="728"/>
      <c r="PUM152" s="728"/>
      <c r="PUN152" s="728"/>
      <c r="PUO152" s="728"/>
      <c r="PUP152" s="728"/>
      <c r="PUQ152" s="728"/>
      <c r="PUR152" s="728"/>
      <c r="PUS152" s="728"/>
      <c r="PUT152" s="728"/>
      <c r="PUU152" s="728"/>
      <c r="PUV152" s="728"/>
      <c r="PUW152" s="728"/>
      <c r="PUX152" s="728"/>
      <c r="PUY152" s="728"/>
      <c r="PUZ152" s="728"/>
      <c r="PVA152" s="728"/>
      <c r="PVB152" s="728"/>
      <c r="PVC152" s="728"/>
      <c r="PVD152" s="728"/>
      <c r="PVE152" s="728"/>
      <c r="PVF152" s="728"/>
      <c r="PVG152" s="728"/>
      <c r="PVH152" s="728"/>
      <c r="PVI152" s="728"/>
      <c r="PVJ152" s="728"/>
      <c r="PVK152" s="728"/>
      <c r="PVL152" s="728"/>
      <c r="PVM152" s="728"/>
      <c r="PVN152" s="728"/>
      <c r="PVO152" s="728"/>
      <c r="PVP152" s="728"/>
      <c r="PVQ152" s="728"/>
      <c r="PVR152" s="728"/>
      <c r="PVS152" s="728"/>
      <c r="PVT152" s="728"/>
      <c r="PVU152" s="728"/>
      <c r="PVV152" s="728"/>
      <c r="PVW152" s="728"/>
      <c r="PVX152" s="728"/>
      <c r="PVY152" s="728"/>
      <c r="PVZ152" s="728"/>
      <c r="PWA152" s="728"/>
      <c r="PWB152" s="728"/>
      <c r="PWC152" s="728"/>
      <c r="PWD152" s="728"/>
      <c r="PWE152" s="728"/>
      <c r="PWF152" s="728"/>
      <c r="PWG152" s="728"/>
      <c r="PWH152" s="728"/>
      <c r="PWI152" s="728"/>
      <c r="PWJ152" s="728"/>
      <c r="PWK152" s="728"/>
      <c r="PWL152" s="728"/>
      <c r="PWM152" s="728"/>
      <c r="PWN152" s="728"/>
      <c r="PWO152" s="728"/>
      <c r="PWP152" s="728"/>
      <c r="PWQ152" s="728"/>
      <c r="PWR152" s="728"/>
      <c r="PWS152" s="728"/>
      <c r="PWT152" s="728"/>
      <c r="PWU152" s="728"/>
      <c r="PWV152" s="728"/>
      <c r="PWW152" s="728"/>
      <c r="PWX152" s="728"/>
      <c r="PWY152" s="728"/>
      <c r="PWZ152" s="728"/>
      <c r="PXA152" s="728"/>
      <c r="PXB152" s="728"/>
      <c r="PXC152" s="728"/>
      <c r="PXD152" s="728"/>
      <c r="PXE152" s="728"/>
      <c r="PXF152" s="728"/>
      <c r="PXG152" s="728"/>
      <c r="PXH152" s="728"/>
      <c r="PXI152" s="728"/>
      <c r="PXJ152" s="728"/>
      <c r="PXK152" s="728"/>
      <c r="PXL152" s="728"/>
      <c r="PXM152" s="728"/>
      <c r="PXN152" s="728"/>
      <c r="PXO152" s="728"/>
      <c r="PXP152" s="728"/>
      <c r="PXQ152" s="728"/>
      <c r="PXR152" s="728"/>
      <c r="PXS152" s="728"/>
      <c r="PXT152" s="728"/>
      <c r="PXU152" s="728"/>
      <c r="PXV152" s="728"/>
      <c r="PXW152" s="728"/>
      <c r="PXX152" s="728"/>
      <c r="PXY152" s="728"/>
      <c r="PXZ152" s="728"/>
      <c r="PYA152" s="728"/>
      <c r="PYB152" s="728"/>
      <c r="PYC152" s="728"/>
      <c r="PYD152" s="728"/>
      <c r="PYE152" s="728"/>
      <c r="PYF152" s="728"/>
      <c r="PYG152" s="728"/>
      <c r="PYH152" s="728"/>
      <c r="PYI152" s="728"/>
      <c r="PYJ152" s="728"/>
      <c r="PYK152" s="728"/>
      <c r="PYL152" s="728"/>
      <c r="PYM152" s="728"/>
      <c r="PYN152" s="728"/>
      <c r="PYO152" s="728"/>
      <c r="PYP152" s="728"/>
      <c r="PYQ152" s="728"/>
      <c r="PYR152" s="728"/>
      <c r="PYS152" s="728"/>
      <c r="PYT152" s="728"/>
      <c r="PYU152" s="728"/>
      <c r="PYV152" s="728"/>
      <c r="PYW152" s="728"/>
      <c r="PYX152" s="728"/>
      <c r="PYY152" s="728"/>
      <c r="PYZ152" s="728"/>
      <c r="PZA152" s="728"/>
      <c r="PZB152" s="728"/>
      <c r="PZC152" s="728"/>
      <c r="PZD152" s="728"/>
      <c r="PZE152" s="728"/>
      <c r="PZF152" s="728"/>
      <c r="PZG152" s="728"/>
      <c r="PZH152" s="728"/>
      <c r="PZI152" s="728"/>
      <c r="PZJ152" s="728"/>
      <c r="PZK152" s="728"/>
      <c r="PZL152" s="728"/>
      <c r="PZM152" s="728"/>
      <c r="PZN152" s="728"/>
      <c r="PZO152" s="728"/>
      <c r="PZP152" s="728"/>
      <c r="PZQ152" s="728"/>
      <c r="PZR152" s="728"/>
      <c r="PZS152" s="728"/>
      <c r="PZT152" s="728"/>
      <c r="PZU152" s="728"/>
      <c r="PZV152" s="728"/>
      <c r="PZW152" s="728"/>
      <c r="PZX152" s="728"/>
      <c r="PZY152" s="728"/>
      <c r="PZZ152" s="728"/>
      <c r="QAA152" s="728"/>
      <c r="QAB152" s="728"/>
      <c r="QAC152" s="728"/>
      <c r="QAD152" s="728"/>
      <c r="QAE152" s="728"/>
      <c r="QAF152" s="728"/>
      <c r="QAG152" s="728"/>
      <c r="QAH152" s="728"/>
      <c r="QAI152" s="728"/>
      <c r="QAJ152" s="728"/>
      <c r="QAK152" s="728"/>
      <c r="QAL152" s="728"/>
      <c r="QAM152" s="728"/>
      <c r="QAN152" s="728"/>
      <c r="QAO152" s="728"/>
      <c r="QAP152" s="728"/>
      <c r="QAQ152" s="728"/>
      <c r="QAR152" s="728"/>
      <c r="QAS152" s="728"/>
      <c r="QAT152" s="728"/>
      <c r="QAU152" s="728"/>
      <c r="QAV152" s="728"/>
      <c r="QAW152" s="728"/>
      <c r="QAX152" s="728"/>
      <c r="QAY152" s="728"/>
      <c r="QAZ152" s="728"/>
      <c r="QBA152" s="728"/>
      <c r="QBB152" s="728"/>
      <c r="QBC152" s="728"/>
      <c r="QBD152" s="728"/>
      <c r="QBE152" s="728"/>
      <c r="QBF152" s="728"/>
      <c r="QBG152" s="728"/>
      <c r="QBH152" s="728"/>
      <c r="QBI152" s="728"/>
      <c r="QBJ152" s="728"/>
      <c r="QBK152" s="728"/>
      <c r="QBL152" s="728"/>
      <c r="QBM152" s="728"/>
      <c r="QBN152" s="728"/>
      <c r="QBO152" s="728"/>
      <c r="QBP152" s="728"/>
      <c r="QBQ152" s="728"/>
      <c r="QBR152" s="728"/>
      <c r="QBS152" s="728"/>
      <c r="QBT152" s="728"/>
      <c r="QBU152" s="728"/>
      <c r="QBV152" s="728"/>
      <c r="QBW152" s="728"/>
      <c r="QBX152" s="728"/>
      <c r="QBY152" s="728"/>
      <c r="QBZ152" s="728"/>
      <c r="QCA152" s="728"/>
      <c r="QCB152" s="728"/>
      <c r="QCC152" s="728"/>
      <c r="QCD152" s="728"/>
      <c r="QCE152" s="728"/>
      <c r="QCF152" s="728"/>
      <c r="QCG152" s="728"/>
      <c r="QCH152" s="728"/>
      <c r="QCI152" s="728"/>
      <c r="QCJ152" s="728"/>
      <c r="QCK152" s="728"/>
      <c r="QCL152" s="728"/>
      <c r="QCM152" s="728"/>
      <c r="QCN152" s="728"/>
      <c r="QCO152" s="728"/>
      <c r="QCP152" s="728"/>
      <c r="QCQ152" s="728"/>
      <c r="QCR152" s="728"/>
      <c r="QCS152" s="728"/>
      <c r="QCT152" s="728"/>
      <c r="QCU152" s="728"/>
      <c r="QCV152" s="728"/>
      <c r="QCW152" s="728"/>
      <c r="QCX152" s="728"/>
      <c r="QCY152" s="728"/>
      <c r="QCZ152" s="728"/>
      <c r="QDA152" s="728"/>
      <c r="QDB152" s="728"/>
      <c r="QDC152" s="728"/>
      <c r="QDD152" s="728"/>
      <c r="QDE152" s="728"/>
      <c r="QDF152" s="728"/>
      <c r="QDG152" s="728"/>
      <c r="QDH152" s="728"/>
      <c r="QDI152" s="728"/>
      <c r="QDJ152" s="728"/>
      <c r="QDK152" s="728"/>
      <c r="QDL152" s="728"/>
      <c r="QDM152" s="728"/>
      <c r="QDN152" s="728"/>
      <c r="QDO152" s="728"/>
      <c r="QDP152" s="728"/>
      <c r="QDQ152" s="728"/>
      <c r="QDR152" s="728"/>
      <c r="QDS152" s="728"/>
      <c r="QDT152" s="728"/>
      <c r="QDU152" s="728"/>
      <c r="QDV152" s="728"/>
      <c r="QDW152" s="728"/>
      <c r="QDX152" s="728"/>
      <c r="QDY152" s="728"/>
      <c r="QDZ152" s="728"/>
      <c r="QEA152" s="728"/>
      <c r="QEB152" s="728"/>
      <c r="QEC152" s="728"/>
      <c r="QED152" s="728"/>
      <c r="QEE152" s="728"/>
      <c r="QEF152" s="728"/>
      <c r="QEG152" s="728"/>
      <c r="QEH152" s="728"/>
      <c r="QEI152" s="728"/>
      <c r="QEJ152" s="728"/>
      <c r="QEK152" s="728"/>
      <c r="QEL152" s="728"/>
      <c r="QEM152" s="728"/>
      <c r="QEN152" s="728"/>
      <c r="QEO152" s="728"/>
      <c r="QEP152" s="728"/>
      <c r="QEQ152" s="728"/>
      <c r="QER152" s="728"/>
      <c r="QES152" s="728"/>
      <c r="QET152" s="728"/>
      <c r="QEU152" s="728"/>
      <c r="QEV152" s="728"/>
      <c r="QEW152" s="728"/>
      <c r="QEX152" s="728"/>
      <c r="QEY152" s="728"/>
      <c r="QEZ152" s="728"/>
      <c r="QFA152" s="728"/>
      <c r="QFB152" s="728"/>
      <c r="QFC152" s="728"/>
      <c r="QFD152" s="728"/>
      <c r="QFE152" s="728"/>
      <c r="QFF152" s="728"/>
      <c r="QFG152" s="728"/>
      <c r="QFH152" s="728"/>
      <c r="QFI152" s="728"/>
      <c r="QFJ152" s="728"/>
      <c r="QFK152" s="728"/>
      <c r="QFL152" s="728"/>
      <c r="QFM152" s="728"/>
      <c r="QFN152" s="728"/>
      <c r="QFO152" s="728"/>
      <c r="QFP152" s="728"/>
      <c r="QFQ152" s="728"/>
      <c r="QFR152" s="728"/>
      <c r="QFS152" s="728"/>
      <c r="QFT152" s="728"/>
      <c r="QFU152" s="728"/>
      <c r="QFV152" s="728"/>
      <c r="QFW152" s="728"/>
      <c r="QFX152" s="728"/>
      <c r="QFY152" s="728"/>
      <c r="QFZ152" s="728"/>
      <c r="QGA152" s="728"/>
      <c r="QGB152" s="728"/>
      <c r="QGC152" s="728"/>
      <c r="QGD152" s="728"/>
      <c r="QGE152" s="728"/>
      <c r="QGF152" s="728"/>
      <c r="QGG152" s="728"/>
      <c r="QGH152" s="728"/>
      <c r="QGI152" s="728"/>
      <c r="QGJ152" s="728"/>
      <c r="QGK152" s="728"/>
      <c r="QGL152" s="728"/>
      <c r="QGM152" s="728"/>
      <c r="QGN152" s="728"/>
      <c r="QGO152" s="728"/>
      <c r="QGP152" s="728"/>
      <c r="QGQ152" s="728"/>
      <c r="QGR152" s="728"/>
      <c r="QGS152" s="728"/>
      <c r="QGT152" s="728"/>
      <c r="QGU152" s="728"/>
      <c r="QGV152" s="728"/>
      <c r="QGW152" s="728"/>
      <c r="QGX152" s="728"/>
      <c r="QGY152" s="728"/>
      <c r="QGZ152" s="728"/>
      <c r="QHA152" s="728"/>
      <c r="QHB152" s="728"/>
      <c r="QHC152" s="728"/>
      <c r="QHD152" s="728"/>
      <c r="QHE152" s="728"/>
      <c r="QHF152" s="728"/>
      <c r="QHG152" s="728"/>
      <c r="QHH152" s="728"/>
      <c r="QHI152" s="728"/>
      <c r="QHJ152" s="728"/>
      <c r="QHK152" s="728"/>
      <c r="QHL152" s="728"/>
      <c r="QHM152" s="728"/>
      <c r="QHN152" s="728"/>
      <c r="QHO152" s="728"/>
      <c r="QHP152" s="728"/>
      <c r="QHQ152" s="728"/>
      <c r="QHR152" s="728"/>
      <c r="QHS152" s="728"/>
      <c r="QHT152" s="728"/>
      <c r="QHU152" s="728"/>
      <c r="QHV152" s="728"/>
      <c r="QHW152" s="728"/>
      <c r="QHX152" s="728"/>
      <c r="QHY152" s="728"/>
      <c r="QHZ152" s="728"/>
      <c r="QIA152" s="728"/>
      <c r="QIB152" s="728"/>
      <c r="QIC152" s="728"/>
      <c r="QID152" s="728"/>
      <c r="QIE152" s="728"/>
      <c r="QIF152" s="728"/>
      <c r="QIG152" s="728"/>
      <c r="QIH152" s="728"/>
      <c r="QII152" s="728"/>
      <c r="QIJ152" s="728"/>
      <c r="QIK152" s="728"/>
      <c r="QIL152" s="728"/>
      <c r="QIM152" s="728"/>
      <c r="QIN152" s="728"/>
      <c r="QIO152" s="728"/>
      <c r="QIP152" s="728"/>
      <c r="QIQ152" s="728"/>
      <c r="QIR152" s="728"/>
      <c r="QIS152" s="728"/>
      <c r="QIT152" s="728"/>
      <c r="QIU152" s="728"/>
      <c r="QIV152" s="728"/>
      <c r="QIW152" s="728"/>
      <c r="QIX152" s="728"/>
      <c r="QIY152" s="728"/>
      <c r="QIZ152" s="728"/>
      <c r="QJA152" s="728"/>
      <c r="QJB152" s="728"/>
      <c r="QJC152" s="728"/>
      <c r="QJD152" s="728"/>
      <c r="QJE152" s="728"/>
      <c r="QJF152" s="728"/>
      <c r="QJG152" s="728"/>
      <c r="QJH152" s="728"/>
      <c r="QJI152" s="728"/>
      <c r="QJJ152" s="728"/>
      <c r="QJK152" s="728"/>
      <c r="QJL152" s="728"/>
      <c r="QJM152" s="728"/>
      <c r="QJN152" s="728"/>
      <c r="QJO152" s="728"/>
      <c r="QJP152" s="728"/>
      <c r="QJQ152" s="728"/>
      <c r="QJR152" s="728"/>
      <c r="QJS152" s="728"/>
      <c r="QJT152" s="728"/>
      <c r="QJU152" s="728"/>
      <c r="QJV152" s="728"/>
      <c r="QJW152" s="728"/>
      <c r="QJX152" s="728"/>
      <c r="QJY152" s="728"/>
      <c r="QJZ152" s="728"/>
      <c r="QKA152" s="728"/>
      <c r="QKB152" s="728"/>
      <c r="QKC152" s="728"/>
      <c r="QKD152" s="728"/>
      <c r="QKE152" s="728"/>
      <c r="QKF152" s="728"/>
      <c r="QKG152" s="728"/>
      <c r="QKH152" s="728"/>
      <c r="QKI152" s="728"/>
      <c r="QKJ152" s="728"/>
      <c r="QKK152" s="728"/>
      <c r="QKL152" s="728"/>
      <c r="QKM152" s="728"/>
      <c r="QKN152" s="728"/>
      <c r="QKO152" s="728"/>
      <c r="QKP152" s="728"/>
      <c r="QKQ152" s="728"/>
      <c r="QKR152" s="728"/>
      <c r="QKS152" s="728"/>
      <c r="QKT152" s="728"/>
      <c r="QKU152" s="728"/>
      <c r="QKV152" s="728"/>
      <c r="QKW152" s="728"/>
      <c r="QKX152" s="728"/>
      <c r="QKY152" s="728"/>
      <c r="QKZ152" s="728"/>
      <c r="QLA152" s="728"/>
      <c r="QLB152" s="728"/>
      <c r="QLC152" s="728"/>
      <c r="QLD152" s="728"/>
      <c r="QLE152" s="728"/>
      <c r="QLF152" s="728"/>
      <c r="QLG152" s="728"/>
      <c r="QLH152" s="728"/>
      <c r="QLI152" s="728"/>
      <c r="QLJ152" s="728"/>
      <c r="QLK152" s="728"/>
      <c r="QLL152" s="728"/>
      <c r="QLM152" s="728"/>
      <c r="QLN152" s="728"/>
      <c r="QLO152" s="728"/>
      <c r="QLP152" s="728"/>
      <c r="QLQ152" s="728"/>
      <c r="QLR152" s="728"/>
      <c r="QLS152" s="728"/>
      <c r="QLT152" s="728"/>
      <c r="QLU152" s="728"/>
      <c r="QLV152" s="728"/>
      <c r="QLW152" s="728"/>
      <c r="QLX152" s="728"/>
      <c r="QLY152" s="728"/>
      <c r="QLZ152" s="728"/>
      <c r="QMA152" s="728"/>
      <c r="QMB152" s="728"/>
      <c r="QMC152" s="728"/>
      <c r="QMD152" s="728"/>
      <c r="QME152" s="728"/>
      <c r="QMF152" s="728"/>
      <c r="QMG152" s="728"/>
      <c r="QMH152" s="728"/>
      <c r="QMI152" s="728"/>
      <c r="QMJ152" s="728"/>
      <c r="QMK152" s="728"/>
      <c r="QML152" s="728"/>
      <c r="QMM152" s="728"/>
      <c r="QMN152" s="728"/>
      <c r="QMO152" s="728"/>
      <c r="QMP152" s="728"/>
      <c r="QMQ152" s="728"/>
      <c r="QMR152" s="728"/>
      <c r="QMS152" s="728"/>
      <c r="QMT152" s="728"/>
      <c r="QMU152" s="728"/>
      <c r="QMV152" s="728"/>
      <c r="QMW152" s="728"/>
      <c r="QMX152" s="728"/>
      <c r="QMY152" s="728"/>
      <c r="QMZ152" s="728"/>
      <c r="QNA152" s="728"/>
      <c r="QNB152" s="728"/>
      <c r="QNC152" s="728"/>
      <c r="QND152" s="728"/>
      <c r="QNE152" s="728"/>
      <c r="QNF152" s="728"/>
      <c r="QNG152" s="728"/>
      <c r="QNH152" s="728"/>
      <c r="QNI152" s="728"/>
      <c r="QNJ152" s="728"/>
      <c r="QNK152" s="728"/>
      <c r="QNL152" s="728"/>
      <c r="QNM152" s="728"/>
      <c r="QNN152" s="728"/>
      <c r="QNO152" s="728"/>
      <c r="QNP152" s="728"/>
      <c r="QNQ152" s="728"/>
      <c r="QNR152" s="728"/>
      <c r="QNS152" s="728"/>
      <c r="QNT152" s="728"/>
      <c r="QNU152" s="728"/>
      <c r="QNV152" s="728"/>
      <c r="QNW152" s="728"/>
      <c r="QNX152" s="728"/>
      <c r="QNY152" s="728"/>
      <c r="QNZ152" s="728"/>
      <c r="QOA152" s="728"/>
      <c r="QOB152" s="728"/>
      <c r="QOC152" s="728"/>
      <c r="QOD152" s="728"/>
      <c r="QOE152" s="728"/>
      <c r="QOF152" s="728"/>
      <c r="QOG152" s="728"/>
      <c r="QOH152" s="728"/>
      <c r="QOI152" s="728"/>
      <c r="QOJ152" s="728"/>
      <c r="QOK152" s="728"/>
      <c r="QOL152" s="728"/>
      <c r="QOM152" s="728"/>
      <c r="QON152" s="728"/>
      <c r="QOO152" s="728"/>
      <c r="QOP152" s="728"/>
      <c r="QOQ152" s="728"/>
      <c r="QOR152" s="728"/>
      <c r="QOS152" s="728"/>
      <c r="QOT152" s="728"/>
      <c r="QOU152" s="728"/>
      <c r="QOV152" s="728"/>
      <c r="QOW152" s="728"/>
      <c r="QOX152" s="728"/>
      <c r="QOY152" s="728"/>
      <c r="QOZ152" s="728"/>
      <c r="QPA152" s="728"/>
      <c r="QPB152" s="728"/>
      <c r="QPC152" s="728"/>
      <c r="QPD152" s="728"/>
      <c r="QPE152" s="728"/>
      <c r="QPF152" s="728"/>
      <c r="QPG152" s="728"/>
      <c r="QPH152" s="728"/>
      <c r="QPI152" s="728"/>
      <c r="QPJ152" s="728"/>
      <c r="QPK152" s="728"/>
      <c r="QPL152" s="728"/>
      <c r="QPM152" s="728"/>
      <c r="QPN152" s="728"/>
      <c r="QPO152" s="728"/>
      <c r="QPP152" s="728"/>
      <c r="QPQ152" s="728"/>
      <c r="QPR152" s="728"/>
      <c r="QPS152" s="728"/>
      <c r="QPT152" s="728"/>
      <c r="QPU152" s="728"/>
      <c r="QPV152" s="728"/>
      <c r="QPW152" s="728"/>
      <c r="QPX152" s="728"/>
      <c r="QPY152" s="728"/>
      <c r="QPZ152" s="728"/>
      <c r="QQA152" s="728"/>
      <c r="QQB152" s="728"/>
      <c r="QQC152" s="728"/>
      <c r="QQD152" s="728"/>
      <c r="QQE152" s="728"/>
      <c r="QQF152" s="728"/>
      <c r="QQG152" s="728"/>
      <c r="QQH152" s="728"/>
      <c r="QQI152" s="728"/>
      <c r="QQJ152" s="728"/>
      <c r="QQK152" s="728"/>
      <c r="QQL152" s="728"/>
      <c r="QQM152" s="728"/>
      <c r="QQN152" s="728"/>
      <c r="QQO152" s="728"/>
      <c r="QQP152" s="728"/>
      <c r="QQQ152" s="728"/>
      <c r="QQR152" s="728"/>
      <c r="QQS152" s="728"/>
      <c r="QQT152" s="728"/>
      <c r="QQU152" s="728"/>
      <c r="QQV152" s="728"/>
      <c r="QQW152" s="728"/>
      <c r="QQX152" s="728"/>
      <c r="QQY152" s="728"/>
      <c r="QQZ152" s="728"/>
      <c r="QRA152" s="728"/>
      <c r="QRB152" s="728"/>
      <c r="QRC152" s="728"/>
      <c r="QRD152" s="728"/>
      <c r="QRE152" s="728"/>
      <c r="QRF152" s="728"/>
      <c r="QRG152" s="728"/>
      <c r="QRH152" s="728"/>
      <c r="QRI152" s="728"/>
      <c r="QRJ152" s="728"/>
      <c r="QRK152" s="728"/>
      <c r="QRL152" s="728"/>
      <c r="QRM152" s="728"/>
      <c r="QRN152" s="728"/>
      <c r="QRO152" s="728"/>
      <c r="QRP152" s="728"/>
      <c r="QRQ152" s="728"/>
      <c r="QRR152" s="728"/>
      <c r="QRS152" s="728"/>
      <c r="QRT152" s="728"/>
      <c r="QRU152" s="728"/>
      <c r="QRV152" s="728"/>
      <c r="QRW152" s="728"/>
      <c r="QRX152" s="728"/>
      <c r="QRY152" s="728"/>
      <c r="QRZ152" s="728"/>
      <c r="QSA152" s="728"/>
      <c r="QSB152" s="728"/>
      <c r="QSC152" s="728"/>
      <c r="QSD152" s="728"/>
      <c r="QSE152" s="728"/>
      <c r="QSF152" s="728"/>
      <c r="QSG152" s="728"/>
      <c r="QSH152" s="728"/>
      <c r="QSI152" s="728"/>
      <c r="QSJ152" s="728"/>
      <c r="QSK152" s="728"/>
      <c r="QSL152" s="728"/>
      <c r="QSM152" s="728"/>
      <c r="QSN152" s="728"/>
      <c r="QSO152" s="728"/>
      <c r="QSP152" s="728"/>
      <c r="QSQ152" s="728"/>
      <c r="QSR152" s="728"/>
      <c r="QSS152" s="728"/>
      <c r="QST152" s="728"/>
      <c r="QSU152" s="728"/>
      <c r="QSV152" s="728"/>
      <c r="QSW152" s="728"/>
      <c r="QSX152" s="728"/>
      <c r="QSY152" s="728"/>
      <c r="QSZ152" s="728"/>
      <c r="QTA152" s="728"/>
      <c r="QTB152" s="728"/>
      <c r="QTC152" s="728"/>
      <c r="QTD152" s="728"/>
      <c r="QTE152" s="728"/>
      <c r="QTF152" s="728"/>
      <c r="QTG152" s="728"/>
      <c r="QTH152" s="728"/>
      <c r="QTI152" s="728"/>
      <c r="QTJ152" s="728"/>
      <c r="QTK152" s="728"/>
      <c r="QTL152" s="728"/>
      <c r="QTM152" s="728"/>
      <c r="QTN152" s="728"/>
      <c r="QTO152" s="728"/>
      <c r="QTP152" s="728"/>
      <c r="QTQ152" s="728"/>
      <c r="QTR152" s="728"/>
      <c r="QTS152" s="728"/>
      <c r="QTT152" s="728"/>
      <c r="QTU152" s="728"/>
      <c r="QTV152" s="728"/>
      <c r="QTW152" s="728"/>
      <c r="QTX152" s="728"/>
      <c r="QTY152" s="728"/>
      <c r="QTZ152" s="728"/>
      <c r="QUA152" s="728"/>
      <c r="QUB152" s="728"/>
      <c r="QUC152" s="728"/>
      <c r="QUD152" s="728"/>
      <c r="QUE152" s="728"/>
      <c r="QUF152" s="728"/>
      <c r="QUG152" s="728"/>
      <c r="QUH152" s="728"/>
      <c r="QUI152" s="728"/>
      <c r="QUJ152" s="728"/>
      <c r="QUK152" s="728"/>
      <c r="QUL152" s="728"/>
      <c r="QUM152" s="728"/>
      <c r="QUN152" s="728"/>
      <c r="QUO152" s="728"/>
      <c r="QUP152" s="728"/>
      <c r="QUQ152" s="728"/>
      <c r="QUR152" s="728"/>
      <c r="QUS152" s="728"/>
      <c r="QUT152" s="728"/>
      <c r="QUU152" s="728"/>
      <c r="QUV152" s="728"/>
      <c r="QUW152" s="728"/>
      <c r="QUX152" s="728"/>
      <c r="QUY152" s="728"/>
      <c r="QUZ152" s="728"/>
      <c r="QVA152" s="728"/>
      <c r="QVB152" s="728"/>
      <c r="QVC152" s="728"/>
      <c r="QVD152" s="728"/>
      <c r="QVE152" s="728"/>
      <c r="QVF152" s="728"/>
      <c r="QVG152" s="728"/>
      <c r="QVH152" s="728"/>
      <c r="QVI152" s="728"/>
      <c r="QVJ152" s="728"/>
      <c r="QVK152" s="728"/>
      <c r="QVL152" s="728"/>
      <c r="QVM152" s="728"/>
      <c r="QVN152" s="728"/>
      <c r="QVO152" s="728"/>
      <c r="QVP152" s="728"/>
      <c r="QVQ152" s="728"/>
      <c r="QVR152" s="728"/>
      <c r="QVS152" s="728"/>
      <c r="QVT152" s="728"/>
      <c r="QVU152" s="728"/>
      <c r="QVV152" s="728"/>
      <c r="QVW152" s="728"/>
      <c r="QVX152" s="728"/>
      <c r="QVY152" s="728"/>
      <c r="QVZ152" s="728"/>
      <c r="QWA152" s="728"/>
      <c r="QWB152" s="728"/>
      <c r="QWC152" s="728"/>
      <c r="QWD152" s="728"/>
      <c r="QWE152" s="728"/>
      <c r="QWF152" s="728"/>
      <c r="QWG152" s="728"/>
      <c r="QWH152" s="728"/>
      <c r="QWI152" s="728"/>
      <c r="QWJ152" s="728"/>
      <c r="QWK152" s="728"/>
      <c r="QWL152" s="728"/>
      <c r="QWM152" s="728"/>
      <c r="QWN152" s="728"/>
      <c r="QWO152" s="728"/>
      <c r="QWP152" s="728"/>
      <c r="QWQ152" s="728"/>
      <c r="QWR152" s="728"/>
      <c r="QWS152" s="728"/>
      <c r="QWT152" s="728"/>
      <c r="QWU152" s="728"/>
      <c r="QWV152" s="728"/>
      <c r="QWW152" s="728"/>
      <c r="QWX152" s="728"/>
      <c r="QWY152" s="728"/>
      <c r="QWZ152" s="728"/>
      <c r="QXA152" s="728"/>
      <c r="QXB152" s="728"/>
      <c r="QXC152" s="728"/>
      <c r="QXD152" s="728"/>
      <c r="QXE152" s="728"/>
      <c r="QXF152" s="728"/>
      <c r="QXG152" s="728"/>
      <c r="QXH152" s="728"/>
      <c r="QXI152" s="728"/>
      <c r="QXJ152" s="728"/>
      <c r="QXK152" s="728"/>
      <c r="QXL152" s="728"/>
      <c r="QXM152" s="728"/>
      <c r="QXN152" s="728"/>
      <c r="QXO152" s="728"/>
      <c r="QXP152" s="728"/>
      <c r="QXQ152" s="728"/>
      <c r="QXR152" s="728"/>
      <c r="QXS152" s="728"/>
      <c r="QXT152" s="728"/>
      <c r="QXU152" s="728"/>
      <c r="QXV152" s="728"/>
      <c r="QXW152" s="728"/>
      <c r="QXX152" s="728"/>
      <c r="QXY152" s="728"/>
      <c r="QXZ152" s="728"/>
      <c r="QYA152" s="728"/>
      <c r="QYB152" s="728"/>
      <c r="QYC152" s="728"/>
      <c r="QYD152" s="728"/>
      <c r="QYE152" s="728"/>
      <c r="QYF152" s="728"/>
      <c r="QYG152" s="728"/>
      <c r="QYH152" s="728"/>
      <c r="QYI152" s="728"/>
      <c r="QYJ152" s="728"/>
      <c r="QYK152" s="728"/>
      <c r="QYL152" s="728"/>
      <c r="QYM152" s="728"/>
      <c r="QYN152" s="728"/>
      <c r="QYO152" s="728"/>
      <c r="QYP152" s="728"/>
      <c r="QYQ152" s="728"/>
      <c r="QYR152" s="728"/>
      <c r="QYS152" s="728"/>
      <c r="QYT152" s="728"/>
      <c r="QYU152" s="728"/>
      <c r="QYV152" s="728"/>
      <c r="QYW152" s="728"/>
      <c r="QYX152" s="728"/>
      <c r="QYY152" s="728"/>
      <c r="QYZ152" s="728"/>
      <c r="QZA152" s="728"/>
      <c r="QZB152" s="728"/>
      <c r="QZC152" s="728"/>
      <c r="QZD152" s="728"/>
      <c r="QZE152" s="728"/>
      <c r="QZF152" s="728"/>
      <c r="QZG152" s="728"/>
      <c r="QZH152" s="728"/>
      <c r="QZI152" s="728"/>
      <c r="QZJ152" s="728"/>
      <c r="QZK152" s="728"/>
      <c r="QZL152" s="728"/>
      <c r="QZM152" s="728"/>
      <c r="QZN152" s="728"/>
      <c r="QZO152" s="728"/>
      <c r="QZP152" s="728"/>
      <c r="QZQ152" s="728"/>
      <c r="QZR152" s="728"/>
      <c r="QZS152" s="728"/>
      <c r="QZT152" s="728"/>
      <c r="QZU152" s="728"/>
      <c r="QZV152" s="728"/>
      <c r="QZW152" s="728"/>
      <c r="QZX152" s="728"/>
      <c r="QZY152" s="728"/>
      <c r="QZZ152" s="728"/>
      <c r="RAA152" s="728"/>
      <c r="RAB152" s="728"/>
      <c r="RAC152" s="728"/>
      <c r="RAD152" s="728"/>
      <c r="RAE152" s="728"/>
      <c r="RAF152" s="728"/>
      <c r="RAG152" s="728"/>
      <c r="RAH152" s="728"/>
      <c r="RAI152" s="728"/>
      <c r="RAJ152" s="728"/>
      <c r="RAK152" s="728"/>
      <c r="RAL152" s="728"/>
      <c r="RAM152" s="728"/>
      <c r="RAN152" s="728"/>
      <c r="RAO152" s="728"/>
      <c r="RAP152" s="728"/>
      <c r="RAQ152" s="728"/>
      <c r="RAR152" s="728"/>
      <c r="RAS152" s="728"/>
      <c r="RAT152" s="728"/>
      <c r="RAU152" s="728"/>
      <c r="RAV152" s="728"/>
      <c r="RAW152" s="728"/>
      <c r="RAX152" s="728"/>
      <c r="RAY152" s="728"/>
      <c r="RAZ152" s="728"/>
      <c r="RBA152" s="728"/>
      <c r="RBB152" s="728"/>
      <c r="RBC152" s="728"/>
      <c r="RBD152" s="728"/>
      <c r="RBE152" s="728"/>
      <c r="RBF152" s="728"/>
      <c r="RBG152" s="728"/>
      <c r="RBH152" s="728"/>
      <c r="RBI152" s="728"/>
      <c r="RBJ152" s="728"/>
      <c r="RBK152" s="728"/>
      <c r="RBL152" s="728"/>
      <c r="RBM152" s="728"/>
      <c r="RBN152" s="728"/>
      <c r="RBO152" s="728"/>
      <c r="RBP152" s="728"/>
      <c r="RBQ152" s="728"/>
      <c r="RBR152" s="728"/>
      <c r="RBS152" s="728"/>
      <c r="RBT152" s="728"/>
      <c r="RBU152" s="728"/>
      <c r="RBV152" s="728"/>
      <c r="RBW152" s="728"/>
      <c r="RBX152" s="728"/>
      <c r="RBY152" s="728"/>
      <c r="RBZ152" s="728"/>
      <c r="RCA152" s="728"/>
      <c r="RCB152" s="728"/>
      <c r="RCC152" s="728"/>
      <c r="RCD152" s="728"/>
      <c r="RCE152" s="728"/>
      <c r="RCF152" s="728"/>
      <c r="RCG152" s="728"/>
      <c r="RCH152" s="728"/>
      <c r="RCI152" s="728"/>
      <c r="RCJ152" s="728"/>
      <c r="RCK152" s="728"/>
      <c r="RCL152" s="728"/>
      <c r="RCM152" s="728"/>
      <c r="RCN152" s="728"/>
      <c r="RCO152" s="728"/>
      <c r="RCP152" s="728"/>
      <c r="RCQ152" s="728"/>
      <c r="RCR152" s="728"/>
      <c r="RCS152" s="728"/>
      <c r="RCT152" s="728"/>
      <c r="RCU152" s="728"/>
      <c r="RCV152" s="728"/>
      <c r="RCW152" s="728"/>
      <c r="RCX152" s="728"/>
      <c r="RCY152" s="728"/>
      <c r="RCZ152" s="728"/>
      <c r="RDA152" s="728"/>
      <c r="RDB152" s="728"/>
      <c r="RDC152" s="728"/>
      <c r="RDD152" s="728"/>
      <c r="RDE152" s="728"/>
      <c r="RDF152" s="728"/>
      <c r="RDG152" s="728"/>
      <c r="RDH152" s="728"/>
      <c r="RDI152" s="728"/>
      <c r="RDJ152" s="728"/>
      <c r="RDK152" s="728"/>
      <c r="RDL152" s="728"/>
      <c r="RDM152" s="728"/>
      <c r="RDN152" s="728"/>
      <c r="RDO152" s="728"/>
      <c r="RDP152" s="728"/>
      <c r="RDQ152" s="728"/>
      <c r="RDR152" s="728"/>
      <c r="RDS152" s="728"/>
      <c r="RDT152" s="728"/>
      <c r="RDU152" s="728"/>
      <c r="RDV152" s="728"/>
      <c r="RDW152" s="728"/>
      <c r="RDX152" s="728"/>
      <c r="RDY152" s="728"/>
      <c r="RDZ152" s="728"/>
      <c r="REA152" s="728"/>
      <c r="REB152" s="728"/>
      <c r="REC152" s="728"/>
      <c r="RED152" s="728"/>
      <c r="REE152" s="728"/>
      <c r="REF152" s="728"/>
      <c r="REG152" s="728"/>
      <c r="REH152" s="728"/>
      <c r="REI152" s="728"/>
      <c r="REJ152" s="728"/>
      <c r="REK152" s="728"/>
      <c r="REL152" s="728"/>
      <c r="REM152" s="728"/>
      <c r="REN152" s="728"/>
      <c r="REO152" s="728"/>
      <c r="REP152" s="728"/>
      <c r="REQ152" s="728"/>
      <c r="RER152" s="728"/>
      <c r="RES152" s="728"/>
      <c r="RET152" s="728"/>
      <c r="REU152" s="728"/>
      <c r="REV152" s="728"/>
      <c r="REW152" s="728"/>
      <c r="REX152" s="728"/>
      <c r="REY152" s="728"/>
      <c r="REZ152" s="728"/>
      <c r="RFA152" s="728"/>
      <c r="RFB152" s="728"/>
      <c r="RFC152" s="728"/>
      <c r="RFD152" s="728"/>
      <c r="RFE152" s="728"/>
      <c r="RFF152" s="728"/>
      <c r="RFG152" s="728"/>
      <c r="RFH152" s="728"/>
      <c r="RFI152" s="728"/>
      <c r="RFJ152" s="728"/>
      <c r="RFK152" s="728"/>
      <c r="RFL152" s="728"/>
      <c r="RFM152" s="728"/>
      <c r="RFN152" s="728"/>
      <c r="RFO152" s="728"/>
      <c r="RFP152" s="728"/>
      <c r="RFQ152" s="728"/>
      <c r="RFR152" s="728"/>
      <c r="RFS152" s="728"/>
      <c r="RFT152" s="728"/>
      <c r="RFU152" s="728"/>
      <c r="RFV152" s="728"/>
      <c r="RFW152" s="728"/>
      <c r="RFX152" s="728"/>
      <c r="RFY152" s="728"/>
      <c r="RFZ152" s="728"/>
      <c r="RGA152" s="728"/>
      <c r="RGB152" s="728"/>
      <c r="RGC152" s="728"/>
      <c r="RGD152" s="728"/>
      <c r="RGE152" s="728"/>
      <c r="RGF152" s="728"/>
      <c r="RGG152" s="728"/>
      <c r="RGH152" s="728"/>
      <c r="RGI152" s="728"/>
      <c r="RGJ152" s="728"/>
      <c r="RGK152" s="728"/>
      <c r="RGL152" s="728"/>
      <c r="RGM152" s="728"/>
      <c r="RGN152" s="728"/>
      <c r="RGO152" s="728"/>
      <c r="RGP152" s="728"/>
      <c r="RGQ152" s="728"/>
      <c r="RGR152" s="728"/>
      <c r="RGS152" s="728"/>
      <c r="RGT152" s="728"/>
      <c r="RGU152" s="728"/>
      <c r="RGV152" s="728"/>
      <c r="RGW152" s="728"/>
      <c r="RGX152" s="728"/>
      <c r="RGY152" s="728"/>
      <c r="RGZ152" s="728"/>
      <c r="RHA152" s="728"/>
      <c r="RHB152" s="728"/>
      <c r="RHC152" s="728"/>
      <c r="RHD152" s="728"/>
      <c r="RHE152" s="728"/>
      <c r="RHF152" s="728"/>
      <c r="RHG152" s="728"/>
      <c r="RHH152" s="728"/>
      <c r="RHI152" s="728"/>
      <c r="RHJ152" s="728"/>
      <c r="RHK152" s="728"/>
      <c r="RHL152" s="728"/>
      <c r="RHM152" s="728"/>
      <c r="RHN152" s="728"/>
      <c r="RHO152" s="728"/>
      <c r="RHP152" s="728"/>
      <c r="RHQ152" s="728"/>
      <c r="RHR152" s="728"/>
      <c r="RHS152" s="728"/>
      <c r="RHT152" s="728"/>
      <c r="RHU152" s="728"/>
      <c r="RHV152" s="728"/>
      <c r="RHW152" s="728"/>
      <c r="RHX152" s="728"/>
      <c r="RHY152" s="728"/>
      <c r="RHZ152" s="728"/>
      <c r="RIA152" s="728"/>
      <c r="RIB152" s="728"/>
      <c r="RIC152" s="728"/>
      <c r="RID152" s="728"/>
      <c r="RIE152" s="728"/>
      <c r="RIF152" s="728"/>
      <c r="RIG152" s="728"/>
      <c r="RIH152" s="728"/>
      <c r="RII152" s="728"/>
      <c r="RIJ152" s="728"/>
      <c r="RIK152" s="728"/>
      <c r="RIL152" s="728"/>
      <c r="RIM152" s="728"/>
      <c r="RIN152" s="728"/>
      <c r="RIO152" s="728"/>
      <c r="RIP152" s="728"/>
      <c r="RIQ152" s="728"/>
      <c r="RIR152" s="728"/>
      <c r="RIS152" s="728"/>
      <c r="RIT152" s="728"/>
      <c r="RIU152" s="728"/>
      <c r="RIV152" s="728"/>
      <c r="RIW152" s="728"/>
      <c r="RIX152" s="728"/>
      <c r="RIY152" s="728"/>
      <c r="RIZ152" s="728"/>
      <c r="RJA152" s="728"/>
      <c r="RJB152" s="728"/>
      <c r="RJC152" s="728"/>
      <c r="RJD152" s="728"/>
      <c r="RJE152" s="728"/>
      <c r="RJF152" s="728"/>
      <c r="RJG152" s="728"/>
      <c r="RJH152" s="728"/>
      <c r="RJI152" s="728"/>
      <c r="RJJ152" s="728"/>
      <c r="RJK152" s="728"/>
      <c r="RJL152" s="728"/>
      <c r="RJM152" s="728"/>
      <c r="RJN152" s="728"/>
      <c r="RJO152" s="728"/>
      <c r="RJP152" s="728"/>
      <c r="RJQ152" s="728"/>
      <c r="RJR152" s="728"/>
      <c r="RJS152" s="728"/>
      <c r="RJT152" s="728"/>
      <c r="RJU152" s="728"/>
      <c r="RJV152" s="728"/>
      <c r="RJW152" s="728"/>
      <c r="RJX152" s="728"/>
      <c r="RJY152" s="728"/>
      <c r="RJZ152" s="728"/>
      <c r="RKA152" s="728"/>
      <c r="RKB152" s="728"/>
      <c r="RKC152" s="728"/>
      <c r="RKD152" s="728"/>
      <c r="RKE152" s="728"/>
      <c r="RKF152" s="728"/>
      <c r="RKG152" s="728"/>
      <c r="RKH152" s="728"/>
      <c r="RKI152" s="728"/>
      <c r="RKJ152" s="728"/>
      <c r="RKK152" s="728"/>
      <c r="RKL152" s="728"/>
      <c r="RKM152" s="728"/>
      <c r="RKN152" s="728"/>
      <c r="RKO152" s="728"/>
      <c r="RKP152" s="728"/>
      <c r="RKQ152" s="728"/>
      <c r="RKR152" s="728"/>
      <c r="RKS152" s="728"/>
      <c r="RKT152" s="728"/>
      <c r="RKU152" s="728"/>
      <c r="RKV152" s="728"/>
      <c r="RKW152" s="728"/>
      <c r="RKX152" s="728"/>
      <c r="RKY152" s="728"/>
      <c r="RKZ152" s="728"/>
      <c r="RLA152" s="728"/>
      <c r="RLB152" s="728"/>
      <c r="RLC152" s="728"/>
      <c r="RLD152" s="728"/>
      <c r="RLE152" s="728"/>
      <c r="RLF152" s="728"/>
      <c r="RLG152" s="728"/>
      <c r="RLH152" s="728"/>
      <c r="RLI152" s="728"/>
      <c r="RLJ152" s="728"/>
      <c r="RLK152" s="728"/>
      <c r="RLL152" s="728"/>
      <c r="RLM152" s="728"/>
      <c r="RLN152" s="728"/>
      <c r="RLO152" s="728"/>
      <c r="RLP152" s="728"/>
      <c r="RLQ152" s="728"/>
      <c r="RLR152" s="728"/>
      <c r="RLS152" s="728"/>
      <c r="RLT152" s="728"/>
      <c r="RLU152" s="728"/>
      <c r="RLV152" s="728"/>
      <c r="RLW152" s="728"/>
      <c r="RLX152" s="728"/>
      <c r="RLY152" s="728"/>
      <c r="RLZ152" s="728"/>
      <c r="RMA152" s="728"/>
      <c r="RMB152" s="728"/>
      <c r="RMC152" s="728"/>
      <c r="RMD152" s="728"/>
      <c r="RME152" s="728"/>
      <c r="RMF152" s="728"/>
      <c r="RMG152" s="728"/>
      <c r="RMH152" s="728"/>
      <c r="RMI152" s="728"/>
      <c r="RMJ152" s="728"/>
      <c r="RMK152" s="728"/>
      <c r="RML152" s="728"/>
      <c r="RMM152" s="728"/>
      <c r="RMN152" s="728"/>
      <c r="RMO152" s="728"/>
      <c r="RMP152" s="728"/>
      <c r="RMQ152" s="728"/>
      <c r="RMR152" s="728"/>
      <c r="RMS152" s="728"/>
      <c r="RMT152" s="728"/>
      <c r="RMU152" s="728"/>
      <c r="RMV152" s="728"/>
      <c r="RMW152" s="728"/>
      <c r="RMX152" s="728"/>
      <c r="RMY152" s="728"/>
      <c r="RMZ152" s="728"/>
      <c r="RNA152" s="728"/>
      <c r="RNB152" s="728"/>
      <c r="RNC152" s="728"/>
      <c r="RND152" s="728"/>
      <c r="RNE152" s="728"/>
      <c r="RNF152" s="728"/>
      <c r="RNG152" s="728"/>
      <c r="RNH152" s="728"/>
      <c r="RNI152" s="728"/>
      <c r="RNJ152" s="728"/>
      <c r="RNK152" s="728"/>
      <c r="RNL152" s="728"/>
      <c r="RNM152" s="728"/>
      <c r="RNN152" s="728"/>
      <c r="RNO152" s="728"/>
      <c r="RNP152" s="728"/>
      <c r="RNQ152" s="728"/>
      <c r="RNR152" s="728"/>
      <c r="RNS152" s="728"/>
      <c r="RNT152" s="728"/>
      <c r="RNU152" s="728"/>
      <c r="RNV152" s="728"/>
      <c r="RNW152" s="728"/>
      <c r="RNX152" s="728"/>
      <c r="RNY152" s="728"/>
      <c r="RNZ152" s="728"/>
      <c r="ROA152" s="728"/>
      <c r="ROB152" s="728"/>
      <c r="ROC152" s="728"/>
      <c r="ROD152" s="728"/>
      <c r="ROE152" s="728"/>
      <c r="ROF152" s="728"/>
      <c r="ROG152" s="728"/>
      <c r="ROH152" s="728"/>
      <c r="ROI152" s="728"/>
      <c r="ROJ152" s="728"/>
      <c r="ROK152" s="728"/>
      <c r="ROL152" s="728"/>
      <c r="ROM152" s="728"/>
      <c r="RON152" s="728"/>
      <c r="ROO152" s="728"/>
      <c r="ROP152" s="728"/>
      <c r="ROQ152" s="728"/>
      <c r="ROR152" s="728"/>
      <c r="ROS152" s="728"/>
      <c r="ROT152" s="728"/>
      <c r="ROU152" s="728"/>
      <c r="ROV152" s="728"/>
      <c r="ROW152" s="728"/>
      <c r="ROX152" s="728"/>
      <c r="ROY152" s="728"/>
      <c r="ROZ152" s="728"/>
      <c r="RPA152" s="728"/>
      <c r="RPB152" s="728"/>
      <c r="RPC152" s="728"/>
      <c r="RPD152" s="728"/>
      <c r="RPE152" s="728"/>
      <c r="RPF152" s="728"/>
      <c r="RPG152" s="728"/>
      <c r="RPH152" s="728"/>
      <c r="RPI152" s="728"/>
      <c r="RPJ152" s="728"/>
      <c r="RPK152" s="728"/>
      <c r="RPL152" s="728"/>
      <c r="RPM152" s="728"/>
      <c r="RPN152" s="728"/>
      <c r="RPO152" s="728"/>
      <c r="RPP152" s="728"/>
      <c r="RPQ152" s="728"/>
      <c r="RPR152" s="728"/>
      <c r="RPS152" s="728"/>
      <c r="RPT152" s="728"/>
      <c r="RPU152" s="728"/>
      <c r="RPV152" s="728"/>
      <c r="RPW152" s="728"/>
      <c r="RPX152" s="728"/>
      <c r="RPY152" s="728"/>
      <c r="RPZ152" s="728"/>
      <c r="RQA152" s="728"/>
      <c r="RQB152" s="728"/>
      <c r="RQC152" s="728"/>
      <c r="RQD152" s="728"/>
      <c r="RQE152" s="728"/>
      <c r="RQF152" s="728"/>
      <c r="RQG152" s="728"/>
      <c r="RQH152" s="728"/>
      <c r="RQI152" s="728"/>
      <c r="RQJ152" s="728"/>
      <c r="RQK152" s="728"/>
      <c r="RQL152" s="728"/>
      <c r="RQM152" s="728"/>
      <c r="RQN152" s="728"/>
      <c r="RQO152" s="728"/>
      <c r="RQP152" s="728"/>
      <c r="RQQ152" s="728"/>
      <c r="RQR152" s="728"/>
      <c r="RQS152" s="728"/>
      <c r="RQT152" s="728"/>
      <c r="RQU152" s="728"/>
      <c r="RQV152" s="728"/>
      <c r="RQW152" s="728"/>
      <c r="RQX152" s="728"/>
      <c r="RQY152" s="728"/>
      <c r="RQZ152" s="728"/>
      <c r="RRA152" s="728"/>
      <c r="RRB152" s="728"/>
      <c r="RRC152" s="728"/>
      <c r="RRD152" s="728"/>
      <c r="RRE152" s="728"/>
      <c r="RRF152" s="728"/>
      <c r="RRG152" s="728"/>
      <c r="RRH152" s="728"/>
      <c r="RRI152" s="728"/>
      <c r="RRJ152" s="728"/>
      <c r="RRK152" s="728"/>
      <c r="RRL152" s="728"/>
      <c r="RRM152" s="728"/>
      <c r="RRN152" s="728"/>
      <c r="RRO152" s="728"/>
      <c r="RRP152" s="728"/>
      <c r="RRQ152" s="728"/>
      <c r="RRR152" s="728"/>
      <c r="RRS152" s="728"/>
      <c r="RRT152" s="728"/>
      <c r="RRU152" s="728"/>
      <c r="RRV152" s="728"/>
      <c r="RRW152" s="728"/>
      <c r="RRX152" s="728"/>
      <c r="RRY152" s="728"/>
      <c r="RRZ152" s="728"/>
      <c r="RSA152" s="728"/>
      <c r="RSB152" s="728"/>
      <c r="RSC152" s="728"/>
      <c r="RSD152" s="728"/>
      <c r="RSE152" s="728"/>
      <c r="RSF152" s="728"/>
      <c r="RSG152" s="728"/>
      <c r="RSH152" s="728"/>
      <c r="RSI152" s="728"/>
      <c r="RSJ152" s="728"/>
      <c r="RSK152" s="728"/>
      <c r="RSL152" s="728"/>
      <c r="RSM152" s="728"/>
      <c r="RSN152" s="728"/>
      <c r="RSO152" s="728"/>
      <c r="RSP152" s="728"/>
      <c r="RSQ152" s="728"/>
      <c r="RSR152" s="728"/>
      <c r="RSS152" s="728"/>
      <c r="RST152" s="728"/>
      <c r="RSU152" s="728"/>
      <c r="RSV152" s="728"/>
      <c r="RSW152" s="728"/>
      <c r="RSX152" s="728"/>
      <c r="RSY152" s="728"/>
      <c r="RSZ152" s="728"/>
      <c r="RTA152" s="728"/>
      <c r="RTB152" s="728"/>
      <c r="RTC152" s="728"/>
      <c r="RTD152" s="728"/>
      <c r="RTE152" s="728"/>
      <c r="RTF152" s="728"/>
      <c r="RTG152" s="728"/>
      <c r="RTH152" s="728"/>
      <c r="RTI152" s="728"/>
      <c r="RTJ152" s="728"/>
      <c r="RTK152" s="728"/>
      <c r="RTL152" s="728"/>
      <c r="RTM152" s="728"/>
      <c r="RTN152" s="728"/>
      <c r="RTO152" s="728"/>
      <c r="RTP152" s="728"/>
      <c r="RTQ152" s="728"/>
      <c r="RTR152" s="728"/>
      <c r="RTS152" s="728"/>
      <c r="RTT152" s="728"/>
      <c r="RTU152" s="728"/>
      <c r="RTV152" s="728"/>
      <c r="RTW152" s="728"/>
      <c r="RTX152" s="728"/>
      <c r="RTY152" s="728"/>
      <c r="RTZ152" s="728"/>
      <c r="RUA152" s="728"/>
      <c r="RUB152" s="728"/>
      <c r="RUC152" s="728"/>
      <c r="RUD152" s="728"/>
      <c r="RUE152" s="728"/>
      <c r="RUF152" s="728"/>
      <c r="RUG152" s="728"/>
      <c r="RUH152" s="728"/>
      <c r="RUI152" s="728"/>
      <c r="RUJ152" s="728"/>
      <c r="RUK152" s="728"/>
      <c r="RUL152" s="728"/>
      <c r="RUM152" s="728"/>
      <c r="RUN152" s="728"/>
      <c r="RUO152" s="728"/>
      <c r="RUP152" s="728"/>
      <c r="RUQ152" s="728"/>
      <c r="RUR152" s="728"/>
      <c r="RUS152" s="728"/>
      <c r="RUT152" s="728"/>
      <c r="RUU152" s="728"/>
      <c r="RUV152" s="728"/>
      <c r="RUW152" s="728"/>
      <c r="RUX152" s="728"/>
      <c r="RUY152" s="728"/>
      <c r="RUZ152" s="728"/>
      <c r="RVA152" s="728"/>
      <c r="RVB152" s="728"/>
      <c r="RVC152" s="728"/>
      <c r="RVD152" s="728"/>
      <c r="RVE152" s="728"/>
      <c r="RVF152" s="728"/>
      <c r="RVG152" s="728"/>
      <c r="RVH152" s="728"/>
      <c r="RVI152" s="728"/>
      <c r="RVJ152" s="728"/>
      <c r="RVK152" s="728"/>
      <c r="RVL152" s="728"/>
      <c r="RVM152" s="728"/>
      <c r="RVN152" s="728"/>
      <c r="RVO152" s="728"/>
      <c r="RVP152" s="728"/>
      <c r="RVQ152" s="728"/>
      <c r="RVR152" s="728"/>
      <c r="RVS152" s="728"/>
      <c r="RVT152" s="728"/>
      <c r="RVU152" s="728"/>
      <c r="RVV152" s="728"/>
      <c r="RVW152" s="728"/>
      <c r="RVX152" s="728"/>
      <c r="RVY152" s="728"/>
      <c r="RVZ152" s="728"/>
      <c r="RWA152" s="728"/>
      <c r="RWB152" s="728"/>
      <c r="RWC152" s="728"/>
      <c r="RWD152" s="728"/>
      <c r="RWE152" s="728"/>
      <c r="RWF152" s="728"/>
      <c r="RWG152" s="728"/>
      <c r="RWH152" s="728"/>
      <c r="RWI152" s="728"/>
      <c r="RWJ152" s="728"/>
      <c r="RWK152" s="728"/>
      <c r="RWL152" s="728"/>
      <c r="RWM152" s="728"/>
      <c r="RWN152" s="728"/>
      <c r="RWO152" s="728"/>
      <c r="RWP152" s="728"/>
      <c r="RWQ152" s="728"/>
      <c r="RWR152" s="728"/>
      <c r="RWS152" s="728"/>
      <c r="RWT152" s="728"/>
      <c r="RWU152" s="728"/>
      <c r="RWV152" s="728"/>
      <c r="RWW152" s="728"/>
      <c r="RWX152" s="728"/>
      <c r="RWY152" s="728"/>
      <c r="RWZ152" s="728"/>
      <c r="RXA152" s="728"/>
      <c r="RXB152" s="728"/>
      <c r="RXC152" s="728"/>
      <c r="RXD152" s="728"/>
      <c r="RXE152" s="728"/>
      <c r="RXF152" s="728"/>
      <c r="RXG152" s="728"/>
      <c r="RXH152" s="728"/>
      <c r="RXI152" s="728"/>
      <c r="RXJ152" s="728"/>
      <c r="RXK152" s="728"/>
      <c r="RXL152" s="728"/>
      <c r="RXM152" s="728"/>
      <c r="RXN152" s="728"/>
      <c r="RXO152" s="728"/>
      <c r="RXP152" s="728"/>
      <c r="RXQ152" s="728"/>
      <c r="RXR152" s="728"/>
      <c r="RXS152" s="728"/>
      <c r="RXT152" s="728"/>
      <c r="RXU152" s="728"/>
      <c r="RXV152" s="728"/>
      <c r="RXW152" s="728"/>
      <c r="RXX152" s="728"/>
      <c r="RXY152" s="728"/>
      <c r="RXZ152" s="728"/>
      <c r="RYA152" s="728"/>
      <c r="RYB152" s="728"/>
      <c r="RYC152" s="728"/>
      <c r="RYD152" s="728"/>
      <c r="RYE152" s="728"/>
      <c r="RYF152" s="728"/>
      <c r="RYG152" s="728"/>
      <c r="RYH152" s="728"/>
      <c r="RYI152" s="728"/>
      <c r="RYJ152" s="728"/>
      <c r="RYK152" s="728"/>
      <c r="RYL152" s="728"/>
      <c r="RYM152" s="728"/>
      <c r="RYN152" s="728"/>
      <c r="RYO152" s="728"/>
      <c r="RYP152" s="728"/>
      <c r="RYQ152" s="728"/>
      <c r="RYR152" s="728"/>
      <c r="RYS152" s="728"/>
      <c r="RYT152" s="728"/>
      <c r="RYU152" s="728"/>
      <c r="RYV152" s="728"/>
      <c r="RYW152" s="728"/>
      <c r="RYX152" s="728"/>
      <c r="RYY152" s="728"/>
      <c r="RYZ152" s="728"/>
      <c r="RZA152" s="728"/>
      <c r="RZB152" s="728"/>
      <c r="RZC152" s="728"/>
      <c r="RZD152" s="728"/>
      <c r="RZE152" s="728"/>
      <c r="RZF152" s="728"/>
      <c r="RZG152" s="728"/>
      <c r="RZH152" s="728"/>
      <c r="RZI152" s="728"/>
      <c r="RZJ152" s="728"/>
      <c r="RZK152" s="728"/>
      <c r="RZL152" s="728"/>
      <c r="RZM152" s="728"/>
      <c r="RZN152" s="728"/>
      <c r="RZO152" s="728"/>
      <c r="RZP152" s="728"/>
      <c r="RZQ152" s="728"/>
      <c r="RZR152" s="728"/>
      <c r="RZS152" s="728"/>
      <c r="RZT152" s="728"/>
      <c r="RZU152" s="728"/>
      <c r="RZV152" s="728"/>
      <c r="RZW152" s="728"/>
      <c r="RZX152" s="728"/>
      <c r="RZY152" s="728"/>
      <c r="RZZ152" s="728"/>
      <c r="SAA152" s="728"/>
      <c r="SAB152" s="728"/>
      <c r="SAC152" s="728"/>
      <c r="SAD152" s="728"/>
      <c r="SAE152" s="728"/>
      <c r="SAF152" s="728"/>
      <c r="SAG152" s="728"/>
      <c r="SAH152" s="728"/>
      <c r="SAI152" s="728"/>
      <c r="SAJ152" s="728"/>
      <c r="SAK152" s="728"/>
      <c r="SAL152" s="728"/>
      <c r="SAM152" s="728"/>
      <c r="SAN152" s="728"/>
      <c r="SAO152" s="728"/>
      <c r="SAP152" s="728"/>
      <c r="SAQ152" s="728"/>
      <c r="SAR152" s="728"/>
      <c r="SAS152" s="728"/>
      <c r="SAT152" s="728"/>
      <c r="SAU152" s="728"/>
      <c r="SAV152" s="728"/>
      <c r="SAW152" s="728"/>
      <c r="SAX152" s="728"/>
      <c r="SAY152" s="728"/>
      <c r="SAZ152" s="728"/>
      <c r="SBA152" s="728"/>
      <c r="SBB152" s="728"/>
      <c r="SBC152" s="728"/>
      <c r="SBD152" s="728"/>
      <c r="SBE152" s="728"/>
      <c r="SBF152" s="728"/>
      <c r="SBG152" s="728"/>
      <c r="SBH152" s="728"/>
      <c r="SBI152" s="728"/>
      <c r="SBJ152" s="728"/>
      <c r="SBK152" s="728"/>
      <c r="SBL152" s="728"/>
      <c r="SBM152" s="728"/>
      <c r="SBN152" s="728"/>
      <c r="SBO152" s="728"/>
      <c r="SBP152" s="728"/>
      <c r="SBQ152" s="728"/>
      <c r="SBR152" s="728"/>
      <c r="SBS152" s="728"/>
      <c r="SBT152" s="728"/>
      <c r="SBU152" s="728"/>
      <c r="SBV152" s="728"/>
      <c r="SBW152" s="728"/>
      <c r="SBX152" s="728"/>
      <c r="SBY152" s="728"/>
      <c r="SBZ152" s="728"/>
      <c r="SCA152" s="728"/>
      <c r="SCB152" s="728"/>
      <c r="SCC152" s="728"/>
      <c r="SCD152" s="728"/>
      <c r="SCE152" s="728"/>
      <c r="SCF152" s="728"/>
      <c r="SCG152" s="728"/>
      <c r="SCH152" s="728"/>
      <c r="SCI152" s="728"/>
      <c r="SCJ152" s="728"/>
      <c r="SCK152" s="728"/>
      <c r="SCL152" s="728"/>
      <c r="SCM152" s="728"/>
      <c r="SCN152" s="728"/>
      <c r="SCO152" s="728"/>
      <c r="SCP152" s="728"/>
      <c r="SCQ152" s="728"/>
      <c r="SCR152" s="728"/>
      <c r="SCS152" s="728"/>
      <c r="SCT152" s="728"/>
      <c r="SCU152" s="728"/>
      <c r="SCV152" s="728"/>
      <c r="SCW152" s="728"/>
      <c r="SCX152" s="728"/>
      <c r="SCY152" s="728"/>
      <c r="SCZ152" s="728"/>
      <c r="SDA152" s="728"/>
      <c r="SDB152" s="728"/>
      <c r="SDC152" s="728"/>
      <c r="SDD152" s="728"/>
      <c r="SDE152" s="728"/>
      <c r="SDF152" s="728"/>
      <c r="SDG152" s="728"/>
      <c r="SDH152" s="728"/>
      <c r="SDI152" s="728"/>
      <c r="SDJ152" s="728"/>
      <c r="SDK152" s="728"/>
      <c r="SDL152" s="728"/>
      <c r="SDM152" s="728"/>
      <c r="SDN152" s="728"/>
      <c r="SDO152" s="728"/>
      <c r="SDP152" s="728"/>
      <c r="SDQ152" s="728"/>
      <c r="SDR152" s="728"/>
      <c r="SDS152" s="728"/>
      <c r="SDT152" s="728"/>
      <c r="SDU152" s="728"/>
      <c r="SDV152" s="728"/>
      <c r="SDW152" s="728"/>
      <c r="SDX152" s="728"/>
      <c r="SDY152" s="728"/>
      <c r="SDZ152" s="728"/>
      <c r="SEA152" s="728"/>
      <c r="SEB152" s="728"/>
      <c r="SEC152" s="728"/>
      <c r="SED152" s="728"/>
      <c r="SEE152" s="728"/>
      <c r="SEF152" s="728"/>
      <c r="SEG152" s="728"/>
      <c r="SEH152" s="728"/>
      <c r="SEI152" s="728"/>
      <c r="SEJ152" s="728"/>
      <c r="SEK152" s="728"/>
      <c r="SEL152" s="728"/>
      <c r="SEM152" s="728"/>
      <c r="SEN152" s="728"/>
      <c r="SEO152" s="728"/>
      <c r="SEP152" s="728"/>
      <c r="SEQ152" s="728"/>
      <c r="SER152" s="728"/>
      <c r="SES152" s="728"/>
      <c r="SET152" s="728"/>
      <c r="SEU152" s="728"/>
      <c r="SEV152" s="728"/>
      <c r="SEW152" s="728"/>
      <c r="SEX152" s="728"/>
      <c r="SEY152" s="728"/>
      <c r="SEZ152" s="728"/>
      <c r="SFA152" s="728"/>
      <c r="SFB152" s="728"/>
      <c r="SFC152" s="728"/>
      <c r="SFD152" s="728"/>
      <c r="SFE152" s="728"/>
      <c r="SFF152" s="728"/>
      <c r="SFG152" s="728"/>
      <c r="SFH152" s="728"/>
      <c r="SFI152" s="728"/>
      <c r="SFJ152" s="728"/>
      <c r="SFK152" s="728"/>
      <c r="SFL152" s="728"/>
      <c r="SFM152" s="728"/>
      <c r="SFN152" s="728"/>
      <c r="SFO152" s="728"/>
      <c r="SFP152" s="728"/>
      <c r="SFQ152" s="728"/>
      <c r="SFR152" s="728"/>
      <c r="SFS152" s="728"/>
      <c r="SFT152" s="728"/>
      <c r="SFU152" s="728"/>
      <c r="SFV152" s="728"/>
      <c r="SFW152" s="728"/>
      <c r="SFX152" s="728"/>
      <c r="SFY152" s="728"/>
      <c r="SFZ152" s="728"/>
      <c r="SGA152" s="728"/>
      <c r="SGB152" s="728"/>
      <c r="SGC152" s="728"/>
      <c r="SGD152" s="728"/>
      <c r="SGE152" s="728"/>
      <c r="SGF152" s="728"/>
      <c r="SGG152" s="728"/>
      <c r="SGH152" s="728"/>
      <c r="SGI152" s="728"/>
      <c r="SGJ152" s="728"/>
      <c r="SGK152" s="728"/>
      <c r="SGL152" s="728"/>
      <c r="SGM152" s="728"/>
      <c r="SGN152" s="728"/>
      <c r="SGO152" s="728"/>
      <c r="SGP152" s="728"/>
      <c r="SGQ152" s="728"/>
      <c r="SGR152" s="728"/>
      <c r="SGS152" s="728"/>
      <c r="SGT152" s="728"/>
      <c r="SGU152" s="728"/>
      <c r="SGV152" s="728"/>
      <c r="SGW152" s="728"/>
      <c r="SGX152" s="728"/>
      <c r="SGY152" s="728"/>
      <c r="SGZ152" s="728"/>
      <c r="SHA152" s="728"/>
      <c r="SHB152" s="728"/>
      <c r="SHC152" s="728"/>
      <c r="SHD152" s="728"/>
      <c r="SHE152" s="728"/>
      <c r="SHF152" s="728"/>
      <c r="SHG152" s="728"/>
      <c r="SHH152" s="728"/>
      <c r="SHI152" s="728"/>
      <c r="SHJ152" s="728"/>
      <c r="SHK152" s="728"/>
      <c r="SHL152" s="728"/>
      <c r="SHM152" s="728"/>
      <c r="SHN152" s="728"/>
      <c r="SHO152" s="728"/>
      <c r="SHP152" s="728"/>
      <c r="SHQ152" s="728"/>
      <c r="SHR152" s="728"/>
      <c r="SHS152" s="728"/>
      <c r="SHT152" s="728"/>
      <c r="SHU152" s="728"/>
      <c r="SHV152" s="728"/>
      <c r="SHW152" s="728"/>
      <c r="SHX152" s="728"/>
      <c r="SHY152" s="728"/>
      <c r="SHZ152" s="728"/>
      <c r="SIA152" s="728"/>
      <c r="SIB152" s="728"/>
      <c r="SIC152" s="728"/>
      <c r="SID152" s="728"/>
      <c r="SIE152" s="728"/>
      <c r="SIF152" s="728"/>
      <c r="SIG152" s="728"/>
      <c r="SIH152" s="728"/>
      <c r="SII152" s="728"/>
      <c r="SIJ152" s="728"/>
      <c r="SIK152" s="728"/>
      <c r="SIL152" s="728"/>
      <c r="SIM152" s="728"/>
      <c r="SIN152" s="728"/>
      <c r="SIO152" s="728"/>
      <c r="SIP152" s="728"/>
      <c r="SIQ152" s="728"/>
      <c r="SIR152" s="728"/>
      <c r="SIS152" s="728"/>
      <c r="SIT152" s="728"/>
      <c r="SIU152" s="728"/>
      <c r="SIV152" s="728"/>
      <c r="SIW152" s="728"/>
      <c r="SIX152" s="728"/>
      <c r="SIY152" s="728"/>
      <c r="SIZ152" s="728"/>
      <c r="SJA152" s="728"/>
      <c r="SJB152" s="728"/>
      <c r="SJC152" s="728"/>
      <c r="SJD152" s="728"/>
      <c r="SJE152" s="728"/>
      <c r="SJF152" s="728"/>
      <c r="SJG152" s="728"/>
      <c r="SJH152" s="728"/>
      <c r="SJI152" s="728"/>
      <c r="SJJ152" s="728"/>
      <c r="SJK152" s="728"/>
      <c r="SJL152" s="728"/>
      <c r="SJM152" s="728"/>
      <c r="SJN152" s="728"/>
      <c r="SJO152" s="728"/>
      <c r="SJP152" s="728"/>
      <c r="SJQ152" s="728"/>
      <c r="SJR152" s="728"/>
      <c r="SJS152" s="728"/>
      <c r="SJT152" s="728"/>
      <c r="SJU152" s="728"/>
      <c r="SJV152" s="728"/>
      <c r="SJW152" s="728"/>
      <c r="SJX152" s="728"/>
      <c r="SJY152" s="728"/>
      <c r="SJZ152" s="728"/>
      <c r="SKA152" s="728"/>
      <c r="SKB152" s="728"/>
      <c r="SKC152" s="728"/>
      <c r="SKD152" s="728"/>
      <c r="SKE152" s="728"/>
      <c r="SKF152" s="728"/>
      <c r="SKG152" s="728"/>
      <c r="SKH152" s="728"/>
      <c r="SKI152" s="728"/>
      <c r="SKJ152" s="728"/>
      <c r="SKK152" s="728"/>
      <c r="SKL152" s="728"/>
      <c r="SKM152" s="728"/>
      <c r="SKN152" s="728"/>
      <c r="SKO152" s="728"/>
      <c r="SKP152" s="728"/>
      <c r="SKQ152" s="728"/>
      <c r="SKR152" s="728"/>
      <c r="SKS152" s="728"/>
      <c r="SKT152" s="728"/>
      <c r="SKU152" s="728"/>
      <c r="SKV152" s="728"/>
      <c r="SKW152" s="728"/>
      <c r="SKX152" s="728"/>
      <c r="SKY152" s="728"/>
      <c r="SKZ152" s="728"/>
      <c r="SLA152" s="728"/>
      <c r="SLB152" s="728"/>
      <c r="SLC152" s="728"/>
      <c r="SLD152" s="728"/>
      <c r="SLE152" s="728"/>
      <c r="SLF152" s="728"/>
      <c r="SLG152" s="728"/>
      <c r="SLH152" s="728"/>
      <c r="SLI152" s="728"/>
      <c r="SLJ152" s="728"/>
      <c r="SLK152" s="728"/>
      <c r="SLL152" s="728"/>
      <c r="SLM152" s="728"/>
      <c r="SLN152" s="728"/>
      <c r="SLO152" s="728"/>
      <c r="SLP152" s="728"/>
      <c r="SLQ152" s="728"/>
      <c r="SLR152" s="728"/>
      <c r="SLS152" s="728"/>
      <c r="SLT152" s="728"/>
      <c r="SLU152" s="728"/>
      <c r="SLV152" s="728"/>
      <c r="SLW152" s="728"/>
      <c r="SLX152" s="728"/>
      <c r="SLY152" s="728"/>
      <c r="SLZ152" s="728"/>
      <c r="SMA152" s="728"/>
      <c r="SMB152" s="728"/>
      <c r="SMC152" s="728"/>
      <c r="SMD152" s="728"/>
      <c r="SME152" s="728"/>
      <c r="SMF152" s="728"/>
      <c r="SMG152" s="728"/>
      <c r="SMH152" s="728"/>
      <c r="SMI152" s="728"/>
      <c r="SMJ152" s="728"/>
      <c r="SMK152" s="728"/>
      <c r="SML152" s="728"/>
      <c r="SMM152" s="728"/>
      <c r="SMN152" s="728"/>
      <c r="SMO152" s="728"/>
      <c r="SMP152" s="728"/>
      <c r="SMQ152" s="728"/>
      <c r="SMR152" s="728"/>
      <c r="SMS152" s="728"/>
      <c r="SMT152" s="728"/>
      <c r="SMU152" s="728"/>
      <c r="SMV152" s="728"/>
      <c r="SMW152" s="728"/>
      <c r="SMX152" s="728"/>
      <c r="SMY152" s="728"/>
      <c r="SMZ152" s="728"/>
      <c r="SNA152" s="728"/>
      <c r="SNB152" s="728"/>
      <c r="SNC152" s="728"/>
      <c r="SND152" s="728"/>
      <c r="SNE152" s="728"/>
      <c r="SNF152" s="728"/>
      <c r="SNG152" s="728"/>
      <c r="SNH152" s="728"/>
      <c r="SNI152" s="728"/>
      <c r="SNJ152" s="728"/>
      <c r="SNK152" s="728"/>
      <c r="SNL152" s="728"/>
      <c r="SNM152" s="728"/>
      <c r="SNN152" s="728"/>
      <c r="SNO152" s="728"/>
      <c r="SNP152" s="728"/>
      <c r="SNQ152" s="728"/>
      <c r="SNR152" s="728"/>
      <c r="SNS152" s="728"/>
      <c r="SNT152" s="728"/>
      <c r="SNU152" s="728"/>
      <c r="SNV152" s="728"/>
      <c r="SNW152" s="728"/>
      <c r="SNX152" s="728"/>
      <c r="SNY152" s="728"/>
      <c r="SNZ152" s="728"/>
      <c r="SOA152" s="728"/>
      <c r="SOB152" s="728"/>
      <c r="SOC152" s="728"/>
      <c r="SOD152" s="728"/>
      <c r="SOE152" s="728"/>
      <c r="SOF152" s="728"/>
      <c r="SOG152" s="728"/>
      <c r="SOH152" s="728"/>
      <c r="SOI152" s="728"/>
      <c r="SOJ152" s="728"/>
      <c r="SOK152" s="728"/>
      <c r="SOL152" s="728"/>
      <c r="SOM152" s="728"/>
      <c r="SON152" s="728"/>
      <c r="SOO152" s="728"/>
      <c r="SOP152" s="728"/>
      <c r="SOQ152" s="728"/>
      <c r="SOR152" s="728"/>
      <c r="SOS152" s="728"/>
      <c r="SOT152" s="728"/>
      <c r="SOU152" s="728"/>
      <c r="SOV152" s="728"/>
      <c r="SOW152" s="728"/>
      <c r="SOX152" s="728"/>
      <c r="SOY152" s="728"/>
      <c r="SOZ152" s="728"/>
      <c r="SPA152" s="728"/>
      <c r="SPB152" s="728"/>
      <c r="SPC152" s="728"/>
      <c r="SPD152" s="728"/>
      <c r="SPE152" s="728"/>
      <c r="SPF152" s="728"/>
      <c r="SPG152" s="728"/>
      <c r="SPH152" s="728"/>
      <c r="SPI152" s="728"/>
      <c r="SPJ152" s="728"/>
      <c r="SPK152" s="728"/>
      <c r="SPL152" s="728"/>
      <c r="SPM152" s="728"/>
      <c r="SPN152" s="728"/>
      <c r="SPO152" s="728"/>
      <c r="SPP152" s="728"/>
      <c r="SPQ152" s="728"/>
      <c r="SPR152" s="728"/>
      <c r="SPS152" s="728"/>
      <c r="SPT152" s="728"/>
      <c r="SPU152" s="728"/>
      <c r="SPV152" s="728"/>
      <c r="SPW152" s="728"/>
      <c r="SPX152" s="728"/>
      <c r="SPY152" s="728"/>
      <c r="SPZ152" s="728"/>
      <c r="SQA152" s="728"/>
      <c r="SQB152" s="728"/>
      <c r="SQC152" s="728"/>
      <c r="SQD152" s="728"/>
      <c r="SQE152" s="728"/>
      <c r="SQF152" s="728"/>
      <c r="SQG152" s="728"/>
      <c r="SQH152" s="728"/>
      <c r="SQI152" s="728"/>
      <c r="SQJ152" s="728"/>
      <c r="SQK152" s="728"/>
      <c r="SQL152" s="728"/>
      <c r="SQM152" s="728"/>
      <c r="SQN152" s="728"/>
      <c r="SQO152" s="728"/>
      <c r="SQP152" s="728"/>
      <c r="SQQ152" s="728"/>
      <c r="SQR152" s="728"/>
      <c r="SQS152" s="728"/>
      <c r="SQT152" s="728"/>
      <c r="SQU152" s="728"/>
      <c r="SQV152" s="728"/>
      <c r="SQW152" s="728"/>
      <c r="SQX152" s="728"/>
      <c r="SQY152" s="728"/>
      <c r="SQZ152" s="728"/>
      <c r="SRA152" s="728"/>
      <c r="SRB152" s="728"/>
      <c r="SRC152" s="728"/>
      <c r="SRD152" s="728"/>
      <c r="SRE152" s="728"/>
      <c r="SRF152" s="728"/>
      <c r="SRG152" s="728"/>
      <c r="SRH152" s="728"/>
      <c r="SRI152" s="728"/>
      <c r="SRJ152" s="728"/>
      <c r="SRK152" s="728"/>
      <c r="SRL152" s="728"/>
      <c r="SRM152" s="728"/>
      <c r="SRN152" s="728"/>
      <c r="SRO152" s="728"/>
      <c r="SRP152" s="728"/>
      <c r="SRQ152" s="728"/>
      <c r="SRR152" s="728"/>
      <c r="SRS152" s="728"/>
      <c r="SRT152" s="728"/>
      <c r="SRU152" s="728"/>
      <c r="SRV152" s="728"/>
      <c r="SRW152" s="728"/>
      <c r="SRX152" s="728"/>
      <c r="SRY152" s="728"/>
      <c r="SRZ152" s="728"/>
      <c r="SSA152" s="728"/>
      <c r="SSB152" s="728"/>
      <c r="SSC152" s="728"/>
      <c r="SSD152" s="728"/>
      <c r="SSE152" s="728"/>
      <c r="SSF152" s="728"/>
      <c r="SSG152" s="728"/>
      <c r="SSH152" s="728"/>
      <c r="SSI152" s="728"/>
      <c r="SSJ152" s="728"/>
      <c r="SSK152" s="728"/>
      <c r="SSL152" s="728"/>
      <c r="SSM152" s="728"/>
      <c r="SSN152" s="728"/>
      <c r="SSO152" s="728"/>
      <c r="SSP152" s="728"/>
      <c r="SSQ152" s="728"/>
      <c r="SSR152" s="728"/>
      <c r="SSS152" s="728"/>
      <c r="SST152" s="728"/>
      <c r="SSU152" s="728"/>
      <c r="SSV152" s="728"/>
      <c r="SSW152" s="728"/>
      <c r="SSX152" s="728"/>
      <c r="SSY152" s="728"/>
      <c r="SSZ152" s="728"/>
      <c r="STA152" s="728"/>
      <c r="STB152" s="728"/>
      <c r="STC152" s="728"/>
      <c r="STD152" s="728"/>
      <c r="STE152" s="728"/>
      <c r="STF152" s="728"/>
      <c r="STG152" s="728"/>
      <c r="STH152" s="728"/>
      <c r="STI152" s="728"/>
      <c r="STJ152" s="728"/>
      <c r="STK152" s="728"/>
      <c r="STL152" s="728"/>
      <c r="STM152" s="728"/>
      <c r="STN152" s="728"/>
      <c r="STO152" s="728"/>
      <c r="STP152" s="728"/>
      <c r="STQ152" s="728"/>
      <c r="STR152" s="728"/>
      <c r="STS152" s="728"/>
      <c r="STT152" s="728"/>
      <c r="STU152" s="728"/>
      <c r="STV152" s="728"/>
      <c r="STW152" s="728"/>
      <c r="STX152" s="728"/>
      <c r="STY152" s="728"/>
      <c r="STZ152" s="728"/>
      <c r="SUA152" s="728"/>
      <c r="SUB152" s="728"/>
      <c r="SUC152" s="728"/>
      <c r="SUD152" s="728"/>
      <c r="SUE152" s="728"/>
      <c r="SUF152" s="728"/>
      <c r="SUG152" s="728"/>
      <c r="SUH152" s="728"/>
      <c r="SUI152" s="728"/>
      <c r="SUJ152" s="728"/>
      <c r="SUK152" s="728"/>
      <c r="SUL152" s="728"/>
      <c r="SUM152" s="728"/>
      <c r="SUN152" s="728"/>
      <c r="SUO152" s="728"/>
      <c r="SUP152" s="728"/>
      <c r="SUQ152" s="728"/>
      <c r="SUR152" s="728"/>
      <c r="SUS152" s="728"/>
      <c r="SUT152" s="728"/>
      <c r="SUU152" s="728"/>
      <c r="SUV152" s="728"/>
      <c r="SUW152" s="728"/>
      <c r="SUX152" s="728"/>
      <c r="SUY152" s="728"/>
      <c r="SUZ152" s="728"/>
      <c r="SVA152" s="728"/>
      <c r="SVB152" s="728"/>
      <c r="SVC152" s="728"/>
      <c r="SVD152" s="728"/>
      <c r="SVE152" s="728"/>
      <c r="SVF152" s="728"/>
      <c r="SVG152" s="728"/>
      <c r="SVH152" s="728"/>
      <c r="SVI152" s="728"/>
      <c r="SVJ152" s="728"/>
      <c r="SVK152" s="728"/>
      <c r="SVL152" s="728"/>
      <c r="SVM152" s="728"/>
      <c r="SVN152" s="728"/>
      <c r="SVO152" s="728"/>
      <c r="SVP152" s="728"/>
      <c r="SVQ152" s="728"/>
      <c r="SVR152" s="728"/>
      <c r="SVS152" s="728"/>
      <c r="SVT152" s="728"/>
      <c r="SVU152" s="728"/>
      <c r="SVV152" s="728"/>
      <c r="SVW152" s="728"/>
      <c r="SVX152" s="728"/>
      <c r="SVY152" s="728"/>
      <c r="SVZ152" s="728"/>
      <c r="SWA152" s="728"/>
      <c r="SWB152" s="728"/>
      <c r="SWC152" s="728"/>
      <c r="SWD152" s="728"/>
      <c r="SWE152" s="728"/>
      <c r="SWF152" s="728"/>
      <c r="SWG152" s="728"/>
      <c r="SWH152" s="728"/>
      <c r="SWI152" s="728"/>
      <c r="SWJ152" s="728"/>
      <c r="SWK152" s="728"/>
      <c r="SWL152" s="728"/>
      <c r="SWM152" s="728"/>
      <c r="SWN152" s="728"/>
      <c r="SWO152" s="728"/>
      <c r="SWP152" s="728"/>
      <c r="SWQ152" s="728"/>
      <c r="SWR152" s="728"/>
      <c r="SWS152" s="728"/>
      <c r="SWT152" s="728"/>
      <c r="SWU152" s="728"/>
      <c r="SWV152" s="728"/>
      <c r="SWW152" s="728"/>
      <c r="SWX152" s="728"/>
      <c r="SWY152" s="728"/>
      <c r="SWZ152" s="728"/>
      <c r="SXA152" s="728"/>
      <c r="SXB152" s="728"/>
      <c r="SXC152" s="728"/>
      <c r="SXD152" s="728"/>
      <c r="SXE152" s="728"/>
      <c r="SXF152" s="728"/>
      <c r="SXG152" s="728"/>
      <c r="SXH152" s="728"/>
      <c r="SXI152" s="728"/>
      <c r="SXJ152" s="728"/>
      <c r="SXK152" s="728"/>
      <c r="SXL152" s="728"/>
      <c r="SXM152" s="728"/>
      <c r="SXN152" s="728"/>
      <c r="SXO152" s="728"/>
      <c r="SXP152" s="728"/>
      <c r="SXQ152" s="728"/>
      <c r="SXR152" s="728"/>
      <c r="SXS152" s="728"/>
      <c r="SXT152" s="728"/>
      <c r="SXU152" s="728"/>
      <c r="SXV152" s="728"/>
      <c r="SXW152" s="728"/>
      <c r="SXX152" s="728"/>
      <c r="SXY152" s="728"/>
      <c r="SXZ152" s="728"/>
      <c r="SYA152" s="728"/>
      <c r="SYB152" s="728"/>
      <c r="SYC152" s="728"/>
      <c r="SYD152" s="728"/>
      <c r="SYE152" s="728"/>
      <c r="SYF152" s="728"/>
      <c r="SYG152" s="728"/>
      <c r="SYH152" s="728"/>
      <c r="SYI152" s="728"/>
      <c r="SYJ152" s="728"/>
      <c r="SYK152" s="728"/>
      <c r="SYL152" s="728"/>
      <c r="SYM152" s="728"/>
      <c r="SYN152" s="728"/>
      <c r="SYO152" s="728"/>
      <c r="SYP152" s="728"/>
      <c r="SYQ152" s="728"/>
      <c r="SYR152" s="728"/>
      <c r="SYS152" s="728"/>
      <c r="SYT152" s="728"/>
      <c r="SYU152" s="728"/>
      <c r="SYV152" s="728"/>
      <c r="SYW152" s="728"/>
      <c r="SYX152" s="728"/>
      <c r="SYY152" s="728"/>
      <c r="SYZ152" s="728"/>
      <c r="SZA152" s="728"/>
      <c r="SZB152" s="728"/>
      <c r="SZC152" s="728"/>
      <c r="SZD152" s="728"/>
      <c r="SZE152" s="728"/>
      <c r="SZF152" s="728"/>
      <c r="SZG152" s="728"/>
      <c r="SZH152" s="728"/>
      <c r="SZI152" s="728"/>
      <c r="SZJ152" s="728"/>
      <c r="SZK152" s="728"/>
      <c r="SZL152" s="728"/>
      <c r="SZM152" s="728"/>
      <c r="SZN152" s="728"/>
      <c r="SZO152" s="728"/>
      <c r="SZP152" s="728"/>
      <c r="SZQ152" s="728"/>
      <c r="SZR152" s="728"/>
      <c r="SZS152" s="728"/>
      <c r="SZT152" s="728"/>
      <c r="SZU152" s="728"/>
      <c r="SZV152" s="728"/>
      <c r="SZW152" s="728"/>
      <c r="SZX152" s="728"/>
      <c r="SZY152" s="728"/>
      <c r="SZZ152" s="728"/>
      <c r="TAA152" s="728"/>
      <c r="TAB152" s="728"/>
      <c r="TAC152" s="728"/>
      <c r="TAD152" s="728"/>
      <c r="TAE152" s="728"/>
      <c r="TAF152" s="728"/>
      <c r="TAG152" s="728"/>
      <c r="TAH152" s="728"/>
      <c r="TAI152" s="728"/>
      <c r="TAJ152" s="728"/>
      <c r="TAK152" s="728"/>
      <c r="TAL152" s="728"/>
      <c r="TAM152" s="728"/>
      <c r="TAN152" s="728"/>
      <c r="TAO152" s="728"/>
      <c r="TAP152" s="728"/>
      <c r="TAQ152" s="728"/>
      <c r="TAR152" s="728"/>
      <c r="TAS152" s="728"/>
      <c r="TAT152" s="728"/>
      <c r="TAU152" s="728"/>
      <c r="TAV152" s="728"/>
      <c r="TAW152" s="728"/>
      <c r="TAX152" s="728"/>
      <c r="TAY152" s="728"/>
      <c r="TAZ152" s="728"/>
      <c r="TBA152" s="728"/>
      <c r="TBB152" s="728"/>
      <c r="TBC152" s="728"/>
      <c r="TBD152" s="728"/>
      <c r="TBE152" s="728"/>
      <c r="TBF152" s="728"/>
      <c r="TBG152" s="728"/>
      <c r="TBH152" s="728"/>
      <c r="TBI152" s="728"/>
      <c r="TBJ152" s="728"/>
      <c r="TBK152" s="728"/>
      <c r="TBL152" s="728"/>
      <c r="TBM152" s="728"/>
      <c r="TBN152" s="728"/>
      <c r="TBO152" s="728"/>
      <c r="TBP152" s="728"/>
      <c r="TBQ152" s="728"/>
      <c r="TBR152" s="728"/>
      <c r="TBS152" s="728"/>
      <c r="TBT152" s="728"/>
      <c r="TBU152" s="728"/>
      <c r="TBV152" s="728"/>
      <c r="TBW152" s="728"/>
      <c r="TBX152" s="728"/>
      <c r="TBY152" s="728"/>
      <c r="TBZ152" s="728"/>
      <c r="TCA152" s="728"/>
      <c r="TCB152" s="728"/>
      <c r="TCC152" s="728"/>
      <c r="TCD152" s="728"/>
      <c r="TCE152" s="728"/>
      <c r="TCF152" s="728"/>
      <c r="TCG152" s="728"/>
      <c r="TCH152" s="728"/>
      <c r="TCI152" s="728"/>
      <c r="TCJ152" s="728"/>
      <c r="TCK152" s="728"/>
      <c r="TCL152" s="728"/>
      <c r="TCM152" s="728"/>
      <c r="TCN152" s="728"/>
      <c r="TCO152" s="728"/>
      <c r="TCP152" s="728"/>
      <c r="TCQ152" s="728"/>
      <c r="TCR152" s="728"/>
      <c r="TCS152" s="728"/>
      <c r="TCT152" s="728"/>
      <c r="TCU152" s="728"/>
      <c r="TCV152" s="728"/>
      <c r="TCW152" s="728"/>
      <c r="TCX152" s="728"/>
      <c r="TCY152" s="728"/>
      <c r="TCZ152" s="728"/>
      <c r="TDA152" s="728"/>
      <c r="TDB152" s="728"/>
      <c r="TDC152" s="728"/>
      <c r="TDD152" s="728"/>
      <c r="TDE152" s="728"/>
      <c r="TDF152" s="728"/>
      <c r="TDG152" s="728"/>
      <c r="TDH152" s="728"/>
      <c r="TDI152" s="728"/>
      <c r="TDJ152" s="728"/>
      <c r="TDK152" s="728"/>
      <c r="TDL152" s="728"/>
      <c r="TDM152" s="728"/>
      <c r="TDN152" s="728"/>
      <c r="TDO152" s="728"/>
      <c r="TDP152" s="728"/>
      <c r="TDQ152" s="728"/>
      <c r="TDR152" s="728"/>
      <c r="TDS152" s="728"/>
      <c r="TDT152" s="728"/>
      <c r="TDU152" s="728"/>
      <c r="TDV152" s="728"/>
      <c r="TDW152" s="728"/>
      <c r="TDX152" s="728"/>
      <c r="TDY152" s="728"/>
      <c r="TDZ152" s="728"/>
      <c r="TEA152" s="728"/>
      <c r="TEB152" s="728"/>
      <c r="TEC152" s="728"/>
      <c r="TED152" s="728"/>
      <c r="TEE152" s="728"/>
      <c r="TEF152" s="728"/>
      <c r="TEG152" s="728"/>
      <c r="TEH152" s="728"/>
      <c r="TEI152" s="728"/>
      <c r="TEJ152" s="728"/>
      <c r="TEK152" s="728"/>
      <c r="TEL152" s="728"/>
      <c r="TEM152" s="728"/>
      <c r="TEN152" s="728"/>
      <c r="TEO152" s="728"/>
      <c r="TEP152" s="728"/>
      <c r="TEQ152" s="728"/>
      <c r="TER152" s="728"/>
      <c r="TES152" s="728"/>
      <c r="TET152" s="728"/>
      <c r="TEU152" s="728"/>
      <c r="TEV152" s="728"/>
      <c r="TEW152" s="728"/>
      <c r="TEX152" s="728"/>
      <c r="TEY152" s="728"/>
      <c r="TEZ152" s="728"/>
      <c r="TFA152" s="728"/>
      <c r="TFB152" s="728"/>
      <c r="TFC152" s="728"/>
      <c r="TFD152" s="728"/>
      <c r="TFE152" s="728"/>
      <c r="TFF152" s="728"/>
      <c r="TFG152" s="728"/>
      <c r="TFH152" s="728"/>
      <c r="TFI152" s="728"/>
      <c r="TFJ152" s="728"/>
      <c r="TFK152" s="728"/>
      <c r="TFL152" s="728"/>
      <c r="TFM152" s="728"/>
      <c r="TFN152" s="728"/>
      <c r="TFO152" s="728"/>
      <c r="TFP152" s="728"/>
      <c r="TFQ152" s="728"/>
      <c r="TFR152" s="728"/>
      <c r="TFS152" s="728"/>
      <c r="TFT152" s="728"/>
      <c r="TFU152" s="728"/>
      <c r="TFV152" s="728"/>
      <c r="TFW152" s="728"/>
      <c r="TFX152" s="728"/>
      <c r="TFY152" s="728"/>
      <c r="TFZ152" s="728"/>
      <c r="TGA152" s="728"/>
      <c r="TGB152" s="728"/>
      <c r="TGC152" s="728"/>
      <c r="TGD152" s="728"/>
      <c r="TGE152" s="728"/>
      <c r="TGF152" s="728"/>
      <c r="TGG152" s="728"/>
      <c r="TGH152" s="728"/>
      <c r="TGI152" s="728"/>
      <c r="TGJ152" s="728"/>
      <c r="TGK152" s="728"/>
      <c r="TGL152" s="728"/>
      <c r="TGM152" s="728"/>
      <c r="TGN152" s="728"/>
      <c r="TGO152" s="728"/>
      <c r="TGP152" s="728"/>
      <c r="TGQ152" s="728"/>
      <c r="TGR152" s="728"/>
      <c r="TGS152" s="728"/>
      <c r="TGT152" s="728"/>
      <c r="TGU152" s="728"/>
      <c r="TGV152" s="728"/>
      <c r="TGW152" s="728"/>
      <c r="TGX152" s="728"/>
      <c r="TGY152" s="728"/>
      <c r="TGZ152" s="728"/>
      <c r="THA152" s="728"/>
      <c r="THB152" s="728"/>
      <c r="THC152" s="728"/>
      <c r="THD152" s="728"/>
      <c r="THE152" s="728"/>
      <c r="THF152" s="728"/>
      <c r="THG152" s="728"/>
      <c r="THH152" s="728"/>
      <c r="THI152" s="728"/>
      <c r="THJ152" s="728"/>
      <c r="THK152" s="728"/>
      <c r="THL152" s="728"/>
      <c r="THM152" s="728"/>
      <c r="THN152" s="728"/>
      <c r="THO152" s="728"/>
      <c r="THP152" s="728"/>
      <c r="THQ152" s="728"/>
      <c r="THR152" s="728"/>
      <c r="THS152" s="728"/>
      <c r="THT152" s="728"/>
      <c r="THU152" s="728"/>
      <c r="THV152" s="728"/>
      <c r="THW152" s="728"/>
      <c r="THX152" s="728"/>
      <c r="THY152" s="728"/>
      <c r="THZ152" s="728"/>
      <c r="TIA152" s="728"/>
      <c r="TIB152" s="728"/>
      <c r="TIC152" s="728"/>
      <c r="TID152" s="728"/>
      <c r="TIE152" s="728"/>
      <c r="TIF152" s="728"/>
      <c r="TIG152" s="728"/>
      <c r="TIH152" s="728"/>
      <c r="TII152" s="728"/>
      <c r="TIJ152" s="728"/>
      <c r="TIK152" s="728"/>
      <c r="TIL152" s="728"/>
      <c r="TIM152" s="728"/>
      <c r="TIN152" s="728"/>
      <c r="TIO152" s="728"/>
      <c r="TIP152" s="728"/>
      <c r="TIQ152" s="728"/>
      <c r="TIR152" s="728"/>
      <c r="TIS152" s="728"/>
      <c r="TIT152" s="728"/>
      <c r="TIU152" s="728"/>
      <c r="TIV152" s="728"/>
      <c r="TIW152" s="728"/>
      <c r="TIX152" s="728"/>
      <c r="TIY152" s="728"/>
      <c r="TIZ152" s="728"/>
      <c r="TJA152" s="728"/>
      <c r="TJB152" s="728"/>
      <c r="TJC152" s="728"/>
      <c r="TJD152" s="728"/>
      <c r="TJE152" s="728"/>
      <c r="TJF152" s="728"/>
      <c r="TJG152" s="728"/>
      <c r="TJH152" s="728"/>
      <c r="TJI152" s="728"/>
      <c r="TJJ152" s="728"/>
      <c r="TJK152" s="728"/>
      <c r="TJL152" s="728"/>
      <c r="TJM152" s="728"/>
      <c r="TJN152" s="728"/>
      <c r="TJO152" s="728"/>
      <c r="TJP152" s="728"/>
      <c r="TJQ152" s="728"/>
      <c r="TJR152" s="728"/>
      <c r="TJS152" s="728"/>
      <c r="TJT152" s="728"/>
      <c r="TJU152" s="728"/>
      <c r="TJV152" s="728"/>
      <c r="TJW152" s="728"/>
      <c r="TJX152" s="728"/>
      <c r="TJY152" s="728"/>
      <c r="TJZ152" s="728"/>
      <c r="TKA152" s="728"/>
      <c r="TKB152" s="728"/>
      <c r="TKC152" s="728"/>
      <c r="TKD152" s="728"/>
      <c r="TKE152" s="728"/>
      <c r="TKF152" s="728"/>
      <c r="TKG152" s="728"/>
      <c r="TKH152" s="728"/>
      <c r="TKI152" s="728"/>
      <c r="TKJ152" s="728"/>
      <c r="TKK152" s="728"/>
      <c r="TKL152" s="728"/>
      <c r="TKM152" s="728"/>
      <c r="TKN152" s="728"/>
      <c r="TKO152" s="728"/>
      <c r="TKP152" s="728"/>
      <c r="TKQ152" s="728"/>
      <c r="TKR152" s="728"/>
      <c r="TKS152" s="728"/>
      <c r="TKT152" s="728"/>
      <c r="TKU152" s="728"/>
      <c r="TKV152" s="728"/>
      <c r="TKW152" s="728"/>
      <c r="TKX152" s="728"/>
      <c r="TKY152" s="728"/>
      <c r="TKZ152" s="728"/>
      <c r="TLA152" s="728"/>
      <c r="TLB152" s="728"/>
      <c r="TLC152" s="728"/>
      <c r="TLD152" s="728"/>
      <c r="TLE152" s="728"/>
      <c r="TLF152" s="728"/>
      <c r="TLG152" s="728"/>
      <c r="TLH152" s="728"/>
      <c r="TLI152" s="728"/>
      <c r="TLJ152" s="728"/>
      <c r="TLK152" s="728"/>
      <c r="TLL152" s="728"/>
      <c r="TLM152" s="728"/>
      <c r="TLN152" s="728"/>
      <c r="TLO152" s="728"/>
      <c r="TLP152" s="728"/>
      <c r="TLQ152" s="728"/>
      <c r="TLR152" s="728"/>
      <c r="TLS152" s="728"/>
      <c r="TLT152" s="728"/>
      <c r="TLU152" s="728"/>
      <c r="TLV152" s="728"/>
      <c r="TLW152" s="728"/>
      <c r="TLX152" s="728"/>
      <c r="TLY152" s="728"/>
      <c r="TLZ152" s="728"/>
      <c r="TMA152" s="728"/>
      <c r="TMB152" s="728"/>
      <c r="TMC152" s="728"/>
      <c r="TMD152" s="728"/>
      <c r="TME152" s="728"/>
      <c r="TMF152" s="728"/>
      <c r="TMG152" s="728"/>
      <c r="TMH152" s="728"/>
      <c r="TMI152" s="728"/>
      <c r="TMJ152" s="728"/>
      <c r="TMK152" s="728"/>
      <c r="TML152" s="728"/>
      <c r="TMM152" s="728"/>
      <c r="TMN152" s="728"/>
      <c r="TMO152" s="728"/>
      <c r="TMP152" s="728"/>
      <c r="TMQ152" s="728"/>
      <c r="TMR152" s="728"/>
      <c r="TMS152" s="728"/>
      <c r="TMT152" s="728"/>
      <c r="TMU152" s="728"/>
      <c r="TMV152" s="728"/>
      <c r="TMW152" s="728"/>
      <c r="TMX152" s="728"/>
      <c r="TMY152" s="728"/>
      <c r="TMZ152" s="728"/>
      <c r="TNA152" s="728"/>
      <c r="TNB152" s="728"/>
      <c r="TNC152" s="728"/>
      <c r="TND152" s="728"/>
      <c r="TNE152" s="728"/>
      <c r="TNF152" s="728"/>
      <c r="TNG152" s="728"/>
      <c r="TNH152" s="728"/>
      <c r="TNI152" s="728"/>
      <c r="TNJ152" s="728"/>
      <c r="TNK152" s="728"/>
      <c r="TNL152" s="728"/>
      <c r="TNM152" s="728"/>
      <c r="TNN152" s="728"/>
      <c r="TNO152" s="728"/>
      <c r="TNP152" s="728"/>
      <c r="TNQ152" s="728"/>
      <c r="TNR152" s="728"/>
      <c r="TNS152" s="728"/>
      <c r="TNT152" s="728"/>
      <c r="TNU152" s="728"/>
      <c r="TNV152" s="728"/>
      <c r="TNW152" s="728"/>
      <c r="TNX152" s="728"/>
      <c r="TNY152" s="728"/>
      <c r="TNZ152" s="728"/>
      <c r="TOA152" s="728"/>
      <c r="TOB152" s="728"/>
      <c r="TOC152" s="728"/>
      <c r="TOD152" s="728"/>
      <c r="TOE152" s="728"/>
      <c r="TOF152" s="728"/>
      <c r="TOG152" s="728"/>
      <c r="TOH152" s="728"/>
      <c r="TOI152" s="728"/>
      <c r="TOJ152" s="728"/>
      <c r="TOK152" s="728"/>
      <c r="TOL152" s="728"/>
      <c r="TOM152" s="728"/>
      <c r="TON152" s="728"/>
      <c r="TOO152" s="728"/>
      <c r="TOP152" s="728"/>
      <c r="TOQ152" s="728"/>
      <c r="TOR152" s="728"/>
      <c r="TOS152" s="728"/>
      <c r="TOT152" s="728"/>
      <c r="TOU152" s="728"/>
      <c r="TOV152" s="728"/>
      <c r="TOW152" s="728"/>
      <c r="TOX152" s="728"/>
      <c r="TOY152" s="728"/>
      <c r="TOZ152" s="728"/>
      <c r="TPA152" s="728"/>
      <c r="TPB152" s="728"/>
      <c r="TPC152" s="728"/>
      <c r="TPD152" s="728"/>
      <c r="TPE152" s="728"/>
      <c r="TPF152" s="728"/>
      <c r="TPG152" s="728"/>
      <c r="TPH152" s="728"/>
      <c r="TPI152" s="728"/>
      <c r="TPJ152" s="728"/>
      <c r="TPK152" s="728"/>
      <c r="TPL152" s="728"/>
      <c r="TPM152" s="728"/>
      <c r="TPN152" s="728"/>
      <c r="TPO152" s="728"/>
      <c r="TPP152" s="728"/>
      <c r="TPQ152" s="728"/>
      <c r="TPR152" s="728"/>
      <c r="TPS152" s="728"/>
      <c r="TPT152" s="728"/>
      <c r="TPU152" s="728"/>
      <c r="TPV152" s="728"/>
      <c r="TPW152" s="728"/>
      <c r="TPX152" s="728"/>
      <c r="TPY152" s="728"/>
      <c r="TPZ152" s="728"/>
      <c r="TQA152" s="728"/>
      <c r="TQB152" s="728"/>
      <c r="TQC152" s="728"/>
      <c r="TQD152" s="728"/>
      <c r="TQE152" s="728"/>
      <c r="TQF152" s="728"/>
      <c r="TQG152" s="728"/>
      <c r="TQH152" s="728"/>
      <c r="TQI152" s="728"/>
      <c r="TQJ152" s="728"/>
      <c r="TQK152" s="728"/>
      <c r="TQL152" s="728"/>
      <c r="TQM152" s="728"/>
      <c r="TQN152" s="728"/>
      <c r="TQO152" s="728"/>
      <c r="TQP152" s="728"/>
      <c r="TQQ152" s="728"/>
      <c r="TQR152" s="728"/>
      <c r="TQS152" s="728"/>
      <c r="TQT152" s="728"/>
      <c r="TQU152" s="728"/>
      <c r="TQV152" s="728"/>
      <c r="TQW152" s="728"/>
      <c r="TQX152" s="728"/>
      <c r="TQY152" s="728"/>
      <c r="TQZ152" s="728"/>
      <c r="TRA152" s="728"/>
      <c r="TRB152" s="728"/>
      <c r="TRC152" s="728"/>
      <c r="TRD152" s="728"/>
      <c r="TRE152" s="728"/>
      <c r="TRF152" s="728"/>
      <c r="TRG152" s="728"/>
      <c r="TRH152" s="728"/>
      <c r="TRI152" s="728"/>
      <c r="TRJ152" s="728"/>
      <c r="TRK152" s="728"/>
      <c r="TRL152" s="728"/>
      <c r="TRM152" s="728"/>
      <c r="TRN152" s="728"/>
      <c r="TRO152" s="728"/>
      <c r="TRP152" s="728"/>
      <c r="TRQ152" s="728"/>
      <c r="TRR152" s="728"/>
      <c r="TRS152" s="728"/>
      <c r="TRT152" s="728"/>
      <c r="TRU152" s="728"/>
      <c r="TRV152" s="728"/>
      <c r="TRW152" s="728"/>
      <c r="TRX152" s="728"/>
      <c r="TRY152" s="728"/>
      <c r="TRZ152" s="728"/>
      <c r="TSA152" s="728"/>
      <c r="TSB152" s="728"/>
      <c r="TSC152" s="728"/>
      <c r="TSD152" s="728"/>
      <c r="TSE152" s="728"/>
      <c r="TSF152" s="728"/>
      <c r="TSG152" s="728"/>
      <c r="TSH152" s="728"/>
      <c r="TSI152" s="728"/>
      <c r="TSJ152" s="728"/>
      <c r="TSK152" s="728"/>
      <c r="TSL152" s="728"/>
      <c r="TSM152" s="728"/>
      <c r="TSN152" s="728"/>
      <c r="TSO152" s="728"/>
      <c r="TSP152" s="728"/>
      <c r="TSQ152" s="728"/>
      <c r="TSR152" s="728"/>
      <c r="TSS152" s="728"/>
      <c r="TST152" s="728"/>
      <c r="TSU152" s="728"/>
      <c r="TSV152" s="728"/>
      <c r="TSW152" s="728"/>
      <c r="TSX152" s="728"/>
      <c r="TSY152" s="728"/>
      <c r="TSZ152" s="728"/>
      <c r="TTA152" s="728"/>
      <c r="TTB152" s="728"/>
      <c r="TTC152" s="728"/>
      <c r="TTD152" s="728"/>
      <c r="TTE152" s="728"/>
      <c r="TTF152" s="728"/>
      <c r="TTG152" s="728"/>
      <c r="TTH152" s="728"/>
      <c r="TTI152" s="728"/>
      <c r="TTJ152" s="728"/>
      <c r="TTK152" s="728"/>
      <c r="TTL152" s="728"/>
      <c r="TTM152" s="728"/>
      <c r="TTN152" s="728"/>
      <c r="TTO152" s="728"/>
      <c r="TTP152" s="728"/>
      <c r="TTQ152" s="728"/>
      <c r="TTR152" s="728"/>
      <c r="TTS152" s="728"/>
      <c r="TTT152" s="728"/>
      <c r="TTU152" s="728"/>
      <c r="TTV152" s="728"/>
      <c r="TTW152" s="728"/>
      <c r="TTX152" s="728"/>
      <c r="TTY152" s="728"/>
      <c r="TTZ152" s="728"/>
      <c r="TUA152" s="728"/>
      <c r="TUB152" s="728"/>
      <c r="TUC152" s="728"/>
      <c r="TUD152" s="728"/>
      <c r="TUE152" s="728"/>
      <c r="TUF152" s="728"/>
      <c r="TUG152" s="728"/>
      <c r="TUH152" s="728"/>
      <c r="TUI152" s="728"/>
      <c r="TUJ152" s="728"/>
      <c r="TUK152" s="728"/>
      <c r="TUL152" s="728"/>
      <c r="TUM152" s="728"/>
      <c r="TUN152" s="728"/>
      <c r="TUO152" s="728"/>
      <c r="TUP152" s="728"/>
      <c r="TUQ152" s="728"/>
      <c r="TUR152" s="728"/>
      <c r="TUS152" s="728"/>
      <c r="TUT152" s="728"/>
      <c r="TUU152" s="728"/>
      <c r="TUV152" s="728"/>
      <c r="TUW152" s="728"/>
      <c r="TUX152" s="728"/>
      <c r="TUY152" s="728"/>
      <c r="TUZ152" s="728"/>
      <c r="TVA152" s="728"/>
      <c r="TVB152" s="728"/>
      <c r="TVC152" s="728"/>
      <c r="TVD152" s="728"/>
      <c r="TVE152" s="728"/>
      <c r="TVF152" s="728"/>
      <c r="TVG152" s="728"/>
      <c r="TVH152" s="728"/>
      <c r="TVI152" s="728"/>
      <c r="TVJ152" s="728"/>
      <c r="TVK152" s="728"/>
      <c r="TVL152" s="728"/>
      <c r="TVM152" s="728"/>
      <c r="TVN152" s="728"/>
      <c r="TVO152" s="728"/>
      <c r="TVP152" s="728"/>
      <c r="TVQ152" s="728"/>
      <c r="TVR152" s="728"/>
      <c r="TVS152" s="728"/>
      <c r="TVT152" s="728"/>
      <c r="TVU152" s="728"/>
      <c r="TVV152" s="728"/>
      <c r="TVW152" s="728"/>
      <c r="TVX152" s="728"/>
      <c r="TVY152" s="728"/>
      <c r="TVZ152" s="728"/>
      <c r="TWA152" s="728"/>
      <c r="TWB152" s="728"/>
      <c r="TWC152" s="728"/>
      <c r="TWD152" s="728"/>
      <c r="TWE152" s="728"/>
      <c r="TWF152" s="728"/>
      <c r="TWG152" s="728"/>
      <c r="TWH152" s="728"/>
      <c r="TWI152" s="728"/>
      <c r="TWJ152" s="728"/>
      <c r="TWK152" s="728"/>
      <c r="TWL152" s="728"/>
      <c r="TWM152" s="728"/>
      <c r="TWN152" s="728"/>
      <c r="TWO152" s="728"/>
      <c r="TWP152" s="728"/>
      <c r="TWQ152" s="728"/>
      <c r="TWR152" s="728"/>
      <c r="TWS152" s="728"/>
      <c r="TWT152" s="728"/>
      <c r="TWU152" s="728"/>
      <c r="TWV152" s="728"/>
      <c r="TWW152" s="728"/>
      <c r="TWX152" s="728"/>
      <c r="TWY152" s="728"/>
      <c r="TWZ152" s="728"/>
      <c r="TXA152" s="728"/>
      <c r="TXB152" s="728"/>
      <c r="TXC152" s="728"/>
      <c r="TXD152" s="728"/>
      <c r="TXE152" s="728"/>
      <c r="TXF152" s="728"/>
      <c r="TXG152" s="728"/>
      <c r="TXH152" s="728"/>
      <c r="TXI152" s="728"/>
      <c r="TXJ152" s="728"/>
      <c r="TXK152" s="728"/>
      <c r="TXL152" s="728"/>
      <c r="TXM152" s="728"/>
      <c r="TXN152" s="728"/>
      <c r="TXO152" s="728"/>
      <c r="TXP152" s="728"/>
      <c r="TXQ152" s="728"/>
      <c r="TXR152" s="728"/>
      <c r="TXS152" s="728"/>
      <c r="TXT152" s="728"/>
      <c r="TXU152" s="728"/>
      <c r="TXV152" s="728"/>
      <c r="TXW152" s="728"/>
      <c r="TXX152" s="728"/>
      <c r="TXY152" s="728"/>
      <c r="TXZ152" s="728"/>
      <c r="TYA152" s="728"/>
      <c r="TYB152" s="728"/>
      <c r="TYC152" s="728"/>
      <c r="TYD152" s="728"/>
      <c r="TYE152" s="728"/>
      <c r="TYF152" s="728"/>
      <c r="TYG152" s="728"/>
      <c r="TYH152" s="728"/>
      <c r="TYI152" s="728"/>
      <c r="TYJ152" s="728"/>
      <c r="TYK152" s="728"/>
      <c r="TYL152" s="728"/>
      <c r="TYM152" s="728"/>
      <c r="TYN152" s="728"/>
      <c r="TYO152" s="728"/>
      <c r="TYP152" s="728"/>
      <c r="TYQ152" s="728"/>
      <c r="TYR152" s="728"/>
      <c r="TYS152" s="728"/>
      <c r="TYT152" s="728"/>
      <c r="TYU152" s="728"/>
      <c r="TYV152" s="728"/>
      <c r="TYW152" s="728"/>
      <c r="TYX152" s="728"/>
      <c r="TYY152" s="728"/>
      <c r="TYZ152" s="728"/>
      <c r="TZA152" s="728"/>
      <c r="TZB152" s="728"/>
      <c r="TZC152" s="728"/>
      <c r="TZD152" s="728"/>
      <c r="TZE152" s="728"/>
      <c r="TZF152" s="728"/>
      <c r="TZG152" s="728"/>
      <c r="TZH152" s="728"/>
      <c r="TZI152" s="728"/>
      <c r="TZJ152" s="728"/>
      <c r="TZK152" s="728"/>
      <c r="TZL152" s="728"/>
      <c r="TZM152" s="728"/>
      <c r="TZN152" s="728"/>
      <c r="TZO152" s="728"/>
      <c r="TZP152" s="728"/>
      <c r="TZQ152" s="728"/>
      <c r="TZR152" s="728"/>
      <c r="TZS152" s="728"/>
      <c r="TZT152" s="728"/>
      <c r="TZU152" s="728"/>
      <c r="TZV152" s="728"/>
      <c r="TZW152" s="728"/>
      <c r="TZX152" s="728"/>
      <c r="TZY152" s="728"/>
      <c r="TZZ152" s="728"/>
      <c r="UAA152" s="728"/>
      <c r="UAB152" s="728"/>
      <c r="UAC152" s="728"/>
      <c r="UAD152" s="728"/>
      <c r="UAE152" s="728"/>
      <c r="UAF152" s="728"/>
      <c r="UAG152" s="728"/>
      <c r="UAH152" s="728"/>
      <c r="UAI152" s="728"/>
      <c r="UAJ152" s="728"/>
      <c r="UAK152" s="728"/>
      <c r="UAL152" s="728"/>
      <c r="UAM152" s="728"/>
      <c r="UAN152" s="728"/>
      <c r="UAO152" s="728"/>
      <c r="UAP152" s="728"/>
      <c r="UAQ152" s="728"/>
      <c r="UAR152" s="728"/>
      <c r="UAS152" s="728"/>
      <c r="UAT152" s="728"/>
      <c r="UAU152" s="728"/>
      <c r="UAV152" s="728"/>
      <c r="UAW152" s="728"/>
      <c r="UAX152" s="728"/>
      <c r="UAY152" s="728"/>
      <c r="UAZ152" s="728"/>
      <c r="UBA152" s="728"/>
      <c r="UBB152" s="728"/>
      <c r="UBC152" s="728"/>
      <c r="UBD152" s="728"/>
      <c r="UBE152" s="728"/>
      <c r="UBF152" s="728"/>
      <c r="UBG152" s="728"/>
      <c r="UBH152" s="728"/>
      <c r="UBI152" s="728"/>
      <c r="UBJ152" s="728"/>
      <c r="UBK152" s="728"/>
      <c r="UBL152" s="728"/>
      <c r="UBM152" s="728"/>
      <c r="UBN152" s="728"/>
      <c r="UBO152" s="728"/>
      <c r="UBP152" s="728"/>
      <c r="UBQ152" s="728"/>
      <c r="UBR152" s="728"/>
      <c r="UBS152" s="728"/>
      <c r="UBT152" s="728"/>
      <c r="UBU152" s="728"/>
      <c r="UBV152" s="728"/>
      <c r="UBW152" s="728"/>
      <c r="UBX152" s="728"/>
      <c r="UBY152" s="728"/>
      <c r="UBZ152" s="728"/>
      <c r="UCA152" s="728"/>
      <c r="UCB152" s="728"/>
      <c r="UCC152" s="728"/>
      <c r="UCD152" s="728"/>
      <c r="UCE152" s="728"/>
      <c r="UCF152" s="728"/>
      <c r="UCG152" s="728"/>
      <c r="UCH152" s="728"/>
      <c r="UCI152" s="728"/>
      <c r="UCJ152" s="728"/>
      <c r="UCK152" s="728"/>
      <c r="UCL152" s="728"/>
      <c r="UCM152" s="728"/>
      <c r="UCN152" s="728"/>
      <c r="UCO152" s="728"/>
      <c r="UCP152" s="728"/>
      <c r="UCQ152" s="728"/>
      <c r="UCR152" s="728"/>
      <c r="UCS152" s="728"/>
      <c r="UCT152" s="728"/>
      <c r="UCU152" s="728"/>
      <c r="UCV152" s="728"/>
      <c r="UCW152" s="728"/>
      <c r="UCX152" s="728"/>
      <c r="UCY152" s="728"/>
      <c r="UCZ152" s="728"/>
      <c r="UDA152" s="728"/>
      <c r="UDB152" s="728"/>
      <c r="UDC152" s="728"/>
      <c r="UDD152" s="728"/>
      <c r="UDE152" s="728"/>
      <c r="UDF152" s="728"/>
      <c r="UDG152" s="728"/>
      <c r="UDH152" s="728"/>
      <c r="UDI152" s="728"/>
      <c r="UDJ152" s="728"/>
      <c r="UDK152" s="728"/>
      <c r="UDL152" s="728"/>
      <c r="UDM152" s="728"/>
      <c r="UDN152" s="728"/>
      <c r="UDO152" s="728"/>
      <c r="UDP152" s="728"/>
      <c r="UDQ152" s="728"/>
      <c r="UDR152" s="728"/>
      <c r="UDS152" s="728"/>
      <c r="UDT152" s="728"/>
      <c r="UDU152" s="728"/>
      <c r="UDV152" s="728"/>
      <c r="UDW152" s="728"/>
      <c r="UDX152" s="728"/>
      <c r="UDY152" s="728"/>
      <c r="UDZ152" s="728"/>
      <c r="UEA152" s="728"/>
      <c r="UEB152" s="728"/>
      <c r="UEC152" s="728"/>
      <c r="UED152" s="728"/>
      <c r="UEE152" s="728"/>
      <c r="UEF152" s="728"/>
      <c r="UEG152" s="728"/>
      <c r="UEH152" s="728"/>
      <c r="UEI152" s="728"/>
      <c r="UEJ152" s="728"/>
      <c r="UEK152" s="728"/>
      <c r="UEL152" s="728"/>
      <c r="UEM152" s="728"/>
      <c r="UEN152" s="728"/>
      <c r="UEO152" s="728"/>
      <c r="UEP152" s="728"/>
      <c r="UEQ152" s="728"/>
      <c r="UER152" s="728"/>
      <c r="UES152" s="728"/>
      <c r="UET152" s="728"/>
      <c r="UEU152" s="728"/>
      <c r="UEV152" s="728"/>
      <c r="UEW152" s="728"/>
      <c r="UEX152" s="728"/>
      <c r="UEY152" s="728"/>
      <c r="UEZ152" s="728"/>
      <c r="UFA152" s="728"/>
      <c r="UFB152" s="728"/>
      <c r="UFC152" s="728"/>
      <c r="UFD152" s="728"/>
      <c r="UFE152" s="728"/>
      <c r="UFF152" s="728"/>
      <c r="UFG152" s="728"/>
      <c r="UFH152" s="728"/>
      <c r="UFI152" s="728"/>
      <c r="UFJ152" s="728"/>
      <c r="UFK152" s="728"/>
      <c r="UFL152" s="728"/>
      <c r="UFM152" s="728"/>
      <c r="UFN152" s="728"/>
      <c r="UFO152" s="728"/>
      <c r="UFP152" s="728"/>
      <c r="UFQ152" s="728"/>
      <c r="UFR152" s="728"/>
      <c r="UFS152" s="728"/>
      <c r="UFT152" s="728"/>
      <c r="UFU152" s="728"/>
      <c r="UFV152" s="728"/>
      <c r="UFW152" s="728"/>
      <c r="UFX152" s="728"/>
      <c r="UFY152" s="728"/>
      <c r="UFZ152" s="728"/>
      <c r="UGA152" s="728"/>
      <c r="UGB152" s="728"/>
      <c r="UGC152" s="728"/>
      <c r="UGD152" s="728"/>
      <c r="UGE152" s="728"/>
      <c r="UGF152" s="728"/>
      <c r="UGG152" s="728"/>
      <c r="UGH152" s="728"/>
      <c r="UGI152" s="728"/>
      <c r="UGJ152" s="728"/>
      <c r="UGK152" s="728"/>
      <c r="UGL152" s="728"/>
      <c r="UGM152" s="728"/>
      <c r="UGN152" s="728"/>
      <c r="UGO152" s="728"/>
      <c r="UGP152" s="728"/>
      <c r="UGQ152" s="728"/>
      <c r="UGR152" s="728"/>
      <c r="UGS152" s="728"/>
      <c r="UGT152" s="728"/>
      <c r="UGU152" s="728"/>
      <c r="UGV152" s="728"/>
      <c r="UGW152" s="728"/>
      <c r="UGX152" s="728"/>
      <c r="UGY152" s="728"/>
      <c r="UGZ152" s="728"/>
      <c r="UHA152" s="728"/>
      <c r="UHB152" s="728"/>
      <c r="UHC152" s="728"/>
      <c r="UHD152" s="728"/>
      <c r="UHE152" s="728"/>
      <c r="UHF152" s="728"/>
      <c r="UHG152" s="728"/>
      <c r="UHH152" s="728"/>
      <c r="UHI152" s="728"/>
      <c r="UHJ152" s="728"/>
      <c r="UHK152" s="728"/>
      <c r="UHL152" s="728"/>
      <c r="UHM152" s="728"/>
      <c r="UHN152" s="728"/>
      <c r="UHO152" s="728"/>
      <c r="UHP152" s="728"/>
      <c r="UHQ152" s="728"/>
      <c r="UHR152" s="728"/>
      <c r="UHS152" s="728"/>
      <c r="UHT152" s="728"/>
      <c r="UHU152" s="728"/>
      <c r="UHV152" s="728"/>
      <c r="UHW152" s="728"/>
      <c r="UHX152" s="728"/>
      <c r="UHY152" s="728"/>
      <c r="UHZ152" s="728"/>
      <c r="UIA152" s="728"/>
      <c r="UIB152" s="728"/>
      <c r="UIC152" s="728"/>
      <c r="UID152" s="728"/>
      <c r="UIE152" s="728"/>
      <c r="UIF152" s="728"/>
      <c r="UIG152" s="728"/>
      <c r="UIH152" s="728"/>
      <c r="UII152" s="728"/>
      <c r="UIJ152" s="728"/>
      <c r="UIK152" s="728"/>
      <c r="UIL152" s="728"/>
      <c r="UIM152" s="728"/>
      <c r="UIN152" s="728"/>
      <c r="UIO152" s="728"/>
      <c r="UIP152" s="728"/>
      <c r="UIQ152" s="728"/>
      <c r="UIR152" s="728"/>
      <c r="UIS152" s="728"/>
      <c r="UIT152" s="728"/>
      <c r="UIU152" s="728"/>
      <c r="UIV152" s="728"/>
      <c r="UIW152" s="728"/>
      <c r="UIX152" s="728"/>
      <c r="UIY152" s="728"/>
      <c r="UIZ152" s="728"/>
      <c r="UJA152" s="728"/>
      <c r="UJB152" s="728"/>
      <c r="UJC152" s="728"/>
      <c r="UJD152" s="728"/>
      <c r="UJE152" s="728"/>
      <c r="UJF152" s="728"/>
      <c r="UJG152" s="728"/>
      <c r="UJH152" s="728"/>
      <c r="UJI152" s="728"/>
      <c r="UJJ152" s="728"/>
      <c r="UJK152" s="728"/>
      <c r="UJL152" s="728"/>
      <c r="UJM152" s="728"/>
      <c r="UJN152" s="728"/>
      <c r="UJO152" s="728"/>
      <c r="UJP152" s="728"/>
      <c r="UJQ152" s="728"/>
      <c r="UJR152" s="728"/>
      <c r="UJS152" s="728"/>
      <c r="UJT152" s="728"/>
      <c r="UJU152" s="728"/>
      <c r="UJV152" s="728"/>
      <c r="UJW152" s="728"/>
      <c r="UJX152" s="728"/>
      <c r="UJY152" s="728"/>
      <c r="UJZ152" s="728"/>
      <c r="UKA152" s="728"/>
      <c r="UKB152" s="728"/>
      <c r="UKC152" s="728"/>
      <c r="UKD152" s="728"/>
      <c r="UKE152" s="728"/>
      <c r="UKF152" s="728"/>
      <c r="UKG152" s="728"/>
      <c r="UKH152" s="728"/>
      <c r="UKI152" s="728"/>
      <c r="UKJ152" s="728"/>
      <c r="UKK152" s="728"/>
      <c r="UKL152" s="728"/>
      <c r="UKM152" s="728"/>
      <c r="UKN152" s="728"/>
      <c r="UKO152" s="728"/>
      <c r="UKP152" s="728"/>
      <c r="UKQ152" s="728"/>
      <c r="UKR152" s="728"/>
      <c r="UKS152" s="728"/>
      <c r="UKT152" s="728"/>
      <c r="UKU152" s="728"/>
      <c r="UKV152" s="728"/>
      <c r="UKW152" s="728"/>
      <c r="UKX152" s="728"/>
      <c r="UKY152" s="728"/>
      <c r="UKZ152" s="728"/>
      <c r="ULA152" s="728"/>
      <c r="ULB152" s="728"/>
      <c r="ULC152" s="728"/>
      <c r="ULD152" s="728"/>
      <c r="ULE152" s="728"/>
      <c r="ULF152" s="728"/>
      <c r="ULG152" s="728"/>
      <c r="ULH152" s="728"/>
      <c r="ULI152" s="728"/>
      <c r="ULJ152" s="728"/>
      <c r="ULK152" s="728"/>
      <c r="ULL152" s="728"/>
      <c r="ULM152" s="728"/>
      <c r="ULN152" s="728"/>
      <c r="ULO152" s="728"/>
      <c r="ULP152" s="728"/>
      <c r="ULQ152" s="728"/>
      <c r="ULR152" s="728"/>
      <c r="ULS152" s="728"/>
      <c r="ULT152" s="728"/>
      <c r="ULU152" s="728"/>
      <c r="ULV152" s="728"/>
      <c r="ULW152" s="728"/>
      <c r="ULX152" s="728"/>
      <c r="ULY152" s="728"/>
      <c r="ULZ152" s="728"/>
      <c r="UMA152" s="728"/>
      <c r="UMB152" s="728"/>
      <c r="UMC152" s="728"/>
      <c r="UMD152" s="728"/>
      <c r="UME152" s="728"/>
      <c r="UMF152" s="728"/>
      <c r="UMG152" s="728"/>
      <c r="UMH152" s="728"/>
      <c r="UMI152" s="728"/>
      <c r="UMJ152" s="728"/>
      <c r="UMK152" s="728"/>
      <c r="UML152" s="728"/>
      <c r="UMM152" s="728"/>
      <c r="UMN152" s="728"/>
      <c r="UMO152" s="728"/>
      <c r="UMP152" s="728"/>
      <c r="UMQ152" s="728"/>
      <c r="UMR152" s="728"/>
      <c r="UMS152" s="728"/>
      <c r="UMT152" s="728"/>
      <c r="UMU152" s="728"/>
      <c r="UMV152" s="728"/>
      <c r="UMW152" s="728"/>
      <c r="UMX152" s="728"/>
      <c r="UMY152" s="728"/>
      <c r="UMZ152" s="728"/>
      <c r="UNA152" s="728"/>
      <c r="UNB152" s="728"/>
      <c r="UNC152" s="728"/>
      <c r="UND152" s="728"/>
      <c r="UNE152" s="728"/>
      <c r="UNF152" s="728"/>
      <c r="UNG152" s="728"/>
      <c r="UNH152" s="728"/>
      <c r="UNI152" s="728"/>
      <c r="UNJ152" s="728"/>
      <c r="UNK152" s="728"/>
      <c r="UNL152" s="728"/>
      <c r="UNM152" s="728"/>
      <c r="UNN152" s="728"/>
      <c r="UNO152" s="728"/>
      <c r="UNP152" s="728"/>
      <c r="UNQ152" s="728"/>
      <c r="UNR152" s="728"/>
      <c r="UNS152" s="728"/>
      <c r="UNT152" s="728"/>
      <c r="UNU152" s="728"/>
      <c r="UNV152" s="728"/>
      <c r="UNW152" s="728"/>
      <c r="UNX152" s="728"/>
      <c r="UNY152" s="728"/>
      <c r="UNZ152" s="728"/>
      <c r="UOA152" s="728"/>
      <c r="UOB152" s="728"/>
      <c r="UOC152" s="728"/>
      <c r="UOD152" s="728"/>
      <c r="UOE152" s="728"/>
      <c r="UOF152" s="728"/>
      <c r="UOG152" s="728"/>
      <c r="UOH152" s="728"/>
      <c r="UOI152" s="728"/>
      <c r="UOJ152" s="728"/>
      <c r="UOK152" s="728"/>
      <c r="UOL152" s="728"/>
      <c r="UOM152" s="728"/>
      <c r="UON152" s="728"/>
      <c r="UOO152" s="728"/>
      <c r="UOP152" s="728"/>
      <c r="UOQ152" s="728"/>
      <c r="UOR152" s="728"/>
      <c r="UOS152" s="728"/>
      <c r="UOT152" s="728"/>
      <c r="UOU152" s="728"/>
      <c r="UOV152" s="728"/>
      <c r="UOW152" s="728"/>
      <c r="UOX152" s="728"/>
      <c r="UOY152" s="728"/>
      <c r="UOZ152" s="728"/>
      <c r="UPA152" s="728"/>
      <c r="UPB152" s="728"/>
      <c r="UPC152" s="728"/>
      <c r="UPD152" s="728"/>
      <c r="UPE152" s="728"/>
      <c r="UPF152" s="728"/>
      <c r="UPG152" s="728"/>
      <c r="UPH152" s="728"/>
      <c r="UPI152" s="728"/>
      <c r="UPJ152" s="728"/>
      <c r="UPK152" s="728"/>
      <c r="UPL152" s="728"/>
      <c r="UPM152" s="728"/>
      <c r="UPN152" s="728"/>
      <c r="UPO152" s="728"/>
      <c r="UPP152" s="728"/>
      <c r="UPQ152" s="728"/>
      <c r="UPR152" s="728"/>
      <c r="UPS152" s="728"/>
      <c r="UPT152" s="728"/>
      <c r="UPU152" s="728"/>
      <c r="UPV152" s="728"/>
      <c r="UPW152" s="728"/>
      <c r="UPX152" s="728"/>
      <c r="UPY152" s="728"/>
      <c r="UPZ152" s="728"/>
      <c r="UQA152" s="728"/>
      <c r="UQB152" s="728"/>
      <c r="UQC152" s="728"/>
      <c r="UQD152" s="728"/>
      <c r="UQE152" s="728"/>
      <c r="UQF152" s="728"/>
      <c r="UQG152" s="728"/>
      <c r="UQH152" s="728"/>
      <c r="UQI152" s="728"/>
      <c r="UQJ152" s="728"/>
      <c r="UQK152" s="728"/>
      <c r="UQL152" s="728"/>
      <c r="UQM152" s="728"/>
      <c r="UQN152" s="728"/>
      <c r="UQO152" s="728"/>
      <c r="UQP152" s="728"/>
      <c r="UQQ152" s="728"/>
      <c r="UQR152" s="728"/>
      <c r="UQS152" s="728"/>
      <c r="UQT152" s="728"/>
      <c r="UQU152" s="728"/>
      <c r="UQV152" s="728"/>
      <c r="UQW152" s="728"/>
      <c r="UQX152" s="728"/>
      <c r="UQY152" s="728"/>
      <c r="UQZ152" s="728"/>
      <c r="URA152" s="728"/>
      <c r="URB152" s="728"/>
      <c r="URC152" s="728"/>
      <c r="URD152" s="728"/>
      <c r="URE152" s="728"/>
      <c r="URF152" s="728"/>
      <c r="URG152" s="728"/>
      <c r="URH152" s="728"/>
      <c r="URI152" s="728"/>
      <c r="URJ152" s="728"/>
      <c r="URK152" s="728"/>
      <c r="URL152" s="728"/>
      <c r="URM152" s="728"/>
      <c r="URN152" s="728"/>
      <c r="URO152" s="728"/>
      <c r="URP152" s="728"/>
      <c r="URQ152" s="728"/>
      <c r="URR152" s="728"/>
      <c r="URS152" s="728"/>
      <c r="URT152" s="728"/>
      <c r="URU152" s="728"/>
      <c r="URV152" s="728"/>
      <c r="URW152" s="728"/>
      <c r="URX152" s="728"/>
      <c r="URY152" s="728"/>
      <c r="URZ152" s="728"/>
      <c r="USA152" s="728"/>
      <c r="USB152" s="728"/>
      <c r="USC152" s="728"/>
      <c r="USD152" s="728"/>
      <c r="USE152" s="728"/>
      <c r="USF152" s="728"/>
      <c r="USG152" s="728"/>
      <c r="USH152" s="728"/>
      <c r="USI152" s="728"/>
      <c r="USJ152" s="728"/>
      <c r="USK152" s="728"/>
      <c r="USL152" s="728"/>
      <c r="USM152" s="728"/>
      <c r="USN152" s="728"/>
      <c r="USO152" s="728"/>
      <c r="USP152" s="728"/>
      <c r="USQ152" s="728"/>
      <c r="USR152" s="728"/>
      <c r="USS152" s="728"/>
      <c r="UST152" s="728"/>
      <c r="USU152" s="728"/>
      <c r="USV152" s="728"/>
      <c r="USW152" s="728"/>
      <c r="USX152" s="728"/>
      <c r="USY152" s="728"/>
      <c r="USZ152" s="728"/>
      <c r="UTA152" s="728"/>
      <c r="UTB152" s="728"/>
      <c r="UTC152" s="728"/>
      <c r="UTD152" s="728"/>
      <c r="UTE152" s="728"/>
      <c r="UTF152" s="728"/>
      <c r="UTG152" s="728"/>
      <c r="UTH152" s="728"/>
      <c r="UTI152" s="728"/>
      <c r="UTJ152" s="728"/>
      <c r="UTK152" s="728"/>
      <c r="UTL152" s="728"/>
      <c r="UTM152" s="728"/>
      <c r="UTN152" s="728"/>
      <c r="UTO152" s="728"/>
      <c r="UTP152" s="728"/>
      <c r="UTQ152" s="728"/>
      <c r="UTR152" s="728"/>
      <c r="UTS152" s="728"/>
      <c r="UTT152" s="728"/>
      <c r="UTU152" s="728"/>
      <c r="UTV152" s="728"/>
      <c r="UTW152" s="728"/>
      <c r="UTX152" s="728"/>
      <c r="UTY152" s="728"/>
      <c r="UTZ152" s="728"/>
      <c r="UUA152" s="728"/>
      <c r="UUB152" s="728"/>
      <c r="UUC152" s="728"/>
      <c r="UUD152" s="728"/>
      <c r="UUE152" s="728"/>
      <c r="UUF152" s="728"/>
      <c r="UUG152" s="728"/>
      <c r="UUH152" s="728"/>
      <c r="UUI152" s="728"/>
      <c r="UUJ152" s="728"/>
      <c r="UUK152" s="728"/>
      <c r="UUL152" s="728"/>
      <c r="UUM152" s="728"/>
      <c r="UUN152" s="728"/>
      <c r="UUO152" s="728"/>
      <c r="UUP152" s="728"/>
      <c r="UUQ152" s="728"/>
      <c r="UUR152" s="728"/>
      <c r="UUS152" s="728"/>
      <c r="UUT152" s="728"/>
      <c r="UUU152" s="728"/>
      <c r="UUV152" s="728"/>
      <c r="UUW152" s="728"/>
      <c r="UUX152" s="728"/>
      <c r="UUY152" s="728"/>
      <c r="UUZ152" s="728"/>
      <c r="UVA152" s="728"/>
      <c r="UVB152" s="728"/>
      <c r="UVC152" s="728"/>
      <c r="UVD152" s="728"/>
      <c r="UVE152" s="728"/>
      <c r="UVF152" s="728"/>
      <c r="UVG152" s="728"/>
      <c r="UVH152" s="728"/>
      <c r="UVI152" s="728"/>
      <c r="UVJ152" s="728"/>
      <c r="UVK152" s="728"/>
      <c r="UVL152" s="728"/>
      <c r="UVM152" s="728"/>
      <c r="UVN152" s="728"/>
      <c r="UVO152" s="728"/>
      <c r="UVP152" s="728"/>
      <c r="UVQ152" s="728"/>
      <c r="UVR152" s="728"/>
      <c r="UVS152" s="728"/>
      <c r="UVT152" s="728"/>
      <c r="UVU152" s="728"/>
      <c r="UVV152" s="728"/>
      <c r="UVW152" s="728"/>
      <c r="UVX152" s="728"/>
      <c r="UVY152" s="728"/>
      <c r="UVZ152" s="728"/>
      <c r="UWA152" s="728"/>
      <c r="UWB152" s="728"/>
      <c r="UWC152" s="728"/>
      <c r="UWD152" s="728"/>
      <c r="UWE152" s="728"/>
      <c r="UWF152" s="728"/>
      <c r="UWG152" s="728"/>
      <c r="UWH152" s="728"/>
      <c r="UWI152" s="728"/>
      <c r="UWJ152" s="728"/>
      <c r="UWK152" s="728"/>
      <c r="UWL152" s="728"/>
      <c r="UWM152" s="728"/>
      <c r="UWN152" s="728"/>
      <c r="UWO152" s="728"/>
      <c r="UWP152" s="728"/>
      <c r="UWQ152" s="728"/>
      <c r="UWR152" s="728"/>
      <c r="UWS152" s="728"/>
      <c r="UWT152" s="728"/>
      <c r="UWU152" s="728"/>
      <c r="UWV152" s="728"/>
      <c r="UWW152" s="728"/>
      <c r="UWX152" s="728"/>
      <c r="UWY152" s="728"/>
      <c r="UWZ152" s="728"/>
      <c r="UXA152" s="728"/>
      <c r="UXB152" s="728"/>
      <c r="UXC152" s="728"/>
      <c r="UXD152" s="728"/>
      <c r="UXE152" s="728"/>
      <c r="UXF152" s="728"/>
      <c r="UXG152" s="728"/>
      <c r="UXH152" s="728"/>
      <c r="UXI152" s="728"/>
      <c r="UXJ152" s="728"/>
      <c r="UXK152" s="728"/>
      <c r="UXL152" s="728"/>
      <c r="UXM152" s="728"/>
      <c r="UXN152" s="728"/>
      <c r="UXO152" s="728"/>
      <c r="UXP152" s="728"/>
      <c r="UXQ152" s="728"/>
      <c r="UXR152" s="728"/>
      <c r="UXS152" s="728"/>
      <c r="UXT152" s="728"/>
      <c r="UXU152" s="728"/>
      <c r="UXV152" s="728"/>
      <c r="UXW152" s="728"/>
      <c r="UXX152" s="728"/>
      <c r="UXY152" s="728"/>
      <c r="UXZ152" s="728"/>
      <c r="UYA152" s="728"/>
      <c r="UYB152" s="728"/>
      <c r="UYC152" s="728"/>
      <c r="UYD152" s="728"/>
      <c r="UYE152" s="728"/>
      <c r="UYF152" s="728"/>
      <c r="UYG152" s="728"/>
      <c r="UYH152" s="728"/>
      <c r="UYI152" s="728"/>
      <c r="UYJ152" s="728"/>
      <c r="UYK152" s="728"/>
      <c r="UYL152" s="728"/>
      <c r="UYM152" s="728"/>
      <c r="UYN152" s="728"/>
      <c r="UYO152" s="728"/>
      <c r="UYP152" s="728"/>
      <c r="UYQ152" s="728"/>
      <c r="UYR152" s="728"/>
      <c r="UYS152" s="728"/>
      <c r="UYT152" s="728"/>
      <c r="UYU152" s="728"/>
      <c r="UYV152" s="728"/>
      <c r="UYW152" s="728"/>
      <c r="UYX152" s="728"/>
      <c r="UYY152" s="728"/>
      <c r="UYZ152" s="728"/>
      <c r="UZA152" s="728"/>
      <c r="UZB152" s="728"/>
      <c r="UZC152" s="728"/>
      <c r="UZD152" s="728"/>
      <c r="UZE152" s="728"/>
      <c r="UZF152" s="728"/>
      <c r="UZG152" s="728"/>
      <c r="UZH152" s="728"/>
      <c r="UZI152" s="728"/>
      <c r="UZJ152" s="728"/>
      <c r="UZK152" s="728"/>
      <c r="UZL152" s="728"/>
      <c r="UZM152" s="728"/>
      <c r="UZN152" s="728"/>
      <c r="UZO152" s="728"/>
      <c r="UZP152" s="728"/>
      <c r="UZQ152" s="728"/>
      <c r="UZR152" s="728"/>
      <c r="UZS152" s="728"/>
      <c r="UZT152" s="728"/>
      <c r="UZU152" s="728"/>
      <c r="UZV152" s="728"/>
      <c r="UZW152" s="728"/>
      <c r="UZX152" s="728"/>
      <c r="UZY152" s="728"/>
      <c r="UZZ152" s="728"/>
      <c r="VAA152" s="728"/>
      <c r="VAB152" s="728"/>
      <c r="VAC152" s="728"/>
      <c r="VAD152" s="728"/>
      <c r="VAE152" s="728"/>
      <c r="VAF152" s="728"/>
      <c r="VAG152" s="728"/>
      <c r="VAH152" s="728"/>
      <c r="VAI152" s="728"/>
      <c r="VAJ152" s="728"/>
      <c r="VAK152" s="728"/>
      <c r="VAL152" s="728"/>
      <c r="VAM152" s="728"/>
      <c r="VAN152" s="728"/>
      <c r="VAO152" s="728"/>
      <c r="VAP152" s="728"/>
      <c r="VAQ152" s="728"/>
      <c r="VAR152" s="728"/>
      <c r="VAS152" s="728"/>
      <c r="VAT152" s="728"/>
      <c r="VAU152" s="728"/>
      <c r="VAV152" s="728"/>
      <c r="VAW152" s="728"/>
      <c r="VAX152" s="728"/>
      <c r="VAY152" s="728"/>
      <c r="VAZ152" s="728"/>
      <c r="VBA152" s="728"/>
      <c r="VBB152" s="728"/>
      <c r="VBC152" s="728"/>
      <c r="VBD152" s="728"/>
      <c r="VBE152" s="728"/>
      <c r="VBF152" s="728"/>
      <c r="VBG152" s="728"/>
      <c r="VBH152" s="728"/>
      <c r="VBI152" s="728"/>
      <c r="VBJ152" s="728"/>
      <c r="VBK152" s="728"/>
      <c r="VBL152" s="728"/>
      <c r="VBM152" s="728"/>
      <c r="VBN152" s="728"/>
      <c r="VBO152" s="728"/>
      <c r="VBP152" s="728"/>
      <c r="VBQ152" s="728"/>
      <c r="VBR152" s="728"/>
      <c r="VBS152" s="728"/>
      <c r="VBT152" s="728"/>
      <c r="VBU152" s="728"/>
      <c r="VBV152" s="728"/>
      <c r="VBW152" s="728"/>
      <c r="VBX152" s="728"/>
      <c r="VBY152" s="728"/>
      <c r="VBZ152" s="728"/>
      <c r="VCA152" s="728"/>
      <c r="VCB152" s="728"/>
      <c r="VCC152" s="728"/>
      <c r="VCD152" s="728"/>
      <c r="VCE152" s="728"/>
      <c r="VCF152" s="728"/>
      <c r="VCG152" s="728"/>
      <c r="VCH152" s="728"/>
      <c r="VCI152" s="728"/>
      <c r="VCJ152" s="728"/>
      <c r="VCK152" s="728"/>
      <c r="VCL152" s="728"/>
      <c r="VCM152" s="728"/>
      <c r="VCN152" s="728"/>
      <c r="VCO152" s="728"/>
      <c r="VCP152" s="728"/>
      <c r="VCQ152" s="728"/>
      <c r="VCR152" s="728"/>
      <c r="VCS152" s="728"/>
      <c r="VCT152" s="728"/>
      <c r="VCU152" s="728"/>
      <c r="VCV152" s="728"/>
      <c r="VCW152" s="728"/>
      <c r="VCX152" s="728"/>
      <c r="VCY152" s="728"/>
      <c r="VCZ152" s="728"/>
      <c r="VDA152" s="728"/>
      <c r="VDB152" s="728"/>
      <c r="VDC152" s="728"/>
      <c r="VDD152" s="728"/>
      <c r="VDE152" s="728"/>
      <c r="VDF152" s="728"/>
      <c r="VDG152" s="728"/>
      <c r="VDH152" s="728"/>
      <c r="VDI152" s="728"/>
      <c r="VDJ152" s="728"/>
      <c r="VDK152" s="728"/>
      <c r="VDL152" s="728"/>
      <c r="VDM152" s="728"/>
      <c r="VDN152" s="728"/>
      <c r="VDO152" s="728"/>
      <c r="VDP152" s="728"/>
      <c r="VDQ152" s="728"/>
      <c r="VDR152" s="728"/>
      <c r="VDS152" s="728"/>
      <c r="VDT152" s="728"/>
      <c r="VDU152" s="728"/>
      <c r="VDV152" s="728"/>
      <c r="VDW152" s="728"/>
      <c r="VDX152" s="728"/>
      <c r="VDY152" s="728"/>
      <c r="VDZ152" s="728"/>
      <c r="VEA152" s="728"/>
      <c r="VEB152" s="728"/>
      <c r="VEC152" s="728"/>
      <c r="VED152" s="728"/>
      <c r="VEE152" s="728"/>
      <c r="VEF152" s="728"/>
      <c r="VEG152" s="728"/>
      <c r="VEH152" s="728"/>
      <c r="VEI152" s="728"/>
      <c r="VEJ152" s="728"/>
      <c r="VEK152" s="728"/>
      <c r="VEL152" s="728"/>
      <c r="VEM152" s="728"/>
      <c r="VEN152" s="728"/>
      <c r="VEO152" s="728"/>
      <c r="VEP152" s="728"/>
      <c r="VEQ152" s="728"/>
      <c r="VER152" s="728"/>
      <c r="VES152" s="728"/>
      <c r="VET152" s="728"/>
      <c r="VEU152" s="728"/>
      <c r="VEV152" s="728"/>
      <c r="VEW152" s="728"/>
      <c r="VEX152" s="728"/>
      <c r="VEY152" s="728"/>
      <c r="VEZ152" s="728"/>
      <c r="VFA152" s="728"/>
      <c r="VFB152" s="728"/>
      <c r="VFC152" s="728"/>
      <c r="VFD152" s="728"/>
      <c r="VFE152" s="728"/>
      <c r="VFF152" s="728"/>
      <c r="VFG152" s="728"/>
      <c r="VFH152" s="728"/>
      <c r="VFI152" s="728"/>
      <c r="VFJ152" s="728"/>
      <c r="VFK152" s="728"/>
      <c r="VFL152" s="728"/>
      <c r="VFM152" s="728"/>
      <c r="VFN152" s="728"/>
      <c r="VFO152" s="728"/>
      <c r="VFP152" s="728"/>
      <c r="VFQ152" s="728"/>
      <c r="VFR152" s="728"/>
      <c r="VFS152" s="728"/>
      <c r="VFT152" s="728"/>
      <c r="VFU152" s="728"/>
      <c r="VFV152" s="728"/>
      <c r="VFW152" s="728"/>
      <c r="VFX152" s="728"/>
      <c r="VFY152" s="728"/>
      <c r="VFZ152" s="728"/>
      <c r="VGA152" s="728"/>
      <c r="VGB152" s="728"/>
      <c r="VGC152" s="728"/>
      <c r="VGD152" s="728"/>
      <c r="VGE152" s="728"/>
      <c r="VGF152" s="728"/>
      <c r="VGG152" s="728"/>
      <c r="VGH152" s="728"/>
      <c r="VGI152" s="728"/>
      <c r="VGJ152" s="728"/>
      <c r="VGK152" s="728"/>
      <c r="VGL152" s="728"/>
      <c r="VGM152" s="728"/>
      <c r="VGN152" s="728"/>
      <c r="VGO152" s="728"/>
      <c r="VGP152" s="728"/>
      <c r="VGQ152" s="728"/>
      <c r="VGR152" s="728"/>
      <c r="VGS152" s="728"/>
      <c r="VGT152" s="728"/>
      <c r="VGU152" s="728"/>
      <c r="VGV152" s="728"/>
      <c r="VGW152" s="728"/>
      <c r="VGX152" s="728"/>
      <c r="VGY152" s="728"/>
      <c r="VGZ152" s="728"/>
      <c r="VHA152" s="728"/>
      <c r="VHB152" s="728"/>
      <c r="VHC152" s="728"/>
      <c r="VHD152" s="728"/>
      <c r="VHE152" s="728"/>
      <c r="VHF152" s="728"/>
      <c r="VHG152" s="728"/>
      <c r="VHH152" s="728"/>
      <c r="VHI152" s="728"/>
      <c r="VHJ152" s="728"/>
      <c r="VHK152" s="728"/>
      <c r="VHL152" s="728"/>
      <c r="VHM152" s="728"/>
      <c r="VHN152" s="728"/>
      <c r="VHO152" s="728"/>
      <c r="VHP152" s="728"/>
      <c r="VHQ152" s="728"/>
      <c r="VHR152" s="728"/>
      <c r="VHS152" s="728"/>
      <c r="VHT152" s="728"/>
      <c r="VHU152" s="728"/>
      <c r="VHV152" s="728"/>
      <c r="VHW152" s="728"/>
      <c r="VHX152" s="728"/>
      <c r="VHY152" s="728"/>
      <c r="VHZ152" s="728"/>
      <c r="VIA152" s="728"/>
      <c r="VIB152" s="728"/>
      <c r="VIC152" s="728"/>
      <c r="VID152" s="728"/>
      <c r="VIE152" s="728"/>
      <c r="VIF152" s="728"/>
      <c r="VIG152" s="728"/>
      <c r="VIH152" s="728"/>
      <c r="VII152" s="728"/>
      <c r="VIJ152" s="728"/>
      <c r="VIK152" s="728"/>
      <c r="VIL152" s="728"/>
      <c r="VIM152" s="728"/>
      <c r="VIN152" s="728"/>
      <c r="VIO152" s="728"/>
      <c r="VIP152" s="728"/>
      <c r="VIQ152" s="728"/>
      <c r="VIR152" s="728"/>
      <c r="VIS152" s="728"/>
      <c r="VIT152" s="728"/>
      <c r="VIU152" s="728"/>
      <c r="VIV152" s="728"/>
      <c r="VIW152" s="728"/>
      <c r="VIX152" s="728"/>
      <c r="VIY152" s="728"/>
      <c r="VIZ152" s="728"/>
      <c r="VJA152" s="728"/>
      <c r="VJB152" s="728"/>
      <c r="VJC152" s="728"/>
      <c r="VJD152" s="728"/>
      <c r="VJE152" s="728"/>
      <c r="VJF152" s="728"/>
      <c r="VJG152" s="728"/>
      <c r="VJH152" s="728"/>
      <c r="VJI152" s="728"/>
      <c r="VJJ152" s="728"/>
      <c r="VJK152" s="728"/>
      <c r="VJL152" s="728"/>
      <c r="VJM152" s="728"/>
      <c r="VJN152" s="728"/>
      <c r="VJO152" s="728"/>
      <c r="VJP152" s="728"/>
      <c r="VJQ152" s="728"/>
      <c r="VJR152" s="728"/>
      <c r="VJS152" s="728"/>
      <c r="VJT152" s="728"/>
      <c r="VJU152" s="728"/>
      <c r="VJV152" s="728"/>
      <c r="VJW152" s="728"/>
      <c r="VJX152" s="728"/>
      <c r="VJY152" s="728"/>
      <c r="VJZ152" s="728"/>
      <c r="VKA152" s="728"/>
      <c r="VKB152" s="728"/>
      <c r="VKC152" s="728"/>
      <c r="VKD152" s="728"/>
      <c r="VKE152" s="728"/>
      <c r="VKF152" s="728"/>
      <c r="VKG152" s="728"/>
      <c r="VKH152" s="728"/>
      <c r="VKI152" s="728"/>
      <c r="VKJ152" s="728"/>
      <c r="VKK152" s="728"/>
      <c r="VKL152" s="728"/>
      <c r="VKM152" s="728"/>
      <c r="VKN152" s="728"/>
      <c r="VKO152" s="728"/>
      <c r="VKP152" s="728"/>
      <c r="VKQ152" s="728"/>
      <c r="VKR152" s="728"/>
      <c r="VKS152" s="728"/>
      <c r="VKT152" s="728"/>
      <c r="VKU152" s="728"/>
      <c r="VKV152" s="728"/>
      <c r="VKW152" s="728"/>
      <c r="VKX152" s="728"/>
      <c r="VKY152" s="728"/>
      <c r="VKZ152" s="728"/>
      <c r="VLA152" s="728"/>
      <c r="VLB152" s="728"/>
      <c r="VLC152" s="728"/>
      <c r="VLD152" s="728"/>
      <c r="VLE152" s="728"/>
      <c r="VLF152" s="728"/>
      <c r="VLG152" s="728"/>
      <c r="VLH152" s="728"/>
      <c r="VLI152" s="728"/>
      <c r="VLJ152" s="728"/>
      <c r="VLK152" s="728"/>
      <c r="VLL152" s="728"/>
      <c r="VLM152" s="728"/>
      <c r="VLN152" s="728"/>
      <c r="VLO152" s="728"/>
      <c r="VLP152" s="728"/>
      <c r="VLQ152" s="728"/>
      <c r="VLR152" s="728"/>
      <c r="VLS152" s="728"/>
      <c r="VLT152" s="728"/>
      <c r="VLU152" s="728"/>
      <c r="VLV152" s="728"/>
      <c r="VLW152" s="728"/>
      <c r="VLX152" s="728"/>
      <c r="VLY152" s="728"/>
      <c r="VLZ152" s="728"/>
      <c r="VMA152" s="728"/>
      <c r="VMB152" s="728"/>
      <c r="VMC152" s="728"/>
      <c r="VMD152" s="728"/>
      <c r="VME152" s="728"/>
      <c r="VMF152" s="728"/>
      <c r="VMG152" s="728"/>
      <c r="VMH152" s="728"/>
      <c r="VMI152" s="728"/>
      <c r="VMJ152" s="728"/>
      <c r="VMK152" s="728"/>
      <c r="VML152" s="728"/>
      <c r="VMM152" s="728"/>
      <c r="VMN152" s="728"/>
      <c r="VMO152" s="728"/>
      <c r="VMP152" s="728"/>
      <c r="VMQ152" s="728"/>
      <c r="VMR152" s="728"/>
      <c r="VMS152" s="728"/>
      <c r="VMT152" s="728"/>
      <c r="VMU152" s="728"/>
      <c r="VMV152" s="728"/>
      <c r="VMW152" s="728"/>
      <c r="VMX152" s="728"/>
      <c r="VMY152" s="728"/>
      <c r="VMZ152" s="728"/>
      <c r="VNA152" s="728"/>
      <c r="VNB152" s="728"/>
      <c r="VNC152" s="728"/>
      <c r="VND152" s="728"/>
      <c r="VNE152" s="728"/>
      <c r="VNF152" s="728"/>
      <c r="VNG152" s="728"/>
      <c r="VNH152" s="728"/>
      <c r="VNI152" s="728"/>
      <c r="VNJ152" s="728"/>
      <c r="VNK152" s="728"/>
      <c r="VNL152" s="728"/>
      <c r="VNM152" s="728"/>
      <c r="VNN152" s="728"/>
      <c r="VNO152" s="728"/>
      <c r="VNP152" s="728"/>
      <c r="VNQ152" s="728"/>
      <c r="VNR152" s="728"/>
      <c r="VNS152" s="728"/>
      <c r="VNT152" s="728"/>
      <c r="VNU152" s="728"/>
      <c r="VNV152" s="728"/>
      <c r="VNW152" s="728"/>
      <c r="VNX152" s="728"/>
      <c r="VNY152" s="728"/>
      <c r="VNZ152" s="728"/>
      <c r="VOA152" s="728"/>
      <c r="VOB152" s="728"/>
      <c r="VOC152" s="728"/>
      <c r="VOD152" s="728"/>
      <c r="VOE152" s="728"/>
      <c r="VOF152" s="728"/>
      <c r="VOG152" s="728"/>
      <c r="VOH152" s="728"/>
      <c r="VOI152" s="728"/>
      <c r="VOJ152" s="728"/>
      <c r="VOK152" s="728"/>
      <c r="VOL152" s="728"/>
      <c r="VOM152" s="728"/>
      <c r="VON152" s="728"/>
      <c r="VOO152" s="728"/>
      <c r="VOP152" s="728"/>
      <c r="VOQ152" s="728"/>
      <c r="VOR152" s="728"/>
      <c r="VOS152" s="728"/>
      <c r="VOT152" s="728"/>
      <c r="VOU152" s="728"/>
      <c r="VOV152" s="728"/>
      <c r="VOW152" s="728"/>
      <c r="VOX152" s="728"/>
      <c r="VOY152" s="728"/>
      <c r="VOZ152" s="728"/>
      <c r="VPA152" s="728"/>
      <c r="VPB152" s="728"/>
      <c r="VPC152" s="728"/>
      <c r="VPD152" s="728"/>
      <c r="VPE152" s="728"/>
      <c r="VPF152" s="728"/>
      <c r="VPG152" s="728"/>
      <c r="VPH152" s="728"/>
      <c r="VPI152" s="728"/>
      <c r="VPJ152" s="728"/>
      <c r="VPK152" s="728"/>
      <c r="VPL152" s="728"/>
      <c r="VPM152" s="728"/>
      <c r="VPN152" s="728"/>
      <c r="VPO152" s="728"/>
      <c r="VPP152" s="728"/>
      <c r="VPQ152" s="728"/>
      <c r="VPR152" s="728"/>
      <c r="VPS152" s="728"/>
      <c r="VPT152" s="728"/>
      <c r="VPU152" s="728"/>
      <c r="VPV152" s="728"/>
      <c r="VPW152" s="728"/>
      <c r="VPX152" s="728"/>
      <c r="VPY152" s="728"/>
      <c r="VPZ152" s="728"/>
      <c r="VQA152" s="728"/>
      <c r="VQB152" s="728"/>
      <c r="VQC152" s="728"/>
      <c r="VQD152" s="728"/>
      <c r="VQE152" s="728"/>
      <c r="VQF152" s="728"/>
      <c r="VQG152" s="728"/>
      <c r="VQH152" s="728"/>
      <c r="VQI152" s="728"/>
      <c r="VQJ152" s="728"/>
      <c r="VQK152" s="728"/>
      <c r="VQL152" s="728"/>
      <c r="VQM152" s="728"/>
      <c r="VQN152" s="728"/>
      <c r="VQO152" s="728"/>
      <c r="VQP152" s="728"/>
      <c r="VQQ152" s="728"/>
      <c r="VQR152" s="728"/>
      <c r="VQS152" s="728"/>
      <c r="VQT152" s="728"/>
      <c r="VQU152" s="728"/>
      <c r="VQV152" s="728"/>
      <c r="VQW152" s="728"/>
      <c r="VQX152" s="728"/>
      <c r="VQY152" s="728"/>
      <c r="VQZ152" s="728"/>
      <c r="VRA152" s="728"/>
      <c r="VRB152" s="728"/>
      <c r="VRC152" s="728"/>
      <c r="VRD152" s="728"/>
      <c r="VRE152" s="728"/>
      <c r="VRF152" s="728"/>
      <c r="VRG152" s="728"/>
      <c r="VRH152" s="728"/>
      <c r="VRI152" s="728"/>
      <c r="VRJ152" s="728"/>
      <c r="VRK152" s="728"/>
      <c r="VRL152" s="728"/>
      <c r="VRM152" s="728"/>
      <c r="VRN152" s="728"/>
      <c r="VRO152" s="728"/>
      <c r="VRP152" s="728"/>
      <c r="VRQ152" s="728"/>
      <c r="VRR152" s="728"/>
      <c r="VRS152" s="728"/>
      <c r="VRT152" s="728"/>
      <c r="VRU152" s="728"/>
      <c r="VRV152" s="728"/>
      <c r="VRW152" s="728"/>
      <c r="VRX152" s="728"/>
      <c r="VRY152" s="728"/>
      <c r="VRZ152" s="728"/>
      <c r="VSA152" s="728"/>
      <c r="VSB152" s="728"/>
      <c r="VSC152" s="728"/>
      <c r="VSD152" s="728"/>
      <c r="VSE152" s="728"/>
      <c r="VSF152" s="728"/>
      <c r="VSG152" s="728"/>
      <c r="VSH152" s="728"/>
      <c r="VSI152" s="728"/>
      <c r="VSJ152" s="728"/>
      <c r="VSK152" s="728"/>
      <c r="VSL152" s="728"/>
      <c r="VSM152" s="728"/>
      <c r="VSN152" s="728"/>
      <c r="VSO152" s="728"/>
      <c r="VSP152" s="728"/>
      <c r="VSQ152" s="728"/>
      <c r="VSR152" s="728"/>
      <c r="VSS152" s="728"/>
      <c r="VST152" s="728"/>
      <c r="VSU152" s="728"/>
      <c r="VSV152" s="728"/>
      <c r="VSW152" s="728"/>
      <c r="VSX152" s="728"/>
      <c r="VSY152" s="728"/>
      <c r="VSZ152" s="728"/>
      <c r="VTA152" s="728"/>
      <c r="VTB152" s="728"/>
      <c r="VTC152" s="728"/>
      <c r="VTD152" s="728"/>
      <c r="VTE152" s="728"/>
      <c r="VTF152" s="728"/>
      <c r="VTG152" s="728"/>
      <c r="VTH152" s="728"/>
      <c r="VTI152" s="728"/>
      <c r="VTJ152" s="728"/>
      <c r="VTK152" s="728"/>
      <c r="VTL152" s="728"/>
      <c r="VTM152" s="728"/>
      <c r="VTN152" s="728"/>
      <c r="VTO152" s="728"/>
      <c r="VTP152" s="728"/>
      <c r="VTQ152" s="728"/>
      <c r="VTR152" s="728"/>
      <c r="VTS152" s="728"/>
      <c r="VTT152" s="728"/>
      <c r="VTU152" s="728"/>
      <c r="VTV152" s="728"/>
      <c r="VTW152" s="728"/>
      <c r="VTX152" s="728"/>
      <c r="VTY152" s="728"/>
      <c r="VTZ152" s="728"/>
      <c r="VUA152" s="728"/>
      <c r="VUB152" s="728"/>
      <c r="VUC152" s="728"/>
      <c r="VUD152" s="728"/>
      <c r="VUE152" s="728"/>
      <c r="VUF152" s="728"/>
      <c r="VUG152" s="728"/>
      <c r="VUH152" s="728"/>
      <c r="VUI152" s="728"/>
      <c r="VUJ152" s="728"/>
      <c r="VUK152" s="728"/>
      <c r="VUL152" s="728"/>
      <c r="VUM152" s="728"/>
      <c r="VUN152" s="728"/>
      <c r="VUO152" s="728"/>
      <c r="VUP152" s="728"/>
      <c r="VUQ152" s="728"/>
      <c r="VUR152" s="728"/>
      <c r="VUS152" s="728"/>
      <c r="VUT152" s="728"/>
      <c r="VUU152" s="728"/>
      <c r="VUV152" s="728"/>
      <c r="VUW152" s="728"/>
      <c r="VUX152" s="728"/>
      <c r="VUY152" s="728"/>
      <c r="VUZ152" s="728"/>
      <c r="VVA152" s="728"/>
      <c r="VVB152" s="728"/>
      <c r="VVC152" s="728"/>
      <c r="VVD152" s="728"/>
      <c r="VVE152" s="728"/>
      <c r="VVF152" s="728"/>
      <c r="VVG152" s="728"/>
      <c r="VVH152" s="728"/>
      <c r="VVI152" s="728"/>
      <c r="VVJ152" s="728"/>
      <c r="VVK152" s="728"/>
      <c r="VVL152" s="728"/>
      <c r="VVM152" s="728"/>
      <c r="VVN152" s="728"/>
      <c r="VVO152" s="728"/>
      <c r="VVP152" s="728"/>
      <c r="VVQ152" s="728"/>
      <c r="VVR152" s="728"/>
      <c r="VVS152" s="728"/>
      <c r="VVT152" s="728"/>
      <c r="VVU152" s="728"/>
      <c r="VVV152" s="728"/>
      <c r="VVW152" s="728"/>
      <c r="VVX152" s="728"/>
      <c r="VVY152" s="728"/>
      <c r="VVZ152" s="728"/>
      <c r="VWA152" s="728"/>
      <c r="VWB152" s="728"/>
      <c r="VWC152" s="728"/>
      <c r="VWD152" s="728"/>
      <c r="VWE152" s="728"/>
      <c r="VWF152" s="728"/>
      <c r="VWG152" s="728"/>
      <c r="VWH152" s="728"/>
      <c r="VWI152" s="728"/>
      <c r="VWJ152" s="728"/>
      <c r="VWK152" s="728"/>
      <c r="VWL152" s="728"/>
      <c r="VWM152" s="728"/>
      <c r="VWN152" s="728"/>
      <c r="VWO152" s="728"/>
      <c r="VWP152" s="728"/>
      <c r="VWQ152" s="728"/>
      <c r="VWR152" s="728"/>
      <c r="VWS152" s="728"/>
      <c r="VWT152" s="728"/>
      <c r="VWU152" s="728"/>
      <c r="VWV152" s="728"/>
      <c r="VWW152" s="728"/>
      <c r="VWX152" s="728"/>
      <c r="VWY152" s="728"/>
      <c r="VWZ152" s="728"/>
      <c r="VXA152" s="728"/>
      <c r="VXB152" s="728"/>
      <c r="VXC152" s="728"/>
      <c r="VXD152" s="728"/>
      <c r="VXE152" s="728"/>
      <c r="VXF152" s="728"/>
      <c r="VXG152" s="728"/>
      <c r="VXH152" s="728"/>
      <c r="VXI152" s="728"/>
      <c r="VXJ152" s="728"/>
      <c r="VXK152" s="728"/>
      <c r="VXL152" s="728"/>
      <c r="VXM152" s="728"/>
      <c r="VXN152" s="728"/>
      <c r="VXO152" s="728"/>
      <c r="VXP152" s="728"/>
      <c r="VXQ152" s="728"/>
      <c r="VXR152" s="728"/>
      <c r="VXS152" s="728"/>
      <c r="VXT152" s="728"/>
      <c r="VXU152" s="728"/>
      <c r="VXV152" s="728"/>
      <c r="VXW152" s="728"/>
      <c r="VXX152" s="728"/>
      <c r="VXY152" s="728"/>
      <c r="VXZ152" s="728"/>
      <c r="VYA152" s="728"/>
      <c r="VYB152" s="728"/>
      <c r="VYC152" s="728"/>
      <c r="VYD152" s="728"/>
      <c r="VYE152" s="728"/>
      <c r="VYF152" s="728"/>
      <c r="VYG152" s="728"/>
      <c r="VYH152" s="728"/>
      <c r="VYI152" s="728"/>
      <c r="VYJ152" s="728"/>
      <c r="VYK152" s="728"/>
      <c r="VYL152" s="728"/>
      <c r="VYM152" s="728"/>
      <c r="VYN152" s="728"/>
      <c r="VYO152" s="728"/>
      <c r="VYP152" s="728"/>
      <c r="VYQ152" s="728"/>
      <c r="VYR152" s="728"/>
      <c r="VYS152" s="728"/>
      <c r="VYT152" s="728"/>
      <c r="VYU152" s="728"/>
      <c r="VYV152" s="728"/>
      <c r="VYW152" s="728"/>
      <c r="VYX152" s="728"/>
      <c r="VYY152" s="728"/>
      <c r="VYZ152" s="728"/>
      <c r="VZA152" s="728"/>
      <c r="VZB152" s="728"/>
      <c r="VZC152" s="728"/>
      <c r="VZD152" s="728"/>
      <c r="VZE152" s="728"/>
      <c r="VZF152" s="728"/>
      <c r="VZG152" s="728"/>
      <c r="VZH152" s="728"/>
      <c r="VZI152" s="728"/>
      <c r="VZJ152" s="728"/>
      <c r="VZK152" s="728"/>
      <c r="VZL152" s="728"/>
      <c r="VZM152" s="728"/>
      <c r="VZN152" s="728"/>
      <c r="VZO152" s="728"/>
      <c r="VZP152" s="728"/>
      <c r="VZQ152" s="728"/>
      <c r="VZR152" s="728"/>
      <c r="VZS152" s="728"/>
      <c r="VZT152" s="728"/>
      <c r="VZU152" s="728"/>
      <c r="VZV152" s="728"/>
      <c r="VZW152" s="728"/>
      <c r="VZX152" s="728"/>
      <c r="VZY152" s="728"/>
      <c r="VZZ152" s="728"/>
      <c r="WAA152" s="728"/>
      <c r="WAB152" s="728"/>
      <c r="WAC152" s="728"/>
      <c r="WAD152" s="728"/>
      <c r="WAE152" s="728"/>
      <c r="WAF152" s="728"/>
      <c r="WAG152" s="728"/>
      <c r="WAH152" s="728"/>
      <c r="WAI152" s="728"/>
      <c r="WAJ152" s="728"/>
      <c r="WAK152" s="728"/>
      <c r="WAL152" s="728"/>
      <c r="WAM152" s="728"/>
      <c r="WAN152" s="728"/>
      <c r="WAO152" s="728"/>
      <c r="WAP152" s="728"/>
      <c r="WAQ152" s="728"/>
      <c r="WAR152" s="728"/>
      <c r="WAS152" s="728"/>
      <c r="WAT152" s="728"/>
      <c r="WAU152" s="728"/>
      <c r="WAV152" s="728"/>
      <c r="WAW152" s="728"/>
      <c r="WAX152" s="728"/>
      <c r="WAY152" s="728"/>
      <c r="WAZ152" s="728"/>
      <c r="WBA152" s="728"/>
      <c r="WBB152" s="728"/>
      <c r="WBC152" s="728"/>
      <c r="WBD152" s="728"/>
      <c r="WBE152" s="728"/>
      <c r="WBF152" s="728"/>
      <c r="WBG152" s="728"/>
      <c r="WBH152" s="728"/>
      <c r="WBI152" s="728"/>
      <c r="WBJ152" s="728"/>
      <c r="WBK152" s="728"/>
      <c r="WBL152" s="728"/>
      <c r="WBM152" s="728"/>
      <c r="WBN152" s="728"/>
      <c r="WBO152" s="728"/>
      <c r="WBP152" s="728"/>
      <c r="WBQ152" s="728"/>
      <c r="WBR152" s="728"/>
      <c r="WBS152" s="728"/>
      <c r="WBT152" s="728"/>
      <c r="WBU152" s="728"/>
      <c r="WBV152" s="728"/>
      <c r="WBW152" s="728"/>
      <c r="WBX152" s="728"/>
      <c r="WBY152" s="728"/>
      <c r="WBZ152" s="728"/>
      <c r="WCA152" s="728"/>
      <c r="WCB152" s="728"/>
      <c r="WCC152" s="728"/>
      <c r="WCD152" s="728"/>
      <c r="WCE152" s="728"/>
      <c r="WCF152" s="728"/>
      <c r="WCG152" s="728"/>
      <c r="WCH152" s="728"/>
      <c r="WCI152" s="728"/>
      <c r="WCJ152" s="728"/>
      <c r="WCK152" s="728"/>
      <c r="WCL152" s="728"/>
      <c r="WCM152" s="728"/>
      <c r="WCN152" s="728"/>
      <c r="WCO152" s="728"/>
      <c r="WCP152" s="728"/>
      <c r="WCQ152" s="728"/>
      <c r="WCR152" s="728"/>
      <c r="WCS152" s="728"/>
      <c r="WCT152" s="728"/>
      <c r="WCU152" s="728"/>
      <c r="WCV152" s="728"/>
      <c r="WCW152" s="728"/>
      <c r="WCX152" s="728"/>
      <c r="WCY152" s="728"/>
      <c r="WCZ152" s="728"/>
      <c r="WDA152" s="728"/>
      <c r="WDB152" s="728"/>
      <c r="WDC152" s="728"/>
      <c r="WDD152" s="728"/>
      <c r="WDE152" s="728"/>
      <c r="WDF152" s="728"/>
      <c r="WDG152" s="728"/>
      <c r="WDH152" s="728"/>
      <c r="WDI152" s="728"/>
      <c r="WDJ152" s="728"/>
      <c r="WDK152" s="728"/>
      <c r="WDL152" s="728"/>
      <c r="WDM152" s="728"/>
      <c r="WDN152" s="728"/>
      <c r="WDO152" s="728"/>
      <c r="WDP152" s="728"/>
      <c r="WDQ152" s="728"/>
      <c r="WDR152" s="728"/>
      <c r="WDS152" s="728"/>
      <c r="WDT152" s="728"/>
      <c r="WDU152" s="728"/>
      <c r="WDV152" s="728"/>
      <c r="WDW152" s="728"/>
      <c r="WDX152" s="728"/>
      <c r="WDY152" s="728"/>
      <c r="WDZ152" s="728"/>
      <c r="WEA152" s="728"/>
      <c r="WEB152" s="728"/>
      <c r="WEC152" s="728"/>
      <c r="WED152" s="728"/>
      <c r="WEE152" s="728"/>
      <c r="WEF152" s="728"/>
      <c r="WEG152" s="728"/>
      <c r="WEH152" s="728"/>
      <c r="WEI152" s="728"/>
      <c r="WEJ152" s="728"/>
      <c r="WEK152" s="728"/>
      <c r="WEL152" s="728"/>
      <c r="WEM152" s="728"/>
      <c r="WEN152" s="728"/>
      <c r="WEO152" s="728"/>
      <c r="WEP152" s="728"/>
      <c r="WEQ152" s="728"/>
      <c r="WER152" s="728"/>
      <c r="WES152" s="728"/>
      <c r="WET152" s="728"/>
      <c r="WEU152" s="728"/>
      <c r="WEV152" s="728"/>
      <c r="WEW152" s="728"/>
      <c r="WEX152" s="728"/>
      <c r="WEY152" s="728"/>
      <c r="WEZ152" s="728"/>
      <c r="WFA152" s="728"/>
      <c r="WFB152" s="728"/>
      <c r="WFC152" s="728"/>
      <c r="WFD152" s="728"/>
      <c r="WFE152" s="728"/>
      <c r="WFF152" s="728"/>
      <c r="WFG152" s="728"/>
      <c r="WFH152" s="728"/>
      <c r="WFI152" s="728"/>
      <c r="WFJ152" s="728"/>
      <c r="WFK152" s="728"/>
      <c r="WFL152" s="728"/>
      <c r="WFM152" s="728"/>
      <c r="WFN152" s="728"/>
      <c r="WFO152" s="728"/>
      <c r="WFP152" s="728"/>
      <c r="WFQ152" s="728"/>
      <c r="WFR152" s="728"/>
      <c r="WFS152" s="728"/>
      <c r="WFT152" s="728"/>
      <c r="WFU152" s="728"/>
      <c r="WFV152" s="728"/>
      <c r="WFW152" s="728"/>
      <c r="WFX152" s="728"/>
      <c r="WFY152" s="728"/>
      <c r="WFZ152" s="728"/>
      <c r="WGA152" s="728"/>
      <c r="WGB152" s="728"/>
      <c r="WGC152" s="728"/>
      <c r="WGD152" s="728"/>
      <c r="WGE152" s="728"/>
      <c r="WGF152" s="728"/>
      <c r="WGG152" s="728"/>
      <c r="WGH152" s="728"/>
      <c r="WGI152" s="728"/>
      <c r="WGJ152" s="728"/>
      <c r="WGK152" s="728"/>
      <c r="WGL152" s="728"/>
      <c r="WGM152" s="728"/>
      <c r="WGN152" s="728"/>
      <c r="WGO152" s="728"/>
      <c r="WGP152" s="728"/>
      <c r="WGQ152" s="728"/>
      <c r="WGR152" s="728"/>
      <c r="WGS152" s="728"/>
      <c r="WGT152" s="728"/>
      <c r="WGU152" s="728"/>
      <c r="WGV152" s="728"/>
      <c r="WGW152" s="728"/>
      <c r="WGX152" s="728"/>
      <c r="WGY152" s="728"/>
      <c r="WGZ152" s="728"/>
      <c r="WHA152" s="728"/>
      <c r="WHB152" s="728"/>
      <c r="WHC152" s="728"/>
      <c r="WHD152" s="728"/>
      <c r="WHE152" s="728"/>
      <c r="WHF152" s="728"/>
      <c r="WHG152" s="728"/>
      <c r="WHH152" s="728"/>
      <c r="WHI152" s="728"/>
      <c r="WHJ152" s="728"/>
      <c r="WHK152" s="728"/>
      <c r="WHL152" s="728"/>
      <c r="WHM152" s="728"/>
      <c r="WHN152" s="728"/>
      <c r="WHO152" s="728"/>
      <c r="WHP152" s="728"/>
      <c r="WHQ152" s="728"/>
      <c r="WHR152" s="728"/>
      <c r="WHS152" s="728"/>
      <c r="WHT152" s="728"/>
      <c r="WHU152" s="728"/>
      <c r="WHV152" s="728"/>
      <c r="WHW152" s="728"/>
      <c r="WHX152" s="728"/>
      <c r="WHY152" s="728"/>
      <c r="WHZ152" s="728"/>
      <c r="WIA152" s="728"/>
      <c r="WIB152" s="728"/>
      <c r="WIC152" s="728"/>
      <c r="WID152" s="728"/>
      <c r="WIE152" s="728"/>
      <c r="WIF152" s="728"/>
      <c r="WIG152" s="728"/>
      <c r="WIH152" s="728"/>
      <c r="WII152" s="728"/>
      <c r="WIJ152" s="728"/>
      <c r="WIK152" s="728"/>
      <c r="WIL152" s="728"/>
      <c r="WIM152" s="728"/>
      <c r="WIN152" s="728"/>
      <c r="WIO152" s="728"/>
      <c r="WIP152" s="728"/>
      <c r="WIQ152" s="728"/>
      <c r="WIR152" s="728"/>
      <c r="WIS152" s="728"/>
      <c r="WIT152" s="728"/>
      <c r="WIU152" s="728"/>
      <c r="WIV152" s="728"/>
      <c r="WIW152" s="728"/>
      <c r="WIX152" s="728"/>
      <c r="WIY152" s="728"/>
      <c r="WIZ152" s="728"/>
      <c r="WJA152" s="728"/>
      <c r="WJB152" s="728"/>
      <c r="WJC152" s="728"/>
      <c r="WJD152" s="728"/>
      <c r="WJE152" s="728"/>
      <c r="WJF152" s="728"/>
      <c r="WJG152" s="728"/>
      <c r="WJH152" s="728"/>
      <c r="WJI152" s="728"/>
      <c r="WJJ152" s="728"/>
      <c r="WJK152" s="728"/>
      <c r="WJL152" s="728"/>
      <c r="WJM152" s="728"/>
      <c r="WJN152" s="728"/>
      <c r="WJO152" s="728"/>
      <c r="WJP152" s="728"/>
      <c r="WJQ152" s="728"/>
      <c r="WJR152" s="728"/>
      <c r="WJS152" s="728"/>
      <c r="WJT152" s="728"/>
      <c r="WJU152" s="728"/>
      <c r="WJV152" s="728"/>
      <c r="WJW152" s="728"/>
      <c r="WJX152" s="728"/>
      <c r="WJY152" s="728"/>
      <c r="WJZ152" s="728"/>
      <c r="WKA152" s="728"/>
      <c r="WKB152" s="728"/>
      <c r="WKC152" s="728"/>
      <c r="WKD152" s="728"/>
      <c r="WKE152" s="728"/>
      <c r="WKF152" s="728"/>
      <c r="WKG152" s="728"/>
      <c r="WKH152" s="728"/>
      <c r="WKI152" s="728"/>
      <c r="WKJ152" s="728"/>
      <c r="WKK152" s="728"/>
      <c r="WKL152" s="728"/>
      <c r="WKM152" s="728"/>
      <c r="WKN152" s="728"/>
      <c r="WKO152" s="728"/>
      <c r="WKP152" s="728"/>
      <c r="WKQ152" s="728"/>
      <c r="WKR152" s="728"/>
      <c r="WKS152" s="728"/>
      <c r="WKT152" s="728"/>
      <c r="WKU152" s="728"/>
      <c r="WKV152" s="728"/>
      <c r="WKW152" s="728"/>
      <c r="WKX152" s="728"/>
      <c r="WKY152" s="728"/>
      <c r="WKZ152" s="728"/>
      <c r="WLA152" s="728"/>
      <c r="WLB152" s="728"/>
      <c r="WLC152" s="728"/>
      <c r="WLD152" s="728"/>
      <c r="WLE152" s="728"/>
      <c r="WLF152" s="728"/>
      <c r="WLG152" s="728"/>
      <c r="WLH152" s="728"/>
      <c r="WLI152" s="728"/>
      <c r="WLJ152" s="728"/>
      <c r="WLK152" s="728"/>
      <c r="WLL152" s="728"/>
      <c r="WLM152" s="728"/>
      <c r="WLN152" s="728"/>
      <c r="WLO152" s="728"/>
      <c r="WLP152" s="728"/>
      <c r="WLQ152" s="728"/>
      <c r="WLR152" s="728"/>
      <c r="WLS152" s="728"/>
      <c r="WLT152" s="728"/>
      <c r="WLU152" s="728"/>
      <c r="WLV152" s="728"/>
      <c r="WLW152" s="728"/>
      <c r="WLX152" s="728"/>
      <c r="WLY152" s="728"/>
      <c r="WLZ152" s="728"/>
      <c r="WMA152" s="728"/>
      <c r="WMB152" s="728"/>
      <c r="WMC152" s="728"/>
      <c r="WMD152" s="728"/>
      <c r="WME152" s="728"/>
      <c r="WMF152" s="728"/>
      <c r="WMG152" s="728"/>
      <c r="WMH152" s="728"/>
      <c r="WMI152" s="728"/>
      <c r="WMJ152" s="728"/>
      <c r="WMK152" s="728"/>
      <c r="WML152" s="728"/>
      <c r="WMM152" s="728"/>
      <c r="WMN152" s="728"/>
      <c r="WMO152" s="728"/>
      <c r="WMP152" s="728"/>
      <c r="WMQ152" s="728"/>
      <c r="WMR152" s="728"/>
      <c r="WMS152" s="728"/>
      <c r="WMT152" s="728"/>
      <c r="WMU152" s="728"/>
      <c r="WMV152" s="728"/>
      <c r="WMW152" s="728"/>
      <c r="WMX152" s="728"/>
      <c r="WMY152" s="728"/>
      <c r="WMZ152" s="728"/>
      <c r="WNA152" s="728"/>
      <c r="WNB152" s="728"/>
      <c r="WNC152" s="728"/>
      <c r="WND152" s="728"/>
      <c r="WNE152" s="728"/>
      <c r="WNF152" s="728"/>
      <c r="WNG152" s="728"/>
      <c r="WNH152" s="728"/>
      <c r="WNI152" s="728"/>
      <c r="WNJ152" s="728"/>
      <c r="WNK152" s="728"/>
      <c r="WNL152" s="728"/>
      <c r="WNM152" s="728"/>
      <c r="WNN152" s="728"/>
      <c r="WNO152" s="728"/>
      <c r="WNP152" s="728"/>
      <c r="WNQ152" s="728"/>
      <c r="WNR152" s="728"/>
      <c r="WNS152" s="728"/>
      <c r="WNT152" s="728"/>
      <c r="WNU152" s="728"/>
      <c r="WNV152" s="728"/>
      <c r="WNW152" s="728"/>
      <c r="WNX152" s="728"/>
      <c r="WNY152" s="728"/>
      <c r="WNZ152" s="728"/>
      <c r="WOA152" s="728"/>
      <c r="WOB152" s="728"/>
      <c r="WOC152" s="728"/>
      <c r="WOD152" s="728"/>
      <c r="WOE152" s="728"/>
      <c r="WOF152" s="728"/>
      <c r="WOG152" s="728"/>
      <c r="WOH152" s="728"/>
      <c r="WOI152" s="728"/>
      <c r="WOJ152" s="728"/>
      <c r="WOK152" s="728"/>
      <c r="WOL152" s="728"/>
      <c r="WOM152" s="728"/>
      <c r="WON152" s="728"/>
      <c r="WOO152" s="728"/>
      <c r="WOP152" s="728"/>
      <c r="WOQ152" s="728"/>
      <c r="WOR152" s="728"/>
      <c r="WOS152" s="728"/>
      <c r="WOT152" s="728"/>
      <c r="WOU152" s="728"/>
      <c r="WOV152" s="728"/>
      <c r="WOW152" s="728"/>
      <c r="WOX152" s="728"/>
      <c r="WOY152" s="728"/>
      <c r="WOZ152" s="728"/>
      <c r="WPA152" s="728"/>
      <c r="WPB152" s="728"/>
      <c r="WPC152" s="728"/>
      <c r="WPD152" s="728"/>
      <c r="WPE152" s="728"/>
      <c r="WPF152" s="728"/>
      <c r="WPG152" s="728"/>
      <c r="WPH152" s="728"/>
      <c r="WPI152" s="728"/>
      <c r="WPJ152" s="728"/>
      <c r="WPK152" s="728"/>
      <c r="WPL152" s="728"/>
      <c r="WPM152" s="728"/>
      <c r="WPN152" s="728"/>
      <c r="WPO152" s="728"/>
      <c r="WPP152" s="728"/>
      <c r="WPQ152" s="728"/>
      <c r="WPR152" s="728"/>
      <c r="WPS152" s="728"/>
      <c r="WPT152" s="728"/>
      <c r="WPU152" s="728"/>
      <c r="WPV152" s="728"/>
      <c r="WPW152" s="728"/>
      <c r="WPX152" s="728"/>
      <c r="WPY152" s="728"/>
      <c r="WPZ152" s="728"/>
      <c r="WQA152" s="728"/>
      <c r="WQB152" s="728"/>
      <c r="WQC152" s="728"/>
      <c r="WQD152" s="728"/>
      <c r="WQE152" s="728"/>
      <c r="WQF152" s="728"/>
      <c r="WQG152" s="728"/>
      <c r="WQH152" s="728"/>
      <c r="WQI152" s="728"/>
      <c r="WQJ152" s="728"/>
      <c r="WQK152" s="728"/>
      <c r="WQL152" s="728"/>
      <c r="WQM152" s="728"/>
      <c r="WQN152" s="728"/>
      <c r="WQO152" s="728"/>
      <c r="WQP152" s="728"/>
      <c r="WQQ152" s="728"/>
      <c r="WQR152" s="728"/>
      <c r="WQS152" s="728"/>
      <c r="WQT152" s="728"/>
      <c r="WQU152" s="728"/>
      <c r="WQV152" s="728"/>
      <c r="WQW152" s="728"/>
      <c r="WQX152" s="728"/>
      <c r="WQY152" s="728"/>
      <c r="WQZ152" s="728"/>
      <c r="WRA152" s="728"/>
      <c r="WRB152" s="728"/>
      <c r="WRC152" s="728"/>
      <c r="WRD152" s="728"/>
      <c r="WRE152" s="728"/>
      <c r="WRF152" s="728"/>
      <c r="WRG152" s="728"/>
      <c r="WRH152" s="728"/>
      <c r="WRI152" s="728"/>
      <c r="WRJ152" s="728"/>
      <c r="WRK152" s="728"/>
      <c r="WRL152" s="728"/>
      <c r="WRM152" s="728"/>
      <c r="WRN152" s="728"/>
      <c r="WRO152" s="728"/>
      <c r="WRP152" s="728"/>
      <c r="WRQ152" s="728"/>
      <c r="WRR152" s="728"/>
      <c r="WRS152" s="728"/>
      <c r="WRT152" s="728"/>
      <c r="WRU152" s="728"/>
      <c r="WRV152" s="728"/>
      <c r="WRW152" s="728"/>
      <c r="WRX152" s="728"/>
      <c r="WRY152" s="728"/>
      <c r="WRZ152" s="728"/>
      <c r="WSA152" s="728"/>
      <c r="WSB152" s="728"/>
      <c r="WSC152" s="728"/>
      <c r="WSD152" s="728"/>
      <c r="WSE152" s="728"/>
      <c r="WSF152" s="728"/>
      <c r="WSG152" s="728"/>
      <c r="WSH152" s="728"/>
      <c r="WSI152" s="728"/>
      <c r="WSJ152" s="728"/>
      <c r="WSK152" s="728"/>
      <c r="WSL152" s="728"/>
      <c r="WSM152" s="728"/>
      <c r="WSN152" s="728"/>
      <c r="WSO152" s="728"/>
      <c r="WSP152" s="728"/>
      <c r="WSQ152" s="728"/>
      <c r="WSR152" s="728"/>
      <c r="WSS152" s="728"/>
      <c r="WST152" s="728"/>
      <c r="WSU152" s="728"/>
      <c r="WSV152" s="728"/>
      <c r="WSW152" s="728"/>
      <c r="WSX152" s="728"/>
      <c r="WSY152" s="728"/>
      <c r="WSZ152" s="728"/>
      <c r="WTA152" s="728"/>
      <c r="WTB152" s="728"/>
      <c r="WTC152" s="728"/>
      <c r="WTD152" s="728"/>
      <c r="WTE152" s="728"/>
      <c r="WTF152" s="728"/>
      <c r="WTG152" s="728"/>
      <c r="WTH152" s="728"/>
      <c r="WTI152" s="728"/>
      <c r="WTJ152" s="728"/>
      <c r="WTK152" s="728"/>
      <c r="WTL152" s="728"/>
      <c r="WTM152" s="728"/>
      <c r="WTN152" s="728"/>
      <c r="WTO152" s="728"/>
      <c r="WTP152" s="728"/>
      <c r="WTQ152" s="728"/>
      <c r="WTR152" s="728"/>
      <c r="WTS152" s="728"/>
      <c r="WTT152" s="728"/>
      <c r="WTU152" s="728"/>
      <c r="WTV152" s="728"/>
      <c r="WTW152" s="728"/>
      <c r="WTX152" s="728"/>
      <c r="WTY152" s="728"/>
      <c r="WTZ152" s="728"/>
      <c r="WUA152" s="728"/>
      <c r="WUB152" s="728"/>
      <c r="WUC152" s="728"/>
      <c r="WUD152" s="728"/>
      <c r="WUE152" s="728"/>
      <c r="WUF152" s="728"/>
      <c r="WUG152" s="728"/>
      <c r="WUH152" s="728"/>
      <c r="WUI152" s="728"/>
      <c r="WUJ152" s="728"/>
      <c r="WUK152" s="728"/>
      <c r="WUL152" s="728"/>
      <c r="WUM152" s="728"/>
      <c r="WUN152" s="728"/>
      <c r="WUO152" s="728"/>
      <c r="WUP152" s="728"/>
      <c r="WUQ152" s="728"/>
      <c r="WUR152" s="728"/>
      <c r="WUS152" s="728"/>
      <c r="WUT152" s="728"/>
      <c r="WUU152" s="728"/>
      <c r="WUV152" s="728"/>
      <c r="WUW152" s="728"/>
      <c r="WUX152" s="728"/>
      <c r="WUY152" s="728"/>
      <c r="WUZ152" s="728"/>
      <c r="WVA152" s="728"/>
      <c r="WVB152" s="728"/>
      <c r="WVC152" s="728"/>
      <c r="WVD152" s="728"/>
      <c r="WVE152" s="728"/>
      <c r="WVF152" s="728"/>
      <c r="WVG152" s="728"/>
      <c r="WVH152" s="728"/>
      <c r="WVI152" s="728"/>
      <c r="WVJ152" s="728"/>
      <c r="WVK152" s="728"/>
      <c r="WVL152" s="728"/>
      <c r="WVM152" s="728"/>
      <c r="WVN152" s="728"/>
      <c r="WVO152" s="728"/>
    </row>
    <row r="153" spans="1:16135" s="727" customFormat="1" x14ac:dyDescent="0.25">
      <c r="A153" s="728"/>
      <c r="B153" s="728"/>
      <c r="C153" s="728"/>
      <c r="D153" s="728"/>
      <c r="E153" s="728"/>
      <c r="G153" s="641"/>
      <c r="I153" s="642"/>
      <c r="BY153" s="728"/>
      <c r="BZ153" s="728"/>
      <c r="CA153" s="728"/>
      <c r="CB153" s="728"/>
      <c r="CC153" s="728"/>
      <c r="CD153" s="728"/>
      <c r="CE153" s="728"/>
      <c r="CF153" s="728"/>
      <c r="CG153" s="728"/>
      <c r="CH153" s="728"/>
      <c r="CI153" s="728"/>
      <c r="CJ153" s="728"/>
      <c r="CK153" s="728"/>
      <c r="CL153" s="728"/>
      <c r="CM153" s="728"/>
      <c r="CN153" s="728"/>
      <c r="CO153" s="728"/>
      <c r="CP153" s="728"/>
      <c r="CQ153" s="728"/>
      <c r="CR153" s="728"/>
      <c r="CS153" s="728"/>
      <c r="CT153" s="728"/>
      <c r="CU153" s="728"/>
      <c r="CV153" s="728"/>
      <c r="CW153" s="728"/>
      <c r="CX153" s="728"/>
      <c r="CY153" s="728"/>
      <c r="CZ153" s="728"/>
      <c r="DA153" s="728"/>
      <c r="DB153" s="728"/>
      <c r="DC153" s="728"/>
      <c r="DD153" s="728"/>
      <c r="DE153" s="728"/>
      <c r="DF153" s="728"/>
      <c r="DG153" s="728"/>
      <c r="DH153" s="728"/>
      <c r="DI153" s="728"/>
      <c r="DJ153" s="728"/>
      <c r="DK153" s="728"/>
      <c r="DL153" s="728"/>
      <c r="DM153" s="728"/>
      <c r="DN153" s="728"/>
      <c r="DO153" s="728"/>
      <c r="DP153" s="728"/>
      <c r="DQ153" s="728"/>
      <c r="DR153" s="728"/>
      <c r="DS153" s="728"/>
      <c r="DT153" s="728"/>
      <c r="DU153" s="728"/>
      <c r="DV153" s="728"/>
      <c r="DW153" s="728"/>
      <c r="DX153" s="728"/>
      <c r="DY153" s="728"/>
      <c r="DZ153" s="728"/>
      <c r="EA153" s="728"/>
      <c r="EB153" s="728"/>
      <c r="EC153" s="728"/>
      <c r="ED153" s="728"/>
      <c r="EE153" s="728"/>
      <c r="EF153" s="728"/>
      <c r="EG153" s="728"/>
      <c r="EH153" s="728"/>
      <c r="EI153" s="728"/>
      <c r="EJ153" s="728"/>
      <c r="EK153" s="728"/>
      <c r="EL153" s="728"/>
      <c r="EM153" s="728"/>
      <c r="EN153" s="728"/>
      <c r="EO153" s="728"/>
      <c r="EP153" s="728"/>
      <c r="EQ153" s="728"/>
      <c r="ER153" s="728"/>
      <c r="ES153" s="728"/>
      <c r="ET153" s="728"/>
      <c r="EU153" s="728"/>
      <c r="EV153" s="728"/>
      <c r="EW153" s="728"/>
      <c r="EX153" s="728"/>
      <c r="EY153" s="728"/>
      <c r="EZ153" s="728"/>
      <c r="FA153" s="728"/>
      <c r="FB153" s="728"/>
      <c r="FC153" s="728"/>
      <c r="FD153" s="728"/>
      <c r="FE153" s="728"/>
      <c r="FF153" s="728"/>
      <c r="FG153" s="728"/>
      <c r="FH153" s="728"/>
      <c r="FI153" s="728"/>
      <c r="FJ153" s="728"/>
      <c r="FK153" s="728"/>
      <c r="FL153" s="728"/>
      <c r="FM153" s="728"/>
      <c r="FN153" s="728"/>
      <c r="FO153" s="728"/>
      <c r="FP153" s="728"/>
      <c r="FQ153" s="728"/>
      <c r="FR153" s="728"/>
      <c r="FS153" s="728"/>
      <c r="FT153" s="728"/>
      <c r="FU153" s="728"/>
      <c r="FV153" s="728"/>
      <c r="FW153" s="728"/>
      <c r="FX153" s="728"/>
      <c r="FY153" s="728"/>
      <c r="FZ153" s="728"/>
      <c r="GA153" s="728"/>
      <c r="GB153" s="728"/>
      <c r="GC153" s="728"/>
      <c r="GD153" s="728"/>
      <c r="GE153" s="728"/>
      <c r="GF153" s="728"/>
      <c r="GG153" s="728"/>
      <c r="GH153" s="728"/>
      <c r="GI153" s="728"/>
      <c r="GJ153" s="728"/>
      <c r="GK153" s="728"/>
      <c r="GL153" s="728"/>
      <c r="GM153" s="728"/>
      <c r="GN153" s="728"/>
      <c r="GO153" s="728"/>
      <c r="GP153" s="728"/>
      <c r="GQ153" s="728"/>
      <c r="GR153" s="728"/>
      <c r="GS153" s="728"/>
      <c r="GT153" s="728"/>
      <c r="GU153" s="728"/>
      <c r="GV153" s="728"/>
      <c r="GW153" s="728"/>
      <c r="GX153" s="728"/>
      <c r="GY153" s="728"/>
      <c r="GZ153" s="728"/>
      <c r="HA153" s="728"/>
      <c r="HB153" s="728"/>
      <c r="HC153" s="728"/>
      <c r="HD153" s="728"/>
      <c r="HE153" s="728"/>
      <c r="HF153" s="728"/>
      <c r="HG153" s="728"/>
      <c r="HH153" s="728"/>
      <c r="HI153" s="728"/>
      <c r="HJ153" s="728"/>
      <c r="HK153" s="728"/>
      <c r="HL153" s="728"/>
      <c r="HM153" s="728"/>
      <c r="HN153" s="728"/>
      <c r="HO153" s="728"/>
      <c r="HP153" s="728"/>
      <c r="HQ153" s="728"/>
      <c r="HR153" s="728"/>
      <c r="HS153" s="728"/>
      <c r="HT153" s="728"/>
      <c r="HU153" s="728"/>
      <c r="HV153" s="728"/>
      <c r="HW153" s="728"/>
      <c r="HX153" s="728"/>
      <c r="HY153" s="728"/>
      <c r="HZ153" s="728"/>
      <c r="IA153" s="728"/>
      <c r="IB153" s="728"/>
      <c r="IC153" s="728"/>
      <c r="ID153" s="728"/>
      <c r="IE153" s="728"/>
      <c r="IF153" s="728"/>
      <c r="IG153" s="728"/>
      <c r="IH153" s="728"/>
      <c r="II153" s="728"/>
      <c r="IJ153" s="728"/>
      <c r="IK153" s="728"/>
      <c r="IL153" s="728"/>
      <c r="IM153" s="728"/>
      <c r="IN153" s="728"/>
      <c r="IO153" s="728"/>
      <c r="IP153" s="728"/>
      <c r="IQ153" s="728"/>
      <c r="IR153" s="728"/>
      <c r="IS153" s="728"/>
      <c r="IT153" s="728"/>
      <c r="IU153" s="728"/>
      <c r="IV153" s="728"/>
      <c r="IW153" s="728"/>
      <c r="IX153" s="728"/>
      <c r="IY153" s="728"/>
      <c r="IZ153" s="728"/>
      <c r="JA153" s="728"/>
      <c r="JB153" s="728"/>
      <c r="JC153" s="728"/>
      <c r="JD153" s="728"/>
      <c r="JE153" s="728"/>
      <c r="JF153" s="728"/>
      <c r="JG153" s="728"/>
      <c r="JH153" s="728"/>
      <c r="JI153" s="728"/>
      <c r="JJ153" s="728"/>
      <c r="JK153" s="728"/>
      <c r="JL153" s="728"/>
      <c r="JM153" s="728"/>
      <c r="JN153" s="728"/>
      <c r="JO153" s="728"/>
      <c r="JP153" s="728"/>
      <c r="JQ153" s="728"/>
      <c r="JR153" s="728"/>
      <c r="JS153" s="728"/>
      <c r="JT153" s="728"/>
      <c r="JU153" s="728"/>
      <c r="JV153" s="728"/>
      <c r="JW153" s="728"/>
      <c r="JX153" s="728"/>
      <c r="JY153" s="728"/>
      <c r="JZ153" s="728"/>
      <c r="KA153" s="728"/>
      <c r="KB153" s="728"/>
      <c r="KC153" s="728"/>
      <c r="KD153" s="728"/>
      <c r="KE153" s="728"/>
      <c r="KF153" s="728"/>
      <c r="KG153" s="728"/>
      <c r="KH153" s="728"/>
      <c r="KI153" s="728"/>
      <c r="KJ153" s="728"/>
      <c r="KK153" s="728"/>
      <c r="KL153" s="728"/>
      <c r="KM153" s="728"/>
      <c r="KN153" s="728"/>
      <c r="KO153" s="728"/>
      <c r="KP153" s="728"/>
      <c r="KQ153" s="728"/>
      <c r="KR153" s="728"/>
      <c r="KS153" s="728"/>
      <c r="KT153" s="728"/>
      <c r="KU153" s="728"/>
      <c r="KV153" s="728"/>
      <c r="KW153" s="728"/>
      <c r="KX153" s="728"/>
      <c r="KY153" s="728"/>
      <c r="KZ153" s="728"/>
      <c r="LA153" s="728"/>
      <c r="LB153" s="728"/>
      <c r="LC153" s="728"/>
      <c r="LD153" s="728"/>
      <c r="LE153" s="728"/>
      <c r="LF153" s="728"/>
      <c r="LG153" s="728"/>
      <c r="LH153" s="728"/>
      <c r="LI153" s="728"/>
      <c r="LJ153" s="728"/>
      <c r="LK153" s="728"/>
      <c r="LL153" s="728"/>
      <c r="LM153" s="728"/>
      <c r="LN153" s="728"/>
      <c r="LO153" s="728"/>
      <c r="LP153" s="728"/>
      <c r="LQ153" s="728"/>
      <c r="LR153" s="728"/>
      <c r="LS153" s="728"/>
      <c r="LT153" s="728"/>
      <c r="LU153" s="728"/>
      <c r="LV153" s="728"/>
      <c r="LW153" s="728"/>
      <c r="LX153" s="728"/>
      <c r="LY153" s="728"/>
      <c r="LZ153" s="728"/>
      <c r="MA153" s="728"/>
      <c r="MB153" s="728"/>
      <c r="MC153" s="728"/>
      <c r="MD153" s="728"/>
      <c r="ME153" s="728"/>
      <c r="MF153" s="728"/>
      <c r="MG153" s="728"/>
      <c r="MH153" s="728"/>
      <c r="MI153" s="728"/>
      <c r="MJ153" s="728"/>
      <c r="MK153" s="728"/>
      <c r="ML153" s="728"/>
      <c r="MM153" s="728"/>
      <c r="MN153" s="728"/>
      <c r="MO153" s="728"/>
      <c r="MP153" s="728"/>
      <c r="MQ153" s="728"/>
      <c r="MR153" s="728"/>
      <c r="MS153" s="728"/>
      <c r="MT153" s="728"/>
      <c r="MU153" s="728"/>
      <c r="MV153" s="728"/>
      <c r="MW153" s="728"/>
      <c r="MX153" s="728"/>
      <c r="MY153" s="728"/>
      <c r="MZ153" s="728"/>
      <c r="NA153" s="728"/>
      <c r="NB153" s="728"/>
      <c r="NC153" s="728"/>
      <c r="ND153" s="728"/>
      <c r="NE153" s="728"/>
      <c r="NF153" s="728"/>
      <c r="NG153" s="728"/>
      <c r="NH153" s="728"/>
      <c r="NI153" s="728"/>
      <c r="NJ153" s="728"/>
      <c r="NK153" s="728"/>
      <c r="NL153" s="728"/>
      <c r="NM153" s="728"/>
      <c r="NN153" s="728"/>
      <c r="NO153" s="728"/>
      <c r="NP153" s="728"/>
      <c r="NQ153" s="728"/>
      <c r="NR153" s="728"/>
      <c r="NS153" s="728"/>
      <c r="NT153" s="728"/>
      <c r="NU153" s="728"/>
      <c r="NV153" s="728"/>
      <c r="NW153" s="728"/>
      <c r="NX153" s="728"/>
      <c r="NY153" s="728"/>
      <c r="NZ153" s="728"/>
      <c r="OA153" s="728"/>
      <c r="OB153" s="728"/>
      <c r="OC153" s="728"/>
      <c r="OD153" s="728"/>
      <c r="OE153" s="728"/>
      <c r="OF153" s="728"/>
      <c r="OG153" s="728"/>
      <c r="OH153" s="728"/>
      <c r="OI153" s="728"/>
      <c r="OJ153" s="728"/>
      <c r="OK153" s="728"/>
      <c r="OL153" s="728"/>
      <c r="OM153" s="728"/>
      <c r="ON153" s="728"/>
      <c r="OO153" s="728"/>
      <c r="OP153" s="728"/>
      <c r="OQ153" s="728"/>
      <c r="OR153" s="728"/>
      <c r="OS153" s="728"/>
      <c r="OT153" s="728"/>
      <c r="OU153" s="728"/>
      <c r="OV153" s="728"/>
      <c r="OW153" s="728"/>
      <c r="OX153" s="728"/>
      <c r="OY153" s="728"/>
      <c r="OZ153" s="728"/>
      <c r="PA153" s="728"/>
      <c r="PB153" s="728"/>
      <c r="PC153" s="728"/>
      <c r="PD153" s="728"/>
      <c r="PE153" s="728"/>
      <c r="PF153" s="728"/>
      <c r="PG153" s="728"/>
      <c r="PH153" s="728"/>
      <c r="PI153" s="728"/>
      <c r="PJ153" s="728"/>
      <c r="PK153" s="728"/>
      <c r="PL153" s="728"/>
      <c r="PM153" s="728"/>
      <c r="PN153" s="728"/>
      <c r="PO153" s="728"/>
      <c r="PP153" s="728"/>
      <c r="PQ153" s="728"/>
      <c r="PR153" s="728"/>
      <c r="PS153" s="728"/>
      <c r="PT153" s="728"/>
      <c r="PU153" s="728"/>
      <c r="PV153" s="728"/>
      <c r="PW153" s="728"/>
      <c r="PX153" s="728"/>
      <c r="PY153" s="728"/>
      <c r="PZ153" s="728"/>
      <c r="QA153" s="728"/>
      <c r="QB153" s="728"/>
      <c r="QC153" s="728"/>
      <c r="QD153" s="728"/>
      <c r="QE153" s="728"/>
      <c r="QF153" s="728"/>
      <c r="QG153" s="728"/>
      <c r="QH153" s="728"/>
      <c r="QI153" s="728"/>
      <c r="QJ153" s="728"/>
      <c r="QK153" s="728"/>
      <c r="QL153" s="728"/>
      <c r="QM153" s="728"/>
      <c r="QN153" s="728"/>
      <c r="QO153" s="728"/>
      <c r="QP153" s="728"/>
      <c r="QQ153" s="728"/>
      <c r="QR153" s="728"/>
      <c r="QS153" s="728"/>
      <c r="QT153" s="728"/>
      <c r="QU153" s="728"/>
      <c r="QV153" s="728"/>
      <c r="QW153" s="728"/>
      <c r="QX153" s="728"/>
      <c r="QY153" s="728"/>
      <c r="QZ153" s="728"/>
      <c r="RA153" s="728"/>
      <c r="RB153" s="728"/>
      <c r="RC153" s="728"/>
      <c r="RD153" s="728"/>
      <c r="RE153" s="728"/>
      <c r="RF153" s="728"/>
      <c r="RG153" s="728"/>
      <c r="RH153" s="728"/>
      <c r="RI153" s="728"/>
      <c r="RJ153" s="728"/>
      <c r="RK153" s="728"/>
      <c r="RL153" s="728"/>
      <c r="RM153" s="728"/>
      <c r="RN153" s="728"/>
      <c r="RO153" s="728"/>
      <c r="RP153" s="728"/>
      <c r="RQ153" s="728"/>
      <c r="RR153" s="728"/>
      <c r="RS153" s="728"/>
      <c r="RT153" s="728"/>
      <c r="RU153" s="728"/>
      <c r="RV153" s="728"/>
      <c r="RW153" s="728"/>
      <c r="RX153" s="728"/>
      <c r="RY153" s="728"/>
      <c r="RZ153" s="728"/>
      <c r="SA153" s="728"/>
      <c r="SB153" s="728"/>
      <c r="SC153" s="728"/>
      <c r="SD153" s="728"/>
      <c r="SE153" s="728"/>
      <c r="SF153" s="728"/>
      <c r="SG153" s="728"/>
      <c r="SH153" s="728"/>
      <c r="SI153" s="728"/>
      <c r="SJ153" s="728"/>
      <c r="SK153" s="728"/>
      <c r="SL153" s="728"/>
      <c r="SM153" s="728"/>
      <c r="SN153" s="728"/>
      <c r="SO153" s="728"/>
      <c r="SP153" s="728"/>
      <c r="SQ153" s="728"/>
      <c r="SR153" s="728"/>
      <c r="SS153" s="728"/>
      <c r="ST153" s="728"/>
      <c r="SU153" s="728"/>
      <c r="SV153" s="728"/>
      <c r="SW153" s="728"/>
      <c r="SX153" s="728"/>
      <c r="SY153" s="728"/>
      <c r="SZ153" s="728"/>
      <c r="TA153" s="728"/>
      <c r="TB153" s="728"/>
      <c r="TC153" s="728"/>
      <c r="TD153" s="728"/>
      <c r="TE153" s="728"/>
      <c r="TF153" s="728"/>
      <c r="TG153" s="728"/>
      <c r="TH153" s="728"/>
      <c r="TI153" s="728"/>
      <c r="TJ153" s="728"/>
      <c r="TK153" s="728"/>
      <c r="TL153" s="728"/>
      <c r="TM153" s="728"/>
      <c r="TN153" s="728"/>
      <c r="TO153" s="728"/>
      <c r="TP153" s="728"/>
      <c r="TQ153" s="728"/>
      <c r="TR153" s="728"/>
      <c r="TS153" s="728"/>
      <c r="TT153" s="728"/>
      <c r="TU153" s="728"/>
      <c r="TV153" s="728"/>
      <c r="TW153" s="728"/>
      <c r="TX153" s="728"/>
      <c r="TY153" s="728"/>
      <c r="TZ153" s="728"/>
      <c r="UA153" s="728"/>
      <c r="UB153" s="728"/>
      <c r="UC153" s="728"/>
      <c r="UD153" s="728"/>
      <c r="UE153" s="728"/>
      <c r="UF153" s="728"/>
      <c r="UG153" s="728"/>
      <c r="UH153" s="728"/>
      <c r="UI153" s="728"/>
      <c r="UJ153" s="728"/>
      <c r="UK153" s="728"/>
      <c r="UL153" s="728"/>
      <c r="UM153" s="728"/>
      <c r="UN153" s="728"/>
      <c r="UO153" s="728"/>
      <c r="UP153" s="728"/>
      <c r="UQ153" s="728"/>
      <c r="UR153" s="728"/>
      <c r="US153" s="728"/>
      <c r="UT153" s="728"/>
      <c r="UU153" s="728"/>
      <c r="UV153" s="728"/>
      <c r="UW153" s="728"/>
      <c r="UX153" s="728"/>
      <c r="UY153" s="728"/>
      <c r="UZ153" s="728"/>
      <c r="VA153" s="728"/>
      <c r="VB153" s="728"/>
      <c r="VC153" s="728"/>
      <c r="VD153" s="728"/>
      <c r="VE153" s="728"/>
      <c r="VF153" s="728"/>
      <c r="VG153" s="728"/>
      <c r="VH153" s="728"/>
      <c r="VI153" s="728"/>
      <c r="VJ153" s="728"/>
      <c r="VK153" s="728"/>
      <c r="VL153" s="728"/>
      <c r="VM153" s="728"/>
      <c r="VN153" s="728"/>
      <c r="VO153" s="728"/>
      <c r="VP153" s="728"/>
      <c r="VQ153" s="728"/>
      <c r="VR153" s="728"/>
      <c r="VS153" s="728"/>
      <c r="VT153" s="728"/>
      <c r="VU153" s="728"/>
      <c r="VV153" s="728"/>
      <c r="VW153" s="728"/>
      <c r="VX153" s="728"/>
      <c r="VY153" s="728"/>
      <c r="VZ153" s="728"/>
      <c r="WA153" s="728"/>
      <c r="WB153" s="728"/>
      <c r="WC153" s="728"/>
      <c r="WD153" s="728"/>
      <c r="WE153" s="728"/>
      <c r="WF153" s="728"/>
      <c r="WG153" s="728"/>
      <c r="WH153" s="728"/>
      <c r="WI153" s="728"/>
      <c r="WJ153" s="728"/>
      <c r="WK153" s="728"/>
      <c r="WL153" s="728"/>
      <c r="WM153" s="728"/>
      <c r="WN153" s="728"/>
      <c r="WO153" s="728"/>
      <c r="WP153" s="728"/>
      <c r="WQ153" s="728"/>
      <c r="WR153" s="728"/>
      <c r="WS153" s="728"/>
      <c r="WT153" s="728"/>
      <c r="WU153" s="728"/>
      <c r="WV153" s="728"/>
      <c r="WW153" s="728"/>
      <c r="WX153" s="728"/>
      <c r="WY153" s="728"/>
      <c r="WZ153" s="728"/>
      <c r="XA153" s="728"/>
      <c r="XB153" s="728"/>
      <c r="XC153" s="728"/>
      <c r="XD153" s="728"/>
      <c r="XE153" s="728"/>
      <c r="XF153" s="728"/>
      <c r="XG153" s="728"/>
      <c r="XH153" s="728"/>
      <c r="XI153" s="728"/>
      <c r="XJ153" s="728"/>
      <c r="XK153" s="728"/>
      <c r="XL153" s="728"/>
      <c r="XM153" s="728"/>
      <c r="XN153" s="728"/>
      <c r="XO153" s="728"/>
      <c r="XP153" s="728"/>
      <c r="XQ153" s="728"/>
      <c r="XR153" s="728"/>
      <c r="XS153" s="728"/>
      <c r="XT153" s="728"/>
      <c r="XU153" s="728"/>
      <c r="XV153" s="728"/>
      <c r="XW153" s="728"/>
      <c r="XX153" s="728"/>
      <c r="XY153" s="728"/>
      <c r="XZ153" s="728"/>
      <c r="YA153" s="728"/>
      <c r="YB153" s="728"/>
      <c r="YC153" s="728"/>
      <c r="YD153" s="728"/>
      <c r="YE153" s="728"/>
      <c r="YF153" s="728"/>
      <c r="YG153" s="728"/>
      <c r="YH153" s="728"/>
      <c r="YI153" s="728"/>
      <c r="YJ153" s="728"/>
      <c r="YK153" s="728"/>
      <c r="YL153" s="728"/>
      <c r="YM153" s="728"/>
      <c r="YN153" s="728"/>
      <c r="YO153" s="728"/>
      <c r="YP153" s="728"/>
      <c r="YQ153" s="728"/>
      <c r="YR153" s="728"/>
      <c r="YS153" s="728"/>
      <c r="YT153" s="728"/>
      <c r="YU153" s="728"/>
      <c r="YV153" s="728"/>
      <c r="YW153" s="728"/>
      <c r="YX153" s="728"/>
      <c r="YY153" s="728"/>
      <c r="YZ153" s="728"/>
      <c r="ZA153" s="728"/>
      <c r="ZB153" s="728"/>
      <c r="ZC153" s="728"/>
      <c r="ZD153" s="728"/>
      <c r="ZE153" s="728"/>
      <c r="ZF153" s="728"/>
      <c r="ZG153" s="728"/>
      <c r="ZH153" s="728"/>
      <c r="ZI153" s="728"/>
      <c r="ZJ153" s="728"/>
      <c r="ZK153" s="728"/>
      <c r="ZL153" s="728"/>
      <c r="ZM153" s="728"/>
      <c r="ZN153" s="728"/>
      <c r="ZO153" s="728"/>
      <c r="ZP153" s="728"/>
      <c r="ZQ153" s="728"/>
      <c r="ZR153" s="728"/>
      <c r="ZS153" s="728"/>
      <c r="ZT153" s="728"/>
      <c r="ZU153" s="728"/>
      <c r="ZV153" s="728"/>
      <c r="ZW153" s="728"/>
      <c r="ZX153" s="728"/>
      <c r="ZY153" s="728"/>
      <c r="ZZ153" s="728"/>
      <c r="AAA153" s="728"/>
      <c r="AAB153" s="728"/>
      <c r="AAC153" s="728"/>
      <c r="AAD153" s="728"/>
      <c r="AAE153" s="728"/>
      <c r="AAF153" s="728"/>
      <c r="AAG153" s="728"/>
      <c r="AAH153" s="728"/>
      <c r="AAI153" s="728"/>
      <c r="AAJ153" s="728"/>
      <c r="AAK153" s="728"/>
      <c r="AAL153" s="728"/>
      <c r="AAM153" s="728"/>
      <c r="AAN153" s="728"/>
      <c r="AAO153" s="728"/>
      <c r="AAP153" s="728"/>
      <c r="AAQ153" s="728"/>
      <c r="AAR153" s="728"/>
      <c r="AAS153" s="728"/>
      <c r="AAT153" s="728"/>
      <c r="AAU153" s="728"/>
      <c r="AAV153" s="728"/>
      <c r="AAW153" s="728"/>
      <c r="AAX153" s="728"/>
      <c r="AAY153" s="728"/>
      <c r="AAZ153" s="728"/>
      <c r="ABA153" s="728"/>
      <c r="ABB153" s="728"/>
      <c r="ABC153" s="728"/>
      <c r="ABD153" s="728"/>
      <c r="ABE153" s="728"/>
      <c r="ABF153" s="728"/>
      <c r="ABG153" s="728"/>
      <c r="ABH153" s="728"/>
      <c r="ABI153" s="728"/>
      <c r="ABJ153" s="728"/>
      <c r="ABK153" s="728"/>
      <c r="ABL153" s="728"/>
      <c r="ABM153" s="728"/>
      <c r="ABN153" s="728"/>
      <c r="ABO153" s="728"/>
      <c r="ABP153" s="728"/>
      <c r="ABQ153" s="728"/>
      <c r="ABR153" s="728"/>
      <c r="ABS153" s="728"/>
      <c r="ABT153" s="728"/>
      <c r="ABU153" s="728"/>
      <c r="ABV153" s="728"/>
      <c r="ABW153" s="728"/>
      <c r="ABX153" s="728"/>
      <c r="ABY153" s="728"/>
      <c r="ABZ153" s="728"/>
      <c r="ACA153" s="728"/>
      <c r="ACB153" s="728"/>
      <c r="ACC153" s="728"/>
      <c r="ACD153" s="728"/>
      <c r="ACE153" s="728"/>
      <c r="ACF153" s="728"/>
      <c r="ACG153" s="728"/>
      <c r="ACH153" s="728"/>
      <c r="ACI153" s="728"/>
      <c r="ACJ153" s="728"/>
      <c r="ACK153" s="728"/>
      <c r="ACL153" s="728"/>
      <c r="ACM153" s="728"/>
      <c r="ACN153" s="728"/>
      <c r="ACO153" s="728"/>
      <c r="ACP153" s="728"/>
      <c r="ACQ153" s="728"/>
      <c r="ACR153" s="728"/>
      <c r="ACS153" s="728"/>
      <c r="ACT153" s="728"/>
      <c r="ACU153" s="728"/>
      <c r="ACV153" s="728"/>
      <c r="ACW153" s="728"/>
      <c r="ACX153" s="728"/>
      <c r="ACY153" s="728"/>
      <c r="ACZ153" s="728"/>
      <c r="ADA153" s="728"/>
      <c r="ADB153" s="728"/>
      <c r="ADC153" s="728"/>
      <c r="ADD153" s="728"/>
      <c r="ADE153" s="728"/>
      <c r="ADF153" s="728"/>
      <c r="ADG153" s="728"/>
      <c r="ADH153" s="728"/>
      <c r="ADI153" s="728"/>
      <c r="ADJ153" s="728"/>
      <c r="ADK153" s="728"/>
      <c r="ADL153" s="728"/>
      <c r="ADM153" s="728"/>
      <c r="ADN153" s="728"/>
      <c r="ADO153" s="728"/>
      <c r="ADP153" s="728"/>
      <c r="ADQ153" s="728"/>
      <c r="ADR153" s="728"/>
      <c r="ADS153" s="728"/>
      <c r="ADT153" s="728"/>
      <c r="ADU153" s="728"/>
      <c r="ADV153" s="728"/>
      <c r="ADW153" s="728"/>
      <c r="ADX153" s="728"/>
      <c r="ADY153" s="728"/>
      <c r="ADZ153" s="728"/>
      <c r="AEA153" s="728"/>
      <c r="AEB153" s="728"/>
      <c r="AEC153" s="728"/>
      <c r="AED153" s="728"/>
      <c r="AEE153" s="728"/>
      <c r="AEF153" s="728"/>
      <c r="AEG153" s="728"/>
      <c r="AEH153" s="728"/>
      <c r="AEI153" s="728"/>
      <c r="AEJ153" s="728"/>
      <c r="AEK153" s="728"/>
      <c r="AEL153" s="728"/>
      <c r="AEM153" s="728"/>
      <c r="AEN153" s="728"/>
      <c r="AEO153" s="728"/>
      <c r="AEP153" s="728"/>
      <c r="AEQ153" s="728"/>
      <c r="AER153" s="728"/>
      <c r="AES153" s="728"/>
      <c r="AET153" s="728"/>
      <c r="AEU153" s="728"/>
      <c r="AEV153" s="728"/>
      <c r="AEW153" s="728"/>
      <c r="AEX153" s="728"/>
      <c r="AEY153" s="728"/>
      <c r="AEZ153" s="728"/>
      <c r="AFA153" s="728"/>
      <c r="AFB153" s="728"/>
      <c r="AFC153" s="728"/>
      <c r="AFD153" s="728"/>
      <c r="AFE153" s="728"/>
      <c r="AFF153" s="728"/>
      <c r="AFG153" s="728"/>
      <c r="AFH153" s="728"/>
      <c r="AFI153" s="728"/>
      <c r="AFJ153" s="728"/>
      <c r="AFK153" s="728"/>
      <c r="AFL153" s="728"/>
      <c r="AFM153" s="728"/>
      <c r="AFN153" s="728"/>
      <c r="AFO153" s="728"/>
      <c r="AFP153" s="728"/>
      <c r="AFQ153" s="728"/>
      <c r="AFR153" s="728"/>
      <c r="AFS153" s="728"/>
      <c r="AFT153" s="728"/>
      <c r="AFU153" s="728"/>
      <c r="AFV153" s="728"/>
      <c r="AFW153" s="728"/>
      <c r="AFX153" s="728"/>
      <c r="AFY153" s="728"/>
      <c r="AFZ153" s="728"/>
      <c r="AGA153" s="728"/>
      <c r="AGB153" s="728"/>
      <c r="AGC153" s="728"/>
      <c r="AGD153" s="728"/>
      <c r="AGE153" s="728"/>
      <c r="AGF153" s="728"/>
      <c r="AGG153" s="728"/>
      <c r="AGH153" s="728"/>
      <c r="AGI153" s="728"/>
      <c r="AGJ153" s="728"/>
      <c r="AGK153" s="728"/>
      <c r="AGL153" s="728"/>
      <c r="AGM153" s="728"/>
      <c r="AGN153" s="728"/>
      <c r="AGO153" s="728"/>
      <c r="AGP153" s="728"/>
      <c r="AGQ153" s="728"/>
      <c r="AGR153" s="728"/>
      <c r="AGS153" s="728"/>
      <c r="AGT153" s="728"/>
      <c r="AGU153" s="728"/>
      <c r="AGV153" s="728"/>
      <c r="AGW153" s="728"/>
      <c r="AGX153" s="728"/>
      <c r="AGY153" s="728"/>
      <c r="AGZ153" s="728"/>
      <c r="AHA153" s="728"/>
      <c r="AHB153" s="728"/>
      <c r="AHC153" s="728"/>
      <c r="AHD153" s="728"/>
      <c r="AHE153" s="728"/>
      <c r="AHF153" s="728"/>
      <c r="AHG153" s="728"/>
      <c r="AHH153" s="728"/>
      <c r="AHI153" s="728"/>
      <c r="AHJ153" s="728"/>
      <c r="AHK153" s="728"/>
      <c r="AHL153" s="728"/>
      <c r="AHM153" s="728"/>
      <c r="AHN153" s="728"/>
      <c r="AHO153" s="728"/>
      <c r="AHP153" s="728"/>
      <c r="AHQ153" s="728"/>
      <c r="AHR153" s="728"/>
      <c r="AHS153" s="728"/>
      <c r="AHT153" s="728"/>
      <c r="AHU153" s="728"/>
      <c r="AHV153" s="728"/>
      <c r="AHW153" s="728"/>
      <c r="AHX153" s="728"/>
      <c r="AHY153" s="728"/>
      <c r="AHZ153" s="728"/>
      <c r="AIA153" s="728"/>
      <c r="AIB153" s="728"/>
      <c r="AIC153" s="728"/>
      <c r="AID153" s="728"/>
      <c r="AIE153" s="728"/>
      <c r="AIF153" s="728"/>
      <c r="AIG153" s="728"/>
      <c r="AIH153" s="728"/>
      <c r="AII153" s="728"/>
      <c r="AIJ153" s="728"/>
      <c r="AIK153" s="728"/>
      <c r="AIL153" s="728"/>
      <c r="AIM153" s="728"/>
      <c r="AIN153" s="728"/>
      <c r="AIO153" s="728"/>
      <c r="AIP153" s="728"/>
      <c r="AIQ153" s="728"/>
      <c r="AIR153" s="728"/>
      <c r="AIS153" s="728"/>
      <c r="AIT153" s="728"/>
      <c r="AIU153" s="728"/>
      <c r="AIV153" s="728"/>
      <c r="AIW153" s="728"/>
      <c r="AIX153" s="728"/>
      <c r="AIY153" s="728"/>
      <c r="AIZ153" s="728"/>
      <c r="AJA153" s="728"/>
      <c r="AJB153" s="728"/>
      <c r="AJC153" s="728"/>
      <c r="AJD153" s="728"/>
      <c r="AJE153" s="728"/>
      <c r="AJF153" s="728"/>
      <c r="AJG153" s="728"/>
      <c r="AJH153" s="728"/>
      <c r="AJI153" s="728"/>
      <c r="AJJ153" s="728"/>
      <c r="AJK153" s="728"/>
      <c r="AJL153" s="728"/>
      <c r="AJM153" s="728"/>
      <c r="AJN153" s="728"/>
      <c r="AJO153" s="728"/>
      <c r="AJP153" s="728"/>
      <c r="AJQ153" s="728"/>
      <c r="AJR153" s="728"/>
      <c r="AJS153" s="728"/>
      <c r="AJT153" s="728"/>
      <c r="AJU153" s="728"/>
      <c r="AJV153" s="728"/>
      <c r="AJW153" s="728"/>
      <c r="AJX153" s="728"/>
      <c r="AJY153" s="728"/>
      <c r="AJZ153" s="728"/>
      <c r="AKA153" s="728"/>
      <c r="AKB153" s="728"/>
      <c r="AKC153" s="728"/>
      <c r="AKD153" s="728"/>
      <c r="AKE153" s="728"/>
      <c r="AKF153" s="728"/>
      <c r="AKG153" s="728"/>
      <c r="AKH153" s="728"/>
      <c r="AKI153" s="728"/>
      <c r="AKJ153" s="728"/>
      <c r="AKK153" s="728"/>
      <c r="AKL153" s="728"/>
      <c r="AKM153" s="728"/>
      <c r="AKN153" s="728"/>
      <c r="AKO153" s="728"/>
      <c r="AKP153" s="728"/>
      <c r="AKQ153" s="728"/>
      <c r="AKR153" s="728"/>
      <c r="AKS153" s="728"/>
      <c r="AKT153" s="728"/>
      <c r="AKU153" s="728"/>
      <c r="AKV153" s="728"/>
      <c r="AKW153" s="728"/>
      <c r="AKX153" s="728"/>
      <c r="AKY153" s="728"/>
      <c r="AKZ153" s="728"/>
      <c r="ALA153" s="728"/>
      <c r="ALB153" s="728"/>
      <c r="ALC153" s="728"/>
      <c r="ALD153" s="728"/>
      <c r="ALE153" s="728"/>
      <c r="ALF153" s="728"/>
      <c r="ALG153" s="728"/>
      <c r="ALH153" s="728"/>
      <c r="ALI153" s="728"/>
      <c r="ALJ153" s="728"/>
      <c r="ALK153" s="728"/>
      <c r="ALL153" s="728"/>
      <c r="ALM153" s="728"/>
      <c r="ALN153" s="728"/>
      <c r="ALO153" s="728"/>
      <c r="ALP153" s="728"/>
      <c r="ALQ153" s="728"/>
      <c r="ALR153" s="728"/>
      <c r="ALS153" s="728"/>
      <c r="ALT153" s="728"/>
      <c r="ALU153" s="728"/>
      <c r="ALV153" s="728"/>
      <c r="ALW153" s="728"/>
      <c r="ALX153" s="728"/>
      <c r="ALY153" s="728"/>
      <c r="ALZ153" s="728"/>
      <c r="AMA153" s="728"/>
      <c r="AMB153" s="728"/>
      <c r="AMC153" s="728"/>
      <c r="AMD153" s="728"/>
      <c r="AME153" s="728"/>
      <c r="AMF153" s="728"/>
      <c r="AMG153" s="728"/>
      <c r="AMH153" s="728"/>
      <c r="AMI153" s="728"/>
      <c r="AMJ153" s="728"/>
      <c r="AMK153" s="728"/>
      <c r="AML153" s="728"/>
      <c r="AMM153" s="728"/>
      <c r="AMN153" s="728"/>
      <c r="AMO153" s="728"/>
      <c r="AMP153" s="728"/>
      <c r="AMQ153" s="728"/>
      <c r="AMR153" s="728"/>
      <c r="AMS153" s="728"/>
      <c r="AMT153" s="728"/>
      <c r="AMU153" s="728"/>
      <c r="AMV153" s="728"/>
      <c r="AMW153" s="728"/>
      <c r="AMX153" s="728"/>
      <c r="AMY153" s="728"/>
      <c r="AMZ153" s="728"/>
      <c r="ANA153" s="728"/>
      <c r="ANB153" s="728"/>
      <c r="ANC153" s="728"/>
      <c r="AND153" s="728"/>
      <c r="ANE153" s="728"/>
      <c r="ANF153" s="728"/>
      <c r="ANG153" s="728"/>
      <c r="ANH153" s="728"/>
      <c r="ANI153" s="728"/>
      <c r="ANJ153" s="728"/>
      <c r="ANK153" s="728"/>
      <c r="ANL153" s="728"/>
      <c r="ANM153" s="728"/>
      <c r="ANN153" s="728"/>
      <c r="ANO153" s="728"/>
      <c r="ANP153" s="728"/>
      <c r="ANQ153" s="728"/>
      <c r="ANR153" s="728"/>
      <c r="ANS153" s="728"/>
      <c r="ANT153" s="728"/>
      <c r="ANU153" s="728"/>
      <c r="ANV153" s="728"/>
      <c r="ANW153" s="728"/>
      <c r="ANX153" s="728"/>
      <c r="ANY153" s="728"/>
      <c r="ANZ153" s="728"/>
      <c r="AOA153" s="728"/>
      <c r="AOB153" s="728"/>
      <c r="AOC153" s="728"/>
      <c r="AOD153" s="728"/>
      <c r="AOE153" s="728"/>
      <c r="AOF153" s="728"/>
      <c r="AOG153" s="728"/>
      <c r="AOH153" s="728"/>
      <c r="AOI153" s="728"/>
      <c r="AOJ153" s="728"/>
      <c r="AOK153" s="728"/>
      <c r="AOL153" s="728"/>
      <c r="AOM153" s="728"/>
      <c r="AON153" s="728"/>
      <c r="AOO153" s="728"/>
      <c r="AOP153" s="728"/>
      <c r="AOQ153" s="728"/>
      <c r="AOR153" s="728"/>
      <c r="AOS153" s="728"/>
      <c r="AOT153" s="728"/>
      <c r="AOU153" s="728"/>
      <c r="AOV153" s="728"/>
      <c r="AOW153" s="728"/>
      <c r="AOX153" s="728"/>
      <c r="AOY153" s="728"/>
      <c r="AOZ153" s="728"/>
      <c r="APA153" s="728"/>
      <c r="APB153" s="728"/>
      <c r="APC153" s="728"/>
      <c r="APD153" s="728"/>
      <c r="APE153" s="728"/>
      <c r="APF153" s="728"/>
      <c r="APG153" s="728"/>
      <c r="APH153" s="728"/>
      <c r="API153" s="728"/>
      <c r="APJ153" s="728"/>
      <c r="APK153" s="728"/>
      <c r="APL153" s="728"/>
      <c r="APM153" s="728"/>
      <c r="APN153" s="728"/>
      <c r="APO153" s="728"/>
      <c r="APP153" s="728"/>
      <c r="APQ153" s="728"/>
      <c r="APR153" s="728"/>
      <c r="APS153" s="728"/>
      <c r="APT153" s="728"/>
      <c r="APU153" s="728"/>
      <c r="APV153" s="728"/>
      <c r="APW153" s="728"/>
      <c r="APX153" s="728"/>
      <c r="APY153" s="728"/>
      <c r="APZ153" s="728"/>
      <c r="AQA153" s="728"/>
      <c r="AQB153" s="728"/>
      <c r="AQC153" s="728"/>
      <c r="AQD153" s="728"/>
      <c r="AQE153" s="728"/>
      <c r="AQF153" s="728"/>
      <c r="AQG153" s="728"/>
      <c r="AQH153" s="728"/>
      <c r="AQI153" s="728"/>
      <c r="AQJ153" s="728"/>
      <c r="AQK153" s="728"/>
      <c r="AQL153" s="728"/>
      <c r="AQM153" s="728"/>
      <c r="AQN153" s="728"/>
      <c r="AQO153" s="728"/>
      <c r="AQP153" s="728"/>
      <c r="AQQ153" s="728"/>
      <c r="AQR153" s="728"/>
      <c r="AQS153" s="728"/>
      <c r="AQT153" s="728"/>
      <c r="AQU153" s="728"/>
      <c r="AQV153" s="728"/>
      <c r="AQW153" s="728"/>
      <c r="AQX153" s="728"/>
      <c r="AQY153" s="728"/>
      <c r="AQZ153" s="728"/>
      <c r="ARA153" s="728"/>
      <c r="ARB153" s="728"/>
      <c r="ARC153" s="728"/>
      <c r="ARD153" s="728"/>
      <c r="ARE153" s="728"/>
      <c r="ARF153" s="728"/>
      <c r="ARG153" s="728"/>
      <c r="ARH153" s="728"/>
      <c r="ARI153" s="728"/>
      <c r="ARJ153" s="728"/>
      <c r="ARK153" s="728"/>
      <c r="ARL153" s="728"/>
      <c r="ARM153" s="728"/>
      <c r="ARN153" s="728"/>
      <c r="ARO153" s="728"/>
      <c r="ARP153" s="728"/>
      <c r="ARQ153" s="728"/>
      <c r="ARR153" s="728"/>
      <c r="ARS153" s="728"/>
      <c r="ART153" s="728"/>
      <c r="ARU153" s="728"/>
      <c r="ARV153" s="728"/>
      <c r="ARW153" s="728"/>
      <c r="ARX153" s="728"/>
      <c r="ARY153" s="728"/>
      <c r="ARZ153" s="728"/>
      <c r="ASA153" s="728"/>
      <c r="ASB153" s="728"/>
      <c r="ASC153" s="728"/>
      <c r="ASD153" s="728"/>
      <c r="ASE153" s="728"/>
      <c r="ASF153" s="728"/>
      <c r="ASG153" s="728"/>
      <c r="ASH153" s="728"/>
      <c r="ASI153" s="728"/>
      <c r="ASJ153" s="728"/>
      <c r="ASK153" s="728"/>
      <c r="ASL153" s="728"/>
      <c r="ASM153" s="728"/>
      <c r="ASN153" s="728"/>
      <c r="ASO153" s="728"/>
      <c r="ASP153" s="728"/>
      <c r="ASQ153" s="728"/>
      <c r="ASR153" s="728"/>
      <c r="ASS153" s="728"/>
      <c r="AST153" s="728"/>
      <c r="ASU153" s="728"/>
      <c r="ASV153" s="728"/>
      <c r="ASW153" s="728"/>
      <c r="ASX153" s="728"/>
      <c r="ASY153" s="728"/>
      <c r="ASZ153" s="728"/>
      <c r="ATA153" s="728"/>
      <c r="ATB153" s="728"/>
      <c r="ATC153" s="728"/>
      <c r="ATD153" s="728"/>
      <c r="ATE153" s="728"/>
      <c r="ATF153" s="728"/>
      <c r="ATG153" s="728"/>
      <c r="ATH153" s="728"/>
      <c r="ATI153" s="728"/>
      <c r="ATJ153" s="728"/>
      <c r="ATK153" s="728"/>
      <c r="ATL153" s="728"/>
      <c r="ATM153" s="728"/>
      <c r="ATN153" s="728"/>
      <c r="ATO153" s="728"/>
      <c r="ATP153" s="728"/>
      <c r="ATQ153" s="728"/>
      <c r="ATR153" s="728"/>
      <c r="ATS153" s="728"/>
      <c r="ATT153" s="728"/>
      <c r="ATU153" s="728"/>
      <c r="ATV153" s="728"/>
      <c r="ATW153" s="728"/>
      <c r="ATX153" s="728"/>
      <c r="ATY153" s="728"/>
      <c r="ATZ153" s="728"/>
      <c r="AUA153" s="728"/>
      <c r="AUB153" s="728"/>
      <c r="AUC153" s="728"/>
      <c r="AUD153" s="728"/>
      <c r="AUE153" s="728"/>
      <c r="AUF153" s="728"/>
      <c r="AUG153" s="728"/>
      <c r="AUH153" s="728"/>
      <c r="AUI153" s="728"/>
      <c r="AUJ153" s="728"/>
      <c r="AUK153" s="728"/>
      <c r="AUL153" s="728"/>
      <c r="AUM153" s="728"/>
      <c r="AUN153" s="728"/>
      <c r="AUO153" s="728"/>
      <c r="AUP153" s="728"/>
      <c r="AUQ153" s="728"/>
      <c r="AUR153" s="728"/>
      <c r="AUS153" s="728"/>
      <c r="AUT153" s="728"/>
      <c r="AUU153" s="728"/>
      <c r="AUV153" s="728"/>
      <c r="AUW153" s="728"/>
      <c r="AUX153" s="728"/>
      <c r="AUY153" s="728"/>
      <c r="AUZ153" s="728"/>
      <c r="AVA153" s="728"/>
      <c r="AVB153" s="728"/>
      <c r="AVC153" s="728"/>
      <c r="AVD153" s="728"/>
      <c r="AVE153" s="728"/>
      <c r="AVF153" s="728"/>
      <c r="AVG153" s="728"/>
      <c r="AVH153" s="728"/>
      <c r="AVI153" s="728"/>
      <c r="AVJ153" s="728"/>
      <c r="AVK153" s="728"/>
      <c r="AVL153" s="728"/>
      <c r="AVM153" s="728"/>
      <c r="AVN153" s="728"/>
      <c r="AVO153" s="728"/>
      <c r="AVP153" s="728"/>
      <c r="AVQ153" s="728"/>
      <c r="AVR153" s="728"/>
      <c r="AVS153" s="728"/>
      <c r="AVT153" s="728"/>
      <c r="AVU153" s="728"/>
      <c r="AVV153" s="728"/>
      <c r="AVW153" s="728"/>
      <c r="AVX153" s="728"/>
      <c r="AVY153" s="728"/>
      <c r="AVZ153" s="728"/>
      <c r="AWA153" s="728"/>
      <c r="AWB153" s="728"/>
      <c r="AWC153" s="728"/>
      <c r="AWD153" s="728"/>
      <c r="AWE153" s="728"/>
      <c r="AWF153" s="728"/>
      <c r="AWG153" s="728"/>
      <c r="AWH153" s="728"/>
      <c r="AWI153" s="728"/>
      <c r="AWJ153" s="728"/>
      <c r="AWK153" s="728"/>
      <c r="AWL153" s="728"/>
      <c r="AWM153" s="728"/>
      <c r="AWN153" s="728"/>
      <c r="AWO153" s="728"/>
      <c r="AWP153" s="728"/>
      <c r="AWQ153" s="728"/>
      <c r="AWR153" s="728"/>
      <c r="AWS153" s="728"/>
      <c r="AWT153" s="728"/>
      <c r="AWU153" s="728"/>
      <c r="AWV153" s="728"/>
      <c r="AWW153" s="728"/>
      <c r="AWX153" s="728"/>
      <c r="AWY153" s="728"/>
      <c r="AWZ153" s="728"/>
      <c r="AXA153" s="728"/>
      <c r="AXB153" s="728"/>
      <c r="AXC153" s="728"/>
      <c r="AXD153" s="728"/>
      <c r="AXE153" s="728"/>
      <c r="AXF153" s="728"/>
      <c r="AXG153" s="728"/>
      <c r="AXH153" s="728"/>
      <c r="AXI153" s="728"/>
      <c r="AXJ153" s="728"/>
      <c r="AXK153" s="728"/>
      <c r="AXL153" s="728"/>
      <c r="AXM153" s="728"/>
      <c r="AXN153" s="728"/>
      <c r="AXO153" s="728"/>
      <c r="AXP153" s="728"/>
      <c r="AXQ153" s="728"/>
      <c r="AXR153" s="728"/>
      <c r="AXS153" s="728"/>
      <c r="AXT153" s="728"/>
      <c r="AXU153" s="728"/>
      <c r="AXV153" s="728"/>
      <c r="AXW153" s="728"/>
      <c r="AXX153" s="728"/>
      <c r="AXY153" s="728"/>
      <c r="AXZ153" s="728"/>
      <c r="AYA153" s="728"/>
      <c r="AYB153" s="728"/>
      <c r="AYC153" s="728"/>
      <c r="AYD153" s="728"/>
      <c r="AYE153" s="728"/>
      <c r="AYF153" s="728"/>
      <c r="AYG153" s="728"/>
      <c r="AYH153" s="728"/>
      <c r="AYI153" s="728"/>
      <c r="AYJ153" s="728"/>
      <c r="AYK153" s="728"/>
      <c r="AYL153" s="728"/>
      <c r="AYM153" s="728"/>
      <c r="AYN153" s="728"/>
      <c r="AYO153" s="728"/>
      <c r="AYP153" s="728"/>
      <c r="AYQ153" s="728"/>
      <c r="AYR153" s="728"/>
      <c r="AYS153" s="728"/>
      <c r="AYT153" s="728"/>
      <c r="AYU153" s="728"/>
      <c r="AYV153" s="728"/>
      <c r="AYW153" s="728"/>
      <c r="AYX153" s="728"/>
      <c r="AYY153" s="728"/>
      <c r="AYZ153" s="728"/>
      <c r="AZA153" s="728"/>
      <c r="AZB153" s="728"/>
      <c r="AZC153" s="728"/>
      <c r="AZD153" s="728"/>
      <c r="AZE153" s="728"/>
      <c r="AZF153" s="728"/>
      <c r="AZG153" s="728"/>
      <c r="AZH153" s="728"/>
      <c r="AZI153" s="728"/>
      <c r="AZJ153" s="728"/>
      <c r="AZK153" s="728"/>
      <c r="AZL153" s="728"/>
      <c r="AZM153" s="728"/>
      <c r="AZN153" s="728"/>
      <c r="AZO153" s="728"/>
      <c r="AZP153" s="728"/>
      <c r="AZQ153" s="728"/>
      <c r="AZR153" s="728"/>
      <c r="AZS153" s="728"/>
      <c r="AZT153" s="728"/>
      <c r="AZU153" s="728"/>
      <c r="AZV153" s="728"/>
      <c r="AZW153" s="728"/>
      <c r="AZX153" s="728"/>
      <c r="AZY153" s="728"/>
      <c r="AZZ153" s="728"/>
      <c r="BAA153" s="728"/>
      <c r="BAB153" s="728"/>
      <c r="BAC153" s="728"/>
      <c r="BAD153" s="728"/>
      <c r="BAE153" s="728"/>
      <c r="BAF153" s="728"/>
      <c r="BAG153" s="728"/>
      <c r="BAH153" s="728"/>
      <c r="BAI153" s="728"/>
      <c r="BAJ153" s="728"/>
      <c r="BAK153" s="728"/>
      <c r="BAL153" s="728"/>
      <c r="BAM153" s="728"/>
      <c r="BAN153" s="728"/>
      <c r="BAO153" s="728"/>
      <c r="BAP153" s="728"/>
      <c r="BAQ153" s="728"/>
      <c r="BAR153" s="728"/>
      <c r="BAS153" s="728"/>
      <c r="BAT153" s="728"/>
      <c r="BAU153" s="728"/>
      <c r="BAV153" s="728"/>
      <c r="BAW153" s="728"/>
      <c r="BAX153" s="728"/>
      <c r="BAY153" s="728"/>
      <c r="BAZ153" s="728"/>
      <c r="BBA153" s="728"/>
      <c r="BBB153" s="728"/>
      <c r="BBC153" s="728"/>
      <c r="BBD153" s="728"/>
      <c r="BBE153" s="728"/>
      <c r="BBF153" s="728"/>
      <c r="BBG153" s="728"/>
      <c r="BBH153" s="728"/>
      <c r="BBI153" s="728"/>
      <c r="BBJ153" s="728"/>
      <c r="BBK153" s="728"/>
      <c r="BBL153" s="728"/>
      <c r="BBM153" s="728"/>
      <c r="BBN153" s="728"/>
      <c r="BBO153" s="728"/>
      <c r="BBP153" s="728"/>
      <c r="BBQ153" s="728"/>
      <c r="BBR153" s="728"/>
      <c r="BBS153" s="728"/>
      <c r="BBT153" s="728"/>
      <c r="BBU153" s="728"/>
      <c r="BBV153" s="728"/>
      <c r="BBW153" s="728"/>
      <c r="BBX153" s="728"/>
      <c r="BBY153" s="728"/>
      <c r="BBZ153" s="728"/>
      <c r="BCA153" s="728"/>
      <c r="BCB153" s="728"/>
      <c r="BCC153" s="728"/>
      <c r="BCD153" s="728"/>
      <c r="BCE153" s="728"/>
      <c r="BCF153" s="728"/>
      <c r="BCG153" s="728"/>
      <c r="BCH153" s="728"/>
      <c r="BCI153" s="728"/>
      <c r="BCJ153" s="728"/>
      <c r="BCK153" s="728"/>
      <c r="BCL153" s="728"/>
      <c r="BCM153" s="728"/>
      <c r="BCN153" s="728"/>
      <c r="BCO153" s="728"/>
      <c r="BCP153" s="728"/>
      <c r="BCQ153" s="728"/>
      <c r="BCR153" s="728"/>
      <c r="BCS153" s="728"/>
      <c r="BCT153" s="728"/>
      <c r="BCU153" s="728"/>
      <c r="BCV153" s="728"/>
      <c r="BCW153" s="728"/>
      <c r="BCX153" s="728"/>
      <c r="BCY153" s="728"/>
      <c r="BCZ153" s="728"/>
      <c r="BDA153" s="728"/>
      <c r="BDB153" s="728"/>
      <c r="BDC153" s="728"/>
      <c r="BDD153" s="728"/>
      <c r="BDE153" s="728"/>
      <c r="BDF153" s="728"/>
      <c r="BDG153" s="728"/>
      <c r="BDH153" s="728"/>
      <c r="BDI153" s="728"/>
      <c r="BDJ153" s="728"/>
      <c r="BDK153" s="728"/>
      <c r="BDL153" s="728"/>
      <c r="BDM153" s="728"/>
      <c r="BDN153" s="728"/>
      <c r="BDO153" s="728"/>
      <c r="BDP153" s="728"/>
      <c r="BDQ153" s="728"/>
      <c r="BDR153" s="728"/>
      <c r="BDS153" s="728"/>
      <c r="BDT153" s="728"/>
      <c r="BDU153" s="728"/>
      <c r="BDV153" s="728"/>
      <c r="BDW153" s="728"/>
      <c r="BDX153" s="728"/>
      <c r="BDY153" s="728"/>
      <c r="BDZ153" s="728"/>
      <c r="BEA153" s="728"/>
      <c r="BEB153" s="728"/>
      <c r="BEC153" s="728"/>
      <c r="BED153" s="728"/>
      <c r="BEE153" s="728"/>
      <c r="BEF153" s="728"/>
      <c r="BEG153" s="728"/>
      <c r="BEH153" s="728"/>
      <c r="BEI153" s="728"/>
      <c r="BEJ153" s="728"/>
      <c r="BEK153" s="728"/>
      <c r="BEL153" s="728"/>
      <c r="BEM153" s="728"/>
      <c r="BEN153" s="728"/>
      <c r="BEO153" s="728"/>
      <c r="BEP153" s="728"/>
      <c r="BEQ153" s="728"/>
      <c r="BER153" s="728"/>
      <c r="BES153" s="728"/>
      <c r="BET153" s="728"/>
      <c r="BEU153" s="728"/>
      <c r="BEV153" s="728"/>
      <c r="BEW153" s="728"/>
      <c r="BEX153" s="728"/>
      <c r="BEY153" s="728"/>
      <c r="BEZ153" s="728"/>
      <c r="BFA153" s="728"/>
      <c r="BFB153" s="728"/>
      <c r="BFC153" s="728"/>
      <c r="BFD153" s="728"/>
      <c r="BFE153" s="728"/>
      <c r="BFF153" s="728"/>
      <c r="BFG153" s="728"/>
      <c r="BFH153" s="728"/>
      <c r="BFI153" s="728"/>
      <c r="BFJ153" s="728"/>
      <c r="BFK153" s="728"/>
      <c r="BFL153" s="728"/>
      <c r="BFM153" s="728"/>
      <c r="BFN153" s="728"/>
      <c r="BFO153" s="728"/>
      <c r="BFP153" s="728"/>
      <c r="BFQ153" s="728"/>
      <c r="BFR153" s="728"/>
      <c r="BFS153" s="728"/>
      <c r="BFT153" s="728"/>
      <c r="BFU153" s="728"/>
      <c r="BFV153" s="728"/>
      <c r="BFW153" s="728"/>
      <c r="BFX153" s="728"/>
      <c r="BFY153" s="728"/>
      <c r="BFZ153" s="728"/>
      <c r="BGA153" s="728"/>
      <c r="BGB153" s="728"/>
      <c r="BGC153" s="728"/>
      <c r="BGD153" s="728"/>
      <c r="BGE153" s="728"/>
      <c r="BGF153" s="728"/>
      <c r="BGG153" s="728"/>
      <c r="BGH153" s="728"/>
      <c r="BGI153" s="728"/>
      <c r="BGJ153" s="728"/>
      <c r="BGK153" s="728"/>
      <c r="BGL153" s="728"/>
      <c r="BGM153" s="728"/>
      <c r="BGN153" s="728"/>
      <c r="BGO153" s="728"/>
      <c r="BGP153" s="728"/>
      <c r="BGQ153" s="728"/>
      <c r="BGR153" s="728"/>
      <c r="BGS153" s="728"/>
      <c r="BGT153" s="728"/>
      <c r="BGU153" s="728"/>
      <c r="BGV153" s="728"/>
      <c r="BGW153" s="728"/>
      <c r="BGX153" s="728"/>
      <c r="BGY153" s="728"/>
      <c r="BGZ153" s="728"/>
      <c r="BHA153" s="728"/>
      <c r="BHB153" s="728"/>
      <c r="BHC153" s="728"/>
      <c r="BHD153" s="728"/>
      <c r="BHE153" s="728"/>
      <c r="BHF153" s="728"/>
      <c r="BHG153" s="728"/>
      <c r="BHH153" s="728"/>
      <c r="BHI153" s="728"/>
      <c r="BHJ153" s="728"/>
      <c r="BHK153" s="728"/>
      <c r="BHL153" s="728"/>
      <c r="BHM153" s="728"/>
      <c r="BHN153" s="728"/>
      <c r="BHO153" s="728"/>
      <c r="BHP153" s="728"/>
      <c r="BHQ153" s="728"/>
      <c r="BHR153" s="728"/>
      <c r="BHS153" s="728"/>
      <c r="BHT153" s="728"/>
      <c r="BHU153" s="728"/>
      <c r="BHV153" s="728"/>
      <c r="BHW153" s="728"/>
      <c r="BHX153" s="728"/>
      <c r="BHY153" s="728"/>
      <c r="BHZ153" s="728"/>
      <c r="BIA153" s="728"/>
      <c r="BIB153" s="728"/>
      <c r="BIC153" s="728"/>
      <c r="BID153" s="728"/>
      <c r="BIE153" s="728"/>
      <c r="BIF153" s="728"/>
      <c r="BIG153" s="728"/>
      <c r="BIH153" s="728"/>
      <c r="BII153" s="728"/>
      <c r="BIJ153" s="728"/>
      <c r="BIK153" s="728"/>
      <c r="BIL153" s="728"/>
      <c r="BIM153" s="728"/>
      <c r="BIN153" s="728"/>
      <c r="BIO153" s="728"/>
      <c r="BIP153" s="728"/>
      <c r="BIQ153" s="728"/>
      <c r="BIR153" s="728"/>
      <c r="BIS153" s="728"/>
      <c r="BIT153" s="728"/>
      <c r="BIU153" s="728"/>
      <c r="BIV153" s="728"/>
      <c r="BIW153" s="728"/>
      <c r="BIX153" s="728"/>
      <c r="BIY153" s="728"/>
      <c r="BIZ153" s="728"/>
      <c r="BJA153" s="728"/>
      <c r="BJB153" s="728"/>
      <c r="BJC153" s="728"/>
      <c r="BJD153" s="728"/>
      <c r="BJE153" s="728"/>
      <c r="BJF153" s="728"/>
      <c r="BJG153" s="728"/>
      <c r="BJH153" s="728"/>
      <c r="BJI153" s="728"/>
      <c r="BJJ153" s="728"/>
      <c r="BJK153" s="728"/>
      <c r="BJL153" s="728"/>
      <c r="BJM153" s="728"/>
      <c r="BJN153" s="728"/>
      <c r="BJO153" s="728"/>
      <c r="BJP153" s="728"/>
      <c r="BJQ153" s="728"/>
      <c r="BJR153" s="728"/>
      <c r="BJS153" s="728"/>
      <c r="BJT153" s="728"/>
      <c r="BJU153" s="728"/>
      <c r="BJV153" s="728"/>
      <c r="BJW153" s="728"/>
      <c r="BJX153" s="728"/>
      <c r="BJY153" s="728"/>
      <c r="BJZ153" s="728"/>
      <c r="BKA153" s="728"/>
      <c r="BKB153" s="728"/>
      <c r="BKC153" s="728"/>
      <c r="BKD153" s="728"/>
      <c r="BKE153" s="728"/>
      <c r="BKF153" s="728"/>
      <c r="BKG153" s="728"/>
      <c r="BKH153" s="728"/>
      <c r="BKI153" s="728"/>
      <c r="BKJ153" s="728"/>
      <c r="BKK153" s="728"/>
      <c r="BKL153" s="728"/>
      <c r="BKM153" s="728"/>
      <c r="BKN153" s="728"/>
      <c r="BKO153" s="728"/>
      <c r="BKP153" s="728"/>
      <c r="BKQ153" s="728"/>
      <c r="BKR153" s="728"/>
      <c r="BKS153" s="728"/>
      <c r="BKT153" s="728"/>
      <c r="BKU153" s="728"/>
      <c r="BKV153" s="728"/>
      <c r="BKW153" s="728"/>
      <c r="BKX153" s="728"/>
      <c r="BKY153" s="728"/>
      <c r="BKZ153" s="728"/>
      <c r="BLA153" s="728"/>
      <c r="BLB153" s="728"/>
      <c r="BLC153" s="728"/>
      <c r="BLD153" s="728"/>
      <c r="BLE153" s="728"/>
      <c r="BLF153" s="728"/>
      <c r="BLG153" s="728"/>
      <c r="BLH153" s="728"/>
      <c r="BLI153" s="728"/>
      <c r="BLJ153" s="728"/>
      <c r="BLK153" s="728"/>
      <c r="BLL153" s="728"/>
      <c r="BLM153" s="728"/>
      <c r="BLN153" s="728"/>
      <c r="BLO153" s="728"/>
      <c r="BLP153" s="728"/>
      <c r="BLQ153" s="728"/>
      <c r="BLR153" s="728"/>
      <c r="BLS153" s="728"/>
      <c r="BLT153" s="728"/>
      <c r="BLU153" s="728"/>
      <c r="BLV153" s="728"/>
      <c r="BLW153" s="728"/>
      <c r="BLX153" s="728"/>
      <c r="BLY153" s="728"/>
      <c r="BLZ153" s="728"/>
      <c r="BMA153" s="728"/>
      <c r="BMB153" s="728"/>
      <c r="BMC153" s="728"/>
      <c r="BMD153" s="728"/>
      <c r="BME153" s="728"/>
      <c r="BMF153" s="728"/>
      <c r="BMG153" s="728"/>
      <c r="BMH153" s="728"/>
      <c r="BMI153" s="728"/>
      <c r="BMJ153" s="728"/>
      <c r="BMK153" s="728"/>
      <c r="BML153" s="728"/>
      <c r="BMM153" s="728"/>
      <c r="BMN153" s="728"/>
      <c r="BMO153" s="728"/>
      <c r="BMP153" s="728"/>
      <c r="BMQ153" s="728"/>
      <c r="BMR153" s="728"/>
      <c r="BMS153" s="728"/>
      <c r="BMT153" s="728"/>
      <c r="BMU153" s="728"/>
      <c r="BMV153" s="728"/>
      <c r="BMW153" s="728"/>
      <c r="BMX153" s="728"/>
      <c r="BMY153" s="728"/>
      <c r="BMZ153" s="728"/>
      <c r="BNA153" s="728"/>
      <c r="BNB153" s="728"/>
      <c r="BNC153" s="728"/>
      <c r="BND153" s="728"/>
      <c r="BNE153" s="728"/>
      <c r="BNF153" s="728"/>
      <c r="BNG153" s="728"/>
      <c r="BNH153" s="728"/>
      <c r="BNI153" s="728"/>
      <c r="BNJ153" s="728"/>
      <c r="BNK153" s="728"/>
      <c r="BNL153" s="728"/>
      <c r="BNM153" s="728"/>
      <c r="BNN153" s="728"/>
      <c r="BNO153" s="728"/>
      <c r="BNP153" s="728"/>
      <c r="BNQ153" s="728"/>
      <c r="BNR153" s="728"/>
      <c r="BNS153" s="728"/>
      <c r="BNT153" s="728"/>
      <c r="BNU153" s="728"/>
      <c r="BNV153" s="728"/>
      <c r="BNW153" s="728"/>
      <c r="BNX153" s="728"/>
      <c r="BNY153" s="728"/>
      <c r="BNZ153" s="728"/>
      <c r="BOA153" s="728"/>
      <c r="BOB153" s="728"/>
      <c r="BOC153" s="728"/>
      <c r="BOD153" s="728"/>
      <c r="BOE153" s="728"/>
      <c r="BOF153" s="728"/>
      <c r="BOG153" s="728"/>
      <c r="BOH153" s="728"/>
      <c r="BOI153" s="728"/>
      <c r="BOJ153" s="728"/>
      <c r="BOK153" s="728"/>
      <c r="BOL153" s="728"/>
      <c r="BOM153" s="728"/>
      <c r="BON153" s="728"/>
      <c r="BOO153" s="728"/>
      <c r="BOP153" s="728"/>
      <c r="BOQ153" s="728"/>
      <c r="BOR153" s="728"/>
      <c r="BOS153" s="728"/>
      <c r="BOT153" s="728"/>
      <c r="BOU153" s="728"/>
      <c r="BOV153" s="728"/>
      <c r="BOW153" s="728"/>
      <c r="BOX153" s="728"/>
      <c r="BOY153" s="728"/>
      <c r="BOZ153" s="728"/>
      <c r="BPA153" s="728"/>
      <c r="BPB153" s="728"/>
      <c r="BPC153" s="728"/>
      <c r="BPD153" s="728"/>
      <c r="BPE153" s="728"/>
      <c r="BPF153" s="728"/>
      <c r="BPG153" s="728"/>
      <c r="BPH153" s="728"/>
      <c r="BPI153" s="728"/>
      <c r="BPJ153" s="728"/>
      <c r="BPK153" s="728"/>
      <c r="BPL153" s="728"/>
      <c r="BPM153" s="728"/>
      <c r="BPN153" s="728"/>
      <c r="BPO153" s="728"/>
      <c r="BPP153" s="728"/>
      <c r="BPQ153" s="728"/>
      <c r="BPR153" s="728"/>
      <c r="BPS153" s="728"/>
      <c r="BPT153" s="728"/>
      <c r="BPU153" s="728"/>
      <c r="BPV153" s="728"/>
      <c r="BPW153" s="728"/>
      <c r="BPX153" s="728"/>
      <c r="BPY153" s="728"/>
      <c r="BPZ153" s="728"/>
      <c r="BQA153" s="728"/>
      <c r="BQB153" s="728"/>
      <c r="BQC153" s="728"/>
      <c r="BQD153" s="728"/>
      <c r="BQE153" s="728"/>
      <c r="BQF153" s="728"/>
      <c r="BQG153" s="728"/>
      <c r="BQH153" s="728"/>
      <c r="BQI153" s="728"/>
      <c r="BQJ153" s="728"/>
      <c r="BQK153" s="728"/>
      <c r="BQL153" s="728"/>
      <c r="BQM153" s="728"/>
      <c r="BQN153" s="728"/>
      <c r="BQO153" s="728"/>
      <c r="BQP153" s="728"/>
      <c r="BQQ153" s="728"/>
      <c r="BQR153" s="728"/>
      <c r="BQS153" s="728"/>
      <c r="BQT153" s="728"/>
      <c r="BQU153" s="728"/>
      <c r="BQV153" s="728"/>
      <c r="BQW153" s="728"/>
      <c r="BQX153" s="728"/>
      <c r="BQY153" s="728"/>
      <c r="BQZ153" s="728"/>
      <c r="BRA153" s="728"/>
      <c r="BRB153" s="728"/>
      <c r="BRC153" s="728"/>
      <c r="BRD153" s="728"/>
      <c r="BRE153" s="728"/>
      <c r="BRF153" s="728"/>
      <c r="BRG153" s="728"/>
      <c r="BRH153" s="728"/>
      <c r="BRI153" s="728"/>
      <c r="BRJ153" s="728"/>
      <c r="BRK153" s="728"/>
      <c r="BRL153" s="728"/>
      <c r="BRM153" s="728"/>
      <c r="BRN153" s="728"/>
      <c r="BRO153" s="728"/>
      <c r="BRP153" s="728"/>
      <c r="BRQ153" s="728"/>
      <c r="BRR153" s="728"/>
      <c r="BRS153" s="728"/>
      <c r="BRT153" s="728"/>
      <c r="BRU153" s="728"/>
      <c r="BRV153" s="728"/>
      <c r="BRW153" s="728"/>
      <c r="BRX153" s="728"/>
      <c r="BRY153" s="728"/>
      <c r="BRZ153" s="728"/>
      <c r="BSA153" s="728"/>
      <c r="BSB153" s="728"/>
      <c r="BSC153" s="728"/>
      <c r="BSD153" s="728"/>
      <c r="BSE153" s="728"/>
      <c r="BSF153" s="728"/>
      <c r="BSG153" s="728"/>
      <c r="BSH153" s="728"/>
      <c r="BSI153" s="728"/>
      <c r="BSJ153" s="728"/>
      <c r="BSK153" s="728"/>
      <c r="BSL153" s="728"/>
      <c r="BSM153" s="728"/>
      <c r="BSN153" s="728"/>
      <c r="BSO153" s="728"/>
      <c r="BSP153" s="728"/>
      <c r="BSQ153" s="728"/>
      <c r="BSR153" s="728"/>
      <c r="BSS153" s="728"/>
      <c r="BST153" s="728"/>
      <c r="BSU153" s="728"/>
      <c r="BSV153" s="728"/>
      <c r="BSW153" s="728"/>
      <c r="BSX153" s="728"/>
      <c r="BSY153" s="728"/>
      <c r="BSZ153" s="728"/>
      <c r="BTA153" s="728"/>
      <c r="BTB153" s="728"/>
      <c r="BTC153" s="728"/>
      <c r="BTD153" s="728"/>
      <c r="BTE153" s="728"/>
      <c r="BTF153" s="728"/>
      <c r="BTG153" s="728"/>
      <c r="BTH153" s="728"/>
      <c r="BTI153" s="728"/>
      <c r="BTJ153" s="728"/>
      <c r="BTK153" s="728"/>
      <c r="BTL153" s="728"/>
      <c r="BTM153" s="728"/>
      <c r="BTN153" s="728"/>
      <c r="BTO153" s="728"/>
      <c r="BTP153" s="728"/>
      <c r="BTQ153" s="728"/>
      <c r="BTR153" s="728"/>
      <c r="BTS153" s="728"/>
      <c r="BTT153" s="728"/>
      <c r="BTU153" s="728"/>
      <c r="BTV153" s="728"/>
      <c r="BTW153" s="728"/>
      <c r="BTX153" s="728"/>
      <c r="BTY153" s="728"/>
      <c r="BTZ153" s="728"/>
      <c r="BUA153" s="728"/>
      <c r="BUB153" s="728"/>
      <c r="BUC153" s="728"/>
      <c r="BUD153" s="728"/>
      <c r="BUE153" s="728"/>
      <c r="BUF153" s="728"/>
      <c r="BUG153" s="728"/>
      <c r="BUH153" s="728"/>
      <c r="BUI153" s="728"/>
      <c r="BUJ153" s="728"/>
      <c r="BUK153" s="728"/>
      <c r="BUL153" s="728"/>
      <c r="BUM153" s="728"/>
      <c r="BUN153" s="728"/>
      <c r="BUO153" s="728"/>
      <c r="BUP153" s="728"/>
      <c r="BUQ153" s="728"/>
      <c r="BUR153" s="728"/>
      <c r="BUS153" s="728"/>
      <c r="BUT153" s="728"/>
      <c r="BUU153" s="728"/>
      <c r="BUV153" s="728"/>
      <c r="BUW153" s="728"/>
      <c r="BUX153" s="728"/>
      <c r="BUY153" s="728"/>
      <c r="BUZ153" s="728"/>
      <c r="BVA153" s="728"/>
      <c r="BVB153" s="728"/>
      <c r="BVC153" s="728"/>
      <c r="BVD153" s="728"/>
      <c r="BVE153" s="728"/>
      <c r="BVF153" s="728"/>
      <c r="BVG153" s="728"/>
      <c r="BVH153" s="728"/>
      <c r="BVI153" s="728"/>
      <c r="BVJ153" s="728"/>
      <c r="BVK153" s="728"/>
      <c r="BVL153" s="728"/>
      <c r="BVM153" s="728"/>
      <c r="BVN153" s="728"/>
      <c r="BVO153" s="728"/>
      <c r="BVP153" s="728"/>
      <c r="BVQ153" s="728"/>
      <c r="BVR153" s="728"/>
      <c r="BVS153" s="728"/>
      <c r="BVT153" s="728"/>
      <c r="BVU153" s="728"/>
      <c r="BVV153" s="728"/>
      <c r="BVW153" s="728"/>
      <c r="BVX153" s="728"/>
      <c r="BVY153" s="728"/>
      <c r="BVZ153" s="728"/>
      <c r="BWA153" s="728"/>
      <c r="BWB153" s="728"/>
      <c r="BWC153" s="728"/>
      <c r="BWD153" s="728"/>
      <c r="BWE153" s="728"/>
      <c r="BWF153" s="728"/>
      <c r="BWG153" s="728"/>
      <c r="BWH153" s="728"/>
      <c r="BWI153" s="728"/>
      <c r="BWJ153" s="728"/>
      <c r="BWK153" s="728"/>
      <c r="BWL153" s="728"/>
      <c r="BWM153" s="728"/>
      <c r="BWN153" s="728"/>
      <c r="BWO153" s="728"/>
      <c r="BWP153" s="728"/>
      <c r="BWQ153" s="728"/>
      <c r="BWR153" s="728"/>
      <c r="BWS153" s="728"/>
      <c r="BWT153" s="728"/>
      <c r="BWU153" s="728"/>
      <c r="BWV153" s="728"/>
      <c r="BWW153" s="728"/>
      <c r="BWX153" s="728"/>
      <c r="BWY153" s="728"/>
      <c r="BWZ153" s="728"/>
      <c r="BXA153" s="728"/>
      <c r="BXB153" s="728"/>
      <c r="BXC153" s="728"/>
      <c r="BXD153" s="728"/>
      <c r="BXE153" s="728"/>
      <c r="BXF153" s="728"/>
      <c r="BXG153" s="728"/>
      <c r="BXH153" s="728"/>
      <c r="BXI153" s="728"/>
      <c r="BXJ153" s="728"/>
      <c r="BXK153" s="728"/>
      <c r="BXL153" s="728"/>
      <c r="BXM153" s="728"/>
      <c r="BXN153" s="728"/>
      <c r="BXO153" s="728"/>
      <c r="BXP153" s="728"/>
      <c r="BXQ153" s="728"/>
      <c r="BXR153" s="728"/>
      <c r="BXS153" s="728"/>
      <c r="BXT153" s="728"/>
      <c r="BXU153" s="728"/>
      <c r="BXV153" s="728"/>
      <c r="BXW153" s="728"/>
      <c r="BXX153" s="728"/>
      <c r="BXY153" s="728"/>
      <c r="BXZ153" s="728"/>
      <c r="BYA153" s="728"/>
      <c r="BYB153" s="728"/>
      <c r="BYC153" s="728"/>
      <c r="BYD153" s="728"/>
      <c r="BYE153" s="728"/>
      <c r="BYF153" s="728"/>
      <c r="BYG153" s="728"/>
      <c r="BYH153" s="728"/>
      <c r="BYI153" s="728"/>
      <c r="BYJ153" s="728"/>
      <c r="BYK153" s="728"/>
      <c r="BYL153" s="728"/>
      <c r="BYM153" s="728"/>
      <c r="BYN153" s="728"/>
      <c r="BYO153" s="728"/>
      <c r="BYP153" s="728"/>
      <c r="BYQ153" s="728"/>
      <c r="BYR153" s="728"/>
      <c r="BYS153" s="728"/>
      <c r="BYT153" s="728"/>
      <c r="BYU153" s="728"/>
      <c r="BYV153" s="728"/>
      <c r="BYW153" s="728"/>
      <c r="BYX153" s="728"/>
      <c r="BYY153" s="728"/>
      <c r="BYZ153" s="728"/>
      <c r="BZA153" s="728"/>
      <c r="BZB153" s="728"/>
      <c r="BZC153" s="728"/>
      <c r="BZD153" s="728"/>
      <c r="BZE153" s="728"/>
      <c r="BZF153" s="728"/>
      <c r="BZG153" s="728"/>
      <c r="BZH153" s="728"/>
      <c r="BZI153" s="728"/>
      <c r="BZJ153" s="728"/>
      <c r="BZK153" s="728"/>
      <c r="BZL153" s="728"/>
      <c r="BZM153" s="728"/>
      <c r="BZN153" s="728"/>
      <c r="BZO153" s="728"/>
      <c r="BZP153" s="728"/>
      <c r="BZQ153" s="728"/>
      <c r="BZR153" s="728"/>
      <c r="BZS153" s="728"/>
      <c r="BZT153" s="728"/>
      <c r="BZU153" s="728"/>
      <c r="BZV153" s="728"/>
      <c r="BZW153" s="728"/>
      <c r="BZX153" s="728"/>
      <c r="BZY153" s="728"/>
      <c r="BZZ153" s="728"/>
      <c r="CAA153" s="728"/>
      <c r="CAB153" s="728"/>
      <c r="CAC153" s="728"/>
      <c r="CAD153" s="728"/>
      <c r="CAE153" s="728"/>
      <c r="CAF153" s="728"/>
      <c r="CAG153" s="728"/>
      <c r="CAH153" s="728"/>
      <c r="CAI153" s="728"/>
      <c r="CAJ153" s="728"/>
      <c r="CAK153" s="728"/>
      <c r="CAL153" s="728"/>
      <c r="CAM153" s="728"/>
      <c r="CAN153" s="728"/>
      <c r="CAO153" s="728"/>
      <c r="CAP153" s="728"/>
      <c r="CAQ153" s="728"/>
      <c r="CAR153" s="728"/>
      <c r="CAS153" s="728"/>
      <c r="CAT153" s="728"/>
      <c r="CAU153" s="728"/>
      <c r="CAV153" s="728"/>
      <c r="CAW153" s="728"/>
      <c r="CAX153" s="728"/>
      <c r="CAY153" s="728"/>
      <c r="CAZ153" s="728"/>
      <c r="CBA153" s="728"/>
      <c r="CBB153" s="728"/>
      <c r="CBC153" s="728"/>
      <c r="CBD153" s="728"/>
      <c r="CBE153" s="728"/>
      <c r="CBF153" s="728"/>
      <c r="CBG153" s="728"/>
      <c r="CBH153" s="728"/>
      <c r="CBI153" s="728"/>
      <c r="CBJ153" s="728"/>
      <c r="CBK153" s="728"/>
      <c r="CBL153" s="728"/>
      <c r="CBM153" s="728"/>
      <c r="CBN153" s="728"/>
      <c r="CBO153" s="728"/>
      <c r="CBP153" s="728"/>
      <c r="CBQ153" s="728"/>
      <c r="CBR153" s="728"/>
      <c r="CBS153" s="728"/>
      <c r="CBT153" s="728"/>
      <c r="CBU153" s="728"/>
      <c r="CBV153" s="728"/>
      <c r="CBW153" s="728"/>
      <c r="CBX153" s="728"/>
      <c r="CBY153" s="728"/>
      <c r="CBZ153" s="728"/>
      <c r="CCA153" s="728"/>
      <c r="CCB153" s="728"/>
      <c r="CCC153" s="728"/>
      <c r="CCD153" s="728"/>
      <c r="CCE153" s="728"/>
      <c r="CCF153" s="728"/>
      <c r="CCG153" s="728"/>
      <c r="CCH153" s="728"/>
      <c r="CCI153" s="728"/>
      <c r="CCJ153" s="728"/>
      <c r="CCK153" s="728"/>
      <c r="CCL153" s="728"/>
      <c r="CCM153" s="728"/>
      <c r="CCN153" s="728"/>
      <c r="CCO153" s="728"/>
      <c r="CCP153" s="728"/>
      <c r="CCQ153" s="728"/>
      <c r="CCR153" s="728"/>
      <c r="CCS153" s="728"/>
      <c r="CCT153" s="728"/>
      <c r="CCU153" s="728"/>
      <c r="CCV153" s="728"/>
      <c r="CCW153" s="728"/>
      <c r="CCX153" s="728"/>
      <c r="CCY153" s="728"/>
      <c r="CCZ153" s="728"/>
      <c r="CDA153" s="728"/>
      <c r="CDB153" s="728"/>
      <c r="CDC153" s="728"/>
      <c r="CDD153" s="728"/>
      <c r="CDE153" s="728"/>
      <c r="CDF153" s="728"/>
      <c r="CDG153" s="728"/>
      <c r="CDH153" s="728"/>
      <c r="CDI153" s="728"/>
      <c r="CDJ153" s="728"/>
      <c r="CDK153" s="728"/>
      <c r="CDL153" s="728"/>
      <c r="CDM153" s="728"/>
      <c r="CDN153" s="728"/>
      <c r="CDO153" s="728"/>
      <c r="CDP153" s="728"/>
      <c r="CDQ153" s="728"/>
      <c r="CDR153" s="728"/>
      <c r="CDS153" s="728"/>
      <c r="CDT153" s="728"/>
      <c r="CDU153" s="728"/>
      <c r="CDV153" s="728"/>
      <c r="CDW153" s="728"/>
      <c r="CDX153" s="728"/>
      <c r="CDY153" s="728"/>
      <c r="CDZ153" s="728"/>
      <c r="CEA153" s="728"/>
      <c r="CEB153" s="728"/>
      <c r="CEC153" s="728"/>
      <c r="CED153" s="728"/>
      <c r="CEE153" s="728"/>
      <c r="CEF153" s="728"/>
      <c r="CEG153" s="728"/>
      <c r="CEH153" s="728"/>
      <c r="CEI153" s="728"/>
      <c r="CEJ153" s="728"/>
      <c r="CEK153" s="728"/>
      <c r="CEL153" s="728"/>
      <c r="CEM153" s="728"/>
      <c r="CEN153" s="728"/>
      <c r="CEO153" s="728"/>
      <c r="CEP153" s="728"/>
      <c r="CEQ153" s="728"/>
      <c r="CER153" s="728"/>
      <c r="CES153" s="728"/>
      <c r="CET153" s="728"/>
      <c r="CEU153" s="728"/>
      <c r="CEV153" s="728"/>
      <c r="CEW153" s="728"/>
      <c r="CEX153" s="728"/>
      <c r="CEY153" s="728"/>
      <c r="CEZ153" s="728"/>
      <c r="CFA153" s="728"/>
      <c r="CFB153" s="728"/>
      <c r="CFC153" s="728"/>
      <c r="CFD153" s="728"/>
      <c r="CFE153" s="728"/>
      <c r="CFF153" s="728"/>
      <c r="CFG153" s="728"/>
      <c r="CFH153" s="728"/>
      <c r="CFI153" s="728"/>
      <c r="CFJ153" s="728"/>
      <c r="CFK153" s="728"/>
      <c r="CFL153" s="728"/>
      <c r="CFM153" s="728"/>
      <c r="CFN153" s="728"/>
      <c r="CFO153" s="728"/>
      <c r="CFP153" s="728"/>
      <c r="CFQ153" s="728"/>
      <c r="CFR153" s="728"/>
      <c r="CFS153" s="728"/>
      <c r="CFT153" s="728"/>
      <c r="CFU153" s="728"/>
      <c r="CFV153" s="728"/>
      <c r="CFW153" s="728"/>
      <c r="CFX153" s="728"/>
      <c r="CFY153" s="728"/>
      <c r="CFZ153" s="728"/>
      <c r="CGA153" s="728"/>
      <c r="CGB153" s="728"/>
      <c r="CGC153" s="728"/>
      <c r="CGD153" s="728"/>
      <c r="CGE153" s="728"/>
      <c r="CGF153" s="728"/>
      <c r="CGG153" s="728"/>
      <c r="CGH153" s="728"/>
      <c r="CGI153" s="728"/>
      <c r="CGJ153" s="728"/>
      <c r="CGK153" s="728"/>
      <c r="CGL153" s="728"/>
      <c r="CGM153" s="728"/>
      <c r="CGN153" s="728"/>
      <c r="CGO153" s="728"/>
      <c r="CGP153" s="728"/>
      <c r="CGQ153" s="728"/>
      <c r="CGR153" s="728"/>
      <c r="CGS153" s="728"/>
      <c r="CGT153" s="728"/>
      <c r="CGU153" s="728"/>
      <c r="CGV153" s="728"/>
      <c r="CGW153" s="728"/>
      <c r="CGX153" s="728"/>
      <c r="CGY153" s="728"/>
      <c r="CGZ153" s="728"/>
      <c r="CHA153" s="728"/>
      <c r="CHB153" s="728"/>
      <c r="CHC153" s="728"/>
      <c r="CHD153" s="728"/>
      <c r="CHE153" s="728"/>
      <c r="CHF153" s="728"/>
      <c r="CHG153" s="728"/>
      <c r="CHH153" s="728"/>
      <c r="CHI153" s="728"/>
      <c r="CHJ153" s="728"/>
      <c r="CHK153" s="728"/>
      <c r="CHL153" s="728"/>
      <c r="CHM153" s="728"/>
      <c r="CHN153" s="728"/>
      <c r="CHO153" s="728"/>
      <c r="CHP153" s="728"/>
      <c r="CHQ153" s="728"/>
      <c r="CHR153" s="728"/>
      <c r="CHS153" s="728"/>
      <c r="CHT153" s="728"/>
      <c r="CHU153" s="728"/>
      <c r="CHV153" s="728"/>
      <c r="CHW153" s="728"/>
      <c r="CHX153" s="728"/>
      <c r="CHY153" s="728"/>
      <c r="CHZ153" s="728"/>
      <c r="CIA153" s="728"/>
      <c r="CIB153" s="728"/>
      <c r="CIC153" s="728"/>
      <c r="CID153" s="728"/>
      <c r="CIE153" s="728"/>
      <c r="CIF153" s="728"/>
      <c r="CIG153" s="728"/>
      <c r="CIH153" s="728"/>
      <c r="CII153" s="728"/>
      <c r="CIJ153" s="728"/>
      <c r="CIK153" s="728"/>
      <c r="CIL153" s="728"/>
      <c r="CIM153" s="728"/>
      <c r="CIN153" s="728"/>
      <c r="CIO153" s="728"/>
      <c r="CIP153" s="728"/>
      <c r="CIQ153" s="728"/>
      <c r="CIR153" s="728"/>
      <c r="CIS153" s="728"/>
      <c r="CIT153" s="728"/>
      <c r="CIU153" s="728"/>
      <c r="CIV153" s="728"/>
      <c r="CIW153" s="728"/>
      <c r="CIX153" s="728"/>
      <c r="CIY153" s="728"/>
      <c r="CIZ153" s="728"/>
      <c r="CJA153" s="728"/>
      <c r="CJB153" s="728"/>
      <c r="CJC153" s="728"/>
      <c r="CJD153" s="728"/>
      <c r="CJE153" s="728"/>
      <c r="CJF153" s="728"/>
      <c r="CJG153" s="728"/>
      <c r="CJH153" s="728"/>
      <c r="CJI153" s="728"/>
      <c r="CJJ153" s="728"/>
      <c r="CJK153" s="728"/>
      <c r="CJL153" s="728"/>
      <c r="CJM153" s="728"/>
      <c r="CJN153" s="728"/>
      <c r="CJO153" s="728"/>
      <c r="CJP153" s="728"/>
      <c r="CJQ153" s="728"/>
      <c r="CJR153" s="728"/>
      <c r="CJS153" s="728"/>
      <c r="CJT153" s="728"/>
      <c r="CJU153" s="728"/>
      <c r="CJV153" s="728"/>
      <c r="CJW153" s="728"/>
      <c r="CJX153" s="728"/>
      <c r="CJY153" s="728"/>
      <c r="CJZ153" s="728"/>
      <c r="CKA153" s="728"/>
      <c r="CKB153" s="728"/>
      <c r="CKC153" s="728"/>
      <c r="CKD153" s="728"/>
      <c r="CKE153" s="728"/>
      <c r="CKF153" s="728"/>
      <c r="CKG153" s="728"/>
      <c r="CKH153" s="728"/>
      <c r="CKI153" s="728"/>
      <c r="CKJ153" s="728"/>
      <c r="CKK153" s="728"/>
      <c r="CKL153" s="728"/>
      <c r="CKM153" s="728"/>
      <c r="CKN153" s="728"/>
      <c r="CKO153" s="728"/>
      <c r="CKP153" s="728"/>
      <c r="CKQ153" s="728"/>
      <c r="CKR153" s="728"/>
      <c r="CKS153" s="728"/>
      <c r="CKT153" s="728"/>
      <c r="CKU153" s="728"/>
      <c r="CKV153" s="728"/>
      <c r="CKW153" s="728"/>
      <c r="CKX153" s="728"/>
      <c r="CKY153" s="728"/>
      <c r="CKZ153" s="728"/>
      <c r="CLA153" s="728"/>
      <c r="CLB153" s="728"/>
      <c r="CLC153" s="728"/>
      <c r="CLD153" s="728"/>
      <c r="CLE153" s="728"/>
      <c r="CLF153" s="728"/>
      <c r="CLG153" s="728"/>
      <c r="CLH153" s="728"/>
      <c r="CLI153" s="728"/>
      <c r="CLJ153" s="728"/>
      <c r="CLK153" s="728"/>
      <c r="CLL153" s="728"/>
      <c r="CLM153" s="728"/>
      <c r="CLN153" s="728"/>
      <c r="CLO153" s="728"/>
      <c r="CLP153" s="728"/>
      <c r="CLQ153" s="728"/>
      <c r="CLR153" s="728"/>
      <c r="CLS153" s="728"/>
      <c r="CLT153" s="728"/>
      <c r="CLU153" s="728"/>
      <c r="CLV153" s="728"/>
      <c r="CLW153" s="728"/>
      <c r="CLX153" s="728"/>
      <c r="CLY153" s="728"/>
      <c r="CLZ153" s="728"/>
      <c r="CMA153" s="728"/>
      <c r="CMB153" s="728"/>
      <c r="CMC153" s="728"/>
      <c r="CMD153" s="728"/>
      <c r="CME153" s="728"/>
      <c r="CMF153" s="728"/>
      <c r="CMG153" s="728"/>
      <c r="CMH153" s="728"/>
      <c r="CMI153" s="728"/>
      <c r="CMJ153" s="728"/>
      <c r="CMK153" s="728"/>
      <c r="CML153" s="728"/>
      <c r="CMM153" s="728"/>
      <c r="CMN153" s="728"/>
      <c r="CMO153" s="728"/>
      <c r="CMP153" s="728"/>
      <c r="CMQ153" s="728"/>
      <c r="CMR153" s="728"/>
      <c r="CMS153" s="728"/>
      <c r="CMT153" s="728"/>
      <c r="CMU153" s="728"/>
      <c r="CMV153" s="728"/>
      <c r="CMW153" s="728"/>
      <c r="CMX153" s="728"/>
      <c r="CMY153" s="728"/>
      <c r="CMZ153" s="728"/>
      <c r="CNA153" s="728"/>
      <c r="CNB153" s="728"/>
      <c r="CNC153" s="728"/>
      <c r="CND153" s="728"/>
      <c r="CNE153" s="728"/>
      <c r="CNF153" s="728"/>
      <c r="CNG153" s="728"/>
      <c r="CNH153" s="728"/>
      <c r="CNI153" s="728"/>
      <c r="CNJ153" s="728"/>
      <c r="CNK153" s="728"/>
      <c r="CNL153" s="728"/>
      <c r="CNM153" s="728"/>
      <c r="CNN153" s="728"/>
      <c r="CNO153" s="728"/>
      <c r="CNP153" s="728"/>
      <c r="CNQ153" s="728"/>
      <c r="CNR153" s="728"/>
      <c r="CNS153" s="728"/>
      <c r="CNT153" s="728"/>
      <c r="CNU153" s="728"/>
      <c r="CNV153" s="728"/>
      <c r="CNW153" s="728"/>
      <c r="CNX153" s="728"/>
      <c r="CNY153" s="728"/>
      <c r="CNZ153" s="728"/>
      <c r="COA153" s="728"/>
      <c r="COB153" s="728"/>
      <c r="COC153" s="728"/>
      <c r="COD153" s="728"/>
      <c r="COE153" s="728"/>
      <c r="COF153" s="728"/>
      <c r="COG153" s="728"/>
      <c r="COH153" s="728"/>
      <c r="COI153" s="728"/>
      <c r="COJ153" s="728"/>
      <c r="COK153" s="728"/>
      <c r="COL153" s="728"/>
      <c r="COM153" s="728"/>
      <c r="CON153" s="728"/>
      <c r="COO153" s="728"/>
      <c r="COP153" s="728"/>
      <c r="COQ153" s="728"/>
      <c r="COR153" s="728"/>
      <c r="COS153" s="728"/>
      <c r="COT153" s="728"/>
      <c r="COU153" s="728"/>
      <c r="COV153" s="728"/>
      <c r="COW153" s="728"/>
      <c r="COX153" s="728"/>
      <c r="COY153" s="728"/>
      <c r="COZ153" s="728"/>
      <c r="CPA153" s="728"/>
      <c r="CPB153" s="728"/>
      <c r="CPC153" s="728"/>
      <c r="CPD153" s="728"/>
      <c r="CPE153" s="728"/>
      <c r="CPF153" s="728"/>
      <c r="CPG153" s="728"/>
      <c r="CPH153" s="728"/>
      <c r="CPI153" s="728"/>
      <c r="CPJ153" s="728"/>
      <c r="CPK153" s="728"/>
      <c r="CPL153" s="728"/>
      <c r="CPM153" s="728"/>
      <c r="CPN153" s="728"/>
      <c r="CPO153" s="728"/>
      <c r="CPP153" s="728"/>
      <c r="CPQ153" s="728"/>
      <c r="CPR153" s="728"/>
      <c r="CPS153" s="728"/>
      <c r="CPT153" s="728"/>
      <c r="CPU153" s="728"/>
      <c r="CPV153" s="728"/>
      <c r="CPW153" s="728"/>
      <c r="CPX153" s="728"/>
      <c r="CPY153" s="728"/>
      <c r="CPZ153" s="728"/>
      <c r="CQA153" s="728"/>
      <c r="CQB153" s="728"/>
      <c r="CQC153" s="728"/>
      <c r="CQD153" s="728"/>
      <c r="CQE153" s="728"/>
      <c r="CQF153" s="728"/>
      <c r="CQG153" s="728"/>
      <c r="CQH153" s="728"/>
      <c r="CQI153" s="728"/>
      <c r="CQJ153" s="728"/>
      <c r="CQK153" s="728"/>
      <c r="CQL153" s="728"/>
      <c r="CQM153" s="728"/>
      <c r="CQN153" s="728"/>
      <c r="CQO153" s="728"/>
      <c r="CQP153" s="728"/>
      <c r="CQQ153" s="728"/>
      <c r="CQR153" s="728"/>
      <c r="CQS153" s="728"/>
      <c r="CQT153" s="728"/>
      <c r="CQU153" s="728"/>
      <c r="CQV153" s="728"/>
      <c r="CQW153" s="728"/>
      <c r="CQX153" s="728"/>
      <c r="CQY153" s="728"/>
      <c r="CQZ153" s="728"/>
      <c r="CRA153" s="728"/>
      <c r="CRB153" s="728"/>
      <c r="CRC153" s="728"/>
      <c r="CRD153" s="728"/>
      <c r="CRE153" s="728"/>
      <c r="CRF153" s="728"/>
      <c r="CRG153" s="728"/>
      <c r="CRH153" s="728"/>
      <c r="CRI153" s="728"/>
      <c r="CRJ153" s="728"/>
      <c r="CRK153" s="728"/>
      <c r="CRL153" s="728"/>
      <c r="CRM153" s="728"/>
      <c r="CRN153" s="728"/>
      <c r="CRO153" s="728"/>
      <c r="CRP153" s="728"/>
      <c r="CRQ153" s="728"/>
      <c r="CRR153" s="728"/>
      <c r="CRS153" s="728"/>
      <c r="CRT153" s="728"/>
      <c r="CRU153" s="728"/>
      <c r="CRV153" s="728"/>
      <c r="CRW153" s="728"/>
      <c r="CRX153" s="728"/>
      <c r="CRY153" s="728"/>
      <c r="CRZ153" s="728"/>
      <c r="CSA153" s="728"/>
      <c r="CSB153" s="728"/>
      <c r="CSC153" s="728"/>
      <c r="CSD153" s="728"/>
      <c r="CSE153" s="728"/>
      <c r="CSF153" s="728"/>
      <c r="CSG153" s="728"/>
      <c r="CSH153" s="728"/>
      <c r="CSI153" s="728"/>
      <c r="CSJ153" s="728"/>
      <c r="CSK153" s="728"/>
      <c r="CSL153" s="728"/>
      <c r="CSM153" s="728"/>
      <c r="CSN153" s="728"/>
      <c r="CSO153" s="728"/>
      <c r="CSP153" s="728"/>
      <c r="CSQ153" s="728"/>
      <c r="CSR153" s="728"/>
      <c r="CSS153" s="728"/>
      <c r="CST153" s="728"/>
      <c r="CSU153" s="728"/>
      <c r="CSV153" s="728"/>
      <c r="CSW153" s="728"/>
      <c r="CSX153" s="728"/>
      <c r="CSY153" s="728"/>
      <c r="CSZ153" s="728"/>
      <c r="CTA153" s="728"/>
      <c r="CTB153" s="728"/>
      <c r="CTC153" s="728"/>
      <c r="CTD153" s="728"/>
      <c r="CTE153" s="728"/>
      <c r="CTF153" s="728"/>
      <c r="CTG153" s="728"/>
      <c r="CTH153" s="728"/>
      <c r="CTI153" s="728"/>
      <c r="CTJ153" s="728"/>
      <c r="CTK153" s="728"/>
      <c r="CTL153" s="728"/>
      <c r="CTM153" s="728"/>
      <c r="CTN153" s="728"/>
      <c r="CTO153" s="728"/>
      <c r="CTP153" s="728"/>
      <c r="CTQ153" s="728"/>
      <c r="CTR153" s="728"/>
      <c r="CTS153" s="728"/>
      <c r="CTT153" s="728"/>
      <c r="CTU153" s="728"/>
      <c r="CTV153" s="728"/>
      <c r="CTW153" s="728"/>
      <c r="CTX153" s="728"/>
      <c r="CTY153" s="728"/>
      <c r="CTZ153" s="728"/>
      <c r="CUA153" s="728"/>
      <c r="CUB153" s="728"/>
      <c r="CUC153" s="728"/>
      <c r="CUD153" s="728"/>
      <c r="CUE153" s="728"/>
      <c r="CUF153" s="728"/>
      <c r="CUG153" s="728"/>
      <c r="CUH153" s="728"/>
      <c r="CUI153" s="728"/>
      <c r="CUJ153" s="728"/>
      <c r="CUK153" s="728"/>
      <c r="CUL153" s="728"/>
      <c r="CUM153" s="728"/>
      <c r="CUN153" s="728"/>
      <c r="CUO153" s="728"/>
      <c r="CUP153" s="728"/>
      <c r="CUQ153" s="728"/>
      <c r="CUR153" s="728"/>
      <c r="CUS153" s="728"/>
      <c r="CUT153" s="728"/>
      <c r="CUU153" s="728"/>
      <c r="CUV153" s="728"/>
      <c r="CUW153" s="728"/>
      <c r="CUX153" s="728"/>
      <c r="CUY153" s="728"/>
      <c r="CUZ153" s="728"/>
      <c r="CVA153" s="728"/>
      <c r="CVB153" s="728"/>
      <c r="CVC153" s="728"/>
      <c r="CVD153" s="728"/>
      <c r="CVE153" s="728"/>
      <c r="CVF153" s="728"/>
      <c r="CVG153" s="728"/>
      <c r="CVH153" s="728"/>
      <c r="CVI153" s="728"/>
      <c r="CVJ153" s="728"/>
      <c r="CVK153" s="728"/>
      <c r="CVL153" s="728"/>
      <c r="CVM153" s="728"/>
      <c r="CVN153" s="728"/>
      <c r="CVO153" s="728"/>
      <c r="CVP153" s="728"/>
      <c r="CVQ153" s="728"/>
      <c r="CVR153" s="728"/>
      <c r="CVS153" s="728"/>
      <c r="CVT153" s="728"/>
      <c r="CVU153" s="728"/>
      <c r="CVV153" s="728"/>
      <c r="CVW153" s="728"/>
      <c r="CVX153" s="728"/>
      <c r="CVY153" s="728"/>
      <c r="CVZ153" s="728"/>
      <c r="CWA153" s="728"/>
      <c r="CWB153" s="728"/>
      <c r="CWC153" s="728"/>
      <c r="CWD153" s="728"/>
      <c r="CWE153" s="728"/>
      <c r="CWF153" s="728"/>
      <c r="CWG153" s="728"/>
      <c r="CWH153" s="728"/>
      <c r="CWI153" s="728"/>
      <c r="CWJ153" s="728"/>
      <c r="CWK153" s="728"/>
      <c r="CWL153" s="728"/>
      <c r="CWM153" s="728"/>
      <c r="CWN153" s="728"/>
      <c r="CWO153" s="728"/>
      <c r="CWP153" s="728"/>
      <c r="CWQ153" s="728"/>
      <c r="CWR153" s="728"/>
      <c r="CWS153" s="728"/>
      <c r="CWT153" s="728"/>
      <c r="CWU153" s="728"/>
      <c r="CWV153" s="728"/>
      <c r="CWW153" s="728"/>
      <c r="CWX153" s="728"/>
      <c r="CWY153" s="728"/>
      <c r="CWZ153" s="728"/>
      <c r="CXA153" s="728"/>
      <c r="CXB153" s="728"/>
      <c r="CXC153" s="728"/>
      <c r="CXD153" s="728"/>
      <c r="CXE153" s="728"/>
      <c r="CXF153" s="728"/>
      <c r="CXG153" s="728"/>
      <c r="CXH153" s="728"/>
      <c r="CXI153" s="728"/>
      <c r="CXJ153" s="728"/>
      <c r="CXK153" s="728"/>
      <c r="CXL153" s="728"/>
      <c r="CXM153" s="728"/>
      <c r="CXN153" s="728"/>
      <c r="CXO153" s="728"/>
      <c r="CXP153" s="728"/>
      <c r="CXQ153" s="728"/>
      <c r="CXR153" s="728"/>
      <c r="CXS153" s="728"/>
      <c r="CXT153" s="728"/>
      <c r="CXU153" s="728"/>
      <c r="CXV153" s="728"/>
      <c r="CXW153" s="728"/>
      <c r="CXX153" s="728"/>
      <c r="CXY153" s="728"/>
      <c r="CXZ153" s="728"/>
      <c r="CYA153" s="728"/>
      <c r="CYB153" s="728"/>
      <c r="CYC153" s="728"/>
      <c r="CYD153" s="728"/>
      <c r="CYE153" s="728"/>
      <c r="CYF153" s="728"/>
      <c r="CYG153" s="728"/>
      <c r="CYH153" s="728"/>
      <c r="CYI153" s="728"/>
      <c r="CYJ153" s="728"/>
      <c r="CYK153" s="728"/>
      <c r="CYL153" s="728"/>
      <c r="CYM153" s="728"/>
      <c r="CYN153" s="728"/>
      <c r="CYO153" s="728"/>
      <c r="CYP153" s="728"/>
      <c r="CYQ153" s="728"/>
      <c r="CYR153" s="728"/>
      <c r="CYS153" s="728"/>
      <c r="CYT153" s="728"/>
      <c r="CYU153" s="728"/>
      <c r="CYV153" s="728"/>
      <c r="CYW153" s="728"/>
      <c r="CYX153" s="728"/>
      <c r="CYY153" s="728"/>
      <c r="CYZ153" s="728"/>
      <c r="CZA153" s="728"/>
      <c r="CZB153" s="728"/>
      <c r="CZC153" s="728"/>
      <c r="CZD153" s="728"/>
      <c r="CZE153" s="728"/>
      <c r="CZF153" s="728"/>
      <c r="CZG153" s="728"/>
      <c r="CZH153" s="728"/>
      <c r="CZI153" s="728"/>
      <c r="CZJ153" s="728"/>
      <c r="CZK153" s="728"/>
      <c r="CZL153" s="728"/>
      <c r="CZM153" s="728"/>
      <c r="CZN153" s="728"/>
      <c r="CZO153" s="728"/>
      <c r="CZP153" s="728"/>
      <c r="CZQ153" s="728"/>
      <c r="CZR153" s="728"/>
      <c r="CZS153" s="728"/>
      <c r="CZT153" s="728"/>
      <c r="CZU153" s="728"/>
      <c r="CZV153" s="728"/>
      <c r="CZW153" s="728"/>
      <c r="CZX153" s="728"/>
      <c r="CZY153" s="728"/>
      <c r="CZZ153" s="728"/>
      <c r="DAA153" s="728"/>
      <c r="DAB153" s="728"/>
      <c r="DAC153" s="728"/>
      <c r="DAD153" s="728"/>
      <c r="DAE153" s="728"/>
      <c r="DAF153" s="728"/>
      <c r="DAG153" s="728"/>
      <c r="DAH153" s="728"/>
      <c r="DAI153" s="728"/>
      <c r="DAJ153" s="728"/>
      <c r="DAK153" s="728"/>
      <c r="DAL153" s="728"/>
      <c r="DAM153" s="728"/>
      <c r="DAN153" s="728"/>
      <c r="DAO153" s="728"/>
      <c r="DAP153" s="728"/>
      <c r="DAQ153" s="728"/>
      <c r="DAR153" s="728"/>
      <c r="DAS153" s="728"/>
      <c r="DAT153" s="728"/>
      <c r="DAU153" s="728"/>
      <c r="DAV153" s="728"/>
      <c r="DAW153" s="728"/>
      <c r="DAX153" s="728"/>
      <c r="DAY153" s="728"/>
      <c r="DAZ153" s="728"/>
      <c r="DBA153" s="728"/>
      <c r="DBB153" s="728"/>
      <c r="DBC153" s="728"/>
      <c r="DBD153" s="728"/>
      <c r="DBE153" s="728"/>
      <c r="DBF153" s="728"/>
      <c r="DBG153" s="728"/>
      <c r="DBH153" s="728"/>
      <c r="DBI153" s="728"/>
      <c r="DBJ153" s="728"/>
      <c r="DBK153" s="728"/>
      <c r="DBL153" s="728"/>
      <c r="DBM153" s="728"/>
      <c r="DBN153" s="728"/>
      <c r="DBO153" s="728"/>
      <c r="DBP153" s="728"/>
      <c r="DBQ153" s="728"/>
      <c r="DBR153" s="728"/>
      <c r="DBS153" s="728"/>
      <c r="DBT153" s="728"/>
      <c r="DBU153" s="728"/>
      <c r="DBV153" s="728"/>
      <c r="DBW153" s="728"/>
      <c r="DBX153" s="728"/>
      <c r="DBY153" s="728"/>
      <c r="DBZ153" s="728"/>
      <c r="DCA153" s="728"/>
      <c r="DCB153" s="728"/>
      <c r="DCC153" s="728"/>
      <c r="DCD153" s="728"/>
      <c r="DCE153" s="728"/>
      <c r="DCF153" s="728"/>
      <c r="DCG153" s="728"/>
      <c r="DCH153" s="728"/>
      <c r="DCI153" s="728"/>
      <c r="DCJ153" s="728"/>
      <c r="DCK153" s="728"/>
      <c r="DCL153" s="728"/>
      <c r="DCM153" s="728"/>
      <c r="DCN153" s="728"/>
      <c r="DCO153" s="728"/>
      <c r="DCP153" s="728"/>
      <c r="DCQ153" s="728"/>
      <c r="DCR153" s="728"/>
      <c r="DCS153" s="728"/>
      <c r="DCT153" s="728"/>
      <c r="DCU153" s="728"/>
      <c r="DCV153" s="728"/>
      <c r="DCW153" s="728"/>
      <c r="DCX153" s="728"/>
      <c r="DCY153" s="728"/>
      <c r="DCZ153" s="728"/>
      <c r="DDA153" s="728"/>
      <c r="DDB153" s="728"/>
      <c r="DDC153" s="728"/>
      <c r="DDD153" s="728"/>
      <c r="DDE153" s="728"/>
      <c r="DDF153" s="728"/>
      <c r="DDG153" s="728"/>
      <c r="DDH153" s="728"/>
      <c r="DDI153" s="728"/>
      <c r="DDJ153" s="728"/>
      <c r="DDK153" s="728"/>
      <c r="DDL153" s="728"/>
      <c r="DDM153" s="728"/>
      <c r="DDN153" s="728"/>
      <c r="DDO153" s="728"/>
      <c r="DDP153" s="728"/>
      <c r="DDQ153" s="728"/>
      <c r="DDR153" s="728"/>
      <c r="DDS153" s="728"/>
      <c r="DDT153" s="728"/>
      <c r="DDU153" s="728"/>
      <c r="DDV153" s="728"/>
      <c r="DDW153" s="728"/>
      <c r="DDX153" s="728"/>
      <c r="DDY153" s="728"/>
      <c r="DDZ153" s="728"/>
      <c r="DEA153" s="728"/>
      <c r="DEB153" s="728"/>
      <c r="DEC153" s="728"/>
      <c r="DED153" s="728"/>
      <c r="DEE153" s="728"/>
      <c r="DEF153" s="728"/>
      <c r="DEG153" s="728"/>
      <c r="DEH153" s="728"/>
      <c r="DEI153" s="728"/>
      <c r="DEJ153" s="728"/>
      <c r="DEK153" s="728"/>
      <c r="DEL153" s="728"/>
      <c r="DEM153" s="728"/>
      <c r="DEN153" s="728"/>
      <c r="DEO153" s="728"/>
      <c r="DEP153" s="728"/>
      <c r="DEQ153" s="728"/>
      <c r="DER153" s="728"/>
      <c r="DES153" s="728"/>
      <c r="DET153" s="728"/>
      <c r="DEU153" s="728"/>
      <c r="DEV153" s="728"/>
      <c r="DEW153" s="728"/>
      <c r="DEX153" s="728"/>
      <c r="DEY153" s="728"/>
      <c r="DEZ153" s="728"/>
      <c r="DFA153" s="728"/>
      <c r="DFB153" s="728"/>
      <c r="DFC153" s="728"/>
      <c r="DFD153" s="728"/>
      <c r="DFE153" s="728"/>
      <c r="DFF153" s="728"/>
      <c r="DFG153" s="728"/>
      <c r="DFH153" s="728"/>
      <c r="DFI153" s="728"/>
      <c r="DFJ153" s="728"/>
      <c r="DFK153" s="728"/>
      <c r="DFL153" s="728"/>
      <c r="DFM153" s="728"/>
      <c r="DFN153" s="728"/>
      <c r="DFO153" s="728"/>
      <c r="DFP153" s="728"/>
      <c r="DFQ153" s="728"/>
      <c r="DFR153" s="728"/>
      <c r="DFS153" s="728"/>
      <c r="DFT153" s="728"/>
      <c r="DFU153" s="728"/>
      <c r="DFV153" s="728"/>
      <c r="DFW153" s="728"/>
      <c r="DFX153" s="728"/>
      <c r="DFY153" s="728"/>
      <c r="DFZ153" s="728"/>
      <c r="DGA153" s="728"/>
      <c r="DGB153" s="728"/>
      <c r="DGC153" s="728"/>
      <c r="DGD153" s="728"/>
      <c r="DGE153" s="728"/>
      <c r="DGF153" s="728"/>
      <c r="DGG153" s="728"/>
      <c r="DGH153" s="728"/>
      <c r="DGI153" s="728"/>
      <c r="DGJ153" s="728"/>
      <c r="DGK153" s="728"/>
      <c r="DGL153" s="728"/>
      <c r="DGM153" s="728"/>
      <c r="DGN153" s="728"/>
      <c r="DGO153" s="728"/>
      <c r="DGP153" s="728"/>
      <c r="DGQ153" s="728"/>
      <c r="DGR153" s="728"/>
      <c r="DGS153" s="728"/>
      <c r="DGT153" s="728"/>
      <c r="DGU153" s="728"/>
      <c r="DGV153" s="728"/>
      <c r="DGW153" s="728"/>
      <c r="DGX153" s="728"/>
      <c r="DGY153" s="728"/>
      <c r="DGZ153" s="728"/>
      <c r="DHA153" s="728"/>
      <c r="DHB153" s="728"/>
      <c r="DHC153" s="728"/>
      <c r="DHD153" s="728"/>
      <c r="DHE153" s="728"/>
      <c r="DHF153" s="728"/>
      <c r="DHG153" s="728"/>
      <c r="DHH153" s="728"/>
      <c r="DHI153" s="728"/>
      <c r="DHJ153" s="728"/>
      <c r="DHK153" s="728"/>
      <c r="DHL153" s="728"/>
      <c r="DHM153" s="728"/>
      <c r="DHN153" s="728"/>
      <c r="DHO153" s="728"/>
      <c r="DHP153" s="728"/>
      <c r="DHQ153" s="728"/>
      <c r="DHR153" s="728"/>
      <c r="DHS153" s="728"/>
      <c r="DHT153" s="728"/>
      <c r="DHU153" s="728"/>
      <c r="DHV153" s="728"/>
      <c r="DHW153" s="728"/>
      <c r="DHX153" s="728"/>
      <c r="DHY153" s="728"/>
      <c r="DHZ153" s="728"/>
      <c r="DIA153" s="728"/>
      <c r="DIB153" s="728"/>
      <c r="DIC153" s="728"/>
      <c r="DID153" s="728"/>
      <c r="DIE153" s="728"/>
      <c r="DIF153" s="728"/>
      <c r="DIG153" s="728"/>
      <c r="DIH153" s="728"/>
      <c r="DII153" s="728"/>
      <c r="DIJ153" s="728"/>
      <c r="DIK153" s="728"/>
      <c r="DIL153" s="728"/>
      <c r="DIM153" s="728"/>
      <c r="DIN153" s="728"/>
      <c r="DIO153" s="728"/>
      <c r="DIP153" s="728"/>
      <c r="DIQ153" s="728"/>
      <c r="DIR153" s="728"/>
      <c r="DIS153" s="728"/>
      <c r="DIT153" s="728"/>
      <c r="DIU153" s="728"/>
      <c r="DIV153" s="728"/>
      <c r="DIW153" s="728"/>
      <c r="DIX153" s="728"/>
      <c r="DIY153" s="728"/>
      <c r="DIZ153" s="728"/>
      <c r="DJA153" s="728"/>
      <c r="DJB153" s="728"/>
      <c r="DJC153" s="728"/>
      <c r="DJD153" s="728"/>
      <c r="DJE153" s="728"/>
      <c r="DJF153" s="728"/>
      <c r="DJG153" s="728"/>
      <c r="DJH153" s="728"/>
      <c r="DJI153" s="728"/>
      <c r="DJJ153" s="728"/>
      <c r="DJK153" s="728"/>
      <c r="DJL153" s="728"/>
      <c r="DJM153" s="728"/>
      <c r="DJN153" s="728"/>
      <c r="DJO153" s="728"/>
      <c r="DJP153" s="728"/>
      <c r="DJQ153" s="728"/>
      <c r="DJR153" s="728"/>
      <c r="DJS153" s="728"/>
      <c r="DJT153" s="728"/>
      <c r="DJU153" s="728"/>
      <c r="DJV153" s="728"/>
      <c r="DJW153" s="728"/>
      <c r="DJX153" s="728"/>
      <c r="DJY153" s="728"/>
      <c r="DJZ153" s="728"/>
      <c r="DKA153" s="728"/>
      <c r="DKB153" s="728"/>
      <c r="DKC153" s="728"/>
      <c r="DKD153" s="728"/>
      <c r="DKE153" s="728"/>
      <c r="DKF153" s="728"/>
      <c r="DKG153" s="728"/>
      <c r="DKH153" s="728"/>
      <c r="DKI153" s="728"/>
      <c r="DKJ153" s="728"/>
      <c r="DKK153" s="728"/>
      <c r="DKL153" s="728"/>
      <c r="DKM153" s="728"/>
      <c r="DKN153" s="728"/>
      <c r="DKO153" s="728"/>
      <c r="DKP153" s="728"/>
      <c r="DKQ153" s="728"/>
      <c r="DKR153" s="728"/>
      <c r="DKS153" s="728"/>
      <c r="DKT153" s="728"/>
      <c r="DKU153" s="728"/>
      <c r="DKV153" s="728"/>
      <c r="DKW153" s="728"/>
      <c r="DKX153" s="728"/>
      <c r="DKY153" s="728"/>
      <c r="DKZ153" s="728"/>
      <c r="DLA153" s="728"/>
      <c r="DLB153" s="728"/>
      <c r="DLC153" s="728"/>
      <c r="DLD153" s="728"/>
      <c r="DLE153" s="728"/>
      <c r="DLF153" s="728"/>
      <c r="DLG153" s="728"/>
      <c r="DLH153" s="728"/>
      <c r="DLI153" s="728"/>
      <c r="DLJ153" s="728"/>
      <c r="DLK153" s="728"/>
      <c r="DLL153" s="728"/>
      <c r="DLM153" s="728"/>
      <c r="DLN153" s="728"/>
      <c r="DLO153" s="728"/>
      <c r="DLP153" s="728"/>
      <c r="DLQ153" s="728"/>
      <c r="DLR153" s="728"/>
      <c r="DLS153" s="728"/>
      <c r="DLT153" s="728"/>
      <c r="DLU153" s="728"/>
      <c r="DLV153" s="728"/>
      <c r="DLW153" s="728"/>
      <c r="DLX153" s="728"/>
      <c r="DLY153" s="728"/>
      <c r="DLZ153" s="728"/>
      <c r="DMA153" s="728"/>
      <c r="DMB153" s="728"/>
      <c r="DMC153" s="728"/>
      <c r="DMD153" s="728"/>
      <c r="DME153" s="728"/>
      <c r="DMF153" s="728"/>
      <c r="DMG153" s="728"/>
      <c r="DMH153" s="728"/>
      <c r="DMI153" s="728"/>
      <c r="DMJ153" s="728"/>
      <c r="DMK153" s="728"/>
      <c r="DML153" s="728"/>
      <c r="DMM153" s="728"/>
      <c r="DMN153" s="728"/>
      <c r="DMO153" s="728"/>
      <c r="DMP153" s="728"/>
      <c r="DMQ153" s="728"/>
      <c r="DMR153" s="728"/>
      <c r="DMS153" s="728"/>
      <c r="DMT153" s="728"/>
      <c r="DMU153" s="728"/>
      <c r="DMV153" s="728"/>
      <c r="DMW153" s="728"/>
      <c r="DMX153" s="728"/>
      <c r="DMY153" s="728"/>
      <c r="DMZ153" s="728"/>
      <c r="DNA153" s="728"/>
      <c r="DNB153" s="728"/>
      <c r="DNC153" s="728"/>
      <c r="DND153" s="728"/>
      <c r="DNE153" s="728"/>
      <c r="DNF153" s="728"/>
      <c r="DNG153" s="728"/>
      <c r="DNH153" s="728"/>
      <c r="DNI153" s="728"/>
      <c r="DNJ153" s="728"/>
      <c r="DNK153" s="728"/>
      <c r="DNL153" s="728"/>
      <c r="DNM153" s="728"/>
      <c r="DNN153" s="728"/>
      <c r="DNO153" s="728"/>
      <c r="DNP153" s="728"/>
      <c r="DNQ153" s="728"/>
      <c r="DNR153" s="728"/>
      <c r="DNS153" s="728"/>
      <c r="DNT153" s="728"/>
      <c r="DNU153" s="728"/>
      <c r="DNV153" s="728"/>
      <c r="DNW153" s="728"/>
      <c r="DNX153" s="728"/>
      <c r="DNY153" s="728"/>
      <c r="DNZ153" s="728"/>
      <c r="DOA153" s="728"/>
      <c r="DOB153" s="728"/>
      <c r="DOC153" s="728"/>
      <c r="DOD153" s="728"/>
      <c r="DOE153" s="728"/>
      <c r="DOF153" s="728"/>
      <c r="DOG153" s="728"/>
      <c r="DOH153" s="728"/>
      <c r="DOI153" s="728"/>
      <c r="DOJ153" s="728"/>
      <c r="DOK153" s="728"/>
      <c r="DOL153" s="728"/>
      <c r="DOM153" s="728"/>
      <c r="DON153" s="728"/>
      <c r="DOO153" s="728"/>
      <c r="DOP153" s="728"/>
      <c r="DOQ153" s="728"/>
      <c r="DOR153" s="728"/>
      <c r="DOS153" s="728"/>
      <c r="DOT153" s="728"/>
      <c r="DOU153" s="728"/>
      <c r="DOV153" s="728"/>
      <c r="DOW153" s="728"/>
      <c r="DOX153" s="728"/>
      <c r="DOY153" s="728"/>
      <c r="DOZ153" s="728"/>
      <c r="DPA153" s="728"/>
      <c r="DPB153" s="728"/>
      <c r="DPC153" s="728"/>
      <c r="DPD153" s="728"/>
      <c r="DPE153" s="728"/>
      <c r="DPF153" s="728"/>
      <c r="DPG153" s="728"/>
      <c r="DPH153" s="728"/>
      <c r="DPI153" s="728"/>
      <c r="DPJ153" s="728"/>
      <c r="DPK153" s="728"/>
      <c r="DPL153" s="728"/>
      <c r="DPM153" s="728"/>
      <c r="DPN153" s="728"/>
      <c r="DPO153" s="728"/>
      <c r="DPP153" s="728"/>
      <c r="DPQ153" s="728"/>
      <c r="DPR153" s="728"/>
      <c r="DPS153" s="728"/>
      <c r="DPT153" s="728"/>
      <c r="DPU153" s="728"/>
      <c r="DPV153" s="728"/>
      <c r="DPW153" s="728"/>
      <c r="DPX153" s="728"/>
      <c r="DPY153" s="728"/>
      <c r="DPZ153" s="728"/>
      <c r="DQA153" s="728"/>
      <c r="DQB153" s="728"/>
      <c r="DQC153" s="728"/>
      <c r="DQD153" s="728"/>
      <c r="DQE153" s="728"/>
      <c r="DQF153" s="728"/>
      <c r="DQG153" s="728"/>
      <c r="DQH153" s="728"/>
      <c r="DQI153" s="728"/>
      <c r="DQJ153" s="728"/>
      <c r="DQK153" s="728"/>
      <c r="DQL153" s="728"/>
      <c r="DQM153" s="728"/>
      <c r="DQN153" s="728"/>
      <c r="DQO153" s="728"/>
      <c r="DQP153" s="728"/>
      <c r="DQQ153" s="728"/>
      <c r="DQR153" s="728"/>
      <c r="DQS153" s="728"/>
      <c r="DQT153" s="728"/>
      <c r="DQU153" s="728"/>
      <c r="DQV153" s="728"/>
      <c r="DQW153" s="728"/>
      <c r="DQX153" s="728"/>
      <c r="DQY153" s="728"/>
      <c r="DQZ153" s="728"/>
      <c r="DRA153" s="728"/>
      <c r="DRB153" s="728"/>
      <c r="DRC153" s="728"/>
      <c r="DRD153" s="728"/>
      <c r="DRE153" s="728"/>
      <c r="DRF153" s="728"/>
      <c r="DRG153" s="728"/>
      <c r="DRH153" s="728"/>
      <c r="DRI153" s="728"/>
      <c r="DRJ153" s="728"/>
      <c r="DRK153" s="728"/>
      <c r="DRL153" s="728"/>
      <c r="DRM153" s="728"/>
      <c r="DRN153" s="728"/>
      <c r="DRO153" s="728"/>
      <c r="DRP153" s="728"/>
      <c r="DRQ153" s="728"/>
      <c r="DRR153" s="728"/>
      <c r="DRS153" s="728"/>
      <c r="DRT153" s="728"/>
      <c r="DRU153" s="728"/>
      <c r="DRV153" s="728"/>
      <c r="DRW153" s="728"/>
      <c r="DRX153" s="728"/>
      <c r="DRY153" s="728"/>
      <c r="DRZ153" s="728"/>
      <c r="DSA153" s="728"/>
      <c r="DSB153" s="728"/>
      <c r="DSC153" s="728"/>
      <c r="DSD153" s="728"/>
      <c r="DSE153" s="728"/>
      <c r="DSF153" s="728"/>
      <c r="DSG153" s="728"/>
      <c r="DSH153" s="728"/>
      <c r="DSI153" s="728"/>
      <c r="DSJ153" s="728"/>
      <c r="DSK153" s="728"/>
      <c r="DSL153" s="728"/>
      <c r="DSM153" s="728"/>
      <c r="DSN153" s="728"/>
      <c r="DSO153" s="728"/>
      <c r="DSP153" s="728"/>
      <c r="DSQ153" s="728"/>
      <c r="DSR153" s="728"/>
      <c r="DSS153" s="728"/>
      <c r="DST153" s="728"/>
      <c r="DSU153" s="728"/>
      <c r="DSV153" s="728"/>
      <c r="DSW153" s="728"/>
      <c r="DSX153" s="728"/>
      <c r="DSY153" s="728"/>
      <c r="DSZ153" s="728"/>
      <c r="DTA153" s="728"/>
      <c r="DTB153" s="728"/>
      <c r="DTC153" s="728"/>
      <c r="DTD153" s="728"/>
      <c r="DTE153" s="728"/>
      <c r="DTF153" s="728"/>
      <c r="DTG153" s="728"/>
      <c r="DTH153" s="728"/>
      <c r="DTI153" s="728"/>
      <c r="DTJ153" s="728"/>
      <c r="DTK153" s="728"/>
      <c r="DTL153" s="728"/>
      <c r="DTM153" s="728"/>
      <c r="DTN153" s="728"/>
      <c r="DTO153" s="728"/>
      <c r="DTP153" s="728"/>
      <c r="DTQ153" s="728"/>
      <c r="DTR153" s="728"/>
      <c r="DTS153" s="728"/>
      <c r="DTT153" s="728"/>
      <c r="DTU153" s="728"/>
      <c r="DTV153" s="728"/>
      <c r="DTW153" s="728"/>
      <c r="DTX153" s="728"/>
      <c r="DTY153" s="728"/>
      <c r="DTZ153" s="728"/>
      <c r="DUA153" s="728"/>
      <c r="DUB153" s="728"/>
      <c r="DUC153" s="728"/>
      <c r="DUD153" s="728"/>
      <c r="DUE153" s="728"/>
      <c r="DUF153" s="728"/>
      <c r="DUG153" s="728"/>
      <c r="DUH153" s="728"/>
      <c r="DUI153" s="728"/>
      <c r="DUJ153" s="728"/>
      <c r="DUK153" s="728"/>
      <c r="DUL153" s="728"/>
      <c r="DUM153" s="728"/>
      <c r="DUN153" s="728"/>
      <c r="DUO153" s="728"/>
      <c r="DUP153" s="728"/>
      <c r="DUQ153" s="728"/>
      <c r="DUR153" s="728"/>
      <c r="DUS153" s="728"/>
      <c r="DUT153" s="728"/>
      <c r="DUU153" s="728"/>
      <c r="DUV153" s="728"/>
      <c r="DUW153" s="728"/>
      <c r="DUX153" s="728"/>
      <c r="DUY153" s="728"/>
      <c r="DUZ153" s="728"/>
      <c r="DVA153" s="728"/>
      <c r="DVB153" s="728"/>
      <c r="DVC153" s="728"/>
      <c r="DVD153" s="728"/>
      <c r="DVE153" s="728"/>
      <c r="DVF153" s="728"/>
      <c r="DVG153" s="728"/>
      <c r="DVH153" s="728"/>
      <c r="DVI153" s="728"/>
      <c r="DVJ153" s="728"/>
      <c r="DVK153" s="728"/>
      <c r="DVL153" s="728"/>
      <c r="DVM153" s="728"/>
      <c r="DVN153" s="728"/>
      <c r="DVO153" s="728"/>
      <c r="DVP153" s="728"/>
      <c r="DVQ153" s="728"/>
      <c r="DVR153" s="728"/>
      <c r="DVS153" s="728"/>
      <c r="DVT153" s="728"/>
      <c r="DVU153" s="728"/>
      <c r="DVV153" s="728"/>
      <c r="DVW153" s="728"/>
      <c r="DVX153" s="728"/>
      <c r="DVY153" s="728"/>
      <c r="DVZ153" s="728"/>
      <c r="DWA153" s="728"/>
      <c r="DWB153" s="728"/>
      <c r="DWC153" s="728"/>
      <c r="DWD153" s="728"/>
      <c r="DWE153" s="728"/>
      <c r="DWF153" s="728"/>
      <c r="DWG153" s="728"/>
      <c r="DWH153" s="728"/>
      <c r="DWI153" s="728"/>
      <c r="DWJ153" s="728"/>
      <c r="DWK153" s="728"/>
      <c r="DWL153" s="728"/>
      <c r="DWM153" s="728"/>
      <c r="DWN153" s="728"/>
      <c r="DWO153" s="728"/>
      <c r="DWP153" s="728"/>
      <c r="DWQ153" s="728"/>
      <c r="DWR153" s="728"/>
      <c r="DWS153" s="728"/>
      <c r="DWT153" s="728"/>
      <c r="DWU153" s="728"/>
      <c r="DWV153" s="728"/>
      <c r="DWW153" s="728"/>
      <c r="DWX153" s="728"/>
      <c r="DWY153" s="728"/>
      <c r="DWZ153" s="728"/>
      <c r="DXA153" s="728"/>
      <c r="DXB153" s="728"/>
      <c r="DXC153" s="728"/>
      <c r="DXD153" s="728"/>
      <c r="DXE153" s="728"/>
      <c r="DXF153" s="728"/>
      <c r="DXG153" s="728"/>
      <c r="DXH153" s="728"/>
      <c r="DXI153" s="728"/>
      <c r="DXJ153" s="728"/>
      <c r="DXK153" s="728"/>
      <c r="DXL153" s="728"/>
      <c r="DXM153" s="728"/>
      <c r="DXN153" s="728"/>
      <c r="DXO153" s="728"/>
      <c r="DXP153" s="728"/>
      <c r="DXQ153" s="728"/>
      <c r="DXR153" s="728"/>
      <c r="DXS153" s="728"/>
      <c r="DXT153" s="728"/>
      <c r="DXU153" s="728"/>
      <c r="DXV153" s="728"/>
      <c r="DXW153" s="728"/>
      <c r="DXX153" s="728"/>
      <c r="DXY153" s="728"/>
      <c r="DXZ153" s="728"/>
      <c r="DYA153" s="728"/>
      <c r="DYB153" s="728"/>
      <c r="DYC153" s="728"/>
      <c r="DYD153" s="728"/>
      <c r="DYE153" s="728"/>
      <c r="DYF153" s="728"/>
      <c r="DYG153" s="728"/>
      <c r="DYH153" s="728"/>
      <c r="DYI153" s="728"/>
      <c r="DYJ153" s="728"/>
      <c r="DYK153" s="728"/>
      <c r="DYL153" s="728"/>
      <c r="DYM153" s="728"/>
      <c r="DYN153" s="728"/>
      <c r="DYO153" s="728"/>
      <c r="DYP153" s="728"/>
      <c r="DYQ153" s="728"/>
      <c r="DYR153" s="728"/>
      <c r="DYS153" s="728"/>
      <c r="DYT153" s="728"/>
      <c r="DYU153" s="728"/>
      <c r="DYV153" s="728"/>
      <c r="DYW153" s="728"/>
      <c r="DYX153" s="728"/>
      <c r="DYY153" s="728"/>
      <c r="DYZ153" s="728"/>
      <c r="DZA153" s="728"/>
      <c r="DZB153" s="728"/>
      <c r="DZC153" s="728"/>
      <c r="DZD153" s="728"/>
      <c r="DZE153" s="728"/>
      <c r="DZF153" s="728"/>
      <c r="DZG153" s="728"/>
      <c r="DZH153" s="728"/>
      <c r="DZI153" s="728"/>
      <c r="DZJ153" s="728"/>
      <c r="DZK153" s="728"/>
      <c r="DZL153" s="728"/>
      <c r="DZM153" s="728"/>
      <c r="DZN153" s="728"/>
      <c r="DZO153" s="728"/>
      <c r="DZP153" s="728"/>
      <c r="DZQ153" s="728"/>
      <c r="DZR153" s="728"/>
      <c r="DZS153" s="728"/>
      <c r="DZT153" s="728"/>
      <c r="DZU153" s="728"/>
      <c r="DZV153" s="728"/>
      <c r="DZW153" s="728"/>
      <c r="DZX153" s="728"/>
      <c r="DZY153" s="728"/>
      <c r="DZZ153" s="728"/>
      <c r="EAA153" s="728"/>
      <c r="EAB153" s="728"/>
      <c r="EAC153" s="728"/>
      <c r="EAD153" s="728"/>
      <c r="EAE153" s="728"/>
      <c r="EAF153" s="728"/>
      <c r="EAG153" s="728"/>
      <c r="EAH153" s="728"/>
      <c r="EAI153" s="728"/>
      <c r="EAJ153" s="728"/>
      <c r="EAK153" s="728"/>
      <c r="EAL153" s="728"/>
      <c r="EAM153" s="728"/>
      <c r="EAN153" s="728"/>
      <c r="EAO153" s="728"/>
      <c r="EAP153" s="728"/>
      <c r="EAQ153" s="728"/>
      <c r="EAR153" s="728"/>
      <c r="EAS153" s="728"/>
      <c r="EAT153" s="728"/>
      <c r="EAU153" s="728"/>
      <c r="EAV153" s="728"/>
      <c r="EAW153" s="728"/>
      <c r="EAX153" s="728"/>
      <c r="EAY153" s="728"/>
      <c r="EAZ153" s="728"/>
      <c r="EBA153" s="728"/>
      <c r="EBB153" s="728"/>
      <c r="EBC153" s="728"/>
      <c r="EBD153" s="728"/>
      <c r="EBE153" s="728"/>
      <c r="EBF153" s="728"/>
      <c r="EBG153" s="728"/>
      <c r="EBH153" s="728"/>
      <c r="EBI153" s="728"/>
      <c r="EBJ153" s="728"/>
      <c r="EBK153" s="728"/>
      <c r="EBL153" s="728"/>
      <c r="EBM153" s="728"/>
      <c r="EBN153" s="728"/>
      <c r="EBO153" s="728"/>
      <c r="EBP153" s="728"/>
      <c r="EBQ153" s="728"/>
      <c r="EBR153" s="728"/>
      <c r="EBS153" s="728"/>
      <c r="EBT153" s="728"/>
      <c r="EBU153" s="728"/>
      <c r="EBV153" s="728"/>
      <c r="EBW153" s="728"/>
      <c r="EBX153" s="728"/>
      <c r="EBY153" s="728"/>
      <c r="EBZ153" s="728"/>
      <c r="ECA153" s="728"/>
      <c r="ECB153" s="728"/>
      <c r="ECC153" s="728"/>
      <c r="ECD153" s="728"/>
      <c r="ECE153" s="728"/>
      <c r="ECF153" s="728"/>
      <c r="ECG153" s="728"/>
      <c r="ECH153" s="728"/>
      <c r="ECI153" s="728"/>
      <c r="ECJ153" s="728"/>
      <c r="ECK153" s="728"/>
      <c r="ECL153" s="728"/>
      <c r="ECM153" s="728"/>
      <c r="ECN153" s="728"/>
      <c r="ECO153" s="728"/>
      <c r="ECP153" s="728"/>
      <c r="ECQ153" s="728"/>
      <c r="ECR153" s="728"/>
      <c r="ECS153" s="728"/>
      <c r="ECT153" s="728"/>
      <c r="ECU153" s="728"/>
      <c r="ECV153" s="728"/>
      <c r="ECW153" s="728"/>
      <c r="ECX153" s="728"/>
      <c r="ECY153" s="728"/>
      <c r="ECZ153" s="728"/>
      <c r="EDA153" s="728"/>
      <c r="EDB153" s="728"/>
      <c r="EDC153" s="728"/>
      <c r="EDD153" s="728"/>
      <c r="EDE153" s="728"/>
      <c r="EDF153" s="728"/>
      <c r="EDG153" s="728"/>
      <c r="EDH153" s="728"/>
      <c r="EDI153" s="728"/>
      <c r="EDJ153" s="728"/>
      <c r="EDK153" s="728"/>
      <c r="EDL153" s="728"/>
      <c r="EDM153" s="728"/>
      <c r="EDN153" s="728"/>
      <c r="EDO153" s="728"/>
      <c r="EDP153" s="728"/>
      <c r="EDQ153" s="728"/>
      <c r="EDR153" s="728"/>
      <c r="EDS153" s="728"/>
      <c r="EDT153" s="728"/>
      <c r="EDU153" s="728"/>
      <c r="EDV153" s="728"/>
      <c r="EDW153" s="728"/>
      <c r="EDX153" s="728"/>
      <c r="EDY153" s="728"/>
      <c r="EDZ153" s="728"/>
      <c r="EEA153" s="728"/>
      <c r="EEB153" s="728"/>
      <c r="EEC153" s="728"/>
      <c r="EED153" s="728"/>
      <c r="EEE153" s="728"/>
      <c r="EEF153" s="728"/>
      <c r="EEG153" s="728"/>
      <c r="EEH153" s="728"/>
      <c r="EEI153" s="728"/>
      <c r="EEJ153" s="728"/>
      <c r="EEK153" s="728"/>
      <c r="EEL153" s="728"/>
      <c r="EEM153" s="728"/>
      <c r="EEN153" s="728"/>
      <c r="EEO153" s="728"/>
      <c r="EEP153" s="728"/>
      <c r="EEQ153" s="728"/>
      <c r="EER153" s="728"/>
      <c r="EES153" s="728"/>
      <c r="EET153" s="728"/>
      <c r="EEU153" s="728"/>
      <c r="EEV153" s="728"/>
      <c r="EEW153" s="728"/>
      <c r="EEX153" s="728"/>
      <c r="EEY153" s="728"/>
      <c r="EEZ153" s="728"/>
      <c r="EFA153" s="728"/>
      <c r="EFB153" s="728"/>
      <c r="EFC153" s="728"/>
      <c r="EFD153" s="728"/>
      <c r="EFE153" s="728"/>
      <c r="EFF153" s="728"/>
      <c r="EFG153" s="728"/>
      <c r="EFH153" s="728"/>
      <c r="EFI153" s="728"/>
      <c r="EFJ153" s="728"/>
      <c r="EFK153" s="728"/>
      <c r="EFL153" s="728"/>
      <c r="EFM153" s="728"/>
      <c r="EFN153" s="728"/>
      <c r="EFO153" s="728"/>
      <c r="EFP153" s="728"/>
      <c r="EFQ153" s="728"/>
      <c r="EFR153" s="728"/>
      <c r="EFS153" s="728"/>
      <c r="EFT153" s="728"/>
      <c r="EFU153" s="728"/>
      <c r="EFV153" s="728"/>
      <c r="EFW153" s="728"/>
      <c r="EFX153" s="728"/>
      <c r="EFY153" s="728"/>
      <c r="EFZ153" s="728"/>
      <c r="EGA153" s="728"/>
      <c r="EGB153" s="728"/>
      <c r="EGC153" s="728"/>
      <c r="EGD153" s="728"/>
      <c r="EGE153" s="728"/>
      <c r="EGF153" s="728"/>
      <c r="EGG153" s="728"/>
      <c r="EGH153" s="728"/>
      <c r="EGI153" s="728"/>
      <c r="EGJ153" s="728"/>
      <c r="EGK153" s="728"/>
      <c r="EGL153" s="728"/>
      <c r="EGM153" s="728"/>
      <c r="EGN153" s="728"/>
      <c r="EGO153" s="728"/>
      <c r="EGP153" s="728"/>
      <c r="EGQ153" s="728"/>
      <c r="EGR153" s="728"/>
      <c r="EGS153" s="728"/>
      <c r="EGT153" s="728"/>
      <c r="EGU153" s="728"/>
      <c r="EGV153" s="728"/>
      <c r="EGW153" s="728"/>
      <c r="EGX153" s="728"/>
      <c r="EGY153" s="728"/>
      <c r="EGZ153" s="728"/>
      <c r="EHA153" s="728"/>
      <c r="EHB153" s="728"/>
      <c r="EHC153" s="728"/>
      <c r="EHD153" s="728"/>
      <c r="EHE153" s="728"/>
      <c r="EHF153" s="728"/>
      <c r="EHG153" s="728"/>
      <c r="EHH153" s="728"/>
      <c r="EHI153" s="728"/>
      <c r="EHJ153" s="728"/>
      <c r="EHK153" s="728"/>
      <c r="EHL153" s="728"/>
      <c r="EHM153" s="728"/>
      <c r="EHN153" s="728"/>
      <c r="EHO153" s="728"/>
      <c r="EHP153" s="728"/>
      <c r="EHQ153" s="728"/>
      <c r="EHR153" s="728"/>
      <c r="EHS153" s="728"/>
      <c r="EHT153" s="728"/>
      <c r="EHU153" s="728"/>
      <c r="EHV153" s="728"/>
      <c r="EHW153" s="728"/>
      <c r="EHX153" s="728"/>
      <c r="EHY153" s="728"/>
      <c r="EHZ153" s="728"/>
      <c r="EIA153" s="728"/>
      <c r="EIB153" s="728"/>
      <c r="EIC153" s="728"/>
      <c r="EID153" s="728"/>
      <c r="EIE153" s="728"/>
      <c r="EIF153" s="728"/>
      <c r="EIG153" s="728"/>
      <c r="EIH153" s="728"/>
      <c r="EII153" s="728"/>
      <c r="EIJ153" s="728"/>
      <c r="EIK153" s="728"/>
      <c r="EIL153" s="728"/>
      <c r="EIM153" s="728"/>
      <c r="EIN153" s="728"/>
      <c r="EIO153" s="728"/>
      <c r="EIP153" s="728"/>
      <c r="EIQ153" s="728"/>
      <c r="EIR153" s="728"/>
      <c r="EIS153" s="728"/>
      <c r="EIT153" s="728"/>
      <c r="EIU153" s="728"/>
      <c r="EIV153" s="728"/>
      <c r="EIW153" s="728"/>
      <c r="EIX153" s="728"/>
      <c r="EIY153" s="728"/>
      <c r="EIZ153" s="728"/>
      <c r="EJA153" s="728"/>
      <c r="EJB153" s="728"/>
      <c r="EJC153" s="728"/>
      <c r="EJD153" s="728"/>
      <c r="EJE153" s="728"/>
      <c r="EJF153" s="728"/>
      <c r="EJG153" s="728"/>
      <c r="EJH153" s="728"/>
      <c r="EJI153" s="728"/>
      <c r="EJJ153" s="728"/>
      <c r="EJK153" s="728"/>
      <c r="EJL153" s="728"/>
      <c r="EJM153" s="728"/>
      <c r="EJN153" s="728"/>
      <c r="EJO153" s="728"/>
      <c r="EJP153" s="728"/>
      <c r="EJQ153" s="728"/>
      <c r="EJR153" s="728"/>
      <c r="EJS153" s="728"/>
      <c r="EJT153" s="728"/>
      <c r="EJU153" s="728"/>
      <c r="EJV153" s="728"/>
      <c r="EJW153" s="728"/>
      <c r="EJX153" s="728"/>
      <c r="EJY153" s="728"/>
      <c r="EJZ153" s="728"/>
      <c r="EKA153" s="728"/>
      <c r="EKB153" s="728"/>
      <c r="EKC153" s="728"/>
      <c r="EKD153" s="728"/>
      <c r="EKE153" s="728"/>
      <c r="EKF153" s="728"/>
      <c r="EKG153" s="728"/>
      <c r="EKH153" s="728"/>
      <c r="EKI153" s="728"/>
      <c r="EKJ153" s="728"/>
      <c r="EKK153" s="728"/>
      <c r="EKL153" s="728"/>
      <c r="EKM153" s="728"/>
      <c r="EKN153" s="728"/>
      <c r="EKO153" s="728"/>
      <c r="EKP153" s="728"/>
      <c r="EKQ153" s="728"/>
      <c r="EKR153" s="728"/>
      <c r="EKS153" s="728"/>
      <c r="EKT153" s="728"/>
      <c r="EKU153" s="728"/>
      <c r="EKV153" s="728"/>
      <c r="EKW153" s="728"/>
      <c r="EKX153" s="728"/>
      <c r="EKY153" s="728"/>
      <c r="EKZ153" s="728"/>
      <c r="ELA153" s="728"/>
      <c r="ELB153" s="728"/>
      <c r="ELC153" s="728"/>
      <c r="ELD153" s="728"/>
      <c r="ELE153" s="728"/>
      <c r="ELF153" s="728"/>
      <c r="ELG153" s="728"/>
      <c r="ELH153" s="728"/>
      <c r="ELI153" s="728"/>
      <c r="ELJ153" s="728"/>
      <c r="ELK153" s="728"/>
      <c r="ELL153" s="728"/>
      <c r="ELM153" s="728"/>
      <c r="ELN153" s="728"/>
      <c r="ELO153" s="728"/>
      <c r="ELP153" s="728"/>
      <c r="ELQ153" s="728"/>
      <c r="ELR153" s="728"/>
      <c r="ELS153" s="728"/>
      <c r="ELT153" s="728"/>
      <c r="ELU153" s="728"/>
      <c r="ELV153" s="728"/>
      <c r="ELW153" s="728"/>
      <c r="ELX153" s="728"/>
      <c r="ELY153" s="728"/>
      <c r="ELZ153" s="728"/>
      <c r="EMA153" s="728"/>
      <c r="EMB153" s="728"/>
      <c r="EMC153" s="728"/>
      <c r="EMD153" s="728"/>
      <c r="EME153" s="728"/>
      <c r="EMF153" s="728"/>
      <c r="EMG153" s="728"/>
      <c r="EMH153" s="728"/>
      <c r="EMI153" s="728"/>
      <c r="EMJ153" s="728"/>
      <c r="EMK153" s="728"/>
      <c r="EML153" s="728"/>
      <c r="EMM153" s="728"/>
      <c r="EMN153" s="728"/>
      <c r="EMO153" s="728"/>
      <c r="EMP153" s="728"/>
      <c r="EMQ153" s="728"/>
      <c r="EMR153" s="728"/>
      <c r="EMS153" s="728"/>
      <c r="EMT153" s="728"/>
      <c r="EMU153" s="728"/>
      <c r="EMV153" s="728"/>
      <c r="EMW153" s="728"/>
      <c r="EMX153" s="728"/>
      <c r="EMY153" s="728"/>
      <c r="EMZ153" s="728"/>
      <c r="ENA153" s="728"/>
      <c r="ENB153" s="728"/>
      <c r="ENC153" s="728"/>
      <c r="END153" s="728"/>
      <c r="ENE153" s="728"/>
      <c r="ENF153" s="728"/>
      <c r="ENG153" s="728"/>
      <c r="ENH153" s="728"/>
      <c r="ENI153" s="728"/>
      <c r="ENJ153" s="728"/>
      <c r="ENK153" s="728"/>
      <c r="ENL153" s="728"/>
      <c r="ENM153" s="728"/>
      <c r="ENN153" s="728"/>
      <c r="ENO153" s="728"/>
      <c r="ENP153" s="728"/>
      <c r="ENQ153" s="728"/>
      <c r="ENR153" s="728"/>
      <c r="ENS153" s="728"/>
      <c r="ENT153" s="728"/>
      <c r="ENU153" s="728"/>
      <c r="ENV153" s="728"/>
      <c r="ENW153" s="728"/>
      <c r="ENX153" s="728"/>
      <c r="ENY153" s="728"/>
      <c r="ENZ153" s="728"/>
      <c r="EOA153" s="728"/>
      <c r="EOB153" s="728"/>
      <c r="EOC153" s="728"/>
      <c r="EOD153" s="728"/>
      <c r="EOE153" s="728"/>
      <c r="EOF153" s="728"/>
      <c r="EOG153" s="728"/>
      <c r="EOH153" s="728"/>
      <c r="EOI153" s="728"/>
      <c r="EOJ153" s="728"/>
      <c r="EOK153" s="728"/>
      <c r="EOL153" s="728"/>
      <c r="EOM153" s="728"/>
      <c r="EON153" s="728"/>
      <c r="EOO153" s="728"/>
      <c r="EOP153" s="728"/>
      <c r="EOQ153" s="728"/>
      <c r="EOR153" s="728"/>
      <c r="EOS153" s="728"/>
      <c r="EOT153" s="728"/>
      <c r="EOU153" s="728"/>
      <c r="EOV153" s="728"/>
      <c r="EOW153" s="728"/>
      <c r="EOX153" s="728"/>
      <c r="EOY153" s="728"/>
      <c r="EOZ153" s="728"/>
      <c r="EPA153" s="728"/>
      <c r="EPB153" s="728"/>
      <c r="EPC153" s="728"/>
      <c r="EPD153" s="728"/>
      <c r="EPE153" s="728"/>
      <c r="EPF153" s="728"/>
      <c r="EPG153" s="728"/>
      <c r="EPH153" s="728"/>
      <c r="EPI153" s="728"/>
      <c r="EPJ153" s="728"/>
      <c r="EPK153" s="728"/>
      <c r="EPL153" s="728"/>
      <c r="EPM153" s="728"/>
      <c r="EPN153" s="728"/>
      <c r="EPO153" s="728"/>
      <c r="EPP153" s="728"/>
      <c r="EPQ153" s="728"/>
      <c r="EPR153" s="728"/>
      <c r="EPS153" s="728"/>
      <c r="EPT153" s="728"/>
      <c r="EPU153" s="728"/>
      <c r="EPV153" s="728"/>
      <c r="EPW153" s="728"/>
      <c r="EPX153" s="728"/>
      <c r="EPY153" s="728"/>
      <c r="EPZ153" s="728"/>
      <c r="EQA153" s="728"/>
      <c r="EQB153" s="728"/>
      <c r="EQC153" s="728"/>
      <c r="EQD153" s="728"/>
      <c r="EQE153" s="728"/>
      <c r="EQF153" s="728"/>
      <c r="EQG153" s="728"/>
      <c r="EQH153" s="728"/>
      <c r="EQI153" s="728"/>
      <c r="EQJ153" s="728"/>
      <c r="EQK153" s="728"/>
      <c r="EQL153" s="728"/>
      <c r="EQM153" s="728"/>
      <c r="EQN153" s="728"/>
      <c r="EQO153" s="728"/>
      <c r="EQP153" s="728"/>
      <c r="EQQ153" s="728"/>
      <c r="EQR153" s="728"/>
      <c r="EQS153" s="728"/>
      <c r="EQT153" s="728"/>
      <c r="EQU153" s="728"/>
      <c r="EQV153" s="728"/>
      <c r="EQW153" s="728"/>
      <c r="EQX153" s="728"/>
      <c r="EQY153" s="728"/>
      <c r="EQZ153" s="728"/>
      <c r="ERA153" s="728"/>
      <c r="ERB153" s="728"/>
      <c r="ERC153" s="728"/>
      <c r="ERD153" s="728"/>
      <c r="ERE153" s="728"/>
      <c r="ERF153" s="728"/>
      <c r="ERG153" s="728"/>
      <c r="ERH153" s="728"/>
      <c r="ERI153" s="728"/>
      <c r="ERJ153" s="728"/>
      <c r="ERK153" s="728"/>
      <c r="ERL153" s="728"/>
      <c r="ERM153" s="728"/>
      <c r="ERN153" s="728"/>
      <c r="ERO153" s="728"/>
      <c r="ERP153" s="728"/>
      <c r="ERQ153" s="728"/>
      <c r="ERR153" s="728"/>
      <c r="ERS153" s="728"/>
      <c r="ERT153" s="728"/>
      <c r="ERU153" s="728"/>
      <c r="ERV153" s="728"/>
      <c r="ERW153" s="728"/>
      <c r="ERX153" s="728"/>
      <c r="ERY153" s="728"/>
      <c r="ERZ153" s="728"/>
      <c r="ESA153" s="728"/>
      <c r="ESB153" s="728"/>
      <c r="ESC153" s="728"/>
      <c r="ESD153" s="728"/>
      <c r="ESE153" s="728"/>
      <c r="ESF153" s="728"/>
      <c r="ESG153" s="728"/>
      <c r="ESH153" s="728"/>
      <c r="ESI153" s="728"/>
      <c r="ESJ153" s="728"/>
      <c r="ESK153" s="728"/>
      <c r="ESL153" s="728"/>
      <c r="ESM153" s="728"/>
      <c r="ESN153" s="728"/>
      <c r="ESO153" s="728"/>
      <c r="ESP153" s="728"/>
      <c r="ESQ153" s="728"/>
      <c r="ESR153" s="728"/>
      <c r="ESS153" s="728"/>
      <c r="EST153" s="728"/>
      <c r="ESU153" s="728"/>
      <c r="ESV153" s="728"/>
      <c r="ESW153" s="728"/>
      <c r="ESX153" s="728"/>
      <c r="ESY153" s="728"/>
      <c r="ESZ153" s="728"/>
      <c r="ETA153" s="728"/>
      <c r="ETB153" s="728"/>
      <c r="ETC153" s="728"/>
      <c r="ETD153" s="728"/>
      <c r="ETE153" s="728"/>
      <c r="ETF153" s="728"/>
      <c r="ETG153" s="728"/>
      <c r="ETH153" s="728"/>
      <c r="ETI153" s="728"/>
      <c r="ETJ153" s="728"/>
      <c r="ETK153" s="728"/>
      <c r="ETL153" s="728"/>
      <c r="ETM153" s="728"/>
      <c r="ETN153" s="728"/>
      <c r="ETO153" s="728"/>
      <c r="ETP153" s="728"/>
      <c r="ETQ153" s="728"/>
      <c r="ETR153" s="728"/>
      <c r="ETS153" s="728"/>
      <c r="ETT153" s="728"/>
      <c r="ETU153" s="728"/>
      <c r="ETV153" s="728"/>
      <c r="ETW153" s="728"/>
      <c r="ETX153" s="728"/>
      <c r="ETY153" s="728"/>
      <c r="ETZ153" s="728"/>
      <c r="EUA153" s="728"/>
      <c r="EUB153" s="728"/>
      <c r="EUC153" s="728"/>
      <c r="EUD153" s="728"/>
      <c r="EUE153" s="728"/>
      <c r="EUF153" s="728"/>
      <c r="EUG153" s="728"/>
      <c r="EUH153" s="728"/>
      <c r="EUI153" s="728"/>
      <c r="EUJ153" s="728"/>
      <c r="EUK153" s="728"/>
      <c r="EUL153" s="728"/>
      <c r="EUM153" s="728"/>
      <c r="EUN153" s="728"/>
      <c r="EUO153" s="728"/>
      <c r="EUP153" s="728"/>
      <c r="EUQ153" s="728"/>
      <c r="EUR153" s="728"/>
      <c r="EUS153" s="728"/>
      <c r="EUT153" s="728"/>
      <c r="EUU153" s="728"/>
      <c r="EUV153" s="728"/>
      <c r="EUW153" s="728"/>
      <c r="EUX153" s="728"/>
      <c r="EUY153" s="728"/>
      <c r="EUZ153" s="728"/>
      <c r="EVA153" s="728"/>
      <c r="EVB153" s="728"/>
      <c r="EVC153" s="728"/>
      <c r="EVD153" s="728"/>
      <c r="EVE153" s="728"/>
      <c r="EVF153" s="728"/>
      <c r="EVG153" s="728"/>
      <c r="EVH153" s="728"/>
      <c r="EVI153" s="728"/>
      <c r="EVJ153" s="728"/>
      <c r="EVK153" s="728"/>
      <c r="EVL153" s="728"/>
      <c r="EVM153" s="728"/>
      <c r="EVN153" s="728"/>
      <c r="EVO153" s="728"/>
      <c r="EVP153" s="728"/>
      <c r="EVQ153" s="728"/>
      <c r="EVR153" s="728"/>
      <c r="EVS153" s="728"/>
      <c r="EVT153" s="728"/>
      <c r="EVU153" s="728"/>
      <c r="EVV153" s="728"/>
      <c r="EVW153" s="728"/>
      <c r="EVX153" s="728"/>
      <c r="EVY153" s="728"/>
      <c r="EVZ153" s="728"/>
      <c r="EWA153" s="728"/>
      <c r="EWB153" s="728"/>
      <c r="EWC153" s="728"/>
      <c r="EWD153" s="728"/>
      <c r="EWE153" s="728"/>
      <c r="EWF153" s="728"/>
      <c r="EWG153" s="728"/>
      <c r="EWH153" s="728"/>
      <c r="EWI153" s="728"/>
      <c r="EWJ153" s="728"/>
      <c r="EWK153" s="728"/>
      <c r="EWL153" s="728"/>
      <c r="EWM153" s="728"/>
      <c r="EWN153" s="728"/>
      <c r="EWO153" s="728"/>
      <c r="EWP153" s="728"/>
      <c r="EWQ153" s="728"/>
      <c r="EWR153" s="728"/>
      <c r="EWS153" s="728"/>
      <c r="EWT153" s="728"/>
      <c r="EWU153" s="728"/>
      <c r="EWV153" s="728"/>
      <c r="EWW153" s="728"/>
      <c r="EWX153" s="728"/>
      <c r="EWY153" s="728"/>
      <c r="EWZ153" s="728"/>
      <c r="EXA153" s="728"/>
      <c r="EXB153" s="728"/>
      <c r="EXC153" s="728"/>
      <c r="EXD153" s="728"/>
      <c r="EXE153" s="728"/>
      <c r="EXF153" s="728"/>
      <c r="EXG153" s="728"/>
      <c r="EXH153" s="728"/>
      <c r="EXI153" s="728"/>
      <c r="EXJ153" s="728"/>
      <c r="EXK153" s="728"/>
      <c r="EXL153" s="728"/>
      <c r="EXM153" s="728"/>
      <c r="EXN153" s="728"/>
      <c r="EXO153" s="728"/>
      <c r="EXP153" s="728"/>
      <c r="EXQ153" s="728"/>
      <c r="EXR153" s="728"/>
      <c r="EXS153" s="728"/>
      <c r="EXT153" s="728"/>
      <c r="EXU153" s="728"/>
      <c r="EXV153" s="728"/>
      <c r="EXW153" s="728"/>
      <c r="EXX153" s="728"/>
      <c r="EXY153" s="728"/>
      <c r="EXZ153" s="728"/>
      <c r="EYA153" s="728"/>
      <c r="EYB153" s="728"/>
      <c r="EYC153" s="728"/>
      <c r="EYD153" s="728"/>
      <c r="EYE153" s="728"/>
      <c r="EYF153" s="728"/>
      <c r="EYG153" s="728"/>
      <c r="EYH153" s="728"/>
      <c r="EYI153" s="728"/>
      <c r="EYJ153" s="728"/>
      <c r="EYK153" s="728"/>
      <c r="EYL153" s="728"/>
      <c r="EYM153" s="728"/>
      <c r="EYN153" s="728"/>
      <c r="EYO153" s="728"/>
      <c r="EYP153" s="728"/>
      <c r="EYQ153" s="728"/>
      <c r="EYR153" s="728"/>
      <c r="EYS153" s="728"/>
      <c r="EYT153" s="728"/>
      <c r="EYU153" s="728"/>
      <c r="EYV153" s="728"/>
      <c r="EYW153" s="728"/>
      <c r="EYX153" s="728"/>
      <c r="EYY153" s="728"/>
      <c r="EYZ153" s="728"/>
      <c r="EZA153" s="728"/>
      <c r="EZB153" s="728"/>
      <c r="EZC153" s="728"/>
      <c r="EZD153" s="728"/>
      <c r="EZE153" s="728"/>
      <c r="EZF153" s="728"/>
      <c r="EZG153" s="728"/>
      <c r="EZH153" s="728"/>
      <c r="EZI153" s="728"/>
      <c r="EZJ153" s="728"/>
      <c r="EZK153" s="728"/>
      <c r="EZL153" s="728"/>
      <c r="EZM153" s="728"/>
      <c r="EZN153" s="728"/>
      <c r="EZO153" s="728"/>
      <c r="EZP153" s="728"/>
      <c r="EZQ153" s="728"/>
      <c r="EZR153" s="728"/>
      <c r="EZS153" s="728"/>
      <c r="EZT153" s="728"/>
      <c r="EZU153" s="728"/>
      <c r="EZV153" s="728"/>
      <c r="EZW153" s="728"/>
      <c r="EZX153" s="728"/>
      <c r="EZY153" s="728"/>
      <c r="EZZ153" s="728"/>
      <c r="FAA153" s="728"/>
      <c r="FAB153" s="728"/>
      <c r="FAC153" s="728"/>
      <c r="FAD153" s="728"/>
      <c r="FAE153" s="728"/>
      <c r="FAF153" s="728"/>
      <c r="FAG153" s="728"/>
      <c r="FAH153" s="728"/>
      <c r="FAI153" s="728"/>
      <c r="FAJ153" s="728"/>
      <c r="FAK153" s="728"/>
      <c r="FAL153" s="728"/>
      <c r="FAM153" s="728"/>
      <c r="FAN153" s="728"/>
      <c r="FAO153" s="728"/>
      <c r="FAP153" s="728"/>
      <c r="FAQ153" s="728"/>
      <c r="FAR153" s="728"/>
      <c r="FAS153" s="728"/>
      <c r="FAT153" s="728"/>
      <c r="FAU153" s="728"/>
      <c r="FAV153" s="728"/>
      <c r="FAW153" s="728"/>
      <c r="FAX153" s="728"/>
      <c r="FAY153" s="728"/>
      <c r="FAZ153" s="728"/>
      <c r="FBA153" s="728"/>
      <c r="FBB153" s="728"/>
      <c r="FBC153" s="728"/>
      <c r="FBD153" s="728"/>
      <c r="FBE153" s="728"/>
      <c r="FBF153" s="728"/>
      <c r="FBG153" s="728"/>
      <c r="FBH153" s="728"/>
      <c r="FBI153" s="728"/>
      <c r="FBJ153" s="728"/>
      <c r="FBK153" s="728"/>
      <c r="FBL153" s="728"/>
      <c r="FBM153" s="728"/>
      <c r="FBN153" s="728"/>
      <c r="FBO153" s="728"/>
      <c r="FBP153" s="728"/>
      <c r="FBQ153" s="728"/>
      <c r="FBR153" s="728"/>
      <c r="FBS153" s="728"/>
      <c r="FBT153" s="728"/>
      <c r="FBU153" s="728"/>
      <c r="FBV153" s="728"/>
      <c r="FBW153" s="728"/>
      <c r="FBX153" s="728"/>
      <c r="FBY153" s="728"/>
      <c r="FBZ153" s="728"/>
      <c r="FCA153" s="728"/>
      <c r="FCB153" s="728"/>
      <c r="FCC153" s="728"/>
      <c r="FCD153" s="728"/>
      <c r="FCE153" s="728"/>
      <c r="FCF153" s="728"/>
      <c r="FCG153" s="728"/>
      <c r="FCH153" s="728"/>
      <c r="FCI153" s="728"/>
      <c r="FCJ153" s="728"/>
      <c r="FCK153" s="728"/>
      <c r="FCL153" s="728"/>
      <c r="FCM153" s="728"/>
      <c r="FCN153" s="728"/>
      <c r="FCO153" s="728"/>
      <c r="FCP153" s="728"/>
      <c r="FCQ153" s="728"/>
      <c r="FCR153" s="728"/>
      <c r="FCS153" s="728"/>
      <c r="FCT153" s="728"/>
      <c r="FCU153" s="728"/>
      <c r="FCV153" s="728"/>
      <c r="FCW153" s="728"/>
      <c r="FCX153" s="728"/>
      <c r="FCY153" s="728"/>
      <c r="FCZ153" s="728"/>
      <c r="FDA153" s="728"/>
      <c r="FDB153" s="728"/>
      <c r="FDC153" s="728"/>
      <c r="FDD153" s="728"/>
      <c r="FDE153" s="728"/>
      <c r="FDF153" s="728"/>
      <c r="FDG153" s="728"/>
      <c r="FDH153" s="728"/>
      <c r="FDI153" s="728"/>
      <c r="FDJ153" s="728"/>
      <c r="FDK153" s="728"/>
      <c r="FDL153" s="728"/>
      <c r="FDM153" s="728"/>
      <c r="FDN153" s="728"/>
      <c r="FDO153" s="728"/>
      <c r="FDP153" s="728"/>
      <c r="FDQ153" s="728"/>
      <c r="FDR153" s="728"/>
      <c r="FDS153" s="728"/>
      <c r="FDT153" s="728"/>
      <c r="FDU153" s="728"/>
      <c r="FDV153" s="728"/>
      <c r="FDW153" s="728"/>
      <c r="FDX153" s="728"/>
      <c r="FDY153" s="728"/>
      <c r="FDZ153" s="728"/>
      <c r="FEA153" s="728"/>
      <c r="FEB153" s="728"/>
      <c r="FEC153" s="728"/>
      <c r="FED153" s="728"/>
      <c r="FEE153" s="728"/>
      <c r="FEF153" s="728"/>
      <c r="FEG153" s="728"/>
      <c r="FEH153" s="728"/>
      <c r="FEI153" s="728"/>
      <c r="FEJ153" s="728"/>
      <c r="FEK153" s="728"/>
      <c r="FEL153" s="728"/>
      <c r="FEM153" s="728"/>
      <c r="FEN153" s="728"/>
      <c r="FEO153" s="728"/>
      <c r="FEP153" s="728"/>
      <c r="FEQ153" s="728"/>
      <c r="FER153" s="728"/>
      <c r="FES153" s="728"/>
      <c r="FET153" s="728"/>
      <c r="FEU153" s="728"/>
      <c r="FEV153" s="728"/>
      <c r="FEW153" s="728"/>
      <c r="FEX153" s="728"/>
      <c r="FEY153" s="728"/>
      <c r="FEZ153" s="728"/>
      <c r="FFA153" s="728"/>
      <c r="FFB153" s="728"/>
      <c r="FFC153" s="728"/>
      <c r="FFD153" s="728"/>
      <c r="FFE153" s="728"/>
      <c r="FFF153" s="728"/>
      <c r="FFG153" s="728"/>
      <c r="FFH153" s="728"/>
      <c r="FFI153" s="728"/>
      <c r="FFJ153" s="728"/>
      <c r="FFK153" s="728"/>
      <c r="FFL153" s="728"/>
      <c r="FFM153" s="728"/>
      <c r="FFN153" s="728"/>
      <c r="FFO153" s="728"/>
      <c r="FFP153" s="728"/>
      <c r="FFQ153" s="728"/>
      <c r="FFR153" s="728"/>
      <c r="FFS153" s="728"/>
      <c r="FFT153" s="728"/>
      <c r="FFU153" s="728"/>
      <c r="FFV153" s="728"/>
      <c r="FFW153" s="728"/>
      <c r="FFX153" s="728"/>
      <c r="FFY153" s="728"/>
      <c r="FFZ153" s="728"/>
      <c r="FGA153" s="728"/>
      <c r="FGB153" s="728"/>
      <c r="FGC153" s="728"/>
      <c r="FGD153" s="728"/>
      <c r="FGE153" s="728"/>
      <c r="FGF153" s="728"/>
      <c r="FGG153" s="728"/>
      <c r="FGH153" s="728"/>
      <c r="FGI153" s="728"/>
      <c r="FGJ153" s="728"/>
      <c r="FGK153" s="728"/>
      <c r="FGL153" s="728"/>
      <c r="FGM153" s="728"/>
      <c r="FGN153" s="728"/>
      <c r="FGO153" s="728"/>
      <c r="FGP153" s="728"/>
      <c r="FGQ153" s="728"/>
      <c r="FGR153" s="728"/>
      <c r="FGS153" s="728"/>
      <c r="FGT153" s="728"/>
      <c r="FGU153" s="728"/>
      <c r="FGV153" s="728"/>
      <c r="FGW153" s="728"/>
      <c r="FGX153" s="728"/>
      <c r="FGY153" s="728"/>
      <c r="FGZ153" s="728"/>
      <c r="FHA153" s="728"/>
      <c r="FHB153" s="728"/>
      <c r="FHC153" s="728"/>
      <c r="FHD153" s="728"/>
      <c r="FHE153" s="728"/>
      <c r="FHF153" s="728"/>
      <c r="FHG153" s="728"/>
      <c r="FHH153" s="728"/>
      <c r="FHI153" s="728"/>
      <c r="FHJ153" s="728"/>
      <c r="FHK153" s="728"/>
      <c r="FHL153" s="728"/>
      <c r="FHM153" s="728"/>
      <c r="FHN153" s="728"/>
      <c r="FHO153" s="728"/>
      <c r="FHP153" s="728"/>
      <c r="FHQ153" s="728"/>
      <c r="FHR153" s="728"/>
      <c r="FHS153" s="728"/>
      <c r="FHT153" s="728"/>
      <c r="FHU153" s="728"/>
      <c r="FHV153" s="728"/>
      <c r="FHW153" s="728"/>
      <c r="FHX153" s="728"/>
      <c r="FHY153" s="728"/>
      <c r="FHZ153" s="728"/>
      <c r="FIA153" s="728"/>
      <c r="FIB153" s="728"/>
      <c r="FIC153" s="728"/>
      <c r="FID153" s="728"/>
      <c r="FIE153" s="728"/>
      <c r="FIF153" s="728"/>
      <c r="FIG153" s="728"/>
      <c r="FIH153" s="728"/>
      <c r="FII153" s="728"/>
      <c r="FIJ153" s="728"/>
      <c r="FIK153" s="728"/>
      <c r="FIL153" s="728"/>
      <c r="FIM153" s="728"/>
      <c r="FIN153" s="728"/>
      <c r="FIO153" s="728"/>
      <c r="FIP153" s="728"/>
      <c r="FIQ153" s="728"/>
      <c r="FIR153" s="728"/>
      <c r="FIS153" s="728"/>
      <c r="FIT153" s="728"/>
      <c r="FIU153" s="728"/>
      <c r="FIV153" s="728"/>
      <c r="FIW153" s="728"/>
      <c r="FIX153" s="728"/>
      <c r="FIY153" s="728"/>
      <c r="FIZ153" s="728"/>
      <c r="FJA153" s="728"/>
      <c r="FJB153" s="728"/>
      <c r="FJC153" s="728"/>
      <c r="FJD153" s="728"/>
      <c r="FJE153" s="728"/>
      <c r="FJF153" s="728"/>
      <c r="FJG153" s="728"/>
      <c r="FJH153" s="728"/>
      <c r="FJI153" s="728"/>
      <c r="FJJ153" s="728"/>
      <c r="FJK153" s="728"/>
      <c r="FJL153" s="728"/>
      <c r="FJM153" s="728"/>
      <c r="FJN153" s="728"/>
      <c r="FJO153" s="728"/>
      <c r="FJP153" s="728"/>
      <c r="FJQ153" s="728"/>
      <c r="FJR153" s="728"/>
      <c r="FJS153" s="728"/>
      <c r="FJT153" s="728"/>
      <c r="FJU153" s="728"/>
      <c r="FJV153" s="728"/>
      <c r="FJW153" s="728"/>
      <c r="FJX153" s="728"/>
      <c r="FJY153" s="728"/>
      <c r="FJZ153" s="728"/>
      <c r="FKA153" s="728"/>
      <c r="FKB153" s="728"/>
      <c r="FKC153" s="728"/>
      <c r="FKD153" s="728"/>
      <c r="FKE153" s="728"/>
      <c r="FKF153" s="728"/>
      <c r="FKG153" s="728"/>
      <c r="FKH153" s="728"/>
      <c r="FKI153" s="728"/>
      <c r="FKJ153" s="728"/>
      <c r="FKK153" s="728"/>
      <c r="FKL153" s="728"/>
      <c r="FKM153" s="728"/>
      <c r="FKN153" s="728"/>
      <c r="FKO153" s="728"/>
      <c r="FKP153" s="728"/>
      <c r="FKQ153" s="728"/>
      <c r="FKR153" s="728"/>
      <c r="FKS153" s="728"/>
      <c r="FKT153" s="728"/>
      <c r="FKU153" s="728"/>
      <c r="FKV153" s="728"/>
      <c r="FKW153" s="728"/>
      <c r="FKX153" s="728"/>
      <c r="FKY153" s="728"/>
      <c r="FKZ153" s="728"/>
      <c r="FLA153" s="728"/>
      <c r="FLB153" s="728"/>
      <c r="FLC153" s="728"/>
      <c r="FLD153" s="728"/>
      <c r="FLE153" s="728"/>
      <c r="FLF153" s="728"/>
      <c r="FLG153" s="728"/>
      <c r="FLH153" s="728"/>
      <c r="FLI153" s="728"/>
      <c r="FLJ153" s="728"/>
      <c r="FLK153" s="728"/>
      <c r="FLL153" s="728"/>
      <c r="FLM153" s="728"/>
      <c r="FLN153" s="728"/>
      <c r="FLO153" s="728"/>
      <c r="FLP153" s="728"/>
      <c r="FLQ153" s="728"/>
      <c r="FLR153" s="728"/>
      <c r="FLS153" s="728"/>
      <c r="FLT153" s="728"/>
      <c r="FLU153" s="728"/>
      <c r="FLV153" s="728"/>
      <c r="FLW153" s="728"/>
      <c r="FLX153" s="728"/>
      <c r="FLY153" s="728"/>
      <c r="FLZ153" s="728"/>
      <c r="FMA153" s="728"/>
      <c r="FMB153" s="728"/>
      <c r="FMC153" s="728"/>
      <c r="FMD153" s="728"/>
      <c r="FME153" s="728"/>
      <c r="FMF153" s="728"/>
      <c r="FMG153" s="728"/>
      <c r="FMH153" s="728"/>
      <c r="FMI153" s="728"/>
      <c r="FMJ153" s="728"/>
      <c r="FMK153" s="728"/>
      <c r="FML153" s="728"/>
      <c r="FMM153" s="728"/>
      <c r="FMN153" s="728"/>
      <c r="FMO153" s="728"/>
      <c r="FMP153" s="728"/>
      <c r="FMQ153" s="728"/>
      <c r="FMR153" s="728"/>
      <c r="FMS153" s="728"/>
      <c r="FMT153" s="728"/>
      <c r="FMU153" s="728"/>
      <c r="FMV153" s="728"/>
      <c r="FMW153" s="728"/>
      <c r="FMX153" s="728"/>
      <c r="FMY153" s="728"/>
      <c r="FMZ153" s="728"/>
      <c r="FNA153" s="728"/>
      <c r="FNB153" s="728"/>
      <c r="FNC153" s="728"/>
      <c r="FND153" s="728"/>
      <c r="FNE153" s="728"/>
      <c r="FNF153" s="728"/>
      <c r="FNG153" s="728"/>
      <c r="FNH153" s="728"/>
      <c r="FNI153" s="728"/>
      <c r="FNJ153" s="728"/>
      <c r="FNK153" s="728"/>
      <c r="FNL153" s="728"/>
      <c r="FNM153" s="728"/>
      <c r="FNN153" s="728"/>
      <c r="FNO153" s="728"/>
      <c r="FNP153" s="728"/>
      <c r="FNQ153" s="728"/>
      <c r="FNR153" s="728"/>
      <c r="FNS153" s="728"/>
      <c r="FNT153" s="728"/>
      <c r="FNU153" s="728"/>
      <c r="FNV153" s="728"/>
      <c r="FNW153" s="728"/>
      <c r="FNX153" s="728"/>
      <c r="FNY153" s="728"/>
      <c r="FNZ153" s="728"/>
      <c r="FOA153" s="728"/>
      <c r="FOB153" s="728"/>
      <c r="FOC153" s="728"/>
      <c r="FOD153" s="728"/>
      <c r="FOE153" s="728"/>
      <c r="FOF153" s="728"/>
      <c r="FOG153" s="728"/>
      <c r="FOH153" s="728"/>
      <c r="FOI153" s="728"/>
      <c r="FOJ153" s="728"/>
      <c r="FOK153" s="728"/>
      <c r="FOL153" s="728"/>
      <c r="FOM153" s="728"/>
      <c r="FON153" s="728"/>
      <c r="FOO153" s="728"/>
      <c r="FOP153" s="728"/>
      <c r="FOQ153" s="728"/>
      <c r="FOR153" s="728"/>
      <c r="FOS153" s="728"/>
      <c r="FOT153" s="728"/>
      <c r="FOU153" s="728"/>
      <c r="FOV153" s="728"/>
      <c r="FOW153" s="728"/>
      <c r="FOX153" s="728"/>
      <c r="FOY153" s="728"/>
      <c r="FOZ153" s="728"/>
      <c r="FPA153" s="728"/>
      <c r="FPB153" s="728"/>
      <c r="FPC153" s="728"/>
      <c r="FPD153" s="728"/>
      <c r="FPE153" s="728"/>
      <c r="FPF153" s="728"/>
      <c r="FPG153" s="728"/>
      <c r="FPH153" s="728"/>
      <c r="FPI153" s="728"/>
      <c r="FPJ153" s="728"/>
      <c r="FPK153" s="728"/>
      <c r="FPL153" s="728"/>
      <c r="FPM153" s="728"/>
      <c r="FPN153" s="728"/>
      <c r="FPO153" s="728"/>
      <c r="FPP153" s="728"/>
      <c r="FPQ153" s="728"/>
      <c r="FPR153" s="728"/>
      <c r="FPS153" s="728"/>
      <c r="FPT153" s="728"/>
      <c r="FPU153" s="728"/>
      <c r="FPV153" s="728"/>
      <c r="FPW153" s="728"/>
      <c r="FPX153" s="728"/>
      <c r="FPY153" s="728"/>
      <c r="FPZ153" s="728"/>
      <c r="FQA153" s="728"/>
      <c r="FQB153" s="728"/>
      <c r="FQC153" s="728"/>
      <c r="FQD153" s="728"/>
      <c r="FQE153" s="728"/>
      <c r="FQF153" s="728"/>
      <c r="FQG153" s="728"/>
      <c r="FQH153" s="728"/>
      <c r="FQI153" s="728"/>
      <c r="FQJ153" s="728"/>
      <c r="FQK153" s="728"/>
      <c r="FQL153" s="728"/>
      <c r="FQM153" s="728"/>
      <c r="FQN153" s="728"/>
      <c r="FQO153" s="728"/>
      <c r="FQP153" s="728"/>
      <c r="FQQ153" s="728"/>
      <c r="FQR153" s="728"/>
      <c r="FQS153" s="728"/>
      <c r="FQT153" s="728"/>
      <c r="FQU153" s="728"/>
      <c r="FQV153" s="728"/>
      <c r="FQW153" s="728"/>
      <c r="FQX153" s="728"/>
      <c r="FQY153" s="728"/>
      <c r="FQZ153" s="728"/>
      <c r="FRA153" s="728"/>
      <c r="FRB153" s="728"/>
      <c r="FRC153" s="728"/>
      <c r="FRD153" s="728"/>
      <c r="FRE153" s="728"/>
      <c r="FRF153" s="728"/>
      <c r="FRG153" s="728"/>
      <c r="FRH153" s="728"/>
      <c r="FRI153" s="728"/>
      <c r="FRJ153" s="728"/>
      <c r="FRK153" s="728"/>
      <c r="FRL153" s="728"/>
      <c r="FRM153" s="728"/>
      <c r="FRN153" s="728"/>
      <c r="FRO153" s="728"/>
      <c r="FRP153" s="728"/>
      <c r="FRQ153" s="728"/>
      <c r="FRR153" s="728"/>
      <c r="FRS153" s="728"/>
      <c r="FRT153" s="728"/>
      <c r="FRU153" s="728"/>
      <c r="FRV153" s="728"/>
      <c r="FRW153" s="728"/>
      <c r="FRX153" s="728"/>
      <c r="FRY153" s="728"/>
      <c r="FRZ153" s="728"/>
      <c r="FSA153" s="728"/>
      <c r="FSB153" s="728"/>
      <c r="FSC153" s="728"/>
      <c r="FSD153" s="728"/>
      <c r="FSE153" s="728"/>
      <c r="FSF153" s="728"/>
      <c r="FSG153" s="728"/>
      <c r="FSH153" s="728"/>
      <c r="FSI153" s="728"/>
      <c r="FSJ153" s="728"/>
      <c r="FSK153" s="728"/>
      <c r="FSL153" s="728"/>
      <c r="FSM153" s="728"/>
      <c r="FSN153" s="728"/>
      <c r="FSO153" s="728"/>
      <c r="FSP153" s="728"/>
      <c r="FSQ153" s="728"/>
      <c r="FSR153" s="728"/>
      <c r="FSS153" s="728"/>
      <c r="FST153" s="728"/>
      <c r="FSU153" s="728"/>
      <c r="FSV153" s="728"/>
      <c r="FSW153" s="728"/>
      <c r="FSX153" s="728"/>
      <c r="FSY153" s="728"/>
      <c r="FSZ153" s="728"/>
      <c r="FTA153" s="728"/>
      <c r="FTB153" s="728"/>
      <c r="FTC153" s="728"/>
      <c r="FTD153" s="728"/>
      <c r="FTE153" s="728"/>
      <c r="FTF153" s="728"/>
      <c r="FTG153" s="728"/>
      <c r="FTH153" s="728"/>
      <c r="FTI153" s="728"/>
      <c r="FTJ153" s="728"/>
      <c r="FTK153" s="728"/>
      <c r="FTL153" s="728"/>
      <c r="FTM153" s="728"/>
      <c r="FTN153" s="728"/>
      <c r="FTO153" s="728"/>
      <c r="FTP153" s="728"/>
      <c r="FTQ153" s="728"/>
      <c r="FTR153" s="728"/>
      <c r="FTS153" s="728"/>
      <c r="FTT153" s="728"/>
      <c r="FTU153" s="728"/>
      <c r="FTV153" s="728"/>
      <c r="FTW153" s="728"/>
      <c r="FTX153" s="728"/>
      <c r="FTY153" s="728"/>
      <c r="FTZ153" s="728"/>
      <c r="FUA153" s="728"/>
      <c r="FUB153" s="728"/>
      <c r="FUC153" s="728"/>
      <c r="FUD153" s="728"/>
      <c r="FUE153" s="728"/>
      <c r="FUF153" s="728"/>
      <c r="FUG153" s="728"/>
      <c r="FUH153" s="728"/>
      <c r="FUI153" s="728"/>
      <c r="FUJ153" s="728"/>
      <c r="FUK153" s="728"/>
      <c r="FUL153" s="728"/>
      <c r="FUM153" s="728"/>
      <c r="FUN153" s="728"/>
      <c r="FUO153" s="728"/>
      <c r="FUP153" s="728"/>
      <c r="FUQ153" s="728"/>
      <c r="FUR153" s="728"/>
      <c r="FUS153" s="728"/>
      <c r="FUT153" s="728"/>
      <c r="FUU153" s="728"/>
      <c r="FUV153" s="728"/>
      <c r="FUW153" s="728"/>
      <c r="FUX153" s="728"/>
      <c r="FUY153" s="728"/>
      <c r="FUZ153" s="728"/>
      <c r="FVA153" s="728"/>
      <c r="FVB153" s="728"/>
      <c r="FVC153" s="728"/>
      <c r="FVD153" s="728"/>
      <c r="FVE153" s="728"/>
      <c r="FVF153" s="728"/>
      <c r="FVG153" s="728"/>
      <c r="FVH153" s="728"/>
      <c r="FVI153" s="728"/>
      <c r="FVJ153" s="728"/>
      <c r="FVK153" s="728"/>
      <c r="FVL153" s="728"/>
      <c r="FVM153" s="728"/>
      <c r="FVN153" s="728"/>
      <c r="FVO153" s="728"/>
      <c r="FVP153" s="728"/>
      <c r="FVQ153" s="728"/>
      <c r="FVR153" s="728"/>
      <c r="FVS153" s="728"/>
      <c r="FVT153" s="728"/>
      <c r="FVU153" s="728"/>
      <c r="FVV153" s="728"/>
      <c r="FVW153" s="728"/>
      <c r="FVX153" s="728"/>
      <c r="FVY153" s="728"/>
      <c r="FVZ153" s="728"/>
      <c r="FWA153" s="728"/>
      <c r="FWB153" s="728"/>
      <c r="FWC153" s="728"/>
      <c r="FWD153" s="728"/>
      <c r="FWE153" s="728"/>
      <c r="FWF153" s="728"/>
      <c r="FWG153" s="728"/>
      <c r="FWH153" s="728"/>
      <c r="FWI153" s="728"/>
      <c r="FWJ153" s="728"/>
      <c r="FWK153" s="728"/>
      <c r="FWL153" s="728"/>
      <c r="FWM153" s="728"/>
      <c r="FWN153" s="728"/>
      <c r="FWO153" s="728"/>
      <c r="FWP153" s="728"/>
      <c r="FWQ153" s="728"/>
      <c r="FWR153" s="728"/>
      <c r="FWS153" s="728"/>
      <c r="FWT153" s="728"/>
      <c r="FWU153" s="728"/>
      <c r="FWV153" s="728"/>
      <c r="FWW153" s="728"/>
      <c r="FWX153" s="728"/>
      <c r="FWY153" s="728"/>
      <c r="FWZ153" s="728"/>
      <c r="FXA153" s="728"/>
      <c r="FXB153" s="728"/>
      <c r="FXC153" s="728"/>
      <c r="FXD153" s="728"/>
      <c r="FXE153" s="728"/>
      <c r="FXF153" s="728"/>
      <c r="FXG153" s="728"/>
      <c r="FXH153" s="728"/>
      <c r="FXI153" s="728"/>
      <c r="FXJ153" s="728"/>
      <c r="FXK153" s="728"/>
      <c r="FXL153" s="728"/>
      <c r="FXM153" s="728"/>
      <c r="FXN153" s="728"/>
      <c r="FXO153" s="728"/>
      <c r="FXP153" s="728"/>
      <c r="FXQ153" s="728"/>
      <c r="FXR153" s="728"/>
      <c r="FXS153" s="728"/>
      <c r="FXT153" s="728"/>
      <c r="FXU153" s="728"/>
      <c r="FXV153" s="728"/>
      <c r="FXW153" s="728"/>
      <c r="FXX153" s="728"/>
      <c r="FXY153" s="728"/>
      <c r="FXZ153" s="728"/>
      <c r="FYA153" s="728"/>
      <c r="FYB153" s="728"/>
      <c r="FYC153" s="728"/>
      <c r="FYD153" s="728"/>
      <c r="FYE153" s="728"/>
      <c r="FYF153" s="728"/>
      <c r="FYG153" s="728"/>
      <c r="FYH153" s="728"/>
      <c r="FYI153" s="728"/>
      <c r="FYJ153" s="728"/>
      <c r="FYK153" s="728"/>
      <c r="FYL153" s="728"/>
      <c r="FYM153" s="728"/>
      <c r="FYN153" s="728"/>
      <c r="FYO153" s="728"/>
      <c r="FYP153" s="728"/>
      <c r="FYQ153" s="728"/>
      <c r="FYR153" s="728"/>
      <c r="FYS153" s="728"/>
      <c r="FYT153" s="728"/>
      <c r="FYU153" s="728"/>
      <c r="FYV153" s="728"/>
      <c r="FYW153" s="728"/>
      <c r="FYX153" s="728"/>
      <c r="FYY153" s="728"/>
      <c r="FYZ153" s="728"/>
      <c r="FZA153" s="728"/>
      <c r="FZB153" s="728"/>
      <c r="FZC153" s="728"/>
      <c r="FZD153" s="728"/>
      <c r="FZE153" s="728"/>
      <c r="FZF153" s="728"/>
      <c r="FZG153" s="728"/>
      <c r="FZH153" s="728"/>
      <c r="FZI153" s="728"/>
      <c r="FZJ153" s="728"/>
      <c r="FZK153" s="728"/>
      <c r="FZL153" s="728"/>
      <c r="FZM153" s="728"/>
      <c r="FZN153" s="728"/>
      <c r="FZO153" s="728"/>
      <c r="FZP153" s="728"/>
      <c r="FZQ153" s="728"/>
      <c r="FZR153" s="728"/>
      <c r="FZS153" s="728"/>
      <c r="FZT153" s="728"/>
      <c r="FZU153" s="728"/>
      <c r="FZV153" s="728"/>
      <c r="FZW153" s="728"/>
      <c r="FZX153" s="728"/>
      <c r="FZY153" s="728"/>
      <c r="FZZ153" s="728"/>
      <c r="GAA153" s="728"/>
      <c r="GAB153" s="728"/>
      <c r="GAC153" s="728"/>
      <c r="GAD153" s="728"/>
      <c r="GAE153" s="728"/>
      <c r="GAF153" s="728"/>
      <c r="GAG153" s="728"/>
      <c r="GAH153" s="728"/>
      <c r="GAI153" s="728"/>
      <c r="GAJ153" s="728"/>
      <c r="GAK153" s="728"/>
      <c r="GAL153" s="728"/>
      <c r="GAM153" s="728"/>
      <c r="GAN153" s="728"/>
      <c r="GAO153" s="728"/>
      <c r="GAP153" s="728"/>
      <c r="GAQ153" s="728"/>
      <c r="GAR153" s="728"/>
      <c r="GAS153" s="728"/>
      <c r="GAT153" s="728"/>
      <c r="GAU153" s="728"/>
      <c r="GAV153" s="728"/>
      <c r="GAW153" s="728"/>
      <c r="GAX153" s="728"/>
      <c r="GAY153" s="728"/>
      <c r="GAZ153" s="728"/>
      <c r="GBA153" s="728"/>
      <c r="GBB153" s="728"/>
      <c r="GBC153" s="728"/>
      <c r="GBD153" s="728"/>
      <c r="GBE153" s="728"/>
      <c r="GBF153" s="728"/>
      <c r="GBG153" s="728"/>
      <c r="GBH153" s="728"/>
      <c r="GBI153" s="728"/>
      <c r="GBJ153" s="728"/>
      <c r="GBK153" s="728"/>
      <c r="GBL153" s="728"/>
      <c r="GBM153" s="728"/>
      <c r="GBN153" s="728"/>
      <c r="GBO153" s="728"/>
      <c r="GBP153" s="728"/>
      <c r="GBQ153" s="728"/>
      <c r="GBR153" s="728"/>
      <c r="GBS153" s="728"/>
      <c r="GBT153" s="728"/>
      <c r="GBU153" s="728"/>
      <c r="GBV153" s="728"/>
      <c r="GBW153" s="728"/>
      <c r="GBX153" s="728"/>
      <c r="GBY153" s="728"/>
      <c r="GBZ153" s="728"/>
      <c r="GCA153" s="728"/>
      <c r="GCB153" s="728"/>
      <c r="GCC153" s="728"/>
      <c r="GCD153" s="728"/>
      <c r="GCE153" s="728"/>
      <c r="GCF153" s="728"/>
      <c r="GCG153" s="728"/>
      <c r="GCH153" s="728"/>
      <c r="GCI153" s="728"/>
      <c r="GCJ153" s="728"/>
      <c r="GCK153" s="728"/>
      <c r="GCL153" s="728"/>
      <c r="GCM153" s="728"/>
      <c r="GCN153" s="728"/>
      <c r="GCO153" s="728"/>
      <c r="GCP153" s="728"/>
      <c r="GCQ153" s="728"/>
      <c r="GCR153" s="728"/>
      <c r="GCS153" s="728"/>
      <c r="GCT153" s="728"/>
      <c r="GCU153" s="728"/>
      <c r="GCV153" s="728"/>
      <c r="GCW153" s="728"/>
      <c r="GCX153" s="728"/>
      <c r="GCY153" s="728"/>
      <c r="GCZ153" s="728"/>
      <c r="GDA153" s="728"/>
      <c r="GDB153" s="728"/>
      <c r="GDC153" s="728"/>
      <c r="GDD153" s="728"/>
      <c r="GDE153" s="728"/>
      <c r="GDF153" s="728"/>
      <c r="GDG153" s="728"/>
      <c r="GDH153" s="728"/>
      <c r="GDI153" s="728"/>
      <c r="GDJ153" s="728"/>
      <c r="GDK153" s="728"/>
      <c r="GDL153" s="728"/>
      <c r="GDM153" s="728"/>
      <c r="GDN153" s="728"/>
      <c r="GDO153" s="728"/>
      <c r="GDP153" s="728"/>
      <c r="GDQ153" s="728"/>
      <c r="GDR153" s="728"/>
      <c r="GDS153" s="728"/>
      <c r="GDT153" s="728"/>
      <c r="GDU153" s="728"/>
      <c r="GDV153" s="728"/>
      <c r="GDW153" s="728"/>
      <c r="GDX153" s="728"/>
      <c r="GDY153" s="728"/>
      <c r="GDZ153" s="728"/>
      <c r="GEA153" s="728"/>
      <c r="GEB153" s="728"/>
      <c r="GEC153" s="728"/>
      <c r="GED153" s="728"/>
      <c r="GEE153" s="728"/>
      <c r="GEF153" s="728"/>
      <c r="GEG153" s="728"/>
      <c r="GEH153" s="728"/>
      <c r="GEI153" s="728"/>
      <c r="GEJ153" s="728"/>
      <c r="GEK153" s="728"/>
      <c r="GEL153" s="728"/>
      <c r="GEM153" s="728"/>
      <c r="GEN153" s="728"/>
      <c r="GEO153" s="728"/>
      <c r="GEP153" s="728"/>
      <c r="GEQ153" s="728"/>
      <c r="GER153" s="728"/>
      <c r="GES153" s="728"/>
      <c r="GET153" s="728"/>
      <c r="GEU153" s="728"/>
      <c r="GEV153" s="728"/>
      <c r="GEW153" s="728"/>
      <c r="GEX153" s="728"/>
      <c r="GEY153" s="728"/>
      <c r="GEZ153" s="728"/>
      <c r="GFA153" s="728"/>
      <c r="GFB153" s="728"/>
      <c r="GFC153" s="728"/>
      <c r="GFD153" s="728"/>
      <c r="GFE153" s="728"/>
      <c r="GFF153" s="728"/>
      <c r="GFG153" s="728"/>
      <c r="GFH153" s="728"/>
      <c r="GFI153" s="728"/>
      <c r="GFJ153" s="728"/>
      <c r="GFK153" s="728"/>
      <c r="GFL153" s="728"/>
      <c r="GFM153" s="728"/>
      <c r="GFN153" s="728"/>
      <c r="GFO153" s="728"/>
      <c r="GFP153" s="728"/>
      <c r="GFQ153" s="728"/>
      <c r="GFR153" s="728"/>
      <c r="GFS153" s="728"/>
      <c r="GFT153" s="728"/>
      <c r="GFU153" s="728"/>
      <c r="GFV153" s="728"/>
      <c r="GFW153" s="728"/>
      <c r="GFX153" s="728"/>
      <c r="GFY153" s="728"/>
      <c r="GFZ153" s="728"/>
      <c r="GGA153" s="728"/>
      <c r="GGB153" s="728"/>
      <c r="GGC153" s="728"/>
      <c r="GGD153" s="728"/>
      <c r="GGE153" s="728"/>
      <c r="GGF153" s="728"/>
      <c r="GGG153" s="728"/>
      <c r="GGH153" s="728"/>
      <c r="GGI153" s="728"/>
      <c r="GGJ153" s="728"/>
      <c r="GGK153" s="728"/>
      <c r="GGL153" s="728"/>
      <c r="GGM153" s="728"/>
      <c r="GGN153" s="728"/>
      <c r="GGO153" s="728"/>
      <c r="GGP153" s="728"/>
      <c r="GGQ153" s="728"/>
      <c r="GGR153" s="728"/>
      <c r="GGS153" s="728"/>
      <c r="GGT153" s="728"/>
      <c r="GGU153" s="728"/>
      <c r="GGV153" s="728"/>
      <c r="GGW153" s="728"/>
      <c r="GGX153" s="728"/>
      <c r="GGY153" s="728"/>
      <c r="GGZ153" s="728"/>
      <c r="GHA153" s="728"/>
      <c r="GHB153" s="728"/>
      <c r="GHC153" s="728"/>
      <c r="GHD153" s="728"/>
      <c r="GHE153" s="728"/>
      <c r="GHF153" s="728"/>
      <c r="GHG153" s="728"/>
      <c r="GHH153" s="728"/>
      <c r="GHI153" s="728"/>
      <c r="GHJ153" s="728"/>
      <c r="GHK153" s="728"/>
      <c r="GHL153" s="728"/>
      <c r="GHM153" s="728"/>
      <c r="GHN153" s="728"/>
      <c r="GHO153" s="728"/>
      <c r="GHP153" s="728"/>
      <c r="GHQ153" s="728"/>
      <c r="GHR153" s="728"/>
      <c r="GHS153" s="728"/>
      <c r="GHT153" s="728"/>
      <c r="GHU153" s="728"/>
      <c r="GHV153" s="728"/>
      <c r="GHW153" s="728"/>
      <c r="GHX153" s="728"/>
      <c r="GHY153" s="728"/>
      <c r="GHZ153" s="728"/>
      <c r="GIA153" s="728"/>
      <c r="GIB153" s="728"/>
      <c r="GIC153" s="728"/>
      <c r="GID153" s="728"/>
      <c r="GIE153" s="728"/>
      <c r="GIF153" s="728"/>
      <c r="GIG153" s="728"/>
      <c r="GIH153" s="728"/>
      <c r="GII153" s="728"/>
      <c r="GIJ153" s="728"/>
      <c r="GIK153" s="728"/>
      <c r="GIL153" s="728"/>
      <c r="GIM153" s="728"/>
      <c r="GIN153" s="728"/>
      <c r="GIO153" s="728"/>
      <c r="GIP153" s="728"/>
      <c r="GIQ153" s="728"/>
      <c r="GIR153" s="728"/>
      <c r="GIS153" s="728"/>
      <c r="GIT153" s="728"/>
      <c r="GIU153" s="728"/>
      <c r="GIV153" s="728"/>
      <c r="GIW153" s="728"/>
      <c r="GIX153" s="728"/>
      <c r="GIY153" s="728"/>
      <c r="GIZ153" s="728"/>
      <c r="GJA153" s="728"/>
      <c r="GJB153" s="728"/>
      <c r="GJC153" s="728"/>
      <c r="GJD153" s="728"/>
      <c r="GJE153" s="728"/>
      <c r="GJF153" s="728"/>
      <c r="GJG153" s="728"/>
      <c r="GJH153" s="728"/>
      <c r="GJI153" s="728"/>
      <c r="GJJ153" s="728"/>
      <c r="GJK153" s="728"/>
      <c r="GJL153" s="728"/>
      <c r="GJM153" s="728"/>
      <c r="GJN153" s="728"/>
      <c r="GJO153" s="728"/>
      <c r="GJP153" s="728"/>
      <c r="GJQ153" s="728"/>
      <c r="GJR153" s="728"/>
      <c r="GJS153" s="728"/>
      <c r="GJT153" s="728"/>
      <c r="GJU153" s="728"/>
      <c r="GJV153" s="728"/>
      <c r="GJW153" s="728"/>
      <c r="GJX153" s="728"/>
      <c r="GJY153" s="728"/>
      <c r="GJZ153" s="728"/>
      <c r="GKA153" s="728"/>
      <c r="GKB153" s="728"/>
      <c r="GKC153" s="728"/>
      <c r="GKD153" s="728"/>
      <c r="GKE153" s="728"/>
      <c r="GKF153" s="728"/>
      <c r="GKG153" s="728"/>
      <c r="GKH153" s="728"/>
      <c r="GKI153" s="728"/>
      <c r="GKJ153" s="728"/>
      <c r="GKK153" s="728"/>
      <c r="GKL153" s="728"/>
      <c r="GKM153" s="728"/>
      <c r="GKN153" s="728"/>
      <c r="GKO153" s="728"/>
      <c r="GKP153" s="728"/>
      <c r="GKQ153" s="728"/>
      <c r="GKR153" s="728"/>
      <c r="GKS153" s="728"/>
      <c r="GKT153" s="728"/>
      <c r="GKU153" s="728"/>
      <c r="GKV153" s="728"/>
      <c r="GKW153" s="728"/>
      <c r="GKX153" s="728"/>
      <c r="GKY153" s="728"/>
      <c r="GKZ153" s="728"/>
      <c r="GLA153" s="728"/>
      <c r="GLB153" s="728"/>
      <c r="GLC153" s="728"/>
      <c r="GLD153" s="728"/>
      <c r="GLE153" s="728"/>
      <c r="GLF153" s="728"/>
      <c r="GLG153" s="728"/>
      <c r="GLH153" s="728"/>
      <c r="GLI153" s="728"/>
      <c r="GLJ153" s="728"/>
      <c r="GLK153" s="728"/>
      <c r="GLL153" s="728"/>
      <c r="GLM153" s="728"/>
      <c r="GLN153" s="728"/>
      <c r="GLO153" s="728"/>
      <c r="GLP153" s="728"/>
      <c r="GLQ153" s="728"/>
      <c r="GLR153" s="728"/>
      <c r="GLS153" s="728"/>
      <c r="GLT153" s="728"/>
      <c r="GLU153" s="728"/>
      <c r="GLV153" s="728"/>
      <c r="GLW153" s="728"/>
      <c r="GLX153" s="728"/>
      <c r="GLY153" s="728"/>
      <c r="GLZ153" s="728"/>
      <c r="GMA153" s="728"/>
      <c r="GMB153" s="728"/>
      <c r="GMC153" s="728"/>
      <c r="GMD153" s="728"/>
      <c r="GME153" s="728"/>
      <c r="GMF153" s="728"/>
      <c r="GMG153" s="728"/>
      <c r="GMH153" s="728"/>
      <c r="GMI153" s="728"/>
      <c r="GMJ153" s="728"/>
      <c r="GMK153" s="728"/>
      <c r="GML153" s="728"/>
      <c r="GMM153" s="728"/>
      <c r="GMN153" s="728"/>
      <c r="GMO153" s="728"/>
      <c r="GMP153" s="728"/>
      <c r="GMQ153" s="728"/>
      <c r="GMR153" s="728"/>
      <c r="GMS153" s="728"/>
      <c r="GMT153" s="728"/>
      <c r="GMU153" s="728"/>
      <c r="GMV153" s="728"/>
      <c r="GMW153" s="728"/>
      <c r="GMX153" s="728"/>
      <c r="GMY153" s="728"/>
      <c r="GMZ153" s="728"/>
      <c r="GNA153" s="728"/>
      <c r="GNB153" s="728"/>
      <c r="GNC153" s="728"/>
      <c r="GND153" s="728"/>
      <c r="GNE153" s="728"/>
      <c r="GNF153" s="728"/>
      <c r="GNG153" s="728"/>
      <c r="GNH153" s="728"/>
      <c r="GNI153" s="728"/>
      <c r="GNJ153" s="728"/>
      <c r="GNK153" s="728"/>
      <c r="GNL153" s="728"/>
      <c r="GNM153" s="728"/>
      <c r="GNN153" s="728"/>
      <c r="GNO153" s="728"/>
      <c r="GNP153" s="728"/>
      <c r="GNQ153" s="728"/>
      <c r="GNR153" s="728"/>
      <c r="GNS153" s="728"/>
      <c r="GNT153" s="728"/>
      <c r="GNU153" s="728"/>
      <c r="GNV153" s="728"/>
      <c r="GNW153" s="728"/>
      <c r="GNX153" s="728"/>
      <c r="GNY153" s="728"/>
      <c r="GNZ153" s="728"/>
      <c r="GOA153" s="728"/>
      <c r="GOB153" s="728"/>
      <c r="GOC153" s="728"/>
      <c r="GOD153" s="728"/>
      <c r="GOE153" s="728"/>
      <c r="GOF153" s="728"/>
      <c r="GOG153" s="728"/>
      <c r="GOH153" s="728"/>
      <c r="GOI153" s="728"/>
      <c r="GOJ153" s="728"/>
      <c r="GOK153" s="728"/>
      <c r="GOL153" s="728"/>
      <c r="GOM153" s="728"/>
      <c r="GON153" s="728"/>
      <c r="GOO153" s="728"/>
      <c r="GOP153" s="728"/>
      <c r="GOQ153" s="728"/>
      <c r="GOR153" s="728"/>
      <c r="GOS153" s="728"/>
      <c r="GOT153" s="728"/>
      <c r="GOU153" s="728"/>
      <c r="GOV153" s="728"/>
      <c r="GOW153" s="728"/>
      <c r="GOX153" s="728"/>
      <c r="GOY153" s="728"/>
      <c r="GOZ153" s="728"/>
      <c r="GPA153" s="728"/>
      <c r="GPB153" s="728"/>
      <c r="GPC153" s="728"/>
      <c r="GPD153" s="728"/>
      <c r="GPE153" s="728"/>
      <c r="GPF153" s="728"/>
      <c r="GPG153" s="728"/>
      <c r="GPH153" s="728"/>
      <c r="GPI153" s="728"/>
      <c r="GPJ153" s="728"/>
      <c r="GPK153" s="728"/>
      <c r="GPL153" s="728"/>
      <c r="GPM153" s="728"/>
      <c r="GPN153" s="728"/>
      <c r="GPO153" s="728"/>
      <c r="GPP153" s="728"/>
      <c r="GPQ153" s="728"/>
      <c r="GPR153" s="728"/>
      <c r="GPS153" s="728"/>
      <c r="GPT153" s="728"/>
      <c r="GPU153" s="728"/>
      <c r="GPV153" s="728"/>
      <c r="GPW153" s="728"/>
      <c r="GPX153" s="728"/>
      <c r="GPY153" s="728"/>
      <c r="GPZ153" s="728"/>
      <c r="GQA153" s="728"/>
      <c r="GQB153" s="728"/>
      <c r="GQC153" s="728"/>
      <c r="GQD153" s="728"/>
      <c r="GQE153" s="728"/>
      <c r="GQF153" s="728"/>
      <c r="GQG153" s="728"/>
      <c r="GQH153" s="728"/>
      <c r="GQI153" s="728"/>
      <c r="GQJ153" s="728"/>
      <c r="GQK153" s="728"/>
      <c r="GQL153" s="728"/>
      <c r="GQM153" s="728"/>
      <c r="GQN153" s="728"/>
      <c r="GQO153" s="728"/>
      <c r="GQP153" s="728"/>
      <c r="GQQ153" s="728"/>
      <c r="GQR153" s="728"/>
      <c r="GQS153" s="728"/>
      <c r="GQT153" s="728"/>
      <c r="GQU153" s="728"/>
      <c r="GQV153" s="728"/>
      <c r="GQW153" s="728"/>
      <c r="GQX153" s="728"/>
      <c r="GQY153" s="728"/>
      <c r="GQZ153" s="728"/>
      <c r="GRA153" s="728"/>
      <c r="GRB153" s="728"/>
      <c r="GRC153" s="728"/>
      <c r="GRD153" s="728"/>
      <c r="GRE153" s="728"/>
      <c r="GRF153" s="728"/>
      <c r="GRG153" s="728"/>
      <c r="GRH153" s="728"/>
      <c r="GRI153" s="728"/>
      <c r="GRJ153" s="728"/>
      <c r="GRK153" s="728"/>
      <c r="GRL153" s="728"/>
      <c r="GRM153" s="728"/>
      <c r="GRN153" s="728"/>
      <c r="GRO153" s="728"/>
      <c r="GRP153" s="728"/>
      <c r="GRQ153" s="728"/>
      <c r="GRR153" s="728"/>
      <c r="GRS153" s="728"/>
      <c r="GRT153" s="728"/>
      <c r="GRU153" s="728"/>
      <c r="GRV153" s="728"/>
      <c r="GRW153" s="728"/>
      <c r="GRX153" s="728"/>
      <c r="GRY153" s="728"/>
      <c r="GRZ153" s="728"/>
      <c r="GSA153" s="728"/>
      <c r="GSB153" s="728"/>
      <c r="GSC153" s="728"/>
      <c r="GSD153" s="728"/>
      <c r="GSE153" s="728"/>
      <c r="GSF153" s="728"/>
      <c r="GSG153" s="728"/>
      <c r="GSH153" s="728"/>
      <c r="GSI153" s="728"/>
      <c r="GSJ153" s="728"/>
      <c r="GSK153" s="728"/>
      <c r="GSL153" s="728"/>
      <c r="GSM153" s="728"/>
      <c r="GSN153" s="728"/>
      <c r="GSO153" s="728"/>
      <c r="GSP153" s="728"/>
      <c r="GSQ153" s="728"/>
      <c r="GSR153" s="728"/>
      <c r="GSS153" s="728"/>
      <c r="GST153" s="728"/>
      <c r="GSU153" s="728"/>
      <c r="GSV153" s="728"/>
      <c r="GSW153" s="728"/>
      <c r="GSX153" s="728"/>
      <c r="GSY153" s="728"/>
      <c r="GSZ153" s="728"/>
      <c r="GTA153" s="728"/>
      <c r="GTB153" s="728"/>
      <c r="GTC153" s="728"/>
      <c r="GTD153" s="728"/>
      <c r="GTE153" s="728"/>
      <c r="GTF153" s="728"/>
      <c r="GTG153" s="728"/>
      <c r="GTH153" s="728"/>
      <c r="GTI153" s="728"/>
      <c r="GTJ153" s="728"/>
      <c r="GTK153" s="728"/>
      <c r="GTL153" s="728"/>
      <c r="GTM153" s="728"/>
      <c r="GTN153" s="728"/>
      <c r="GTO153" s="728"/>
      <c r="GTP153" s="728"/>
      <c r="GTQ153" s="728"/>
      <c r="GTR153" s="728"/>
      <c r="GTS153" s="728"/>
      <c r="GTT153" s="728"/>
      <c r="GTU153" s="728"/>
      <c r="GTV153" s="728"/>
      <c r="GTW153" s="728"/>
      <c r="GTX153" s="728"/>
      <c r="GTY153" s="728"/>
      <c r="GTZ153" s="728"/>
      <c r="GUA153" s="728"/>
      <c r="GUB153" s="728"/>
      <c r="GUC153" s="728"/>
      <c r="GUD153" s="728"/>
      <c r="GUE153" s="728"/>
      <c r="GUF153" s="728"/>
      <c r="GUG153" s="728"/>
      <c r="GUH153" s="728"/>
      <c r="GUI153" s="728"/>
      <c r="GUJ153" s="728"/>
      <c r="GUK153" s="728"/>
      <c r="GUL153" s="728"/>
      <c r="GUM153" s="728"/>
      <c r="GUN153" s="728"/>
      <c r="GUO153" s="728"/>
      <c r="GUP153" s="728"/>
      <c r="GUQ153" s="728"/>
      <c r="GUR153" s="728"/>
      <c r="GUS153" s="728"/>
      <c r="GUT153" s="728"/>
      <c r="GUU153" s="728"/>
      <c r="GUV153" s="728"/>
      <c r="GUW153" s="728"/>
      <c r="GUX153" s="728"/>
      <c r="GUY153" s="728"/>
      <c r="GUZ153" s="728"/>
      <c r="GVA153" s="728"/>
      <c r="GVB153" s="728"/>
      <c r="GVC153" s="728"/>
      <c r="GVD153" s="728"/>
      <c r="GVE153" s="728"/>
      <c r="GVF153" s="728"/>
      <c r="GVG153" s="728"/>
      <c r="GVH153" s="728"/>
      <c r="GVI153" s="728"/>
      <c r="GVJ153" s="728"/>
      <c r="GVK153" s="728"/>
      <c r="GVL153" s="728"/>
      <c r="GVM153" s="728"/>
      <c r="GVN153" s="728"/>
      <c r="GVO153" s="728"/>
      <c r="GVP153" s="728"/>
      <c r="GVQ153" s="728"/>
      <c r="GVR153" s="728"/>
      <c r="GVS153" s="728"/>
      <c r="GVT153" s="728"/>
      <c r="GVU153" s="728"/>
      <c r="GVV153" s="728"/>
      <c r="GVW153" s="728"/>
      <c r="GVX153" s="728"/>
      <c r="GVY153" s="728"/>
      <c r="GVZ153" s="728"/>
      <c r="GWA153" s="728"/>
      <c r="GWB153" s="728"/>
      <c r="GWC153" s="728"/>
      <c r="GWD153" s="728"/>
      <c r="GWE153" s="728"/>
      <c r="GWF153" s="728"/>
      <c r="GWG153" s="728"/>
      <c r="GWH153" s="728"/>
      <c r="GWI153" s="728"/>
      <c r="GWJ153" s="728"/>
      <c r="GWK153" s="728"/>
      <c r="GWL153" s="728"/>
      <c r="GWM153" s="728"/>
      <c r="GWN153" s="728"/>
      <c r="GWO153" s="728"/>
      <c r="GWP153" s="728"/>
      <c r="GWQ153" s="728"/>
      <c r="GWR153" s="728"/>
      <c r="GWS153" s="728"/>
      <c r="GWT153" s="728"/>
      <c r="GWU153" s="728"/>
      <c r="GWV153" s="728"/>
      <c r="GWW153" s="728"/>
      <c r="GWX153" s="728"/>
      <c r="GWY153" s="728"/>
      <c r="GWZ153" s="728"/>
      <c r="GXA153" s="728"/>
      <c r="GXB153" s="728"/>
      <c r="GXC153" s="728"/>
      <c r="GXD153" s="728"/>
      <c r="GXE153" s="728"/>
      <c r="GXF153" s="728"/>
      <c r="GXG153" s="728"/>
      <c r="GXH153" s="728"/>
      <c r="GXI153" s="728"/>
      <c r="GXJ153" s="728"/>
      <c r="GXK153" s="728"/>
      <c r="GXL153" s="728"/>
      <c r="GXM153" s="728"/>
      <c r="GXN153" s="728"/>
      <c r="GXO153" s="728"/>
      <c r="GXP153" s="728"/>
      <c r="GXQ153" s="728"/>
      <c r="GXR153" s="728"/>
      <c r="GXS153" s="728"/>
      <c r="GXT153" s="728"/>
      <c r="GXU153" s="728"/>
      <c r="GXV153" s="728"/>
      <c r="GXW153" s="728"/>
      <c r="GXX153" s="728"/>
      <c r="GXY153" s="728"/>
      <c r="GXZ153" s="728"/>
      <c r="GYA153" s="728"/>
      <c r="GYB153" s="728"/>
      <c r="GYC153" s="728"/>
      <c r="GYD153" s="728"/>
      <c r="GYE153" s="728"/>
      <c r="GYF153" s="728"/>
      <c r="GYG153" s="728"/>
      <c r="GYH153" s="728"/>
      <c r="GYI153" s="728"/>
      <c r="GYJ153" s="728"/>
      <c r="GYK153" s="728"/>
      <c r="GYL153" s="728"/>
      <c r="GYM153" s="728"/>
      <c r="GYN153" s="728"/>
      <c r="GYO153" s="728"/>
      <c r="GYP153" s="728"/>
      <c r="GYQ153" s="728"/>
      <c r="GYR153" s="728"/>
      <c r="GYS153" s="728"/>
      <c r="GYT153" s="728"/>
      <c r="GYU153" s="728"/>
      <c r="GYV153" s="728"/>
      <c r="GYW153" s="728"/>
      <c r="GYX153" s="728"/>
      <c r="GYY153" s="728"/>
      <c r="GYZ153" s="728"/>
      <c r="GZA153" s="728"/>
      <c r="GZB153" s="728"/>
      <c r="GZC153" s="728"/>
      <c r="GZD153" s="728"/>
      <c r="GZE153" s="728"/>
      <c r="GZF153" s="728"/>
      <c r="GZG153" s="728"/>
      <c r="GZH153" s="728"/>
      <c r="GZI153" s="728"/>
      <c r="GZJ153" s="728"/>
      <c r="GZK153" s="728"/>
      <c r="GZL153" s="728"/>
      <c r="GZM153" s="728"/>
      <c r="GZN153" s="728"/>
      <c r="GZO153" s="728"/>
      <c r="GZP153" s="728"/>
      <c r="GZQ153" s="728"/>
      <c r="GZR153" s="728"/>
      <c r="GZS153" s="728"/>
      <c r="GZT153" s="728"/>
      <c r="GZU153" s="728"/>
      <c r="GZV153" s="728"/>
      <c r="GZW153" s="728"/>
      <c r="GZX153" s="728"/>
      <c r="GZY153" s="728"/>
      <c r="GZZ153" s="728"/>
      <c r="HAA153" s="728"/>
      <c r="HAB153" s="728"/>
      <c r="HAC153" s="728"/>
      <c r="HAD153" s="728"/>
      <c r="HAE153" s="728"/>
      <c r="HAF153" s="728"/>
      <c r="HAG153" s="728"/>
      <c r="HAH153" s="728"/>
      <c r="HAI153" s="728"/>
      <c r="HAJ153" s="728"/>
      <c r="HAK153" s="728"/>
      <c r="HAL153" s="728"/>
      <c r="HAM153" s="728"/>
      <c r="HAN153" s="728"/>
      <c r="HAO153" s="728"/>
      <c r="HAP153" s="728"/>
      <c r="HAQ153" s="728"/>
      <c r="HAR153" s="728"/>
      <c r="HAS153" s="728"/>
      <c r="HAT153" s="728"/>
      <c r="HAU153" s="728"/>
      <c r="HAV153" s="728"/>
      <c r="HAW153" s="728"/>
      <c r="HAX153" s="728"/>
      <c r="HAY153" s="728"/>
      <c r="HAZ153" s="728"/>
      <c r="HBA153" s="728"/>
      <c r="HBB153" s="728"/>
      <c r="HBC153" s="728"/>
      <c r="HBD153" s="728"/>
      <c r="HBE153" s="728"/>
      <c r="HBF153" s="728"/>
      <c r="HBG153" s="728"/>
      <c r="HBH153" s="728"/>
      <c r="HBI153" s="728"/>
      <c r="HBJ153" s="728"/>
      <c r="HBK153" s="728"/>
      <c r="HBL153" s="728"/>
      <c r="HBM153" s="728"/>
      <c r="HBN153" s="728"/>
      <c r="HBO153" s="728"/>
      <c r="HBP153" s="728"/>
      <c r="HBQ153" s="728"/>
      <c r="HBR153" s="728"/>
      <c r="HBS153" s="728"/>
      <c r="HBT153" s="728"/>
      <c r="HBU153" s="728"/>
      <c r="HBV153" s="728"/>
      <c r="HBW153" s="728"/>
      <c r="HBX153" s="728"/>
      <c r="HBY153" s="728"/>
      <c r="HBZ153" s="728"/>
      <c r="HCA153" s="728"/>
      <c r="HCB153" s="728"/>
      <c r="HCC153" s="728"/>
      <c r="HCD153" s="728"/>
      <c r="HCE153" s="728"/>
      <c r="HCF153" s="728"/>
      <c r="HCG153" s="728"/>
      <c r="HCH153" s="728"/>
      <c r="HCI153" s="728"/>
      <c r="HCJ153" s="728"/>
      <c r="HCK153" s="728"/>
      <c r="HCL153" s="728"/>
      <c r="HCM153" s="728"/>
      <c r="HCN153" s="728"/>
      <c r="HCO153" s="728"/>
      <c r="HCP153" s="728"/>
      <c r="HCQ153" s="728"/>
      <c r="HCR153" s="728"/>
      <c r="HCS153" s="728"/>
      <c r="HCT153" s="728"/>
      <c r="HCU153" s="728"/>
      <c r="HCV153" s="728"/>
      <c r="HCW153" s="728"/>
      <c r="HCX153" s="728"/>
      <c r="HCY153" s="728"/>
      <c r="HCZ153" s="728"/>
      <c r="HDA153" s="728"/>
      <c r="HDB153" s="728"/>
      <c r="HDC153" s="728"/>
      <c r="HDD153" s="728"/>
      <c r="HDE153" s="728"/>
      <c r="HDF153" s="728"/>
      <c r="HDG153" s="728"/>
      <c r="HDH153" s="728"/>
      <c r="HDI153" s="728"/>
      <c r="HDJ153" s="728"/>
      <c r="HDK153" s="728"/>
      <c r="HDL153" s="728"/>
      <c r="HDM153" s="728"/>
      <c r="HDN153" s="728"/>
      <c r="HDO153" s="728"/>
      <c r="HDP153" s="728"/>
      <c r="HDQ153" s="728"/>
      <c r="HDR153" s="728"/>
      <c r="HDS153" s="728"/>
      <c r="HDT153" s="728"/>
      <c r="HDU153" s="728"/>
      <c r="HDV153" s="728"/>
      <c r="HDW153" s="728"/>
      <c r="HDX153" s="728"/>
      <c r="HDY153" s="728"/>
      <c r="HDZ153" s="728"/>
      <c r="HEA153" s="728"/>
      <c r="HEB153" s="728"/>
      <c r="HEC153" s="728"/>
      <c r="HED153" s="728"/>
      <c r="HEE153" s="728"/>
      <c r="HEF153" s="728"/>
      <c r="HEG153" s="728"/>
      <c r="HEH153" s="728"/>
      <c r="HEI153" s="728"/>
      <c r="HEJ153" s="728"/>
      <c r="HEK153" s="728"/>
      <c r="HEL153" s="728"/>
      <c r="HEM153" s="728"/>
      <c r="HEN153" s="728"/>
      <c r="HEO153" s="728"/>
      <c r="HEP153" s="728"/>
      <c r="HEQ153" s="728"/>
      <c r="HER153" s="728"/>
      <c r="HES153" s="728"/>
      <c r="HET153" s="728"/>
      <c r="HEU153" s="728"/>
      <c r="HEV153" s="728"/>
      <c r="HEW153" s="728"/>
      <c r="HEX153" s="728"/>
      <c r="HEY153" s="728"/>
      <c r="HEZ153" s="728"/>
      <c r="HFA153" s="728"/>
      <c r="HFB153" s="728"/>
      <c r="HFC153" s="728"/>
      <c r="HFD153" s="728"/>
      <c r="HFE153" s="728"/>
      <c r="HFF153" s="728"/>
      <c r="HFG153" s="728"/>
      <c r="HFH153" s="728"/>
      <c r="HFI153" s="728"/>
      <c r="HFJ153" s="728"/>
      <c r="HFK153" s="728"/>
      <c r="HFL153" s="728"/>
      <c r="HFM153" s="728"/>
      <c r="HFN153" s="728"/>
      <c r="HFO153" s="728"/>
      <c r="HFP153" s="728"/>
      <c r="HFQ153" s="728"/>
      <c r="HFR153" s="728"/>
      <c r="HFS153" s="728"/>
      <c r="HFT153" s="728"/>
      <c r="HFU153" s="728"/>
      <c r="HFV153" s="728"/>
      <c r="HFW153" s="728"/>
      <c r="HFX153" s="728"/>
      <c r="HFY153" s="728"/>
      <c r="HFZ153" s="728"/>
      <c r="HGA153" s="728"/>
      <c r="HGB153" s="728"/>
      <c r="HGC153" s="728"/>
      <c r="HGD153" s="728"/>
      <c r="HGE153" s="728"/>
      <c r="HGF153" s="728"/>
      <c r="HGG153" s="728"/>
      <c r="HGH153" s="728"/>
      <c r="HGI153" s="728"/>
      <c r="HGJ153" s="728"/>
      <c r="HGK153" s="728"/>
      <c r="HGL153" s="728"/>
      <c r="HGM153" s="728"/>
      <c r="HGN153" s="728"/>
      <c r="HGO153" s="728"/>
      <c r="HGP153" s="728"/>
      <c r="HGQ153" s="728"/>
      <c r="HGR153" s="728"/>
      <c r="HGS153" s="728"/>
      <c r="HGT153" s="728"/>
      <c r="HGU153" s="728"/>
      <c r="HGV153" s="728"/>
      <c r="HGW153" s="728"/>
      <c r="HGX153" s="728"/>
      <c r="HGY153" s="728"/>
      <c r="HGZ153" s="728"/>
      <c r="HHA153" s="728"/>
      <c r="HHB153" s="728"/>
      <c r="HHC153" s="728"/>
      <c r="HHD153" s="728"/>
      <c r="HHE153" s="728"/>
      <c r="HHF153" s="728"/>
      <c r="HHG153" s="728"/>
      <c r="HHH153" s="728"/>
      <c r="HHI153" s="728"/>
      <c r="HHJ153" s="728"/>
      <c r="HHK153" s="728"/>
      <c r="HHL153" s="728"/>
      <c r="HHM153" s="728"/>
      <c r="HHN153" s="728"/>
      <c r="HHO153" s="728"/>
      <c r="HHP153" s="728"/>
      <c r="HHQ153" s="728"/>
      <c r="HHR153" s="728"/>
      <c r="HHS153" s="728"/>
      <c r="HHT153" s="728"/>
      <c r="HHU153" s="728"/>
      <c r="HHV153" s="728"/>
      <c r="HHW153" s="728"/>
      <c r="HHX153" s="728"/>
      <c r="HHY153" s="728"/>
      <c r="HHZ153" s="728"/>
      <c r="HIA153" s="728"/>
      <c r="HIB153" s="728"/>
      <c r="HIC153" s="728"/>
      <c r="HID153" s="728"/>
      <c r="HIE153" s="728"/>
      <c r="HIF153" s="728"/>
      <c r="HIG153" s="728"/>
      <c r="HIH153" s="728"/>
      <c r="HII153" s="728"/>
      <c r="HIJ153" s="728"/>
      <c r="HIK153" s="728"/>
      <c r="HIL153" s="728"/>
      <c r="HIM153" s="728"/>
      <c r="HIN153" s="728"/>
      <c r="HIO153" s="728"/>
      <c r="HIP153" s="728"/>
      <c r="HIQ153" s="728"/>
      <c r="HIR153" s="728"/>
      <c r="HIS153" s="728"/>
      <c r="HIT153" s="728"/>
      <c r="HIU153" s="728"/>
      <c r="HIV153" s="728"/>
      <c r="HIW153" s="728"/>
      <c r="HIX153" s="728"/>
      <c r="HIY153" s="728"/>
      <c r="HIZ153" s="728"/>
      <c r="HJA153" s="728"/>
      <c r="HJB153" s="728"/>
      <c r="HJC153" s="728"/>
      <c r="HJD153" s="728"/>
      <c r="HJE153" s="728"/>
      <c r="HJF153" s="728"/>
      <c r="HJG153" s="728"/>
      <c r="HJH153" s="728"/>
      <c r="HJI153" s="728"/>
      <c r="HJJ153" s="728"/>
      <c r="HJK153" s="728"/>
      <c r="HJL153" s="728"/>
      <c r="HJM153" s="728"/>
      <c r="HJN153" s="728"/>
      <c r="HJO153" s="728"/>
      <c r="HJP153" s="728"/>
      <c r="HJQ153" s="728"/>
      <c r="HJR153" s="728"/>
      <c r="HJS153" s="728"/>
      <c r="HJT153" s="728"/>
      <c r="HJU153" s="728"/>
      <c r="HJV153" s="728"/>
      <c r="HJW153" s="728"/>
      <c r="HJX153" s="728"/>
      <c r="HJY153" s="728"/>
      <c r="HJZ153" s="728"/>
      <c r="HKA153" s="728"/>
      <c r="HKB153" s="728"/>
      <c r="HKC153" s="728"/>
      <c r="HKD153" s="728"/>
      <c r="HKE153" s="728"/>
      <c r="HKF153" s="728"/>
      <c r="HKG153" s="728"/>
      <c r="HKH153" s="728"/>
      <c r="HKI153" s="728"/>
      <c r="HKJ153" s="728"/>
      <c r="HKK153" s="728"/>
      <c r="HKL153" s="728"/>
      <c r="HKM153" s="728"/>
      <c r="HKN153" s="728"/>
      <c r="HKO153" s="728"/>
      <c r="HKP153" s="728"/>
      <c r="HKQ153" s="728"/>
      <c r="HKR153" s="728"/>
      <c r="HKS153" s="728"/>
      <c r="HKT153" s="728"/>
      <c r="HKU153" s="728"/>
      <c r="HKV153" s="728"/>
      <c r="HKW153" s="728"/>
      <c r="HKX153" s="728"/>
      <c r="HKY153" s="728"/>
      <c r="HKZ153" s="728"/>
      <c r="HLA153" s="728"/>
      <c r="HLB153" s="728"/>
      <c r="HLC153" s="728"/>
      <c r="HLD153" s="728"/>
      <c r="HLE153" s="728"/>
      <c r="HLF153" s="728"/>
      <c r="HLG153" s="728"/>
      <c r="HLH153" s="728"/>
      <c r="HLI153" s="728"/>
      <c r="HLJ153" s="728"/>
      <c r="HLK153" s="728"/>
      <c r="HLL153" s="728"/>
      <c r="HLM153" s="728"/>
      <c r="HLN153" s="728"/>
      <c r="HLO153" s="728"/>
      <c r="HLP153" s="728"/>
      <c r="HLQ153" s="728"/>
      <c r="HLR153" s="728"/>
      <c r="HLS153" s="728"/>
      <c r="HLT153" s="728"/>
      <c r="HLU153" s="728"/>
      <c r="HLV153" s="728"/>
      <c r="HLW153" s="728"/>
      <c r="HLX153" s="728"/>
      <c r="HLY153" s="728"/>
      <c r="HLZ153" s="728"/>
      <c r="HMA153" s="728"/>
      <c r="HMB153" s="728"/>
      <c r="HMC153" s="728"/>
      <c r="HMD153" s="728"/>
      <c r="HME153" s="728"/>
      <c r="HMF153" s="728"/>
      <c r="HMG153" s="728"/>
      <c r="HMH153" s="728"/>
      <c r="HMI153" s="728"/>
      <c r="HMJ153" s="728"/>
      <c r="HMK153" s="728"/>
      <c r="HML153" s="728"/>
      <c r="HMM153" s="728"/>
      <c r="HMN153" s="728"/>
      <c r="HMO153" s="728"/>
      <c r="HMP153" s="728"/>
      <c r="HMQ153" s="728"/>
      <c r="HMR153" s="728"/>
      <c r="HMS153" s="728"/>
      <c r="HMT153" s="728"/>
      <c r="HMU153" s="728"/>
      <c r="HMV153" s="728"/>
      <c r="HMW153" s="728"/>
      <c r="HMX153" s="728"/>
      <c r="HMY153" s="728"/>
      <c r="HMZ153" s="728"/>
      <c r="HNA153" s="728"/>
      <c r="HNB153" s="728"/>
      <c r="HNC153" s="728"/>
      <c r="HND153" s="728"/>
      <c r="HNE153" s="728"/>
      <c r="HNF153" s="728"/>
      <c r="HNG153" s="728"/>
      <c r="HNH153" s="728"/>
      <c r="HNI153" s="728"/>
      <c r="HNJ153" s="728"/>
      <c r="HNK153" s="728"/>
      <c r="HNL153" s="728"/>
      <c r="HNM153" s="728"/>
      <c r="HNN153" s="728"/>
      <c r="HNO153" s="728"/>
      <c r="HNP153" s="728"/>
      <c r="HNQ153" s="728"/>
      <c r="HNR153" s="728"/>
      <c r="HNS153" s="728"/>
      <c r="HNT153" s="728"/>
      <c r="HNU153" s="728"/>
      <c r="HNV153" s="728"/>
      <c r="HNW153" s="728"/>
      <c r="HNX153" s="728"/>
      <c r="HNY153" s="728"/>
      <c r="HNZ153" s="728"/>
      <c r="HOA153" s="728"/>
      <c r="HOB153" s="728"/>
      <c r="HOC153" s="728"/>
      <c r="HOD153" s="728"/>
      <c r="HOE153" s="728"/>
      <c r="HOF153" s="728"/>
      <c r="HOG153" s="728"/>
      <c r="HOH153" s="728"/>
      <c r="HOI153" s="728"/>
      <c r="HOJ153" s="728"/>
      <c r="HOK153" s="728"/>
      <c r="HOL153" s="728"/>
      <c r="HOM153" s="728"/>
      <c r="HON153" s="728"/>
      <c r="HOO153" s="728"/>
      <c r="HOP153" s="728"/>
      <c r="HOQ153" s="728"/>
      <c r="HOR153" s="728"/>
      <c r="HOS153" s="728"/>
      <c r="HOT153" s="728"/>
      <c r="HOU153" s="728"/>
      <c r="HOV153" s="728"/>
      <c r="HOW153" s="728"/>
      <c r="HOX153" s="728"/>
      <c r="HOY153" s="728"/>
      <c r="HOZ153" s="728"/>
      <c r="HPA153" s="728"/>
      <c r="HPB153" s="728"/>
      <c r="HPC153" s="728"/>
      <c r="HPD153" s="728"/>
      <c r="HPE153" s="728"/>
      <c r="HPF153" s="728"/>
      <c r="HPG153" s="728"/>
      <c r="HPH153" s="728"/>
      <c r="HPI153" s="728"/>
      <c r="HPJ153" s="728"/>
      <c r="HPK153" s="728"/>
      <c r="HPL153" s="728"/>
      <c r="HPM153" s="728"/>
      <c r="HPN153" s="728"/>
      <c r="HPO153" s="728"/>
      <c r="HPP153" s="728"/>
      <c r="HPQ153" s="728"/>
      <c r="HPR153" s="728"/>
      <c r="HPS153" s="728"/>
      <c r="HPT153" s="728"/>
      <c r="HPU153" s="728"/>
      <c r="HPV153" s="728"/>
      <c r="HPW153" s="728"/>
      <c r="HPX153" s="728"/>
      <c r="HPY153" s="728"/>
      <c r="HPZ153" s="728"/>
      <c r="HQA153" s="728"/>
      <c r="HQB153" s="728"/>
      <c r="HQC153" s="728"/>
      <c r="HQD153" s="728"/>
      <c r="HQE153" s="728"/>
      <c r="HQF153" s="728"/>
      <c r="HQG153" s="728"/>
      <c r="HQH153" s="728"/>
      <c r="HQI153" s="728"/>
      <c r="HQJ153" s="728"/>
      <c r="HQK153" s="728"/>
      <c r="HQL153" s="728"/>
      <c r="HQM153" s="728"/>
      <c r="HQN153" s="728"/>
      <c r="HQO153" s="728"/>
      <c r="HQP153" s="728"/>
      <c r="HQQ153" s="728"/>
      <c r="HQR153" s="728"/>
      <c r="HQS153" s="728"/>
      <c r="HQT153" s="728"/>
      <c r="HQU153" s="728"/>
      <c r="HQV153" s="728"/>
      <c r="HQW153" s="728"/>
      <c r="HQX153" s="728"/>
      <c r="HQY153" s="728"/>
      <c r="HQZ153" s="728"/>
      <c r="HRA153" s="728"/>
      <c r="HRB153" s="728"/>
      <c r="HRC153" s="728"/>
      <c r="HRD153" s="728"/>
      <c r="HRE153" s="728"/>
      <c r="HRF153" s="728"/>
      <c r="HRG153" s="728"/>
      <c r="HRH153" s="728"/>
      <c r="HRI153" s="728"/>
      <c r="HRJ153" s="728"/>
      <c r="HRK153" s="728"/>
      <c r="HRL153" s="728"/>
      <c r="HRM153" s="728"/>
      <c r="HRN153" s="728"/>
      <c r="HRO153" s="728"/>
      <c r="HRP153" s="728"/>
      <c r="HRQ153" s="728"/>
      <c r="HRR153" s="728"/>
      <c r="HRS153" s="728"/>
      <c r="HRT153" s="728"/>
      <c r="HRU153" s="728"/>
      <c r="HRV153" s="728"/>
      <c r="HRW153" s="728"/>
      <c r="HRX153" s="728"/>
      <c r="HRY153" s="728"/>
      <c r="HRZ153" s="728"/>
      <c r="HSA153" s="728"/>
      <c r="HSB153" s="728"/>
      <c r="HSC153" s="728"/>
      <c r="HSD153" s="728"/>
      <c r="HSE153" s="728"/>
      <c r="HSF153" s="728"/>
      <c r="HSG153" s="728"/>
      <c r="HSH153" s="728"/>
      <c r="HSI153" s="728"/>
      <c r="HSJ153" s="728"/>
      <c r="HSK153" s="728"/>
      <c r="HSL153" s="728"/>
      <c r="HSM153" s="728"/>
      <c r="HSN153" s="728"/>
      <c r="HSO153" s="728"/>
      <c r="HSP153" s="728"/>
      <c r="HSQ153" s="728"/>
      <c r="HSR153" s="728"/>
      <c r="HSS153" s="728"/>
      <c r="HST153" s="728"/>
      <c r="HSU153" s="728"/>
      <c r="HSV153" s="728"/>
      <c r="HSW153" s="728"/>
      <c r="HSX153" s="728"/>
      <c r="HSY153" s="728"/>
      <c r="HSZ153" s="728"/>
      <c r="HTA153" s="728"/>
      <c r="HTB153" s="728"/>
      <c r="HTC153" s="728"/>
      <c r="HTD153" s="728"/>
      <c r="HTE153" s="728"/>
      <c r="HTF153" s="728"/>
      <c r="HTG153" s="728"/>
      <c r="HTH153" s="728"/>
      <c r="HTI153" s="728"/>
      <c r="HTJ153" s="728"/>
      <c r="HTK153" s="728"/>
      <c r="HTL153" s="728"/>
      <c r="HTM153" s="728"/>
      <c r="HTN153" s="728"/>
      <c r="HTO153" s="728"/>
      <c r="HTP153" s="728"/>
      <c r="HTQ153" s="728"/>
      <c r="HTR153" s="728"/>
      <c r="HTS153" s="728"/>
      <c r="HTT153" s="728"/>
      <c r="HTU153" s="728"/>
      <c r="HTV153" s="728"/>
      <c r="HTW153" s="728"/>
      <c r="HTX153" s="728"/>
      <c r="HTY153" s="728"/>
      <c r="HTZ153" s="728"/>
      <c r="HUA153" s="728"/>
      <c r="HUB153" s="728"/>
      <c r="HUC153" s="728"/>
      <c r="HUD153" s="728"/>
      <c r="HUE153" s="728"/>
      <c r="HUF153" s="728"/>
      <c r="HUG153" s="728"/>
      <c r="HUH153" s="728"/>
      <c r="HUI153" s="728"/>
      <c r="HUJ153" s="728"/>
      <c r="HUK153" s="728"/>
      <c r="HUL153" s="728"/>
      <c r="HUM153" s="728"/>
      <c r="HUN153" s="728"/>
      <c r="HUO153" s="728"/>
      <c r="HUP153" s="728"/>
      <c r="HUQ153" s="728"/>
      <c r="HUR153" s="728"/>
      <c r="HUS153" s="728"/>
      <c r="HUT153" s="728"/>
      <c r="HUU153" s="728"/>
      <c r="HUV153" s="728"/>
      <c r="HUW153" s="728"/>
      <c r="HUX153" s="728"/>
      <c r="HUY153" s="728"/>
      <c r="HUZ153" s="728"/>
      <c r="HVA153" s="728"/>
      <c r="HVB153" s="728"/>
      <c r="HVC153" s="728"/>
      <c r="HVD153" s="728"/>
      <c r="HVE153" s="728"/>
      <c r="HVF153" s="728"/>
      <c r="HVG153" s="728"/>
      <c r="HVH153" s="728"/>
      <c r="HVI153" s="728"/>
      <c r="HVJ153" s="728"/>
      <c r="HVK153" s="728"/>
      <c r="HVL153" s="728"/>
      <c r="HVM153" s="728"/>
      <c r="HVN153" s="728"/>
      <c r="HVO153" s="728"/>
      <c r="HVP153" s="728"/>
      <c r="HVQ153" s="728"/>
      <c r="HVR153" s="728"/>
      <c r="HVS153" s="728"/>
      <c r="HVT153" s="728"/>
      <c r="HVU153" s="728"/>
      <c r="HVV153" s="728"/>
      <c r="HVW153" s="728"/>
      <c r="HVX153" s="728"/>
      <c r="HVY153" s="728"/>
      <c r="HVZ153" s="728"/>
      <c r="HWA153" s="728"/>
      <c r="HWB153" s="728"/>
      <c r="HWC153" s="728"/>
      <c r="HWD153" s="728"/>
      <c r="HWE153" s="728"/>
      <c r="HWF153" s="728"/>
      <c r="HWG153" s="728"/>
      <c r="HWH153" s="728"/>
      <c r="HWI153" s="728"/>
      <c r="HWJ153" s="728"/>
      <c r="HWK153" s="728"/>
      <c r="HWL153" s="728"/>
      <c r="HWM153" s="728"/>
      <c r="HWN153" s="728"/>
      <c r="HWO153" s="728"/>
      <c r="HWP153" s="728"/>
      <c r="HWQ153" s="728"/>
      <c r="HWR153" s="728"/>
      <c r="HWS153" s="728"/>
      <c r="HWT153" s="728"/>
      <c r="HWU153" s="728"/>
      <c r="HWV153" s="728"/>
      <c r="HWW153" s="728"/>
      <c r="HWX153" s="728"/>
      <c r="HWY153" s="728"/>
      <c r="HWZ153" s="728"/>
      <c r="HXA153" s="728"/>
      <c r="HXB153" s="728"/>
      <c r="HXC153" s="728"/>
      <c r="HXD153" s="728"/>
      <c r="HXE153" s="728"/>
      <c r="HXF153" s="728"/>
      <c r="HXG153" s="728"/>
      <c r="HXH153" s="728"/>
      <c r="HXI153" s="728"/>
      <c r="HXJ153" s="728"/>
      <c r="HXK153" s="728"/>
      <c r="HXL153" s="728"/>
      <c r="HXM153" s="728"/>
      <c r="HXN153" s="728"/>
      <c r="HXO153" s="728"/>
      <c r="HXP153" s="728"/>
      <c r="HXQ153" s="728"/>
      <c r="HXR153" s="728"/>
      <c r="HXS153" s="728"/>
      <c r="HXT153" s="728"/>
      <c r="HXU153" s="728"/>
      <c r="HXV153" s="728"/>
      <c r="HXW153" s="728"/>
      <c r="HXX153" s="728"/>
      <c r="HXY153" s="728"/>
      <c r="HXZ153" s="728"/>
      <c r="HYA153" s="728"/>
      <c r="HYB153" s="728"/>
      <c r="HYC153" s="728"/>
      <c r="HYD153" s="728"/>
      <c r="HYE153" s="728"/>
      <c r="HYF153" s="728"/>
      <c r="HYG153" s="728"/>
      <c r="HYH153" s="728"/>
      <c r="HYI153" s="728"/>
      <c r="HYJ153" s="728"/>
      <c r="HYK153" s="728"/>
      <c r="HYL153" s="728"/>
      <c r="HYM153" s="728"/>
      <c r="HYN153" s="728"/>
      <c r="HYO153" s="728"/>
      <c r="HYP153" s="728"/>
      <c r="HYQ153" s="728"/>
      <c r="HYR153" s="728"/>
      <c r="HYS153" s="728"/>
      <c r="HYT153" s="728"/>
      <c r="HYU153" s="728"/>
      <c r="HYV153" s="728"/>
      <c r="HYW153" s="728"/>
      <c r="HYX153" s="728"/>
      <c r="HYY153" s="728"/>
      <c r="HYZ153" s="728"/>
      <c r="HZA153" s="728"/>
      <c r="HZB153" s="728"/>
      <c r="HZC153" s="728"/>
      <c r="HZD153" s="728"/>
      <c r="HZE153" s="728"/>
      <c r="HZF153" s="728"/>
      <c r="HZG153" s="728"/>
      <c r="HZH153" s="728"/>
      <c r="HZI153" s="728"/>
      <c r="HZJ153" s="728"/>
      <c r="HZK153" s="728"/>
      <c r="HZL153" s="728"/>
      <c r="HZM153" s="728"/>
      <c r="HZN153" s="728"/>
      <c r="HZO153" s="728"/>
      <c r="HZP153" s="728"/>
      <c r="HZQ153" s="728"/>
      <c r="HZR153" s="728"/>
      <c r="HZS153" s="728"/>
      <c r="HZT153" s="728"/>
      <c r="HZU153" s="728"/>
      <c r="HZV153" s="728"/>
      <c r="HZW153" s="728"/>
      <c r="HZX153" s="728"/>
      <c r="HZY153" s="728"/>
      <c r="HZZ153" s="728"/>
      <c r="IAA153" s="728"/>
      <c r="IAB153" s="728"/>
      <c r="IAC153" s="728"/>
      <c r="IAD153" s="728"/>
      <c r="IAE153" s="728"/>
      <c r="IAF153" s="728"/>
      <c r="IAG153" s="728"/>
      <c r="IAH153" s="728"/>
      <c r="IAI153" s="728"/>
      <c r="IAJ153" s="728"/>
      <c r="IAK153" s="728"/>
      <c r="IAL153" s="728"/>
      <c r="IAM153" s="728"/>
      <c r="IAN153" s="728"/>
      <c r="IAO153" s="728"/>
      <c r="IAP153" s="728"/>
      <c r="IAQ153" s="728"/>
      <c r="IAR153" s="728"/>
      <c r="IAS153" s="728"/>
      <c r="IAT153" s="728"/>
      <c r="IAU153" s="728"/>
      <c r="IAV153" s="728"/>
      <c r="IAW153" s="728"/>
      <c r="IAX153" s="728"/>
      <c r="IAY153" s="728"/>
      <c r="IAZ153" s="728"/>
      <c r="IBA153" s="728"/>
      <c r="IBB153" s="728"/>
      <c r="IBC153" s="728"/>
      <c r="IBD153" s="728"/>
      <c r="IBE153" s="728"/>
      <c r="IBF153" s="728"/>
      <c r="IBG153" s="728"/>
      <c r="IBH153" s="728"/>
      <c r="IBI153" s="728"/>
      <c r="IBJ153" s="728"/>
      <c r="IBK153" s="728"/>
      <c r="IBL153" s="728"/>
      <c r="IBM153" s="728"/>
      <c r="IBN153" s="728"/>
      <c r="IBO153" s="728"/>
      <c r="IBP153" s="728"/>
      <c r="IBQ153" s="728"/>
      <c r="IBR153" s="728"/>
      <c r="IBS153" s="728"/>
      <c r="IBT153" s="728"/>
      <c r="IBU153" s="728"/>
      <c r="IBV153" s="728"/>
      <c r="IBW153" s="728"/>
      <c r="IBX153" s="728"/>
      <c r="IBY153" s="728"/>
      <c r="IBZ153" s="728"/>
      <c r="ICA153" s="728"/>
      <c r="ICB153" s="728"/>
      <c r="ICC153" s="728"/>
      <c r="ICD153" s="728"/>
      <c r="ICE153" s="728"/>
      <c r="ICF153" s="728"/>
      <c r="ICG153" s="728"/>
      <c r="ICH153" s="728"/>
      <c r="ICI153" s="728"/>
      <c r="ICJ153" s="728"/>
      <c r="ICK153" s="728"/>
      <c r="ICL153" s="728"/>
      <c r="ICM153" s="728"/>
      <c r="ICN153" s="728"/>
      <c r="ICO153" s="728"/>
      <c r="ICP153" s="728"/>
      <c r="ICQ153" s="728"/>
      <c r="ICR153" s="728"/>
      <c r="ICS153" s="728"/>
      <c r="ICT153" s="728"/>
      <c r="ICU153" s="728"/>
      <c r="ICV153" s="728"/>
      <c r="ICW153" s="728"/>
      <c r="ICX153" s="728"/>
      <c r="ICY153" s="728"/>
      <c r="ICZ153" s="728"/>
      <c r="IDA153" s="728"/>
      <c r="IDB153" s="728"/>
      <c r="IDC153" s="728"/>
      <c r="IDD153" s="728"/>
      <c r="IDE153" s="728"/>
      <c r="IDF153" s="728"/>
      <c r="IDG153" s="728"/>
      <c r="IDH153" s="728"/>
      <c r="IDI153" s="728"/>
      <c r="IDJ153" s="728"/>
      <c r="IDK153" s="728"/>
      <c r="IDL153" s="728"/>
      <c r="IDM153" s="728"/>
      <c r="IDN153" s="728"/>
      <c r="IDO153" s="728"/>
      <c r="IDP153" s="728"/>
      <c r="IDQ153" s="728"/>
      <c r="IDR153" s="728"/>
      <c r="IDS153" s="728"/>
      <c r="IDT153" s="728"/>
      <c r="IDU153" s="728"/>
      <c r="IDV153" s="728"/>
      <c r="IDW153" s="728"/>
      <c r="IDX153" s="728"/>
      <c r="IDY153" s="728"/>
      <c r="IDZ153" s="728"/>
      <c r="IEA153" s="728"/>
      <c r="IEB153" s="728"/>
      <c r="IEC153" s="728"/>
      <c r="IED153" s="728"/>
      <c r="IEE153" s="728"/>
      <c r="IEF153" s="728"/>
      <c r="IEG153" s="728"/>
      <c r="IEH153" s="728"/>
      <c r="IEI153" s="728"/>
      <c r="IEJ153" s="728"/>
      <c r="IEK153" s="728"/>
      <c r="IEL153" s="728"/>
      <c r="IEM153" s="728"/>
      <c r="IEN153" s="728"/>
      <c r="IEO153" s="728"/>
      <c r="IEP153" s="728"/>
      <c r="IEQ153" s="728"/>
      <c r="IER153" s="728"/>
      <c r="IES153" s="728"/>
      <c r="IET153" s="728"/>
      <c r="IEU153" s="728"/>
      <c r="IEV153" s="728"/>
      <c r="IEW153" s="728"/>
      <c r="IEX153" s="728"/>
      <c r="IEY153" s="728"/>
      <c r="IEZ153" s="728"/>
      <c r="IFA153" s="728"/>
      <c r="IFB153" s="728"/>
      <c r="IFC153" s="728"/>
      <c r="IFD153" s="728"/>
      <c r="IFE153" s="728"/>
      <c r="IFF153" s="728"/>
      <c r="IFG153" s="728"/>
      <c r="IFH153" s="728"/>
      <c r="IFI153" s="728"/>
      <c r="IFJ153" s="728"/>
      <c r="IFK153" s="728"/>
      <c r="IFL153" s="728"/>
      <c r="IFM153" s="728"/>
      <c r="IFN153" s="728"/>
      <c r="IFO153" s="728"/>
      <c r="IFP153" s="728"/>
      <c r="IFQ153" s="728"/>
      <c r="IFR153" s="728"/>
      <c r="IFS153" s="728"/>
      <c r="IFT153" s="728"/>
      <c r="IFU153" s="728"/>
      <c r="IFV153" s="728"/>
      <c r="IFW153" s="728"/>
      <c r="IFX153" s="728"/>
      <c r="IFY153" s="728"/>
      <c r="IFZ153" s="728"/>
      <c r="IGA153" s="728"/>
      <c r="IGB153" s="728"/>
      <c r="IGC153" s="728"/>
      <c r="IGD153" s="728"/>
      <c r="IGE153" s="728"/>
      <c r="IGF153" s="728"/>
      <c r="IGG153" s="728"/>
      <c r="IGH153" s="728"/>
      <c r="IGI153" s="728"/>
      <c r="IGJ153" s="728"/>
      <c r="IGK153" s="728"/>
      <c r="IGL153" s="728"/>
      <c r="IGM153" s="728"/>
      <c r="IGN153" s="728"/>
      <c r="IGO153" s="728"/>
      <c r="IGP153" s="728"/>
      <c r="IGQ153" s="728"/>
      <c r="IGR153" s="728"/>
      <c r="IGS153" s="728"/>
      <c r="IGT153" s="728"/>
      <c r="IGU153" s="728"/>
      <c r="IGV153" s="728"/>
      <c r="IGW153" s="728"/>
      <c r="IGX153" s="728"/>
      <c r="IGY153" s="728"/>
      <c r="IGZ153" s="728"/>
      <c r="IHA153" s="728"/>
      <c r="IHB153" s="728"/>
      <c r="IHC153" s="728"/>
      <c r="IHD153" s="728"/>
      <c r="IHE153" s="728"/>
      <c r="IHF153" s="728"/>
      <c r="IHG153" s="728"/>
      <c r="IHH153" s="728"/>
      <c r="IHI153" s="728"/>
      <c r="IHJ153" s="728"/>
      <c r="IHK153" s="728"/>
      <c r="IHL153" s="728"/>
      <c r="IHM153" s="728"/>
      <c r="IHN153" s="728"/>
      <c r="IHO153" s="728"/>
      <c r="IHP153" s="728"/>
      <c r="IHQ153" s="728"/>
      <c r="IHR153" s="728"/>
      <c r="IHS153" s="728"/>
      <c r="IHT153" s="728"/>
      <c r="IHU153" s="728"/>
      <c r="IHV153" s="728"/>
      <c r="IHW153" s="728"/>
      <c r="IHX153" s="728"/>
      <c r="IHY153" s="728"/>
      <c r="IHZ153" s="728"/>
      <c r="IIA153" s="728"/>
      <c r="IIB153" s="728"/>
      <c r="IIC153" s="728"/>
      <c r="IID153" s="728"/>
      <c r="IIE153" s="728"/>
      <c r="IIF153" s="728"/>
      <c r="IIG153" s="728"/>
      <c r="IIH153" s="728"/>
      <c r="III153" s="728"/>
      <c r="IIJ153" s="728"/>
      <c r="IIK153" s="728"/>
      <c r="IIL153" s="728"/>
      <c r="IIM153" s="728"/>
      <c r="IIN153" s="728"/>
      <c r="IIO153" s="728"/>
      <c r="IIP153" s="728"/>
      <c r="IIQ153" s="728"/>
      <c r="IIR153" s="728"/>
      <c r="IIS153" s="728"/>
      <c r="IIT153" s="728"/>
      <c r="IIU153" s="728"/>
      <c r="IIV153" s="728"/>
      <c r="IIW153" s="728"/>
      <c r="IIX153" s="728"/>
      <c r="IIY153" s="728"/>
      <c r="IIZ153" s="728"/>
      <c r="IJA153" s="728"/>
      <c r="IJB153" s="728"/>
      <c r="IJC153" s="728"/>
      <c r="IJD153" s="728"/>
      <c r="IJE153" s="728"/>
      <c r="IJF153" s="728"/>
      <c r="IJG153" s="728"/>
      <c r="IJH153" s="728"/>
      <c r="IJI153" s="728"/>
      <c r="IJJ153" s="728"/>
      <c r="IJK153" s="728"/>
      <c r="IJL153" s="728"/>
      <c r="IJM153" s="728"/>
      <c r="IJN153" s="728"/>
      <c r="IJO153" s="728"/>
      <c r="IJP153" s="728"/>
      <c r="IJQ153" s="728"/>
      <c r="IJR153" s="728"/>
      <c r="IJS153" s="728"/>
      <c r="IJT153" s="728"/>
      <c r="IJU153" s="728"/>
      <c r="IJV153" s="728"/>
      <c r="IJW153" s="728"/>
      <c r="IJX153" s="728"/>
      <c r="IJY153" s="728"/>
      <c r="IJZ153" s="728"/>
      <c r="IKA153" s="728"/>
      <c r="IKB153" s="728"/>
      <c r="IKC153" s="728"/>
      <c r="IKD153" s="728"/>
      <c r="IKE153" s="728"/>
      <c r="IKF153" s="728"/>
      <c r="IKG153" s="728"/>
      <c r="IKH153" s="728"/>
      <c r="IKI153" s="728"/>
      <c r="IKJ153" s="728"/>
      <c r="IKK153" s="728"/>
      <c r="IKL153" s="728"/>
      <c r="IKM153" s="728"/>
      <c r="IKN153" s="728"/>
      <c r="IKO153" s="728"/>
      <c r="IKP153" s="728"/>
      <c r="IKQ153" s="728"/>
      <c r="IKR153" s="728"/>
      <c r="IKS153" s="728"/>
      <c r="IKT153" s="728"/>
      <c r="IKU153" s="728"/>
      <c r="IKV153" s="728"/>
      <c r="IKW153" s="728"/>
      <c r="IKX153" s="728"/>
      <c r="IKY153" s="728"/>
      <c r="IKZ153" s="728"/>
      <c r="ILA153" s="728"/>
      <c r="ILB153" s="728"/>
      <c r="ILC153" s="728"/>
      <c r="ILD153" s="728"/>
      <c r="ILE153" s="728"/>
      <c r="ILF153" s="728"/>
      <c r="ILG153" s="728"/>
      <c r="ILH153" s="728"/>
      <c r="ILI153" s="728"/>
      <c r="ILJ153" s="728"/>
      <c r="ILK153" s="728"/>
      <c r="ILL153" s="728"/>
      <c r="ILM153" s="728"/>
      <c r="ILN153" s="728"/>
      <c r="ILO153" s="728"/>
      <c r="ILP153" s="728"/>
      <c r="ILQ153" s="728"/>
      <c r="ILR153" s="728"/>
      <c r="ILS153" s="728"/>
      <c r="ILT153" s="728"/>
      <c r="ILU153" s="728"/>
      <c r="ILV153" s="728"/>
      <c r="ILW153" s="728"/>
      <c r="ILX153" s="728"/>
      <c r="ILY153" s="728"/>
      <c r="ILZ153" s="728"/>
      <c r="IMA153" s="728"/>
      <c r="IMB153" s="728"/>
      <c r="IMC153" s="728"/>
      <c r="IMD153" s="728"/>
      <c r="IME153" s="728"/>
      <c r="IMF153" s="728"/>
      <c r="IMG153" s="728"/>
      <c r="IMH153" s="728"/>
      <c r="IMI153" s="728"/>
      <c r="IMJ153" s="728"/>
      <c r="IMK153" s="728"/>
      <c r="IML153" s="728"/>
      <c r="IMM153" s="728"/>
      <c r="IMN153" s="728"/>
      <c r="IMO153" s="728"/>
      <c r="IMP153" s="728"/>
      <c r="IMQ153" s="728"/>
      <c r="IMR153" s="728"/>
      <c r="IMS153" s="728"/>
      <c r="IMT153" s="728"/>
      <c r="IMU153" s="728"/>
      <c r="IMV153" s="728"/>
      <c r="IMW153" s="728"/>
      <c r="IMX153" s="728"/>
      <c r="IMY153" s="728"/>
      <c r="IMZ153" s="728"/>
      <c r="INA153" s="728"/>
      <c r="INB153" s="728"/>
      <c r="INC153" s="728"/>
      <c r="IND153" s="728"/>
      <c r="INE153" s="728"/>
      <c r="INF153" s="728"/>
      <c r="ING153" s="728"/>
      <c r="INH153" s="728"/>
      <c r="INI153" s="728"/>
      <c r="INJ153" s="728"/>
      <c r="INK153" s="728"/>
      <c r="INL153" s="728"/>
      <c r="INM153" s="728"/>
      <c r="INN153" s="728"/>
      <c r="INO153" s="728"/>
      <c r="INP153" s="728"/>
      <c r="INQ153" s="728"/>
      <c r="INR153" s="728"/>
      <c r="INS153" s="728"/>
      <c r="INT153" s="728"/>
      <c r="INU153" s="728"/>
      <c r="INV153" s="728"/>
      <c r="INW153" s="728"/>
      <c r="INX153" s="728"/>
      <c r="INY153" s="728"/>
      <c r="INZ153" s="728"/>
      <c r="IOA153" s="728"/>
      <c r="IOB153" s="728"/>
      <c r="IOC153" s="728"/>
      <c r="IOD153" s="728"/>
      <c r="IOE153" s="728"/>
      <c r="IOF153" s="728"/>
      <c r="IOG153" s="728"/>
      <c r="IOH153" s="728"/>
      <c r="IOI153" s="728"/>
      <c r="IOJ153" s="728"/>
      <c r="IOK153" s="728"/>
      <c r="IOL153" s="728"/>
      <c r="IOM153" s="728"/>
      <c r="ION153" s="728"/>
      <c r="IOO153" s="728"/>
      <c r="IOP153" s="728"/>
      <c r="IOQ153" s="728"/>
      <c r="IOR153" s="728"/>
      <c r="IOS153" s="728"/>
      <c r="IOT153" s="728"/>
      <c r="IOU153" s="728"/>
      <c r="IOV153" s="728"/>
      <c r="IOW153" s="728"/>
      <c r="IOX153" s="728"/>
      <c r="IOY153" s="728"/>
      <c r="IOZ153" s="728"/>
      <c r="IPA153" s="728"/>
      <c r="IPB153" s="728"/>
      <c r="IPC153" s="728"/>
      <c r="IPD153" s="728"/>
      <c r="IPE153" s="728"/>
      <c r="IPF153" s="728"/>
      <c r="IPG153" s="728"/>
      <c r="IPH153" s="728"/>
      <c r="IPI153" s="728"/>
      <c r="IPJ153" s="728"/>
      <c r="IPK153" s="728"/>
      <c r="IPL153" s="728"/>
      <c r="IPM153" s="728"/>
      <c r="IPN153" s="728"/>
      <c r="IPO153" s="728"/>
      <c r="IPP153" s="728"/>
      <c r="IPQ153" s="728"/>
      <c r="IPR153" s="728"/>
      <c r="IPS153" s="728"/>
      <c r="IPT153" s="728"/>
      <c r="IPU153" s="728"/>
      <c r="IPV153" s="728"/>
      <c r="IPW153" s="728"/>
      <c r="IPX153" s="728"/>
      <c r="IPY153" s="728"/>
      <c r="IPZ153" s="728"/>
      <c r="IQA153" s="728"/>
      <c r="IQB153" s="728"/>
      <c r="IQC153" s="728"/>
      <c r="IQD153" s="728"/>
      <c r="IQE153" s="728"/>
      <c r="IQF153" s="728"/>
      <c r="IQG153" s="728"/>
      <c r="IQH153" s="728"/>
      <c r="IQI153" s="728"/>
      <c r="IQJ153" s="728"/>
      <c r="IQK153" s="728"/>
      <c r="IQL153" s="728"/>
      <c r="IQM153" s="728"/>
      <c r="IQN153" s="728"/>
      <c r="IQO153" s="728"/>
      <c r="IQP153" s="728"/>
      <c r="IQQ153" s="728"/>
      <c r="IQR153" s="728"/>
      <c r="IQS153" s="728"/>
      <c r="IQT153" s="728"/>
      <c r="IQU153" s="728"/>
      <c r="IQV153" s="728"/>
      <c r="IQW153" s="728"/>
      <c r="IQX153" s="728"/>
      <c r="IQY153" s="728"/>
      <c r="IQZ153" s="728"/>
      <c r="IRA153" s="728"/>
      <c r="IRB153" s="728"/>
      <c r="IRC153" s="728"/>
      <c r="IRD153" s="728"/>
      <c r="IRE153" s="728"/>
      <c r="IRF153" s="728"/>
      <c r="IRG153" s="728"/>
      <c r="IRH153" s="728"/>
      <c r="IRI153" s="728"/>
      <c r="IRJ153" s="728"/>
      <c r="IRK153" s="728"/>
      <c r="IRL153" s="728"/>
      <c r="IRM153" s="728"/>
      <c r="IRN153" s="728"/>
      <c r="IRO153" s="728"/>
      <c r="IRP153" s="728"/>
      <c r="IRQ153" s="728"/>
      <c r="IRR153" s="728"/>
      <c r="IRS153" s="728"/>
      <c r="IRT153" s="728"/>
      <c r="IRU153" s="728"/>
      <c r="IRV153" s="728"/>
      <c r="IRW153" s="728"/>
      <c r="IRX153" s="728"/>
      <c r="IRY153" s="728"/>
      <c r="IRZ153" s="728"/>
      <c r="ISA153" s="728"/>
      <c r="ISB153" s="728"/>
      <c r="ISC153" s="728"/>
      <c r="ISD153" s="728"/>
      <c r="ISE153" s="728"/>
      <c r="ISF153" s="728"/>
      <c r="ISG153" s="728"/>
      <c r="ISH153" s="728"/>
      <c r="ISI153" s="728"/>
      <c r="ISJ153" s="728"/>
      <c r="ISK153" s="728"/>
      <c r="ISL153" s="728"/>
      <c r="ISM153" s="728"/>
      <c r="ISN153" s="728"/>
      <c r="ISO153" s="728"/>
      <c r="ISP153" s="728"/>
      <c r="ISQ153" s="728"/>
      <c r="ISR153" s="728"/>
      <c r="ISS153" s="728"/>
      <c r="IST153" s="728"/>
      <c r="ISU153" s="728"/>
      <c r="ISV153" s="728"/>
      <c r="ISW153" s="728"/>
      <c r="ISX153" s="728"/>
      <c r="ISY153" s="728"/>
      <c r="ISZ153" s="728"/>
      <c r="ITA153" s="728"/>
      <c r="ITB153" s="728"/>
      <c r="ITC153" s="728"/>
      <c r="ITD153" s="728"/>
      <c r="ITE153" s="728"/>
      <c r="ITF153" s="728"/>
      <c r="ITG153" s="728"/>
      <c r="ITH153" s="728"/>
      <c r="ITI153" s="728"/>
      <c r="ITJ153" s="728"/>
      <c r="ITK153" s="728"/>
      <c r="ITL153" s="728"/>
      <c r="ITM153" s="728"/>
      <c r="ITN153" s="728"/>
      <c r="ITO153" s="728"/>
      <c r="ITP153" s="728"/>
      <c r="ITQ153" s="728"/>
      <c r="ITR153" s="728"/>
      <c r="ITS153" s="728"/>
      <c r="ITT153" s="728"/>
      <c r="ITU153" s="728"/>
      <c r="ITV153" s="728"/>
      <c r="ITW153" s="728"/>
      <c r="ITX153" s="728"/>
      <c r="ITY153" s="728"/>
      <c r="ITZ153" s="728"/>
      <c r="IUA153" s="728"/>
      <c r="IUB153" s="728"/>
      <c r="IUC153" s="728"/>
      <c r="IUD153" s="728"/>
      <c r="IUE153" s="728"/>
      <c r="IUF153" s="728"/>
      <c r="IUG153" s="728"/>
      <c r="IUH153" s="728"/>
      <c r="IUI153" s="728"/>
      <c r="IUJ153" s="728"/>
      <c r="IUK153" s="728"/>
      <c r="IUL153" s="728"/>
      <c r="IUM153" s="728"/>
      <c r="IUN153" s="728"/>
      <c r="IUO153" s="728"/>
      <c r="IUP153" s="728"/>
      <c r="IUQ153" s="728"/>
      <c r="IUR153" s="728"/>
      <c r="IUS153" s="728"/>
      <c r="IUT153" s="728"/>
      <c r="IUU153" s="728"/>
      <c r="IUV153" s="728"/>
      <c r="IUW153" s="728"/>
      <c r="IUX153" s="728"/>
      <c r="IUY153" s="728"/>
      <c r="IUZ153" s="728"/>
      <c r="IVA153" s="728"/>
      <c r="IVB153" s="728"/>
      <c r="IVC153" s="728"/>
      <c r="IVD153" s="728"/>
      <c r="IVE153" s="728"/>
      <c r="IVF153" s="728"/>
      <c r="IVG153" s="728"/>
      <c r="IVH153" s="728"/>
      <c r="IVI153" s="728"/>
      <c r="IVJ153" s="728"/>
      <c r="IVK153" s="728"/>
      <c r="IVL153" s="728"/>
      <c r="IVM153" s="728"/>
      <c r="IVN153" s="728"/>
      <c r="IVO153" s="728"/>
      <c r="IVP153" s="728"/>
      <c r="IVQ153" s="728"/>
      <c r="IVR153" s="728"/>
      <c r="IVS153" s="728"/>
      <c r="IVT153" s="728"/>
      <c r="IVU153" s="728"/>
      <c r="IVV153" s="728"/>
      <c r="IVW153" s="728"/>
      <c r="IVX153" s="728"/>
      <c r="IVY153" s="728"/>
      <c r="IVZ153" s="728"/>
      <c r="IWA153" s="728"/>
      <c r="IWB153" s="728"/>
      <c r="IWC153" s="728"/>
      <c r="IWD153" s="728"/>
      <c r="IWE153" s="728"/>
      <c r="IWF153" s="728"/>
      <c r="IWG153" s="728"/>
      <c r="IWH153" s="728"/>
      <c r="IWI153" s="728"/>
      <c r="IWJ153" s="728"/>
      <c r="IWK153" s="728"/>
      <c r="IWL153" s="728"/>
      <c r="IWM153" s="728"/>
      <c r="IWN153" s="728"/>
      <c r="IWO153" s="728"/>
      <c r="IWP153" s="728"/>
      <c r="IWQ153" s="728"/>
      <c r="IWR153" s="728"/>
      <c r="IWS153" s="728"/>
      <c r="IWT153" s="728"/>
      <c r="IWU153" s="728"/>
      <c r="IWV153" s="728"/>
      <c r="IWW153" s="728"/>
      <c r="IWX153" s="728"/>
      <c r="IWY153" s="728"/>
      <c r="IWZ153" s="728"/>
      <c r="IXA153" s="728"/>
      <c r="IXB153" s="728"/>
      <c r="IXC153" s="728"/>
      <c r="IXD153" s="728"/>
      <c r="IXE153" s="728"/>
      <c r="IXF153" s="728"/>
      <c r="IXG153" s="728"/>
      <c r="IXH153" s="728"/>
      <c r="IXI153" s="728"/>
      <c r="IXJ153" s="728"/>
      <c r="IXK153" s="728"/>
      <c r="IXL153" s="728"/>
      <c r="IXM153" s="728"/>
      <c r="IXN153" s="728"/>
      <c r="IXO153" s="728"/>
      <c r="IXP153" s="728"/>
      <c r="IXQ153" s="728"/>
      <c r="IXR153" s="728"/>
      <c r="IXS153" s="728"/>
      <c r="IXT153" s="728"/>
      <c r="IXU153" s="728"/>
      <c r="IXV153" s="728"/>
      <c r="IXW153" s="728"/>
      <c r="IXX153" s="728"/>
      <c r="IXY153" s="728"/>
      <c r="IXZ153" s="728"/>
      <c r="IYA153" s="728"/>
      <c r="IYB153" s="728"/>
      <c r="IYC153" s="728"/>
      <c r="IYD153" s="728"/>
      <c r="IYE153" s="728"/>
      <c r="IYF153" s="728"/>
      <c r="IYG153" s="728"/>
      <c r="IYH153" s="728"/>
      <c r="IYI153" s="728"/>
      <c r="IYJ153" s="728"/>
      <c r="IYK153" s="728"/>
      <c r="IYL153" s="728"/>
      <c r="IYM153" s="728"/>
      <c r="IYN153" s="728"/>
      <c r="IYO153" s="728"/>
      <c r="IYP153" s="728"/>
      <c r="IYQ153" s="728"/>
      <c r="IYR153" s="728"/>
      <c r="IYS153" s="728"/>
      <c r="IYT153" s="728"/>
      <c r="IYU153" s="728"/>
      <c r="IYV153" s="728"/>
      <c r="IYW153" s="728"/>
      <c r="IYX153" s="728"/>
      <c r="IYY153" s="728"/>
      <c r="IYZ153" s="728"/>
      <c r="IZA153" s="728"/>
      <c r="IZB153" s="728"/>
      <c r="IZC153" s="728"/>
      <c r="IZD153" s="728"/>
      <c r="IZE153" s="728"/>
      <c r="IZF153" s="728"/>
      <c r="IZG153" s="728"/>
      <c r="IZH153" s="728"/>
      <c r="IZI153" s="728"/>
      <c r="IZJ153" s="728"/>
      <c r="IZK153" s="728"/>
      <c r="IZL153" s="728"/>
      <c r="IZM153" s="728"/>
      <c r="IZN153" s="728"/>
      <c r="IZO153" s="728"/>
      <c r="IZP153" s="728"/>
      <c r="IZQ153" s="728"/>
      <c r="IZR153" s="728"/>
      <c r="IZS153" s="728"/>
      <c r="IZT153" s="728"/>
      <c r="IZU153" s="728"/>
      <c r="IZV153" s="728"/>
      <c r="IZW153" s="728"/>
      <c r="IZX153" s="728"/>
      <c r="IZY153" s="728"/>
      <c r="IZZ153" s="728"/>
      <c r="JAA153" s="728"/>
      <c r="JAB153" s="728"/>
      <c r="JAC153" s="728"/>
      <c r="JAD153" s="728"/>
      <c r="JAE153" s="728"/>
      <c r="JAF153" s="728"/>
      <c r="JAG153" s="728"/>
      <c r="JAH153" s="728"/>
      <c r="JAI153" s="728"/>
      <c r="JAJ153" s="728"/>
      <c r="JAK153" s="728"/>
      <c r="JAL153" s="728"/>
      <c r="JAM153" s="728"/>
      <c r="JAN153" s="728"/>
      <c r="JAO153" s="728"/>
      <c r="JAP153" s="728"/>
      <c r="JAQ153" s="728"/>
      <c r="JAR153" s="728"/>
      <c r="JAS153" s="728"/>
      <c r="JAT153" s="728"/>
      <c r="JAU153" s="728"/>
      <c r="JAV153" s="728"/>
      <c r="JAW153" s="728"/>
      <c r="JAX153" s="728"/>
      <c r="JAY153" s="728"/>
      <c r="JAZ153" s="728"/>
      <c r="JBA153" s="728"/>
      <c r="JBB153" s="728"/>
      <c r="JBC153" s="728"/>
      <c r="JBD153" s="728"/>
      <c r="JBE153" s="728"/>
      <c r="JBF153" s="728"/>
      <c r="JBG153" s="728"/>
      <c r="JBH153" s="728"/>
      <c r="JBI153" s="728"/>
      <c r="JBJ153" s="728"/>
      <c r="JBK153" s="728"/>
      <c r="JBL153" s="728"/>
      <c r="JBM153" s="728"/>
      <c r="JBN153" s="728"/>
      <c r="JBO153" s="728"/>
      <c r="JBP153" s="728"/>
      <c r="JBQ153" s="728"/>
      <c r="JBR153" s="728"/>
      <c r="JBS153" s="728"/>
      <c r="JBT153" s="728"/>
      <c r="JBU153" s="728"/>
      <c r="JBV153" s="728"/>
      <c r="JBW153" s="728"/>
      <c r="JBX153" s="728"/>
      <c r="JBY153" s="728"/>
      <c r="JBZ153" s="728"/>
      <c r="JCA153" s="728"/>
      <c r="JCB153" s="728"/>
      <c r="JCC153" s="728"/>
      <c r="JCD153" s="728"/>
      <c r="JCE153" s="728"/>
      <c r="JCF153" s="728"/>
      <c r="JCG153" s="728"/>
      <c r="JCH153" s="728"/>
      <c r="JCI153" s="728"/>
      <c r="JCJ153" s="728"/>
      <c r="JCK153" s="728"/>
      <c r="JCL153" s="728"/>
      <c r="JCM153" s="728"/>
      <c r="JCN153" s="728"/>
      <c r="JCO153" s="728"/>
      <c r="JCP153" s="728"/>
      <c r="JCQ153" s="728"/>
      <c r="JCR153" s="728"/>
      <c r="JCS153" s="728"/>
      <c r="JCT153" s="728"/>
      <c r="JCU153" s="728"/>
      <c r="JCV153" s="728"/>
      <c r="JCW153" s="728"/>
      <c r="JCX153" s="728"/>
      <c r="JCY153" s="728"/>
      <c r="JCZ153" s="728"/>
      <c r="JDA153" s="728"/>
      <c r="JDB153" s="728"/>
      <c r="JDC153" s="728"/>
      <c r="JDD153" s="728"/>
      <c r="JDE153" s="728"/>
      <c r="JDF153" s="728"/>
      <c r="JDG153" s="728"/>
      <c r="JDH153" s="728"/>
      <c r="JDI153" s="728"/>
      <c r="JDJ153" s="728"/>
      <c r="JDK153" s="728"/>
      <c r="JDL153" s="728"/>
      <c r="JDM153" s="728"/>
      <c r="JDN153" s="728"/>
      <c r="JDO153" s="728"/>
      <c r="JDP153" s="728"/>
      <c r="JDQ153" s="728"/>
      <c r="JDR153" s="728"/>
      <c r="JDS153" s="728"/>
      <c r="JDT153" s="728"/>
      <c r="JDU153" s="728"/>
      <c r="JDV153" s="728"/>
      <c r="JDW153" s="728"/>
      <c r="JDX153" s="728"/>
      <c r="JDY153" s="728"/>
      <c r="JDZ153" s="728"/>
      <c r="JEA153" s="728"/>
      <c r="JEB153" s="728"/>
      <c r="JEC153" s="728"/>
      <c r="JED153" s="728"/>
      <c r="JEE153" s="728"/>
      <c r="JEF153" s="728"/>
      <c r="JEG153" s="728"/>
      <c r="JEH153" s="728"/>
      <c r="JEI153" s="728"/>
      <c r="JEJ153" s="728"/>
      <c r="JEK153" s="728"/>
      <c r="JEL153" s="728"/>
      <c r="JEM153" s="728"/>
      <c r="JEN153" s="728"/>
      <c r="JEO153" s="728"/>
      <c r="JEP153" s="728"/>
      <c r="JEQ153" s="728"/>
      <c r="JER153" s="728"/>
      <c r="JES153" s="728"/>
      <c r="JET153" s="728"/>
      <c r="JEU153" s="728"/>
      <c r="JEV153" s="728"/>
      <c r="JEW153" s="728"/>
      <c r="JEX153" s="728"/>
      <c r="JEY153" s="728"/>
      <c r="JEZ153" s="728"/>
      <c r="JFA153" s="728"/>
      <c r="JFB153" s="728"/>
      <c r="JFC153" s="728"/>
      <c r="JFD153" s="728"/>
      <c r="JFE153" s="728"/>
      <c r="JFF153" s="728"/>
      <c r="JFG153" s="728"/>
      <c r="JFH153" s="728"/>
      <c r="JFI153" s="728"/>
      <c r="JFJ153" s="728"/>
      <c r="JFK153" s="728"/>
      <c r="JFL153" s="728"/>
      <c r="JFM153" s="728"/>
      <c r="JFN153" s="728"/>
      <c r="JFO153" s="728"/>
      <c r="JFP153" s="728"/>
      <c r="JFQ153" s="728"/>
      <c r="JFR153" s="728"/>
      <c r="JFS153" s="728"/>
      <c r="JFT153" s="728"/>
      <c r="JFU153" s="728"/>
      <c r="JFV153" s="728"/>
      <c r="JFW153" s="728"/>
      <c r="JFX153" s="728"/>
      <c r="JFY153" s="728"/>
      <c r="JFZ153" s="728"/>
      <c r="JGA153" s="728"/>
      <c r="JGB153" s="728"/>
      <c r="JGC153" s="728"/>
      <c r="JGD153" s="728"/>
      <c r="JGE153" s="728"/>
      <c r="JGF153" s="728"/>
      <c r="JGG153" s="728"/>
      <c r="JGH153" s="728"/>
      <c r="JGI153" s="728"/>
      <c r="JGJ153" s="728"/>
      <c r="JGK153" s="728"/>
      <c r="JGL153" s="728"/>
      <c r="JGM153" s="728"/>
      <c r="JGN153" s="728"/>
      <c r="JGO153" s="728"/>
      <c r="JGP153" s="728"/>
      <c r="JGQ153" s="728"/>
      <c r="JGR153" s="728"/>
      <c r="JGS153" s="728"/>
      <c r="JGT153" s="728"/>
      <c r="JGU153" s="728"/>
      <c r="JGV153" s="728"/>
      <c r="JGW153" s="728"/>
      <c r="JGX153" s="728"/>
      <c r="JGY153" s="728"/>
      <c r="JGZ153" s="728"/>
      <c r="JHA153" s="728"/>
      <c r="JHB153" s="728"/>
      <c r="JHC153" s="728"/>
      <c r="JHD153" s="728"/>
      <c r="JHE153" s="728"/>
      <c r="JHF153" s="728"/>
      <c r="JHG153" s="728"/>
      <c r="JHH153" s="728"/>
      <c r="JHI153" s="728"/>
      <c r="JHJ153" s="728"/>
      <c r="JHK153" s="728"/>
      <c r="JHL153" s="728"/>
      <c r="JHM153" s="728"/>
      <c r="JHN153" s="728"/>
      <c r="JHO153" s="728"/>
      <c r="JHP153" s="728"/>
      <c r="JHQ153" s="728"/>
      <c r="JHR153" s="728"/>
      <c r="JHS153" s="728"/>
      <c r="JHT153" s="728"/>
      <c r="JHU153" s="728"/>
      <c r="JHV153" s="728"/>
      <c r="JHW153" s="728"/>
      <c r="JHX153" s="728"/>
      <c r="JHY153" s="728"/>
      <c r="JHZ153" s="728"/>
      <c r="JIA153" s="728"/>
      <c r="JIB153" s="728"/>
      <c r="JIC153" s="728"/>
      <c r="JID153" s="728"/>
      <c r="JIE153" s="728"/>
      <c r="JIF153" s="728"/>
      <c r="JIG153" s="728"/>
      <c r="JIH153" s="728"/>
      <c r="JII153" s="728"/>
      <c r="JIJ153" s="728"/>
      <c r="JIK153" s="728"/>
      <c r="JIL153" s="728"/>
      <c r="JIM153" s="728"/>
      <c r="JIN153" s="728"/>
      <c r="JIO153" s="728"/>
      <c r="JIP153" s="728"/>
      <c r="JIQ153" s="728"/>
      <c r="JIR153" s="728"/>
      <c r="JIS153" s="728"/>
      <c r="JIT153" s="728"/>
      <c r="JIU153" s="728"/>
      <c r="JIV153" s="728"/>
      <c r="JIW153" s="728"/>
      <c r="JIX153" s="728"/>
      <c r="JIY153" s="728"/>
      <c r="JIZ153" s="728"/>
      <c r="JJA153" s="728"/>
      <c r="JJB153" s="728"/>
      <c r="JJC153" s="728"/>
      <c r="JJD153" s="728"/>
      <c r="JJE153" s="728"/>
      <c r="JJF153" s="728"/>
      <c r="JJG153" s="728"/>
      <c r="JJH153" s="728"/>
      <c r="JJI153" s="728"/>
      <c r="JJJ153" s="728"/>
      <c r="JJK153" s="728"/>
      <c r="JJL153" s="728"/>
      <c r="JJM153" s="728"/>
      <c r="JJN153" s="728"/>
      <c r="JJO153" s="728"/>
      <c r="JJP153" s="728"/>
      <c r="JJQ153" s="728"/>
      <c r="JJR153" s="728"/>
      <c r="JJS153" s="728"/>
      <c r="JJT153" s="728"/>
      <c r="JJU153" s="728"/>
      <c r="JJV153" s="728"/>
      <c r="JJW153" s="728"/>
      <c r="JJX153" s="728"/>
      <c r="JJY153" s="728"/>
      <c r="JJZ153" s="728"/>
      <c r="JKA153" s="728"/>
      <c r="JKB153" s="728"/>
      <c r="JKC153" s="728"/>
      <c r="JKD153" s="728"/>
      <c r="JKE153" s="728"/>
      <c r="JKF153" s="728"/>
      <c r="JKG153" s="728"/>
      <c r="JKH153" s="728"/>
      <c r="JKI153" s="728"/>
      <c r="JKJ153" s="728"/>
      <c r="JKK153" s="728"/>
      <c r="JKL153" s="728"/>
      <c r="JKM153" s="728"/>
      <c r="JKN153" s="728"/>
      <c r="JKO153" s="728"/>
      <c r="JKP153" s="728"/>
      <c r="JKQ153" s="728"/>
      <c r="JKR153" s="728"/>
      <c r="JKS153" s="728"/>
      <c r="JKT153" s="728"/>
      <c r="JKU153" s="728"/>
      <c r="JKV153" s="728"/>
      <c r="JKW153" s="728"/>
      <c r="JKX153" s="728"/>
      <c r="JKY153" s="728"/>
      <c r="JKZ153" s="728"/>
      <c r="JLA153" s="728"/>
      <c r="JLB153" s="728"/>
      <c r="JLC153" s="728"/>
      <c r="JLD153" s="728"/>
      <c r="JLE153" s="728"/>
      <c r="JLF153" s="728"/>
      <c r="JLG153" s="728"/>
      <c r="JLH153" s="728"/>
      <c r="JLI153" s="728"/>
      <c r="JLJ153" s="728"/>
      <c r="JLK153" s="728"/>
      <c r="JLL153" s="728"/>
      <c r="JLM153" s="728"/>
      <c r="JLN153" s="728"/>
      <c r="JLO153" s="728"/>
      <c r="JLP153" s="728"/>
      <c r="JLQ153" s="728"/>
      <c r="JLR153" s="728"/>
      <c r="JLS153" s="728"/>
      <c r="JLT153" s="728"/>
      <c r="JLU153" s="728"/>
      <c r="JLV153" s="728"/>
      <c r="JLW153" s="728"/>
      <c r="JLX153" s="728"/>
      <c r="JLY153" s="728"/>
      <c r="JLZ153" s="728"/>
      <c r="JMA153" s="728"/>
      <c r="JMB153" s="728"/>
      <c r="JMC153" s="728"/>
      <c r="JMD153" s="728"/>
      <c r="JME153" s="728"/>
      <c r="JMF153" s="728"/>
      <c r="JMG153" s="728"/>
      <c r="JMH153" s="728"/>
      <c r="JMI153" s="728"/>
      <c r="JMJ153" s="728"/>
      <c r="JMK153" s="728"/>
      <c r="JML153" s="728"/>
      <c r="JMM153" s="728"/>
      <c r="JMN153" s="728"/>
      <c r="JMO153" s="728"/>
      <c r="JMP153" s="728"/>
      <c r="JMQ153" s="728"/>
      <c r="JMR153" s="728"/>
      <c r="JMS153" s="728"/>
      <c r="JMT153" s="728"/>
      <c r="JMU153" s="728"/>
      <c r="JMV153" s="728"/>
      <c r="JMW153" s="728"/>
      <c r="JMX153" s="728"/>
      <c r="JMY153" s="728"/>
      <c r="JMZ153" s="728"/>
      <c r="JNA153" s="728"/>
      <c r="JNB153" s="728"/>
      <c r="JNC153" s="728"/>
      <c r="JND153" s="728"/>
      <c r="JNE153" s="728"/>
      <c r="JNF153" s="728"/>
      <c r="JNG153" s="728"/>
      <c r="JNH153" s="728"/>
      <c r="JNI153" s="728"/>
      <c r="JNJ153" s="728"/>
      <c r="JNK153" s="728"/>
      <c r="JNL153" s="728"/>
      <c r="JNM153" s="728"/>
      <c r="JNN153" s="728"/>
      <c r="JNO153" s="728"/>
      <c r="JNP153" s="728"/>
      <c r="JNQ153" s="728"/>
      <c r="JNR153" s="728"/>
      <c r="JNS153" s="728"/>
      <c r="JNT153" s="728"/>
      <c r="JNU153" s="728"/>
      <c r="JNV153" s="728"/>
      <c r="JNW153" s="728"/>
      <c r="JNX153" s="728"/>
      <c r="JNY153" s="728"/>
      <c r="JNZ153" s="728"/>
      <c r="JOA153" s="728"/>
      <c r="JOB153" s="728"/>
      <c r="JOC153" s="728"/>
      <c r="JOD153" s="728"/>
      <c r="JOE153" s="728"/>
      <c r="JOF153" s="728"/>
      <c r="JOG153" s="728"/>
      <c r="JOH153" s="728"/>
      <c r="JOI153" s="728"/>
      <c r="JOJ153" s="728"/>
      <c r="JOK153" s="728"/>
      <c r="JOL153" s="728"/>
      <c r="JOM153" s="728"/>
      <c r="JON153" s="728"/>
      <c r="JOO153" s="728"/>
      <c r="JOP153" s="728"/>
      <c r="JOQ153" s="728"/>
      <c r="JOR153" s="728"/>
      <c r="JOS153" s="728"/>
      <c r="JOT153" s="728"/>
      <c r="JOU153" s="728"/>
      <c r="JOV153" s="728"/>
      <c r="JOW153" s="728"/>
      <c r="JOX153" s="728"/>
      <c r="JOY153" s="728"/>
      <c r="JOZ153" s="728"/>
      <c r="JPA153" s="728"/>
      <c r="JPB153" s="728"/>
      <c r="JPC153" s="728"/>
      <c r="JPD153" s="728"/>
      <c r="JPE153" s="728"/>
      <c r="JPF153" s="728"/>
      <c r="JPG153" s="728"/>
      <c r="JPH153" s="728"/>
      <c r="JPI153" s="728"/>
      <c r="JPJ153" s="728"/>
      <c r="JPK153" s="728"/>
      <c r="JPL153" s="728"/>
      <c r="JPM153" s="728"/>
      <c r="JPN153" s="728"/>
      <c r="JPO153" s="728"/>
      <c r="JPP153" s="728"/>
      <c r="JPQ153" s="728"/>
      <c r="JPR153" s="728"/>
      <c r="JPS153" s="728"/>
      <c r="JPT153" s="728"/>
      <c r="JPU153" s="728"/>
      <c r="JPV153" s="728"/>
      <c r="JPW153" s="728"/>
      <c r="JPX153" s="728"/>
      <c r="JPY153" s="728"/>
      <c r="JPZ153" s="728"/>
      <c r="JQA153" s="728"/>
      <c r="JQB153" s="728"/>
      <c r="JQC153" s="728"/>
      <c r="JQD153" s="728"/>
      <c r="JQE153" s="728"/>
      <c r="JQF153" s="728"/>
      <c r="JQG153" s="728"/>
      <c r="JQH153" s="728"/>
      <c r="JQI153" s="728"/>
      <c r="JQJ153" s="728"/>
      <c r="JQK153" s="728"/>
      <c r="JQL153" s="728"/>
      <c r="JQM153" s="728"/>
      <c r="JQN153" s="728"/>
      <c r="JQO153" s="728"/>
      <c r="JQP153" s="728"/>
      <c r="JQQ153" s="728"/>
      <c r="JQR153" s="728"/>
      <c r="JQS153" s="728"/>
      <c r="JQT153" s="728"/>
      <c r="JQU153" s="728"/>
      <c r="JQV153" s="728"/>
      <c r="JQW153" s="728"/>
      <c r="JQX153" s="728"/>
      <c r="JQY153" s="728"/>
      <c r="JQZ153" s="728"/>
      <c r="JRA153" s="728"/>
      <c r="JRB153" s="728"/>
      <c r="JRC153" s="728"/>
      <c r="JRD153" s="728"/>
      <c r="JRE153" s="728"/>
      <c r="JRF153" s="728"/>
      <c r="JRG153" s="728"/>
      <c r="JRH153" s="728"/>
      <c r="JRI153" s="728"/>
      <c r="JRJ153" s="728"/>
      <c r="JRK153" s="728"/>
      <c r="JRL153" s="728"/>
      <c r="JRM153" s="728"/>
      <c r="JRN153" s="728"/>
      <c r="JRO153" s="728"/>
      <c r="JRP153" s="728"/>
      <c r="JRQ153" s="728"/>
      <c r="JRR153" s="728"/>
      <c r="JRS153" s="728"/>
      <c r="JRT153" s="728"/>
      <c r="JRU153" s="728"/>
      <c r="JRV153" s="728"/>
      <c r="JRW153" s="728"/>
      <c r="JRX153" s="728"/>
      <c r="JRY153" s="728"/>
      <c r="JRZ153" s="728"/>
      <c r="JSA153" s="728"/>
      <c r="JSB153" s="728"/>
      <c r="JSC153" s="728"/>
      <c r="JSD153" s="728"/>
      <c r="JSE153" s="728"/>
      <c r="JSF153" s="728"/>
      <c r="JSG153" s="728"/>
      <c r="JSH153" s="728"/>
      <c r="JSI153" s="728"/>
      <c r="JSJ153" s="728"/>
      <c r="JSK153" s="728"/>
      <c r="JSL153" s="728"/>
      <c r="JSM153" s="728"/>
      <c r="JSN153" s="728"/>
      <c r="JSO153" s="728"/>
      <c r="JSP153" s="728"/>
      <c r="JSQ153" s="728"/>
      <c r="JSR153" s="728"/>
      <c r="JSS153" s="728"/>
      <c r="JST153" s="728"/>
      <c r="JSU153" s="728"/>
      <c r="JSV153" s="728"/>
      <c r="JSW153" s="728"/>
      <c r="JSX153" s="728"/>
      <c r="JSY153" s="728"/>
      <c r="JSZ153" s="728"/>
      <c r="JTA153" s="728"/>
      <c r="JTB153" s="728"/>
      <c r="JTC153" s="728"/>
      <c r="JTD153" s="728"/>
      <c r="JTE153" s="728"/>
      <c r="JTF153" s="728"/>
      <c r="JTG153" s="728"/>
      <c r="JTH153" s="728"/>
      <c r="JTI153" s="728"/>
      <c r="JTJ153" s="728"/>
      <c r="JTK153" s="728"/>
      <c r="JTL153" s="728"/>
      <c r="JTM153" s="728"/>
      <c r="JTN153" s="728"/>
      <c r="JTO153" s="728"/>
      <c r="JTP153" s="728"/>
      <c r="JTQ153" s="728"/>
      <c r="JTR153" s="728"/>
      <c r="JTS153" s="728"/>
      <c r="JTT153" s="728"/>
      <c r="JTU153" s="728"/>
      <c r="JTV153" s="728"/>
      <c r="JTW153" s="728"/>
      <c r="JTX153" s="728"/>
      <c r="JTY153" s="728"/>
      <c r="JTZ153" s="728"/>
      <c r="JUA153" s="728"/>
      <c r="JUB153" s="728"/>
      <c r="JUC153" s="728"/>
      <c r="JUD153" s="728"/>
      <c r="JUE153" s="728"/>
      <c r="JUF153" s="728"/>
      <c r="JUG153" s="728"/>
      <c r="JUH153" s="728"/>
      <c r="JUI153" s="728"/>
      <c r="JUJ153" s="728"/>
      <c r="JUK153" s="728"/>
      <c r="JUL153" s="728"/>
      <c r="JUM153" s="728"/>
      <c r="JUN153" s="728"/>
      <c r="JUO153" s="728"/>
      <c r="JUP153" s="728"/>
      <c r="JUQ153" s="728"/>
      <c r="JUR153" s="728"/>
      <c r="JUS153" s="728"/>
      <c r="JUT153" s="728"/>
      <c r="JUU153" s="728"/>
      <c r="JUV153" s="728"/>
      <c r="JUW153" s="728"/>
      <c r="JUX153" s="728"/>
      <c r="JUY153" s="728"/>
      <c r="JUZ153" s="728"/>
      <c r="JVA153" s="728"/>
      <c r="JVB153" s="728"/>
      <c r="JVC153" s="728"/>
      <c r="JVD153" s="728"/>
      <c r="JVE153" s="728"/>
      <c r="JVF153" s="728"/>
      <c r="JVG153" s="728"/>
      <c r="JVH153" s="728"/>
      <c r="JVI153" s="728"/>
      <c r="JVJ153" s="728"/>
      <c r="JVK153" s="728"/>
      <c r="JVL153" s="728"/>
      <c r="JVM153" s="728"/>
      <c r="JVN153" s="728"/>
      <c r="JVO153" s="728"/>
      <c r="JVP153" s="728"/>
      <c r="JVQ153" s="728"/>
      <c r="JVR153" s="728"/>
      <c r="JVS153" s="728"/>
      <c r="JVT153" s="728"/>
      <c r="JVU153" s="728"/>
      <c r="JVV153" s="728"/>
      <c r="JVW153" s="728"/>
      <c r="JVX153" s="728"/>
      <c r="JVY153" s="728"/>
      <c r="JVZ153" s="728"/>
      <c r="JWA153" s="728"/>
      <c r="JWB153" s="728"/>
      <c r="JWC153" s="728"/>
      <c r="JWD153" s="728"/>
      <c r="JWE153" s="728"/>
      <c r="JWF153" s="728"/>
      <c r="JWG153" s="728"/>
      <c r="JWH153" s="728"/>
      <c r="JWI153" s="728"/>
      <c r="JWJ153" s="728"/>
      <c r="JWK153" s="728"/>
      <c r="JWL153" s="728"/>
      <c r="JWM153" s="728"/>
      <c r="JWN153" s="728"/>
      <c r="JWO153" s="728"/>
      <c r="JWP153" s="728"/>
      <c r="JWQ153" s="728"/>
      <c r="JWR153" s="728"/>
      <c r="JWS153" s="728"/>
      <c r="JWT153" s="728"/>
      <c r="JWU153" s="728"/>
      <c r="JWV153" s="728"/>
      <c r="JWW153" s="728"/>
      <c r="JWX153" s="728"/>
      <c r="JWY153" s="728"/>
      <c r="JWZ153" s="728"/>
      <c r="JXA153" s="728"/>
      <c r="JXB153" s="728"/>
      <c r="JXC153" s="728"/>
      <c r="JXD153" s="728"/>
      <c r="JXE153" s="728"/>
      <c r="JXF153" s="728"/>
      <c r="JXG153" s="728"/>
      <c r="JXH153" s="728"/>
      <c r="JXI153" s="728"/>
      <c r="JXJ153" s="728"/>
      <c r="JXK153" s="728"/>
      <c r="JXL153" s="728"/>
      <c r="JXM153" s="728"/>
      <c r="JXN153" s="728"/>
      <c r="JXO153" s="728"/>
      <c r="JXP153" s="728"/>
      <c r="JXQ153" s="728"/>
      <c r="JXR153" s="728"/>
      <c r="JXS153" s="728"/>
      <c r="JXT153" s="728"/>
      <c r="JXU153" s="728"/>
      <c r="JXV153" s="728"/>
      <c r="JXW153" s="728"/>
      <c r="JXX153" s="728"/>
      <c r="JXY153" s="728"/>
      <c r="JXZ153" s="728"/>
      <c r="JYA153" s="728"/>
      <c r="JYB153" s="728"/>
      <c r="JYC153" s="728"/>
      <c r="JYD153" s="728"/>
      <c r="JYE153" s="728"/>
      <c r="JYF153" s="728"/>
      <c r="JYG153" s="728"/>
      <c r="JYH153" s="728"/>
      <c r="JYI153" s="728"/>
      <c r="JYJ153" s="728"/>
      <c r="JYK153" s="728"/>
      <c r="JYL153" s="728"/>
      <c r="JYM153" s="728"/>
      <c r="JYN153" s="728"/>
      <c r="JYO153" s="728"/>
      <c r="JYP153" s="728"/>
      <c r="JYQ153" s="728"/>
      <c r="JYR153" s="728"/>
      <c r="JYS153" s="728"/>
      <c r="JYT153" s="728"/>
      <c r="JYU153" s="728"/>
      <c r="JYV153" s="728"/>
      <c r="JYW153" s="728"/>
      <c r="JYX153" s="728"/>
      <c r="JYY153" s="728"/>
      <c r="JYZ153" s="728"/>
      <c r="JZA153" s="728"/>
      <c r="JZB153" s="728"/>
      <c r="JZC153" s="728"/>
      <c r="JZD153" s="728"/>
      <c r="JZE153" s="728"/>
      <c r="JZF153" s="728"/>
      <c r="JZG153" s="728"/>
      <c r="JZH153" s="728"/>
      <c r="JZI153" s="728"/>
      <c r="JZJ153" s="728"/>
      <c r="JZK153" s="728"/>
      <c r="JZL153" s="728"/>
      <c r="JZM153" s="728"/>
      <c r="JZN153" s="728"/>
      <c r="JZO153" s="728"/>
      <c r="JZP153" s="728"/>
      <c r="JZQ153" s="728"/>
      <c r="JZR153" s="728"/>
      <c r="JZS153" s="728"/>
      <c r="JZT153" s="728"/>
      <c r="JZU153" s="728"/>
      <c r="JZV153" s="728"/>
      <c r="JZW153" s="728"/>
      <c r="JZX153" s="728"/>
      <c r="JZY153" s="728"/>
      <c r="JZZ153" s="728"/>
      <c r="KAA153" s="728"/>
      <c r="KAB153" s="728"/>
      <c r="KAC153" s="728"/>
      <c r="KAD153" s="728"/>
      <c r="KAE153" s="728"/>
      <c r="KAF153" s="728"/>
      <c r="KAG153" s="728"/>
      <c r="KAH153" s="728"/>
      <c r="KAI153" s="728"/>
      <c r="KAJ153" s="728"/>
      <c r="KAK153" s="728"/>
      <c r="KAL153" s="728"/>
      <c r="KAM153" s="728"/>
      <c r="KAN153" s="728"/>
      <c r="KAO153" s="728"/>
      <c r="KAP153" s="728"/>
      <c r="KAQ153" s="728"/>
      <c r="KAR153" s="728"/>
      <c r="KAS153" s="728"/>
      <c r="KAT153" s="728"/>
      <c r="KAU153" s="728"/>
      <c r="KAV153" s="728"/>
      <c r="KAW153" s="728"/>
      <c r="KAX153" s="728"/>
      <c r="KAY153" s="728"/>
      <c r="KAZ153" s="728"/>
      <c r="KBA153" s="728"/>
      <c r="KBB153" s="728"/>
      <c r="KBC153" s="728"/>
      <c r="KBD153" s="728"/>
      <c r="KBE153" s="728"/>
      <c r="KBF153" s="728"/>
      <c r="KBG153" s="728"/>
      <c r="KBH153" s="728"/>
      <c r="KBI153" s="728"/>
      <c r="KBJ153" s="728"/>
      <c r="KBK153" s="728"/>
      <c r="KBL153" s="728"/>
      <c r="KBM153" s="728"/>
      <c r="KBN153" s="728"/>
      <c r="KBO153" s="728"/>
      <c r="KBP153" s="728"/>
      <c r="KBQ153" s="728"/>
      <c r="KBR153" s="728"/>
      <c r="KBS153" s="728"/>
      <c r="KBT153" s="728"/>
      <c r="KBU153" s="728"/>
      <c r="KBV153" s="728"/>
      <c r="KBW153" s="728"/>
      <c r="KBX153" s="728"/>
      <c r="KBY153" s="728"/>
      <c r="KBZ153" s="728"/>
      <c r="KCA153" s="728"/>
      <c r="KCB153" s="728"/>
      <c r="KCC153" s="728"/>
      <c r="KCD153" s="728"/>
      <c r="KCE153" s="728"/>
      <c r="KCF153" s="728"/>
      <c r="KCG153" s="728"/>
      <c r="KCH153" s="728"/>
      <c r="KCI153" s="728"/>
      <c r="KCJ153" s="728"/>
      <c r="KCK153" s="728"/>
      <c r="KCL153" s="728"/>
      <c r="KCM153" s="728"/>
      <c r="KCN153" s="728"/>
      <c r="KCO153" s="728"/>
      <c r="KCP153" s="728"/>
      <c r="KCQ153" s="728"/>
      <c r="KCR153" s="728"/>
      <c r="KCS153" s="728"/>
      <c r="KCT153" s="728"/>
      <c r="KCU153" s="728"/>
      <c r="KCV153" s="728"/>
      <c r="KCW153" s="728"/>
      <c r="KCX153" s="728"/>
      <c r="KCY153" s="728"/>
      <c r="KCZ153" s="728"/>
      <c r="KDA153" s="728"/>
      <c r="KDB153" s="728"/>
      <c r="KDC153" s="728"/>
      <c r="KDD153" s="728"/>
      <c r="KDE153" s="728"/>
      <c r="KDF153" s="728"/>
      <c r="KDG153" s="728"/>
      <c r="KDH153" s="728"/>
      <c r="KDI153" s="728"/>
      <c r="KDJ153" s="728"/>
      <c r="KDK153" s="728"/>
      <c r="KDL153" s="728"/>
      <c r="KDM153" s="728"/>
      <c r="KDN153" s="728"/>
      <c r="KDO153" s="728"/>
      <c r="KDP153" s="728"/>
      <c r="KDQ153" s="728"/>
      <c r="KDR153" s="728"/>
      <c r="KDS153" s="728"/>
      <c r="KDT153" s="728"/>
      <c r="KDU153" s="728"/>
      <c r="KDV153" s="728"/>
      <c r="KDW153" s="728"/>
      <c r="KDX153" s="728"/>
      <c r="KDY153" s="728"/>
      <c r="KDZ153" s="728"/>
      <c r="KEA153" s="728"/>
      <c r="KEB153" s="728"/>
      <c r="KEC153" s="728"/>
      <c r="KED153" s="728"/>
      <c r="KEE153" s="728"/>
      <c r="KEF153" s="728"/>
      <c r="KEG153" s="728"/>
      <c r="KEH153" s="728"/>
      <c r="KEI153" s="728"/>
      <c r="KEJ153" s="728"/>
      <c r="KEK153" s="728"/>
      <c r="KEL153" s="728"/>
      <c r="KEM153" s="728"/>
      <c r="KEN153" s="728"/>
      <c r="KEO153" s="728"/>
      <c r="KEP153" s="728"/>
      <c r="KEQ153" s="728"/>
      <c r="KER153" s="728"/>
      <c r="KES153" s="728"/>
      <c r="KET153" s="728"/>
      <c r="KEU153" s="728"/>
      <c r="KEV153" s="728"/>
      <c r="KEW153" s="728"/>
      <c r="KEX153" s="728"/>
      <c r="KEY153" s="728"/>
      <c r="KEZ153" s="728"/>
      <c r="KFA153" s="728"/>
      <c r="KFB153" s="728"/>
      <c r="KFC153" s="728"/>
      <c r="KFD153" s="728"/>
      <c r="KFE153" s="728"/>
      <c r="KFF153" s="728"/>
      <c r="KFG153" s="728"/>
      <c r="KFH153" s="728"/>
      <c r="KFI153" s="728"/>
      <c r="KFJ153" s="728"/>
      <c r="KFK153" s="728"/>
      <c r="KFL153" s="728"/>
      <c r="KFM153" s="728"/>
      <c r="KFN153" s="728"/>
      <c r="KFO153" s="728"/>
      <c r="KFP153" s="728"/>
      <c r="KFQ153" s="728"/>
      <c r="KFR153" s="728"/>
      <c r="KFS153" s="728"/>
      <c r="KFT153" s="728"/>
      <c r="KFU153" s="728"/>
      <c r="KFV153" s="728"/>
      <c r="KFW153" s="728"/>
      <c r="KFX153" s="728"/>
      <c r="KFY153" s="728"/>
      <c r="KFZ153" s="728"/>
      <c r="KGA153" s="728"/>
      <c r="KGB153" s="728"/>
      <c r="KGC153" s="728"/>
      <c r="KGD153" s="728"/>
      <c r="KGE153" s="728"/>
      <c r="KGF153" s="728"/>
      <c r="KGG153" s="728"/>
      <c r="KGH153" s="728"/>
      <c r="KGI153" s="728"/>
      <c r="KGJ153" s="728"/>
      <c r="KGK153" s="728"/>
      <c r="KGL153" s="728"/>
      <c r="KGM153" s="728"/>
      <c r="KGN153" s="728"/>
      <c r="KGO153" s="728"/>
      <c r="KGP153" s="728"/>
      <c r="KGQ153" s="728"/>
      <c r="KGR153" s="728"/>
      <c r="KGS153" s="728"/>
      <c r="KGT153" s="728"/>
      <c r="KGU153" s="728"/>
      <c r="KGV153" s="728"/>
      <c r="KGW153" s="728"/>
      <c r="KGX153" s="728"/>
      <c r="KGY153" s="728"/>
      <c r="KGZ153" s="728"/>
      <c r="KHA153" s="728"/>
      <c r="KHB153" s="728"/>
      <c r="KHC153" s="728"/>
      <c r="KHD153" s="728"/>
      <c r="KHE153" s="728"/>
      <c r="KHF153" s="728"/>
      <c r="KHG153" s="728"/>
      <c r="KHH153" s="728"/>
      <c r="KHI153" s="728"/>
      <c r="KHJ153" s="728"/>
      <c r="KHK153" s="728"/>
      <c r="KHL153" s="728"/>
      <c r="KHM153" s="728"/>
      <c r="KHN153" s="728"/>
      <c r="KHO153" s="728"/>
      <c r="KHP153" s="728"/>
      <c r="KHQ153" s="728"/>
      <c r="KHR153" s="728"/>
      <c r="KHS153" s="728"/>
      <c r="KHT153" s="728"/>
      <c r="KHU153" s="728"/>
      <c r="KHV153" s="728"/>
      <c r="KHW153" s="728"/>
      <c r="KHX153" s="728"/>
      <c r="KHY153" s="728"/>
      <c r="KHZ153" s="728"/>
      <c r="KIA153" s="728"/>
      <c r="KIB153" s="728"/>
      <c r="KIC153" s="728"/>
      <c r="KID153" s="728"/>
      <c r="KIE153" s="728"/>
      <c r="KIF153" s="728"/>
      <c r="KIG153" s="728"/>
      <c r="KIH153" s="728"/>
      <c r="KII153" s="728"/>
      <c r="KIJ153" s="728"/>
      <c r="KIK153" s="728"/>
      <c r="KIL153" s="728"/>
      <c r="KIM153" s="728"/>
      <c r="KIN153" s="728"/>
      <c r="KIO153" s="728"/>
      <c r="KIP153" s="728"/>
      <c r="KIQ153" s="728"/>
      <c r="KIR153" s="728"/>
      <c r="KIS153" s="728"/>
      <c r="KIT153" s="728"/>
      <c r="KIU153" s="728"/>
      <c r="KIV153" s="728"/>
      <c r="KIW153" s="728"/>
      <c r="KIX153" s="728"/>
      <c r="KIY153" s="728"/>
      <c r="KIZ153" s="728"/>
      <c r="KJA153" s="728"/>
      <c r="KJB153" s="728"/>
      <c r="KJC153" s="728"/>
      <c r="KJD153" s="728"/>
      <c r="KJE153" s="728"/>
      <c r="KJF153" s="728"/>
      <c r="KJG153" s="728"/>
      <c r="KJH153" s="728"/>
      <c r="KJI153" s="728"/>
      <c r="KJJ153" s="728"/>
      <c r="KJK153" s="728"/>
      <c r="KJL153" s="728"/>
      <c r="KJM153" s="728"/>
      <c r="KJN153" s="728"/>
      <c r="KJO153" s="728"/>
      <c r="KJP153" s="728"/>
      <c r="KJQ153" s="728"/>
      <c r="KJR153" s="728"/>
      <c r="KJS153" s="728"/>
      <c r="KJT153" s="728"/>
      <c r="KJU153" s="728"/>
      <c r="KJV153" s="728"/>
      <c r="KJW153" s="728"/>
      <c r="KJX153" s="728"/>
      <c r="KJY153" s="728"/>
      <c r="KJZ153" s="728"/>
      <c r="KKA153" s="728"/>
      <c r="KKB153" s="728"/>
      <c r="KKC153" s="728"/>
      <c r="KKD153" s="728"/>
      <c r="KKE153" s="728"/>
      <c r="KKF153" s="728"/>
      <c r="KKG153" s="728"/>
      <c r="KKH153" s="728"/>
      <c r="KKI153" s="728"/>
      <c r="KKJ153" s="728"/>
      <c r="KKK153" s="728"/>
      <c r="KKL153" s="728"/>
      <c r="KKM153" s="728"/>
      <c r="KKN153" s="728"/>
      <c r="KKO153" s="728"/>
      <c r="KKP153" s="728"/>
      <c r="KKQ153" s="728"/>
      <c r="KKR153" s="728"/>
      <c r="KKS153" s="728"/>
      <c r="KKT153" s="728"/>
      <c r="KKU153" s="728"/>
      <c r="KKV153" s="728"/>
      <c r="KKW153" s="728"/>
      <c r="KKX153" s="728"/>
      <c r="KKY153" s="728"/>
      <c r="KKZ153" s="728"/>
      <c r="KLA153" s="728"/>
      <c r="KLB153" s="728"/>
      <c r="KLC153" s="728"/>
      <c r="KLD153" s="728"/>
      <c r="KLE153" s="728"/>
      <c r="KLF153" s="728"/>
      <c r="KLG153" s="728"/>
      <c r="KLH153" s="728"/>
      <c r="KLI153" s="728"/>
      <c r="KLJ153" s="728"/>
      <c r="KLK153" s="728"/>
      <c r="KLL153" s="728"/>
      <c r="KLM153" s="728"/>
      <c r="KLN153" s="728"/>
      <c r="KLO153" s="728"/>
      <c r="KLP153" s="728"/>
      <c r="KLQ153" s="728"/>
      <c r="KLR153" s="728"/>
      <c r="KLS153" s="728"/>
      <c r="KLT153" s="728"/>
      <c r="KLU153" s="728"/>
      <c r="KLV153" s="728"/>
      <c r="KLW153" s="728"/>
      <c r="KLX153" s="728"/>
      <c r="KLY153" s="728"/>
      <c r="KLZ153" s="728"/>
      <c r="KMA153" s="728"/>
      <c r="KMB153" s="728"/>
      <c r="KMC153" s="728"/>
      <c r="KMD153" s="728"/>
      <c r="KME153" s="728"/>
      <c r="KMF153" s="728"/>
      <c r="KMG153" s="728"/>
      <c r="KMH153" s="728"/>
      <c r="KMI153" s="728"/>
      <c r="KMJ153" s="728"/>
      <c r="KMK153" s="728"/>
      <c r="KML153" s="728"/>
      <c r="KMM153" s="728"/>
      <c r="KMN153" s="728"/>
      <c r="KMO153" s="728"/>
      <c r="KMP153" s="728"/>
      <c r="KMQ153" s="728"/>
      <c r="KMR153" s="728"/>
      <c r="KMS153" s="728"/>
      <c r="KMT153" s="728"/>
      <c r="KMU153" s="728"/>
      <c r="KMV153" s="728"/>
      <c r="KMW153" s="728"/>
      <c r="KMX153" s="728"/>
      <c r="KMY153" s="728"/>
      <c r="KMZ153" s="728"/>
      <c r="KNA153" s="728"/>
      <c r="KNB153" s="728"/>
      <c r="KNC153" s="728"/>
      <c r="KND153" s="728"/>
      <c r="KNE153" s="728"/>
      <c r="KNF153" s="728"/>
      <c r="KNG153" s="728"/>
      <c r="KNH153" s="728"/>
      <c r="KNI153" s="728"/>
      <c r="KNJ153" s="728"/>
      <c r="KNK153" s="728"/>
      <c r="KNL153" s="728"/>
      <c r="KNM153" s="728"/>
      <c r="KNN153" s="728"/>
      <c r="KNO153" s="728"/>
      <c r="KNP153" s="728"/>
      <c r="KNQ153" s="728"/>
      <c r="KNR153" s="728"/>
      <c r="KNS153" s="728"/>
      <c r="KNT153" s="728"/>
      <c r="KNU153" s="728"/>
      <c r="KNV153" s="728"/>
      <c r="KNW153" s="728"/>
      <c r="KNX153" s="728"/>
      <c r="KNY153" s="728"/>
      <c r="KNZ153" s="728"/>
      <c r="KOA153" s="728"/>
      <c r="KOB153" s="728"/>
      <c r="KOC153" s="728"/>
      <c r="KOD153" s="728"/>
      <c r="KOE153" s="728"/>
      <c r="KOF153" s="728"/>
      <c r="KOG153" s="728"/>
      <c r="KOH153" s="728"/>
      <c r="KOI153" s="728"/>
      <c r="KOJ153" s="728"/>
      <c r="KOK153" s="728"/>
      <c r="KOL153" s="728"/>
      <c r="KOM153" s="728"/>
      <c r="KON153" s="728"/>
      <c r="KOO153" s="728"/>
      <c r="KOP153" s="728"/>
      <c r="KOQ153" s="728"/>
      <c r="KOR153" s="728"/>
      <c r="KOS153" s="728"/>
      <c r="KOT153" s="728"/>
      <c r="KOU153" s="728"/>
      <c r="KOV153" s="728"/>
      <c r="KOW153" s="728"/>
      <c r="KOX153" s="728"/>
      <c r="KOY153" s="728"/>
      <c r="KOZ153" s="728"/>
      <c r="KPA153" s="728"/>
      <c r="KPB153" s="728"/>
      <c r="KPC153" s="728"/>
      <c r="KPD153" s="728"/>
      <c r="KPE153" s="728"/>
      <c r="KPF153" s="728"/>
      <c r="KPG153" s="728"/>
      <c r="KPH153" s="728"/>
      <c r="KPI153" s="728"/>
      <c r="KPJ153" s="728"/>
      <c r="KPK153" s="728"/>
      <c r="KPL153" s="728"/>
      <c r="KPM153" s="728"/>
      <c r="KPN153" s="728"/>
      <c r="KPO153" s="728"/>
      <c r="KPP153" s="728"/>
      <c r="KPQ153" s="728"/>
      <c r="KPR153" s="728"/>
      <c r="KPS153" s="728"/>
      <c r="KPT153" s="728"/>
      <c r="KPU153" s="728"/>
      <c r="KPV153" s="728"/>
      <c r="KPW153" s="728"/>
      <c r="KPX153" s="728"/>
      <c r="KPY153" s="728"/>
      <c r="KPZ153" s="728"/>
      <c r="KQA153" s="728"/>
      <c r="KQB153" s="728"/>
      <c r="KQC153" s="728"/>
      <c r="KQD153" s="728"/>
      <c r="KQE153" s="728"/>
      <c r="KQF153" s="728"/>
      <c r="KQG153" s="728"/>
      <c r="KQH153" s="728"/>
      <c r="KQI153" s="728"/>
      <c r="KQJ153" s="728"/>
      <c r="KQK153" s="728"/>
      <c r="KQL153" s="728"/>
      <c r="KQM153" s="728"/>
      <c r="KQN153" s="728"/>
      <c r="KQO153" s="728"/>
      <c r="KQP153" s="728"/>
      <c r="KQQ153" s="728"/>
      <c r="KQR153" s="728"/>
      <c r="KQS153" s="728"/>
      <c r="KQT153" s="728"/>
      <c r="KQU153" s="728"/>
      <c r="KQV153" s="728"/>
      <c r="KQW153" s="728"/>
      <c r="KQX153" s="728"/>
      <c r="KQY153" s="728"/>
      <c r="KQZ153" s="728"/>
      <c r="KRA153" s="728"/>
      <c r="KRB153" s="728"/>
      <c r="KRC153" s="728"/>
      <c r="KRD153" s="728"/>
      <c r="KRE153" s="728"/>
      <c r="KRF153" s="728"/>
      <c r="KRG153" s="728"/>
      <c r="KRH153" s="728"/>
      <c r="KRI153" s="728"/>
      <c r="KRJ153" s="728"/>
      <c r="KRK153" s="728"/>
      <c r="KRL153" s="728"/>
      <c r="KRM153" s="728"/>
      <c r="KRN153" s="728"/>
      <c r="KRO153" s="728"/>
      <c r="KRP153" s="728"/>
      <c r="KRQ153" s="728"/>
      <c r="KRR153" s="728"/>
      <c r="KRS153" s="728"/>
      <c r="KRT153" s="728"/>
      <c r="KRU153" s="728"/>
      <c r="KRV153" s="728"/>
      <c r="KRW153" s="728"/>
      <c r="KRX153" s="728"/>
      <c r="KRY153" s="728"/>
      <c r="KRZ153" s="728"/>
      <c r="KSA153" s="728"/>
      <c r="KSB153" s="728"/>
      <c r="KSC153" s="728"/>
      <c r="KSD153" s="728"/>
      <c r="KSE153" s="728"/>
      <c r="KSF153" s="728"/>
      <c r="KSG153" s="728"/>
      <c r="KSH153" s="728"/>
      <c r="KSI153" s="728"/>
      <c r="KSJ153" s="728"/>
      <c r="KSK153" s="728"/>
      <c r="KSL153" s="728"/>
      <c r="KSM153" s="728"/>
      <c r="KSN153" s="728"/>
      <c r="KSO153" s="728"/>
      <c r="KSP153" s="728"/>
      <c r="KSQ153" s="728"/>
      <c r="KSR153" s="728"/>
      <c r="KSS153" s="728"/>
      <c r="KST153" s="728"/>
      <c r="KSU153" s="728"/>
      <c r="KSV153" s="728"/>
      <c r="KSW153" s="728"/>
      <c r="KSX153" s="728"/>
      <c r="KSY153" s="728"/>
      <c r="KSZ153" s="728"/>
      <c r="KTA153" s="728"/>
      <c r="KTB153" s="728"/>
      <c r="KTC153" s="728"/>
      <c r="KTD153" s="728"/>
      <c r="KTE153" s="728"/>
      <c r="KTF153" s="728"/>
      <c r="KTG153" s="728"/>
      <c r="KTH153" s="728"/>
      <c r="KTI153" s="728"/>
      <c r="KTJ153" s="728"/>
      <c r="KTK153" s="728"/>
      <c r="KTL153" s="728"/>
      <c r="KTM153" s="728"/>
      <c r="KTN153" s="728"/>
      <c r="KTO153" s="728"/>
      <c r="KTP153" s="728"/>
      <c r="KTQ153" s="728"/>
      <c r="KTR153" s="728"/>
      <c r="KTS153" s="728"/>
      <c r="KTT153" s="728"/>
      <c r="KTU153" s="728"/>
      <c r="KTV153" s="728"/>
      <c r="KTW153" s="728"/>
      <c r="KTX153" s="728"/>
      <c r="KTY153" s="728"/>
      <c r="KTZ153" s="728"/>
      <c r="KUA153" s="728"/>
      <c r="KUB153" s="728"/>
      <c r="KUC153" s="728"/>
      <c r="KUD153" s="728"/>
      <c r="KUE153" s="728"/>
      <c r="KUF153" s="728"/>
      <c r="KUG153" s="728"/>
      <c r="KUH153" s="728"/>
      <c r="KUI153" s="728"/>
      <c r="KUJ153" s="728"/>
      <c r="KUK153" s="728"/>
      <c r="KUL153" s="728"/>
      <c r="KUM153" s="728"/>
      <c r="KUN153" s="728"/>
      <c r="KUO153" s="728"/>
      <c r="KUP153" s="728"/>
      <c r="KUQ153" s="728"/>
      <c r="KUR153" s="728"/>
      <c r="KUS153" s="728"/>
      <c r="KUT153" s="728"/>
      <c r="KUU153" s="728"/>
      <c r="KUV153" s="728"/>
      <c r="KUW153" s="728"/>
      <c r="KUX153" s="728"/>
      <c r="KUY153" s="728"/>
      <c r="KUZ153" s="728"/>
      <c r="KVA153" s="728"/>
      <c r="KVB153" s="728"/>
      <c r="KVC153" s="728"/>
      <c r="KVD153" s="728"/>
      <c r="KVE153" s="728"/>
      <c r="KVF153" s="728"/>
      <c r="KVG153" s="728"/>
      <c r="KVH153" s="728"/>
      <c r="KVI153" s="728"/>
      <c r="KVJ153" s="728"/>
      <c r="KVK153" s="728"/>
      <c r="KVL153" s="728"/>
      <c r="KVM153" s="728"/>
      <c r="KVN153" s="728"/>
      <c r="KVO153" s="728"/>
      <c r="KVP153" s="728"/>
      <c r="KVQ153" s="728"/>
      <c r="KVR153" s="728"/>
      <c r="KVS153" s="728"/>
      <c r="KVT153" s="728"/>
      <c r="KVU153" s="728"/>
      <c r="KVV153" s="728"/>
      <c r="KVW153" s="728"/>
      <c r="KVX153" s="728"/>
      <c r="KVY153" s="728"/>
      <c r="KVZ153" s="728"/>
      <c r="KWA153" s="728"/>
      <c r="KWB153" s="728"/>
      <c r="KWC153" s="728"/>
      <c r="KWD153" s="728"/>
      <c r="KWE153" s="728"/>
      <c r="KWF153" s="728"/>
      <c r="KWG153" s="728"/>
      <c r="KWH153" s="728"/>
      <c r="KWI153" s="728"/>
      <c r="KWJ153" s="728"/>
      <c r="KWK153" s="728"/>
      <c r="KWL153" s="728"/>
      <c r="KWM153" s="728"/>
      <c r="KWN153" s="728"/>
      <c r="KWO153" s="728"/>
      <c r="KWP153" s="728"/>
      <c r="KWQ153" s="728"/>
      <c r="KWR153" s="728"/>
      <c r="KWS153" s="728"/>
      <c r="KWT153" s="728"/>
      <c r="KWU153" s="728"/>
      <c r="KWV153" s="728"/>
      <c r="KWW153" s="728"/>
      <c r="KWX153" s="728"/>
      <c r="KWY153" s="728"/>
      <c r="KWZ153" s="728"/>
      <c r="KXA153" s="728"/>
      <c r="KXB153" s="728"/>
      <c r="KXC153" s="728"/>
      <c r="KXD153" s="728"/>
      <c r="KXE153" s="728"/>
      <c r="KXF153" s="728"/>
      <c r="KXG153" s="728"/>
      <c r="KXH153" s="728"/>
      <c r="KXI153" s="728"/>
      <c r="KXJ153" s="728"/>
      <c r="KXK153" s="728"/>
      <c r="KXL153" s="728"/>
      <c r="KXM153" s="728"/>
      <c r="KXN153" s="728"/>
      <c r="KXO153" s="728"/>
      <c r="KXP153" s="728"/>
      <c r="KXQ153" s="728"/>
      <c r="KXR153" s="728"/>
      <c r="KXS153" s="728"/>
      <c r="KXT153" s="728"/>
      <c r="KXU153" s="728"/>
      <c r="KXV153" s="728"/>
      <c r="KXW153" s="728"/>
      <c r="KXX153" s="728"/>
      <c r="KXY153" s="728"/>
      <c r="KXZ153" s="728"/>
      <c r="KYA153" s="728"/>
      <c r="KYB153" s="728"/>
      <c r="KYC153" s="728"/>
      <c r="KYD153" s="728"/>
      <c r="KYE153" s="728"/>
      <c r="KYF153" s="728"/>
      <c r="KYG153" s="728"/>
      <c r="KYH153" s="728"/>
      <c r="KYI153" s="728"/>
      <c r="KYJ153" s="728"/>
      <c r="KYK153" s="728"/>
      <c r="KYL153" s="728"/>
      <c r="KYM153" s="728"/>
      <c r="KYN153" s="728"/>
      <c r="KYO153" s="728"/>
      <c r="KYP153" s="728"/>
      <c r="KYQ153" s="728"/>
      <c r="KYR153" s="728"/>
      <c r="KYS153" s="728"/>
      <c r="KYT153" s="728"/>
      <c r="KYU153" s="728"/>
      <c r="KYV153" s="728"/>
      <c r="KYW153" s="728"/>
      <c r="KYX153" s="728"/>
      <c r="KYY153" s="728"/>
      <c r="KYZ153" s="728"/>
      <c r="KZA153" s="728"/>
      <c r="KZB153" s="728"/>
      <c r="KZC153" s="728"/>
      <c r="KZD153" s="728"/>
      <c r="KZE153" s="728"/>
      <c r="KZF153" s="728"/>
      <c r="KZG153" s="728"/>
      <c r="KZH153" s="728"/>
      <c r="KZI153" s="728"/>
      <c r="KZJ153" s="728"/>
      <c r="KZK153" s="728"/>
      <c r="KZL153" s="728"/>
      <c r="KZM153" s="728"/>
      <c r="KZN153" s="728"/>
      <c r="KZO153" s="728"/>
      <c r="KZP153" s="728"/>
      <c r="KZQ153" s="728"/>
      <c r="KZR153" s="728"/>
      <c r="KZS153" s="728"/>
      <c r="KZT153" s="728"/>
      <c r="KZU153" s="728"/>
      <c r="KZV153" s="728"/>
      <c r="KZW153" s="728"/>
      <c r="KZX153" s="728"/>
      <c r="KZY153" s="728"/>
      <c r="KZZ153" s="728"/>
      <c r="LAA153" s="728"/>
      <c r="LAB153" s="728"/>
      <c r="LAC153" s="728"/>
      <c r="LAD153" s="728"/>
      <c r="LAE153" s="728"/>
      <c r="LAF153" s="728"/>
      <c r="LAG153" s="728"/>
      <c r="LAH153" s="728"/>
      <c r="LAI153" s="728"/>
      <c r="LAJ153" s="728"/>
      <c r="LAK153" s="728"/>
      <c r="LAL153" s="728"/>
      <c r="LAM153" s="728"/>
      <c r="LAN153" s="728"/>
      <c r="LAO153" s="728"/>
      <c r="LAP153" s="728"/>
      <c r="LAQ153" s="728"/>
      <c r="LAR153" s="728"/>
      <c r="LAS153" s="728"/>
      <c r="LAT153" s="728"/>
      <c r="LAU153" s="728"/>
      <c r="LAV153" s="728"/>
      <c r="LAW153" s="728"/>
      <c r="LAX153" s="728"/>
      <c r="LAY153" s="728"/>
      <c r="LAZ153" s="728"/>
      <c r="LBA153" s="728"/>
      <c r="LBB153" s="728"/>
      <c r="LBC153" s="728"/>
      <c r="LBD153" s="728"/>
      <c r="LBE153" s="728"/>
      <c r="LBF153" s="728"/>
      <c r="LBG153" s="728"/>
      <c r="LBH153" s="728"/>
      <c r="LBI153" s="728"/>
      <c r="LBJ153" s="728"/>
      <c r="LBK153" s="728"/>
      <c r="LBL153" s="728"/>
      <c r="LBM153" s="728"/>
      <c r="LBN153" s="728"/>
      <c r="LBO153" s="728"/>
      <c r="LBP153" s="728"/>
      <c r="LBQ153" s="728"/>
      <c r="LBR153" s="728"/>
      <c r="LBS153" s="728"/>
      <c r="LBT153" s="728"/>
      <c r="LBU153" s="728"/>
      <c r="LBV153" s="728"/>
      <c r="LBW153" s="728"/>
      <c r="LBX153" s="728"/>
      <c r="LBY153" s="728"/>
      <c r="LBZ153" s="728"/>
      <c r="LCA153" s="728"/>
      <c r="LCB153" s="728"/>
      <c r="LCC153" s="728"/>
      <c r="LCD153" s="728"/>
      <c r="LCE153" s="728"/>
      <c r="LCF153" s="728"/>
      <c r="LCG153" s="728"/>
      <c r="LCH153" s="728"/>
      <c r="LCI153" s="728"/>
      <c r="LCJ153" s="728"/>
      <c r="LCK153" s="728"/>
      <c r="LCL153" s="728"/>
      <c r="LCM153" s="728"/>
      <c r="LCN153" s="728"/>
      <c r="LCO153" s="728"/>
      <c r="LCP153" s="728"/>
      <c r="LCQ153" s="728"/>
      <c r="LCR153" s="728"/>
      <c r="LCS153" s="728"/>
      <c r="LCT153" s="728"/>
      <c r="LCU153" s="728"/>
      <c r="LCV153" s="728"/>
      <c r="LCW153" s="728"/>
      <c r="LCX153" s="728"/>
      <c r="LCY153" s="728"/>
      <c r="LCZ153" s="728"/>
      <c r="LDA153" s="728"/>
      <c r="LDB153" s="728"/>
      <c r="LDC153" s="728"/>
      <c r="LDD153" s="728"/>
      <c r="LDE153" s="728"/>
      <c r="LDF153" s="728"/>
      <c r="LDG153" s="728"/>
      <c r="LDH153" s="728"/>
      <c r="LDI153" s="728"/>
      <c r="LDJ153" s="728"/>
      <c r="LDK153" s="728"/>
      <c r="LDL153" s="728"/>
      <c r="LDM153" s="728"/>
      <c r="LDN153" s="728"/>
      <c r="LDO153" s="728"/>
      <c r="LDP153" s="728"/>
      <c r="LDQ153" s="728"/>
      <c r="LDR153" s="728"/>
      <c r="LDS153" s="728"/>
      <c r="LDT153" s="728"/>
      <c r="LDU153" s="728"/>
      <c r="LDV153" s="728"/>
      <c r="LDW153" s="728"/>
      <c r="LDX153" s="728"/>
      <c r="LDY153" s="728"/>
      <c r="LDZ153" s="728"/>
      <c r="LEA153" s="728"/>
      <c r="LEB153" s="728"/>
      <c r="LEC153" s="728"/>
      <c r="LED153" s="728"/>
      <c r="LEE153" s="728"/>
      <c r="LEF153" s="728"/>
      <c r="LEG153" s="728"/>
      <c r="LEH153" s="728"/>
      <c r="LEI153" s="728"/>
      <c r="LEJ153" s="728"/>
      <c r="LEK153" s="728"/>
      <c r="LEL153" s="728"/>
      <c r="LEM153" s="728"/>
      <c r="LEN153" s="728"/>
      <c r="LEO153" s="728"/>
      <c r="LEP153" s="728"/>
      <c r="LEQ153" s="728"/>
      <c r="LER153" s="728"/>
      <c r="LES153" s="728"/>
      <c r="LET153" s="728"/>
      <c r="LEU153" s="728"/>
      <c r="LEV153" s="728"/>
      <c r="LEW153" s="728"/>
      <c r="LEX153" s="728"/>
      <c r="LEY153" s="728"/>
      <c r="LEZ153" s="728"/>
      <c r="LFA153" s="728"/>
      <c r="LFB153" s="728"/>
      <c r="LFC153" s="728"/>
      <c r="LFD153" s="728"/>
      <c r="LFE153" s="728"/>
      <c r="LFF153" s="728"/>
      <c r="LFG153" s="728"/>
      <c r="LFH153" s="728"/>
      <c r="LFI153" s="728"/>
      <c r="LFJ153" s="728"/>
      <c r="LFK153" s="728"/>
      <c r="LFL153" s="728"/>
      <c r="LFM153" s="728"/>
      <c r="LFN153" s="728"/>
      <c r="LFO153" s="728"/>
      <c r="LFP153" s="728"/>
      <c r="LFQ153" s="728"/>
      <c r="LFR153" s="728"/>
      <c r="LFS153" s="728"/>
      <c r="LFT153" s="728"/>
      <c r="LFU153" s="728"/>
      <c r="LFV153" s="728"/>
      <c r="LFW153" s="728"/>
      <c r="LFX153" s="728"/>
      <c r="LFY153" s="728"/>
      <c r="LFZ153" s="728"/>
      <c r="LGA153" s="728"/>
      <c r="LGB153" s="728"/>
      <c r="LGC153" s="728"/>
      <c r="LGD153" s="728"/>
      <c r="LGE153" s="728"/>
      <c r="LGF153" s="728"/>
      <c r="LGG153" s="728"/>
      <c r="LGH153" s="728"/>
      <c r="LGI153" s="728"/>
      <c r="LGJ153" s="728"/>
      <c r="LGK153" s="728"/>
      <c r="LGL153" s="728"/>
      <c r="LGM153" s="728"/>
      <c r="LGN153" s="728"/>
      <c r="LGO153" s="728"/>
      <c r="LGP153" s="728"/>
      <c r="LGQ153" s="728"/>
      <c r="LGR153" s="728"/>
      <c r="LGS153" s="728"/>
      <c r="LGT153" s="728"/>
      <c r="LGU153" s="728"/>
      <c r="LGV153" s="728"/>
      <c r="LGW153" s="728"/>
      <c r="LGX153" s="728"/>
      <c r="LGY153" s="728"/>
      <c r="LGZ153" s="728"/>
      <c r="LHA153" s="728"/>
      <c r="LHB153" s="728"/>
      <c r="LHC153" s="728"/>
      <c r="LHD153" s="728"/>
      <c r="LHE153" s="728"/>
      <c r="LHF153" s="728"/>
      <c r="LHG153" s="728"/>
      <c r="LHH153" s="728"/>
      <c r="LHI153" s="728"/>
      <c r="LHJ153" s="728"/>
      <c r="LHK153" s="728"/>
      <c r="LHL153" s="728"/>
      <c r="LHM153" s="728"/>
      <c r="LHN153" s="728"/>
      <c r="LHO153" s="728"/>
      <c r="LHP153" s="728"/>
      <c r="LHQ153" s="728"/>
      <c r="LHR153" s="728"/>
      <c r="LHS153" s="728"/>
      <c r="LHT153" s="728"/>
      <c r="LHU153" s="728"/>
      <c r="LHV153" s="728"/>
      <c r="LHW153" s="728"/>
      <c r="LHX153" s="728"/>
      <c r="LHY153" s="728"/>
      <c r="LHZ153" s="728"/>
      <c r="LIA153" s="728"/>
      <c r="LIB153" s="728"/>
      <c r="LIC153" s="728"/>
      <c r="LID153" s="728"/>
      <c r="LIE153" s="728"/>
      <c r="LIF153" s="728"/>
      <c r="LIG153" s="728"/>
      <c r="LIH153" s="728"/>
      <c r="LII153" s="728"/>
      <c r="LIJ153" s="728"/>
      <c r="LIK153" s="728"/>
      <c r="LIL153" s="728"/>
      <c r="LIM153" s="728"/>
      <c r="LIN153" s="728"/>
      <c r="LIO153" s="728"/>
      <c r="LIP153" s="728"/>
      <c r="LIQ153" s="728"/>
      <c r="LIR153" s="728"/>
      <c r="LIS153" s="728"/>
      <c r="LIT153" s="728"/>
      <c r="LIU153" s="728"/>
      <c r="LIV153" s="728"/>
      <c r="LIW153" s="728"/>
      <c r="LIX153" s="728"/>
      <c r="LIY153" s="728"/>
      <c r="LIZ153" s="728"/>
      <c r="LJA153" s="728"/>
      <c r="LJB153" s="728"/>
      <c r="LJC153" s="728"/>
      <c r="LJD153" s="728"/>
      <c r="LJE153" s="728"/>
      <c r="LJF153" s="728"/>
      <c r="LJG153" s="728"/>
      <c r="LJH153" s="728"/>
      <c r="LJI153" s="728"/>
      <c r="LJJ153" s="728"/>
      <c r="LJK153" s="728"/>
      <c r="LJL153" s="728"/>
      <c r="LJM153" s="728"/>
      <c r="LJN153" s="728"/>
      <c r="LJO153" s="728"/>
      <c r="LJP153" s="728"/>
      <c r="LJQ153" s="728"/>
      <c r="LJR153" s="728"/>
      <c r="LJS153" s="728"/>
      <c r="LJT153" s="728"/>
      <c r="LJU153" s="728"/>
      <c r="LJV153" s="728"/>
      <c r="LJW153" s="728"/>
      <c r="LJX153" s="728"/>
      <c r="LJY153" s="728"/>
      <c r="LJZ153" s="728"/>
      <c r="LKA153" s="728"/>
      <c r="LKB153" s="728"/>
      <c r="LKC153" s="728"/>
      <c r="LKD153" s="728"/>
      <c r="LKE153" s="728"/>
      <c r="LKF153" s="728"/>
      <c r="LKG153" s="728"/>
      <c r="LKH153" s="728"/>
      <c r="LKI153" s="728"/>
      <c r="LKJ153" s="728"/>
      <c r="LKK153" s="728"/>
      <c r="LKL153" s="728"/>
      <c r="LKM153" s="728"/>
      <c r="LKN153" s="728"/>
      <c r="LKO153" s="728"/>
      <c r="LKP153" s="728"/>
      <c r="LKQ153" s="728"/>
      <c r="LKR153" s="728"/>
      <c r="LKS153" s="728"/>
      <c r="LKT153" s="728"/>
      <c r="LKU153" s="728"/>
      <c r="LKV153" s="728"/>
      <c r="LKW153" s="728"/>
      <c r="LKX153" s="728"/>
      <c r="LKY153" s="728"/>
      <c r="LKZ153" s="728"/>
      <c r="LLA153" s="728"/>
      <c r="LLB153" s="728"/>
      <c r="LLC153" s="728"/>
      <c r="LLD153" s="728"/>
      <c r="LLE153" s="728"/>
      <c r="LLF153" s="728"/>
      <c r="LLG153" s="728"/>
      <c r="LLH153" s="728"/>
      <c r="LLI153" s="728"/>
      <c r="LLJ153" s="728"/>
      <c r="LLK153" s="728"/>
      <c r="LLL153" s="728"/>
      <c r="LLM153" s="728"/>
      <c r="LLN153" s="728"/>
      <c r="LLO153" s="728"/>
      <c r="LLP153" s="728"/>
      <c r="LLQ153" s="728"/>
      <c r="LLR153" s="728"/>
      <c r="LLS153" s="728"/>
      <c r="LLT153" s="728"/>
      <c r="LLU153" s="728"/>
      <c r="LLV153" s="728"/>
      <c r="LLW153" s="728"/>
      <c r="LLX153" s="728"/>
      <c r="LLY153" s="728"/>
      <c r="LLZ153" s="728"/>
      <c r="LMA153" s="728"/>
      <c r="LMB153" s="728"/>
      <c r="LMC153" s="728"/>
      <c r="LMD153" s="728"/>
      <c r="LME153" s="728"/>
      <c r="LMF153" s="728"/>
      <c r="LMG153" s="728"/>
      <c r="LMH153" s="728"/>
      <c r="LMI153" s="728"/>
      <c r="LMJ153" s="728"/>
      <c r="LMK153" s="728"/>
      <c r="LML153" s="728"/>
      <c r="LMM153" s="728"/>
      <c r="LMN153" s="728"/>
      <c r="LMO153" s="728"/>
      <c r="LMP153" s="728"/>
      <c r="LMQ153" s="728"/>
      <c r="LMR153" s="728"/>
      <c r="LMS153" s="728"/>
      <c r="LMT153" s="728"/>
      <c r="LMU153" s="728"/>
      <c r="LMV153" s="728"/>
      <c r="LMW153" s="728"/>
      <c r="LMX153" s="728"/>
      <c r="LMY153" s="728"/>
      <c r="LMZ153" s="728"/>
      <c r="LNA153" s="728"/>
      <c r="LNB153" s="728"/>
      <c r="LNC153" s="728"/>
      <c r="LND153" s="728"/>
      <c r="LNE153" s="728"/>
      <c r="LNF153" s="728"/>
      <c r="LNG153" s="728"/>
      <c r="LNH153" s="728"/>
      <c r="LNI153" s="728"/>
      <c r="LNJ153" s="728"/>
      <c r="LNK153" s="728"/>
      <c r="LNL153" s="728"/>
      <c r="LNM153" s="728"/>
      <c r="LNN153" s="728"/>
      <c r="LNO153" s="728"/>
      <c r="LNP153" s="728"/>
      <c r="LNQ153" s="728"/>
      <c r="LNR153" s="728"/>
      <c r="LNS153" s="728"/>
      <c r="LNT153" s="728"/>
      <c r="LNU153" s="728"/>
      <c r="LNV153" s="728"/>
      <c r="LNW153" s="728"/>
      <c r="LNX153" s="728"/>
      <c r="LNY153" s="728"/>
      <c r="LNZ153" s="728"/>
      <c r="LOA153" s="728"/>
      <c r="LOB153" s="728"/>
      <c r="LOC153" s="728"/>
      <c r="LOD153" s="728"/>
      <c r="LOE153" s="728"/>
      <c r="LOF153" s="728"/>
      <c r="LOG153" s="728"/>
      <c r="LOH153" s="728"/>
      <c r="LOI153" s="728"/>
      <c r="LOJ153" s="728"/>
      <c r="LOK153" s="728"/>
      <c r="LOL153" s="728"/>
      <c r="LOM153" s="728"/>
      <c r="LON153" s="728"/>
      <c r="LOO153" s="728"/>
      <c r="LOP153" s="728"/>
      <c r="LOQ153" s="728"/>
      <c r="LOR153" s="728"/>
      <c r="LOS153" s="728"/>
      <c r="LOT153" s="728"/>
      <c r="LOU153" s="728"/>
      <c r="LOV153" s="728"/>
      <c r="LOW153" s="728"/>
      <c r="LOX153" s="728"/>
      <c r="LOY153" s="728"/>
      <c r="LOZ153" s="728"/>
      <c r="LPA153" s="728"/>
      <c r="LPB153" s="728"/>
      <c r="LPC153" s="728"/>
      <c r="LPD153" s="728"/>
      <c r="LPE153" s="728"/>
      <c r="LPF153" s="728"/>
      <c r="LPG153" s="728"/>
      <c r="LPH153" s="728"/>
      <c r="LPI153" s="728"/>
      <c r="LPJ153" s="728"/>
      <c r="LPK153" s="728"/>
      <c r="LPL153" s="728"/>
      <c r="LPM153" s="728"/>
      <c r="LPN153" s="728"/>
      <c r="LPO153" s="728"/>
      <c r="LPP153" s="728"/>
      <c r="LPQ153" s="728"/>
      <c r="LPR153" s="728"/>
      <c r="LPS153" s="728"/>
      <c r="LPT153" s="728"/>
      <c r="LPU153" s="728"/>
      <c r="LPV153" s="728"/>
      <c r="LPW153" s="728"/>
      <c r="LPX153" s="728"/>
      <c r="LPY153" s="728"/>
      <c r="LPZ153" s="728"/>
      <c r="LQA153" s="728"/>
      <c r="LQB153" s="728"/>
      <c r="LQC153" s="728"/>
      <c r="LQD153" s="728"/>
      <c r="LQE153" s="728"/>
      <c r="LQF153" s="728"/>
      <c r="LQG153" s="728"/>
      <c r="LQH153" s="728"/>
      <c r="LQI153" s="728"/>
      <c r="LQJ153" s="728"/>
      <c r="LQK153" s="728"/>
      <c r="LQL153" s="728"/>
      <c r="LQM153" s="728"/>
      <c r="LQN153" s="728"/>
      <c r="LQO153" s="728"/>
      <c r="LQP153" s="728"/>
      <c r="LQQ153" s="728"/>
      <c r="LQR153" s="728"/>
      <c r="LQS153" s="728"/>
      <c r="LQT153" s="728"/>
      <c r="LQU153" s="728"/>
      <c r="LQV153" s="728"/>
      <c r="LQW153" s="728"/>
      <c r="LQX153" s="728"/>
      <c r="LQY153" s="728"/>
      <c r="LQZ153" s="728"/>
      <c r="LRA153" s="728"/>
      <c r="LRB153" s="728"/>
      <c r="LRC153" s="728"/>
      <c r="LRD153" s="728"/>
      <c r="LRE153" s="728"/>
      <c r="LRF153" s="728"/>
      <c r="LRG153" s="728"/>
      <c r="LRH153" s="728"/>
      <c r="LRI153" s="728"/>
      <c r="LRJ153" s="728"/>
      <c r="LRK153" s="728"/>
      <c r="LRL153" s="728"/>
      <c r="LRM153" s="728"/>
      <c r="LRN153" s="728"/>
      <c r="LRO153" s="728"/>
      <c r="LRP153" s="728"/>
      <c r="LRQ153" s="728"/>
      <c r="LRR153" s="728"/>
      <c r="LRS153" s="728"/>
      <c r="LRT153" s="728"/>
      <c r="LRU153" s="728"/>
      <c r="LRV153" s="728"/>
      <c r="LRW153" s="728"/>
      <c r="LRX153" s="728"/>
      <c r="LRY153" s="728"/>
      <c r="LRZ153" s="728"/>
      <c r="LSA153" s="728"/>
      <c r="LSB153" s="728"/>
      <c r="LSC153" s="728"/>
      <c r="LSD153" s="728"/>
      <c r="LSE153" s="728"/>
      <c r="LSF153" s="728"/>
      <c r="LSG153" s="728"/>
      <c r="LSH153" s="728"/>
      <c r="LSI153" s="728"/>
      <c r="LSJ153" s="728"/>
      <c r="LSK153" s="728"/>
      <c r="LSL153" s="728"/>
      <c r="LSM153" s="728"/>
      <c r="LSN153" s="728"/>
      <c r="LSO153" s="728"/>
      <c r="LSP153" s="728"/>
      <c r="LSQ153" s="728"/>
      <c r="LSR153" s="728"/>
      <c r="LSS153" s="728"/>
      <c r="LST153" s="728"/>
      <c r="LSU153" s="728"/>
      <c r="LSV153" s="728"/>
      <c r="LSW153" s="728"/>
      <c r="LSX153" s="728"/>
      <c r="LSY153" s="728"/>
      <c r="LSZ153" s="728"/>
      <c r="LTA153" s="728"/>
      <c r="LTB153" s="728"/>
      <c r="LTC153" s="728"/>
      <c r="LTD153" s="728"/>
      <c r="LTE153" s="728"/>
      <c r="LTF153" s="728"/>
      <c r="LTG153" s="728"/>
      <c r="LTH153" s="728"/>
      <c r="LTI153" s="728"/>
      <c r="LTJ153" s="728"/>
      <c r="LTK153" s="728"/>
      <c r="LTL153" s="728"/>
      <c r="LTM153" s="728"/>
      <c r="LTN153" s="728"/>
      <c r="LTO153" s="728"/>
      <c r="LTP153" s="728"/>
      <c r="LTQ153" s="728"/>
      <c r="LTR153" s="728"/>
      <c r="LTS153" s="728"/>
      <c r="LTT153" s="728"/>
      <c r="LTU153" s="728"/>
      <c r="LTV153" s="728"/>
      <c r="LTW153" s="728"/>
      <c r="LTX153" s="728"/>
      <c r="LTY153" s="728"/>
      <c r="LTZ153" s="728"/>
      <c r="LUA153" s="728"/>
      <c r="LUB153" s="728"/>
      <c r="LUC153" s="728"/>
      <c r="LUD153" s="728"/>
      <c r="LUE153" s="728"/>
      <c r="LUF153" s="728"/>
      <c r="LUG153" s="728"/>
      <c r="LUH153" s="728"/>
      <c r="LUI153" s="728"/>
      <c r="LUJ153" s="728"/>
      <c r="LUK153" s="728"/>
      <c r="LUL153" s="728"/>
      <c r="LUM153" s="728"/>
      <c r="LUN153" s="728"/>
      <c r="LUO153" s="728"/>
      <c r="LUP153" s="728"/>
      <c r="LUQ153" s="728"/>
      <c r="LUR153" s="728"/>
      <c r="LUS153" s="728"/>
      <c r="LUT153" s="728"/>
      <c r="LUU153" s="728"/>
      <c r="LUV153" s="728"/>
      <c r="LUW153" s="728"/>
      <c r="LUX153" s="728"/>
      <c r="LUY153" s="728"/>
      <c r="LUZ153" s="728"/>
      <c r="LVA153" s="728"/>
      <c r="LVB153" s="728"/>
      <c r="LVC153" s="728"/>
      <c r="LVD153" s="728"/>
      <c r="LVE153" s="728"/>
      <c r="LVF153" s="728"/>
      <c r="LVG153" s="728"/>
      <c r="LVH153" s="728"/>
      <c r="LVI153" s="728"/>
      <c r="LVJ153" s="728"/>
      <c r="LVK153" s="728"/>
      <c r="LVL153" s="728"/>
      <c r="LVM153" s="728"/>
      <c r="LVN153" s="728"/>
      <c r="LVO153" s="728"/>
      <c r="LVP153" s="728"/>
      <c r="LVQ153" s="728"/>
      <c r="LVR153" s="728"/>
      <c r="LVS153" s="728"/>
      <c r="LVT153" s="728"/>
      <c r="LVU153" s="728"/>
      <c r="LVV153" s="728"/>
      <c r="LVW153" s="728"/>
      <c r="LVX153" s="728"/>
      <c r="LVY153" s="728"/>
      <c r="LVZ153" s="728"/>
      <c r="LWA153" s="728"/>
      <c r="LWB153" s="728"/>
      <c r="LWC153" s="728"/>
      <c r="LWD153" s="728"/>
      <c r="LWE153" s="728"/>
      <c r="LWF153" s="728"/>
      <c r="LWG153" s="728"/>
      <c r="LWH153" s="728"/>
      <c r="LWI153" s="728"/>
      <c r="LWJ153" s="728"/>
      <c r="LWK153" s="728"/>
      <c r="LWL153" s="728"/>
      <c r="LWM153" s="728"/>
      <c r="LWN153" s="728"/>
      <c r="LWO153" s="728"/>
      <c r="LWP153" s="728"/>
      <c r="LWQ153" s="728"/>
      <c r="LWR153" s="728"/>
      <c r="LWS153" s="728"/>
      <c r="LWT153" s="728"/>
      <c r="LWU153" s="728"/>
      <c r="LWV153" s="728"/>
      <c r="LWW153" s="728"/>
      <c r="LWX153" s="728"/>
      <c r="LWY153" s="728"/>
      <c r="LWZ153" s="728"/>
      <c r="LXA153" s="728"/>
      <c r="LXB153" s="728"/>
      <c r="LXC153" s="728"/>
      <c r="LXD153" s="728"/>
      <c r="LXE153" s="728"/>
      <c r="LXF153" s="728"/>
      <c r="LXG153" s="728"/>
      <c r="LXH153" s="728"/>
      <c r="LXI153" s="728"/>
      <c r="LXJ153" s="728"/>
      <c r="LXK153" s="728"/>
      <c r="LXL153" s="728"/>
      <c r="LXM153" s="728"/>
      <c r="LXN153" s="728"/>
      <c r="LXO153" s="728"/>
      <c r="LXP153" s="728"/>
      <c r="LXQ153" s="728"/>
      <c r="LXR153" s="728"/>
      <c r="LXS153" s="728"/>
      <c r="LXT153" s="728"/>
      <c r="LXU153" s="728"/>
      <c r="LXV153" s="728"/>
      <c r="LXW153" s="728"/>
      <c r="LXX153" s="728"/>
      <c r="LXY153" s="728"/>
      <c r="LXZ153" s="728"/>
      <c r="LYA153" s="728"/>
      <c r="LYB153" s="728"/>
      <c r="LYC153" s="728"/>
      <c r="LYD153" s="728"/>
      <c r="LYE153" s="728"/>
      <c r="LYF153" s="728"/>
      <c r="LYG153" s="728"/>
      <c r="LYH153" s="728"/>
      <c r="LYI153" s="728"/>
      <c r="LYJ153" s="728"/>
      <c r="LYK153" s="728"/>
      <c r="LYL153" s="728"/>
      <c r="LYM153" s="728"/>
      <c r="LYN153" s="728"/>
      <c r="LYO153" s="728"/>
      <c r="LYP153" s="728"/>
      <c r="LYQ153" s="728"/>
      <c r="LYR153" s="728"/>
      <c r="LYS153" s="728"/>
      <c r="LYT153" s="728"/>
      <c r="LYU153" s="728"/>
      <c r="LYV153" s="728"/>
      <c r="LYW153" s="728"/>
      <c r="LYX153" s="728"/>
      <c r="LYY153" s="728"/>
      <c r="LYZ153" s="728"/>
      <c r="LZA153" s="728"/>
      <c r="LZB153" s="728"/>
      <c r="LZC153" s="728"/>
      <c r="LZD153" s="728"/>
      <c r="LZE153" s="728"/>
      <c r="LZF153" s="728"/>
      <c r="LZG153" s="728"/>
      <c r="LZH153" s="728"/>
      <c r="LZI153" s="728"/>
      <c r="LZJ153" s="728"/>
      <c r="LZK153" s="728"/>
      <c r="LZL153" s="728"/>
      <c r="LZM153" s="728"/>
      <c r="LZN153" s="728"/>
      <c r="LZO153" s="728"/>
      <c r="LZP153" s="728"/>
      <c r="LZQ153" s="728"/>
      <c r="LZR153" s="728"/>
      <c r="LZS153" s="728"/>
      <c r="LZT153" s="728"/>
      <c r="LZU153" s="728"/>
      <c r="LZV153" s="728"/>
      <c r="LZW153" s="728"/>
      <c r="LZX153" s="728"/>
      <c r="LZY153" s="728"/>
      <c r="LZZ153" s="728"/>
      <c r="MAA153" s="728"/>
      <c r="MAB153" s="728"/>
      <c r="MAC153" s="728"/>
      <c r="MAD153" s="728"/>
      <c r="MAE153" s="728"/>
      <c r="MAF153" s="728"/>
      <c r="MAG153" s="728"/>
      <c r="MAH153" s="728"/>
      <c r="MAI153" s="728"/>
      <c r="MAJ153" s="728"/>
      <c r="MAK153" s="728"/>
      <c r="MAL153" s="728"/>
      <c r="MAM153" s="728"/>
      <c r="MAN153" s="728"/>
      <c r="MAO153" s="728"/>
      <c r="MAP153" s="728"/>
      <c r="MAQ153" s="728"/>
      <c r="MAR153" s="728"/>
      <c r="MAS153" s="728"/>
      <c r="MAT153" s="728"/>
      <c r="MAU153" s="728"/>
      <c r="MAV153" s="728"/>
      <c r="MAW153" s="728"/>
      <c r="MAX153" s="728"/>
      <c r="MAY153" s="728"/>
      <c r="MAZ153" s="728"/>
      <c r="MBA153" s="728"/>
      <c r="MBB153" s="728"/>
      <c r="MBC153" s="728"/>
      <c r="MBD153" s="728"/>
      <c r="MBE153" s="728"/>
      <c r="MBF153" s="728"/>
      <c r="MBG153" s="728"/>
      <c r="MBH153" s="728"/>
      <c r="MBI153" s="728"/>
      <c r="MBJ153" s="728"/>
      <c r="MBK153" s="728"/>
      <c r="MBL153" s="728"/>
      <c r="MBM153" s="728"/>
      <c r="MBN153" s="728"/>
      <c r="MBO153" s="728"/>
      <c r="MBP153" s="728"/>
      <c r="MBQ153" s="728"/>
      <c r="MBR153" s="728"/>
      <c r="MBS153" s="728"/>
      <c r="MBT153" s="728"/>
      <c r="MBU153" s="728"/>
      <c r="MBV153" s="728"/>
      <c r="MBW153" s="728"/>
      <c r="MBX153" s="728"/>
      <c r="MBY153" s="728"/>
      <c r="MBZ153" s="728"/>
      <c r="MCA153" s="728"/>
      <c r="MCB153" s="728"/>
      <c r="MCC153" s="728"/>
      <c r="MCD153" s="728"/>
      <c r="MCE153" s="728"/>
      <c r="MCF153" s="728"/>
      <c r="MCG153" s="728"/>
      <c r="MCH153" s="728"/>
      <c r="MCI153" s="728"/>
      <c r="MCJ153" s="728"/>
      <c r="MCK153" s="728"/>
      <c r="MCL153" s="728"/>
      <c r="MCM153" s="728"/>
      <c r="MCN153" s="728"/>
      <c r="MCO153" s="728"/>
      <c r="MCP153" s="728"/>
      <c r="MCQ153" s="728"/>
      <c r="MCR153" s="728"/>
      <c r="MCS153" s="728"/>
      <c r="MCT153" s="728"/>
      <c r="MCU153" s="728"/>
      <c r="MCV153" s="728"/>
      <c r="MCW153" s="728"/>
      <c r="MCX153" s="728"/>
      <c r="MCY153" s="728"/>
      <c r="MCZ153" s="728"/>
      <c r="MDA153" s="728"/>
      <c r="MDB153" s="728"/>
      <c r="MDC153" s="728"/>
      <c r="MDD153" s="728"/>
      <c r="MDE153" s="728"/>
      <c r="MDF153" s="728"/>
      <c r="MDG153" s="728"/>
      <c r="MDH153" s="728"/>
      <c r="MDI153" s="728"/>
      <c r="MDJ153" s="728"/>
      <c r="MDK153" s="728"/>
      <c r="MDL153" s="728"/>
      <c r="MDM153" s="728"/>
      <c r="MDN153" s="728"/>
      <c r="MDO153" s="728"/>
      <c r="MDP153" s="728"/>
      <c r="MDQ153" s="728"/>
      <c r="MDR153" s="728"/>
      <c r="MDS153" s="728"/>
      <c r="MDT153" s="728"/>
      <c r="MDU153" s="728"/>
      <c r="MDV153" s="728"/>
      <c r="MDW153" s="728"/>
      <c r="MDX153" s="728"/>
      <c r="MDY153" s="728"/>
      <c r="MDZ153" s="728"/>
      <c r="MEA153" s="728"/>
      <c r="MEB153" s="728"/>
      <c r="MEC153" s="728"/>
      <c r="MED153" s="728"/>
      <c r="MEE153" s="728"/>
      <c r="MEF153" s="728"/>
      <c r="MEG153" s="728"/>
      <c r="MEH153" s="728"/>
      <c r="MEI153" s="728"/>
      <c r="MEJ153" s="728"/>
      <c r="MEK153" s="728"/>
      <c r="MEL153" s="728"/>
      <c r="MEM153" s="728"/>
      <c r="MEN153" s="728"/>
      <c r="MEO153" s="728"/>
      <c r="MEP153" s="728"/>
      <c r="MEQ153" s="728"/>
      <c r="MER153" s="728"/>
      <c r="MES153" s="728"/>
      <c r="MET153" s="728"/>
      <c r="MEU153" s="728"/>
      <c r="MEV153" s="728"/>
      <c r="MEW153" s="728"/>
      <c r="MEX153" s="728"/>
      <c r="MEY153" s="728"/>
      <c r="MEZ153" s="728"/>
      <c r="MFA153" s="728"/>
      <c r="MFB153" s="728"/>
      <c r="MFC153" s="728"/>
      <c r="MFD153" s="728"/>
      <c r="MFE153" s="728"/>
      <c r="MFF153" s="728"/>
      <c r="MFG153" s="728"/>
      <c r="MFH153" s="728"/>
      <c r="MFI153" s="728"/>
      <c r="MFJ153" s="728"/>
      <c r="MFK153" s="728"/>
      <c r="MFL153" s="728"/>
      <c r="MFM153" s="728"/>
      <c r="MFN153" s="728"/>
      <c r="MFO153" s="728"/>
      <c r="MFP153" s="728"/>
      <c r="MFQ153" s="728"/>
      <c r="MFR153" s="728"/>
      <c r="MFS153" s="728"/>
      <c r="MFT153" s="728"/>
      <c r="MFU153" s="728"/>
      <c r="MFV153" s="728"/>
      <c r="MFW153" s="728"/>
      <c r="MFX153" s="728"/>
      <c r="MFY153" s="728"/>
      <c r="MFZ153" s="728"/>
      <c r="MGA153" s="728"/>
      <c r="MGB153" s="728"/>
      <c r="MGC153" s="728"/>
      <c r="MGD153" s="728"/>
      <c r="MGE153" s="728"/>
      <c r="MGF153" s="728"/>
      <c r="MGG153" s="728"/>
      <c r="MGH153" s="728"/>
      <c r="MGI153" s="728"/>
      <c r="MGJ153" s="728"/>
      <c r="MGK153" s="728"/>
      <c r="MGL153" s="728"/>
      <c r="MGM153" s="728"/>
      <c r="MGN153" s="728"/>
      <c r="MGO153" s="728"/>
      <c r="MGP153" s="728"/>
      <c r="MGQ153" s="728"/>
      <c r="MGR153" s="728"/>
      <c r="MGS153" s="728"/>
      <c r="MGT153" s="728"/>
      <c r="MGU153" s="728"/>
      <c r="MGV153" s="728"/>
      <c r="MGW153" s="728"/>
      <c r="MGX153" s="728"/>
      <c r="MGY153" s="728"/>
      <c r="MGZ153" s="728"/>
      <c r="MHA153" s="728"/>
      <c r="MHB153" s="728"/>
      <c r="MHC153" s="728"/>
      <c r="MHD153" s="728"/>
      <c r="MHE153" s="728"/>
      <c r="MHF153" s="728"/>
      <c r="MHG153" s="728"/>
      <c r="MHH153" s="728"/>
      <c r="MHI153" s="728"/>
      <c r="MHJ153" s="728"/>
      <c r="MHK153" s="728"/>
      <c r="MHL153" s="728"/>
      <c r="MHM153" s="728"/>
      <c r="MHN153" s="728"/>
      <c r="MHO153" s="728"/>
      <c r="MHP153" s="728"/>
      <c r="MHQ153" s="728"/>
      <c r="MHR153" s="728"/>
      <c r="MHS153" s="728"/>
      <c r="MHT153" s="728"/>
      <c r="MHU153" s="728"/>
      <c r="MHV153" s="728"/>
      <c r="MHW153" s="728"/>
      <c r="MHX153" s="728"/>
      <c r="MHY153" s="728"/>
      <c r="MHZ153" s="728"/>
      <c r="MIA153" s="728"/>
      <c r="MIB153" s="728"/>
      <c r="MIC153" s="728"/>
      <c r="MID153" s="728"/>
      <c r="MIE153" s="728"/>
      <c r="MIF153" s="728"/>
      <c r="MIG153" s="728"/>
      <c r="MIH153" s="728"/>
      <c r="MII153" s="728"/>
      <c r="MIJ153" s="728"/>
      <c r="MIK153" s="728"/>
      <c r="MIL153" s="728"/>
      <c r="MIM153" s="728"/>
      <c r="MIN153" s="728"/>
      <c r="MIO153" s="728"/>
      <c r="MIP153" s="728"/>
      <c r="MIQ153" s="728"/>
      <c r="MIR153" s="728"/>
      <c r="MIS153" s="728"/>
      <c r="MIT153" s="728"/>
      <c r="MIU153" s="728"/>
      <c r="MIV153" s="728"/>
      <c r="MIW153" s="728"/>
      <c r="MIX153" s="728"/>
      <c r="MIY153" s="728"/>
      <c r="MIZ153" s="728"/>
      <c r="MJA153" s="728"/>
      <c r="MJB153" s="728"/>
      <c r="MJC153" s="728"/>
      <c r="MJD153" s="728"/>
      <c r="MJE153" s="728"/>
      <c r="MJF153" s="728"/>
      <c r="MJG153" s="728"/>
      <c r="MJH153" s="728"/>
      <c r="MJI153" s="728"/>
      <c r="MJJ153" s="728"/>
      <c r="MJK153" s="728"/>
      <c r="MJL153" s="728"/>
      <c r="MJM153" s="728"/>
      <c r="MJN153" s="728"/>
      <c r="MJO153" s="728"/>
      <c r="MJP153" s="728"/>
      <c r="MJQ153" s="728"/>
      <c r="MJR153" s="728"/>
      <c r="MJS153" s="728"/>
      <c r="MJT153" s="728"/>
      <c r="MJU153" s="728"/>
      <c r="MJV153" s="728"/>
      <c r="MJW153" s="728"/>
      <c r="MJX153" s="728"/>
      <c r="MJY153" s="728"/>
      <c r="MJZ153" s="728"/>
      <c r="MKA153" s="728"/>
      <c r="MKB153" s="728"/>
      <c r="MKC153" s="728"/>
      <c r="MKD153" s="728"/>
      <c r="MKE153" s="728"/>
      <c r="MKF153" s="728"/>
      <c r="MKG153" s="728"/>
      <c r="MKH153" s="728"/>
      <c r="MKI153" s="728"/>
      <c r="MKJ153" s="728"/>
      <c r="MKK153" s="728"/>
      <c r="MKL153" s="728"/>
      <c r="MKM153" s="728"/>
      <c r="MKN153" s="728"/>
      <c r="MKO153" s="728"/>
      <c r="MKP153" s="728"/>
      <c r="MKQ153" s="728"/>
      <c r="MKR153" s="728"/>
      <c r="MKS153" s="728"/>
      <c r="MKT153" s="728"/>
      <c r="MKU153" s="728"/>
      <c r="MKV153" s="728"/>
      <c r="MKW153" s="728"/>
      <c r="MKX153" s="728"/>
      <c r="MKY153" s="728"/>
      <c r="MKZ153" s="728"/>
      <c r="MLA153" s="728"/>
      <c r="MLB153" s="728"/>
      <c r="MLC153" s="728"/>
      <c r="MLD153" s="728"/>
      <c r="MLE153" s="728"/>
      <c r="MLF153" s="728"/>
      <c r="MLG153" s="728"/>
      <c r="MLH153" s="728"/>
      <c r="MLI153" s="728"/>
      <c r="MLJ153" s="728"/>
      <c r="MLK153" s="728"/>
      <c r="MLL153" s="728"/>
      <c r="MLM153" s="728"/>
      <c r="MLN153" s="728"/>
      <c r="MLO153" s="728"/>
      <c r="MLP153" s="728"/>
      <c r="MLQ153" s="728"/>
      <c r="MLR153" s="728"/>
      <c r="MLS153" s="728"/>
      <c r="MLT153" s="728"/>
      <c r="MLU153" s="728"/>
      <c r="MLV153" s="728"/>
      <c r="MLW153" s="728"/>
      <c r="MLX153" s="728"/>
      <c r="MLY153" s="728"/>
      <c r="MLZ153" s="728"/>
      <c r="MMA153" s="728"/>
      <c r="MMB153" s="728"/>
      <c r="MMC153" s="728"/>
      <c r="MMD153" s="728"/>
      <c r="MME153" s="728"/>
      <c r="MMF153" s="728"/>
      <c r="MMG153" s="728"/>
      <c r="MMH153" s="728"/>
      <c r="MMI153" s="728"/>
      <c r="MMJ153" s="728"/>
      <c r="MMK153" s="728"/>
      <c r="MML153" s="728"/>
      <c r="MMM153" s="728"/>
      <c r="MMN153" s="728"/>
      <c r="MMO153" s="728"/>
      <c r="MMP153" s="728"/>
      <c r="MMQ153" s="728"/>
      <c r="MMR153" s="728"/>
      <c r="MMS153" s="728"/>
      <c r="MMT153" s="728"/>
      <c r="MMU153" s="728"/>
      <c r="MMV153" s="728"/>
      <c r="MMW153" s="728"/>
      <c r="MMX153" s="728"/>
      <c r="MMY153" s="728"/>
      <c r="MMZ153" s="728"/>
      <c r="MNA153" s="728"/>
      <c r="MNB153" s="728"/>
      <c r="MNC153" s="728"/>
      <c r="MND153" s="728"/>
      <c r="MNE153" s="728"/>
      <c r="MNF153" s="728"/>
      <c r="MNG153" s="728"/>
      <c r="MNH153" s="728"/>
      <c r="MNI153" s="728"/>
      <c r="MNJ153" s="728"/>
      <c r="MNK153" s="728"/>
      <c r="MNL153" s="728"/>
      <c r="MNM153" s="728"/>
      <c r="MNN153" s="728"/>
      <c r="MNO153" s="728"/>
      <c r="MNP153" s="728"/>
      <c r="MNQ153" s="728"/>
      <c r="MNR153" s="728"/>
      <c r="MNS153" s="728"/>
      <c r="MNT153" s="728"/>
      <c r="MNU153" s="728"/>
      <c r="MNV153" s="728"/>
      <c r="MNW153" s="728"/>
      <c r="MNX153" s="728"/>
      <c r="MNY153" s="728"/>
      <c r="MNZ153" s="728"/>
      <c r="MOA153" s="728"/>
      <c r="MOB153" s="728"/>
      <c r="MOC153" s="728"/>
      <c r="MOD153" s="728"/>
      <c r="MOE153" s="728"/>
      <c r="MOF153" s="728"/>
      <c r="MOG153" s="728"/>
      <c r="MOH153" s="728"/>
      <c r="MOI153" s="728"/>
      <c r="MOJ153" s="728"/>
      <c r="MOK153" s="728"/>
      <c r="MOL153" s="728"/>
      <c r="MOM153" s="728"/>
      <c r="MON153" s="728"/>
      <c r="MOO153" s="728"/>
      <c r="MOP153" s="728"/>
      <c r="MOQ153" s="728"/>
      <c r="MOR153" s="728"/>
      <c r="MOS153" s="728"/>
      <c r="MOT153" s="728"/>
      <c r="MOU153" s="728"/>
      <c r="MOV153" s="728"/>
      <c r="MOW153" s="728"/>
      <c r="MOX153" s="728"/>
      <c r="MOY153" s="728"/>
      <c r="MOZ153" s="728"/>
      <c r="MPA153" s="728"/>
      <c r="MPB153" s="728"/>
      <c r="MPC153" s="728"/>
      <c r="MPD153" s="728"/>
      <c r="MPE153" s="728"/>
      <c r="MPF153" s="728"/>
      <c r="MPG153" s="728"/>
      <c r="MPH153" s="728"/>
      <c r="MPI153" s="728"/>
      <c r="MPJ153" s="728"/>
      <c r="MPK153" s="728"/>
      <c r="MPL153" s="728"/>
      <c r="MPM153" s="728"/>
      <c r="MPN153" s="728"/>
      <c r="MPO153" s="728"/>
      <c r="MPP153" s="728"/>
      <c r="MPQ153" s="728"/>
      <c r="MPR153" s="728"/>
      <c r="MPS153" s="728"/>
      <c r="MPT153" s="728"/>
      <c r="MPU153" s="728"/>
      <c r="MPV153" s="728"/>
      <c r="MPW153" s="728"/>
      <c r="MPX153" s="728"/>
      <c r="MPY153" s="728"/>
      <c r="MPZ153" s="728"/>
      <c r="MQA153" s="728"/>
      <c r="MQB153" s="728"/>
      <c r="MQC153" s="728"/>
      <c r="MQD153" s="728"/>
      <c r="MQE153" s="728"/>
      <c r="MQF153" s="728"/>
      <c r="MQG153" s="728"/>
      <c r="MQH153" s="728"/>
      <c r="MQI153" s="728"/>
      <c r="MQJ153" s="728"/>
      <c r="MQK153" s="728"/>
      <c r="MQL153" s="728"/>
      <c r="MQM153" s="728"/>
      <c r="MQN153" s="728"/>
      <c r="MQO153" s="728"/>
      <c r="MQP153" s="728"/>
      <c r="MQQ153" s="728"/>
      <c r="MQR153" s="728"/>
      <c r="MQS153" s="728"/>
      <c r="MQT153" s="728"/>
      <c r="MQU153" s="728"/>
      <c r="MQV153" s="728"/>
      <c r="MQW153" s="728"/>
      <c r="MQX153" s="728"/>
      <c r="MQY153" s="728"/>
      <c r="MQZ153" s="728"/>
      <c r="MRA153" s="728"/>
      <c r="MRB153" s="728"/>
      <c r="MRC153" s="728"/>
      <c r="MRD153" s="728"/>
      <c r="MRE153" s="728"/>
      <c r="MRF153" s="728"/>
      <c r="MRG153" s="728"/>
      <c r="MRH153" s="728"/>
      <c r="MRI153" s="728"/>
      <c r="MRJ153" s="728"/>
      <c r="MRK153" s="728"/>
      <c r="MRL153" s="728"/>
      <c r="MRM153" s="728"/>
      <c r="MRN153" s="728"/>
      <c r="MRO153" s="728"/>
      <c r="MRP153" s="728"/>
      <c r="MRQ153" s="728"/>
      <c r="MRR153" s="728"/>
      <c r="MRS153" s="728"/>
      <c r="MRT153" s="728"/>
      <c r="MRU153" s="728"/>
      <c r="MRV153" s="728"/>
      <c r="MRW153" s="728"/>
      <c r="MRX153" s="728"/>
      <c r="MRY153" s="728"/>
      <c r="MRZ153" s="728"/>
      <c r="MSA153" s="728"/>
      <c r="MSB153" s="728"/>
      <c r="MSC153" s="728"/>
      <c r="MSD153" s="728"/>
      <c r="MSE153" s="728"/>
      <c r="MSF153" s="728"/>
      <c r="MSG153" s="728"/>
      <c r="MSH153" s="728"/>
      <c r="MSI153" s="728"/>
      <c r="MSJ153" s="728"/>
      <c r="MSK153" s="728"/>
      <c r="MSL153" s="728"/>
      <c r="MSM153" s="728"/>
      <c r="MSN153" s="728"/>
      <c r="MSO153" s="728"/>
      <c r="MSP153" s="728"/>
      <c r="MSQ153" s="728"/>
      <c r="MSR153" s="728"/>
      <c r="MSS153" s="728"/>
      <c r="MST153" s="728"/>
      <c r="MSU153" s="728"/>
      <c r="MSV153" s="728"/>
      <c r="MSW153" s="728"/>
      <c r="MSX153" s="728"/>
      <c r="MSY153" s="728"/>
      <c r="MSZ153" s="728"/>
      <c r="MTA153" s="728"/>
      <c r="MTB153" s="728"/>
      <c r="MTC153" s="728"/>
      <c r="MTD153" s="728"/>
      <c r="MTE153" s="728"/>
      <c r="MTF153" s="728"/>
      <c r="MTG153" s="728"/>
      <c r="MTH153" s="728"/>
      <c r="MTI153" s="728"/>
      <c r="MTJ153" s="728"/>
      <c r="MTK153" s="728"/>
      <c r="MTL153" s="728"/>
      <c r="MTM153" s="728"/>
      <c r="MTN153" s="728"/>
      <c r="MTO153" s="728"/>
      <c r="MTP153" s="728"/>
      <c r="MTQ153" s="728"/>
      <c r="MTR153" s="728"/>
      <c r="MTS153" s="728"/>
      <c r="MTT153" s="728"/>
      <c r="MTU153" s="728"/>
      <c r="MTV153" s="728"/>
      <c r="MTW153" s="728"/>
      <c r="MTX153" s="728"/>
      <c r="MTY153" s="728"/>
      <c r="MTZ153" s="728"/>
      <c r="MUA153" s="728"/>
      <c r="MUB153" s="728"/>
      <c r="MUC153" s="728"/>
      <c r="MUD153" s="728"/>
      <c r="MUE153" s="728"/>
      <c r="MUF153" s="728"/>
      <c r="MUG153" s="728"/>
      <c r="MUH153" s="728"/>
      <c r="MUI153" s="728"/>
      <c r="MUJ153" s="728"/>
      <c r="MUK153" s="728"/>
      <c r="MUL153" s="728"/>
      <c r="MUM153" s="728"/>
      <c r="MUN153" s="728"/>
      <c r="MUO153" s="728"/>
      <c r="MUP153" s="728"/>
      <c r="MUQ153" s="728"/>
      <c r="MUR153" s="728"/>
      <c r="MUS153" s="728"/>
      <c r="MUT153" s="728"/>
      <c r="MUU153" s="728"/>
      <c r="MUV153" s="728"/>
      <c r="MUW153" s="728"/>
      <c r="MUX153" s="728"/>
      <c r="MUY153" s="728"/>
      <c r="MUZ153" s="728"/>
      <c r="MVA153" s="728"/>
      <c r="MVB153" s="728"/>
      <c r="MVC153" s="728"/>
      <c r="MVD153" s="728"/>
      <c r="MVE153" s="728"/>
      <c r="MVF153" s="728"/>
      <c r="MVG153" s="728"/>
      <c r="MVH153" s="728"/>
      <c r="MVI153" s="728"/>
      <c r="MVJ153" s="728"/>
      <c r="MVK153" s="728"/>
      <c r="MVL153" s="728"/>
      <c r="MVM153" s="728"/>
      <c r="MVN153" s="728"/>
      <c r="MVO153" s="728"/>
      <c r="MVP153" s="728"/>
      <c r="MVQ153" s="728"/>
      <c r="MVR153" s="728"/>
      <c r="MVS153" s="728"/>
      <c r="MVT153" s="728"/>
      <c r="MVU153" s="728"/>
      <c r="MVV153" s="728"/>
      <c r="MVW153" s="728"/>
      <c r="MVX153" s="728"/>
      <c r="MVY153" s="728"/>
      <c r="MVZ153" s="728"/>
      <c r="MWA153" s="728"/>
      <c r="MWB153" s="728"/>
      <c r="MWC153" s="728"/>
      <c r="MWD153" s="728"/>
      <c r="MWE153" s="728"/>
      <c r="MWF153" s="728"/>
      <c r="MWG153" s="728"/>
      <c r="MWH153" s="728"/>
      <c r="MWI153" s="728"/>
      <c r="MWJ153" s="728"/>
      <c r="MWK153" s="728"/>
      <c r="MWL153" s="728"/>
      <c r="MWM153" s="728"/>
      <c r="MWN153" s="728"/>
      <c r="MWO153" s="728"/>
      <c r="MWP153" s="728"/>
      <c r="MWQ153" s="728"/>
      <c r="MWR153" s="728"/>
      <c r="MWS153" s="728"/>
      <c r="MWT153" s="728"/>
      <c r="MWU153" s="728"/>
      <c r="MWV153" s="728"/>
      <c r="MWW153" s="728"/>
      <c r="MWX153" s="728"/>
      <c r="MWY153" s="728"/>
      <c r="MWZ153" s="728"/>
      <c r="MXA153" s="728"/>
      <c r="MXB153" s="728"/>
      <c r="MXC153" s="728"/>
      <c r="MXD153" s="728"/>
      <c r="MXE153" s="728"/>
      <c r="MXF153" s="728"/>
      <c r="MXG153" s="728"/>
      <c r="MXH153" s="728"/>
      <c r="MXI153" s="728"/>
      <c r="MXJ153" s="728"/>
      <c r="MXK153" s="728"/>
      <c r="MXL153" s="728"/>
      <c r="MXM153" s="728"/>
      <c r="MXN153" s="728"/>
      <c r="MXO153" s="728"/>
      <c r="MXP153" s="728"/>
      <c r="MXQ153" s="728"/>
      <c r="MXR153" s="728"/>
      <c r="MXS153" s="728"/>
      <c r="MXT153" s="728"/>
      <c r="MXU153" s="728"/>
      <c r="MXV153" s="728"/>
      <c r="MXW153" s="728"/>
      <c r="MXX153" s="728"/>
      <c r="MXY153" s="728"/>
      <c r="MXZ153" s="728"/>
      <c r="MYA153" s="728"/>
      <c r="MYB153" s="728"/>
      <c r="MYC153" s="728"/>
      <c r="MYD153" s="728"/>
      <c r="MYE153" s="728"/>
      <c r="MYF153" s="728"/>
      <c r="MYG153" s="728"/>
      <c r="MYH153" s="728"/>
      <c r="MYI153" s="728"/>
      <c r="MYJ153" s="728"/>
      <c r="MYK153" s="728"/>
      <c r="MYL153" s="728"/>
      <c r="MYM153" s="728"/>
      <c r="MYN153" s="728"/>
      <c r="MYO153" s="728"/>
      <c r="MYP153" s="728"/>
      <c r="MYQ153" s="728"/>
      <c r="MYR153" s="728"/>
      <c r="MYS153" s="728"/>
      <c r="MYT153" s="728"/>
      <c r="MYU153" s="728"/>
      <c r="MYV153" s="728"/>
      <c r="MYW153" s="728"/>
      <c r="MYX153" s="728"/>
      <c r="MYY153" s="728"/>
      <c r="MYZ153" s="728"/>
      <c r="MZA153" s="728"/>
      <c r="MZB153" s="728"/>
      <c r="MZC153" s="728"/>
      <c r="MZD153" s="728"/>
      <c r="MZE153" s="728"/>
      <c r="MZF153" s="728"/>
      <c r="MZG153" s="728"/>
      <c r="MZH153" s="728"/>
      <c r="MZI153" s="728"/>
      <c r="MZJ153" s="728"/>
      <c r="MZK153" s="728"/>
      <c r="MZL153" s="728"/>
      <c r="MZM153" s="728"/>
      <c r="MZN153" s="728"/>
      <c r="MZO153" s="728"/>
      <c r="MZP153" s="728"/>
      <c r="MZQ153" s="728"/>
      <c r="MZR153" s="728"/>
      <c r="MZS153" s="728"/>
      <c r="MZT153" s="728"/>
      <c r="MZU153" s="728"/>
      <c r="MZV153" s="728"/>
      <c r="MZW153" s="728"/>
      <c r="MZX153" s="728"/>
      <c r="MZY153" s="728"/>
      <c r="MZZ153" s="728"/>
      <c r="NAA153" s="728"/>
      <c r="NAB153" s="728"/>
      <c r="NAC153" s="728"/>
      <c r="NAD153" s="728"/>
      <c r="NAE153" s="728"/>
      <c r="NAF153" s="728"/>
      <c r="NAG153" s="728"/>
      <c r="NAH153" s="728"/>
      <c r="NAI153" s="728"/>
      <c r="NAJ153" s="728"/>
      <c r="NAK153" s="728"/>
      <c r="NAL153" s="728"/>
      <c r="NAM153" s="728"/>
      <c r="NAN153" s="728"/>
      <c r="NAO153" s="728"/>
      <c r="NAP153" s="728"/>
      <c r="NAQ153" s="728"/>
      <c r="NAR153" s="728"/>
      <c r="NAS153" s="728"/>
      <c r="NAT153" s="728"/>
      <c r="NAU153" s="728"/>
      <c r="NAV153" s="728"/>
      <c r="NAW153" s="728"/>
      <c r="NAX153" s="728"/>
      <c r="NAY153" s="728"/>
      <c r="NAZ153" s="728"/>
      <c r="NBA153" s="728"/>
      <c r="NBB153" s="728"/>
      <c r="NBC153" s="728"/>
      <c r="NBD153" s="728"/>
      <c r="NBE153" s="728"/>
      <c r="NBF153" s="728"/>
      <c r="NBG153" s="728"/>
      <c r="NBH153" s="728"/>
      <c r="NBI153" s="728"/>
      <c r="NBJ153" s="728"/>
      <c r="NBK153" s="728"/>
      <c r="NBL153" s="728"/>
      <c r="NBM153" s="728"/>
      <c r="NBN153" s="728"/>
      <c r="NBO153" s="728"/>
      <c r="NBP153" s="728"/>
      <c r="NBQ153" s="728"/>
      <c r="NBR153" s="728"/>
      <c r="NBS153" s="728"/>
      <c r="NBT153" s="728"/>
      <c r="NBU153" s="728"/>
      <c r="NBV153" s="728"/>
      <c r="NBW153" s="728"/>
      <c r="NBX153" s="728"/>
      <c r="NBY153" s="728"/>
      <c r="NBZ153" s="728"/>
      <c r="NCA153" s="728"/>
      <c r="NCB153" s="728"/>
      <c r="NCC153" s="728"/>
      <c r="NCD153" s="728"/>
      <c r="NCE153" s="728"/>
      <c r="NCF153" s="728"/>
      <c r="NCG153" s="728"/>
      <c r="NCH153" s="728"/>
      <c r="NCI153" s="728"/>
      <c r="NCJ153" s="728"/>
      <c r="NCK153" s="728"/>
      <c r="NCL153" s="728"/>
      <c r="NCM153" s="728"/>
      <c r="NCN153" s="728"/>
      <c r="NCO153" s="728"/>
      <c r="NCP153" s="728"/>
      <c r="NCQ153" s="728"/>
      <c r="NCR153" s="728"/>
      <c r="NCS153" s="728"/>
      <c r="NCT153" s="728"/>
      <c r="NCU153" s="728"/>
      <c r="NCV153" s="728"/>
      <c r="NCW153" s="728"/>
      <c r="NCX153" s="728"/>
      <c r="NCY153" s="728"/>
      <c r="NCZ153" s="728"/>
      <c r="NDA153" s="728"/>
      <c r="NDB153" s="728"/>
      <c r="NDC153" s="728"/>
      <c r="NDD153" s="728"/>
      <c r="NDE153" s="728"/>
      <c r="NDF153" s="728"/>
      <c r="NDG153" s="728"/>
      <c r="NDH153" s="728"/>
      <c r="NDI153" s="728"/>
      <c r="NDJ153" s="728"/>
      <c r="NDK153" s="728"/>
      <c r="NDL153" s="728"/>
      <c r="NDM153" s="728"/>
      <c r="NDN153" s="728"/>
      <c r="NDO153" s="728"/>
      <c r="NDP153" s="728"/>
      <c r="NDQ153" s="728"/>
      <c r="NDR153" s="728"/>
      <c r="NDS153" s="728"/>
      <c r="NDT153" s="728"/>
      <c r="NDU153" s="728"/>
      <c r="NDV153" s="728"/>
      <c r="NDW153" s="728"/>
      <c r="NDX153" s="728"/>
      <c r="NDY153" s="728"/>
      <c r="NDZ153" s="728"/>
      <c r="NEA153" s="728"/>
      <c r="NEB153" s="728"/>
      <c r="NEC153" s="728"/>
      <c r="NED153" s="728"/>
      <c r="NEE153" s="728"/>
      <c r="NEF153" s="728"/>
      <c r="NEG153" s="728"/>
      <c r="NEH153" s="728"/>
      <c r="NEI153" s="728"/>
      <c r="NEJ153" s="728"/>
      <c r="NEK153" s="728"/>
      <c r="NEL153" s="728"/>
      <c r="NEM153" s="728"/>
      <c r="NEN153" s="728"/>
      <c r="NEO153" s="728"/>
      <c r="NEP153" s="728"/>
      <c r="NEQ153" s="728"/>
      <c r="NER153" s="728"/>
      <c r="NES153" s="728"/>
      <c r="NET153" s="728"/>
      <c r="NEU153" s="728"/>
      <c r="NEV153" s="728"/>
      <c r="NEW153" s="728"/>
      <c r="NEX153" s="728"/>
      <c r="NEY153" s="728"/>
      <c r="NEZ153" s="728"/>
      <c r="NFA153" s="728"/>
      <c r="NFB153" s="728"/>
      <c r="NFC153" s="728"/>
      <c r="NFD153" s="728"/>
      <c r="NFE153" s="728"/>
      <c r="NFF153" s="728"/>
      <c r="NFG153" s="728"/>
      <c r="NFH153" s="728"/>
      <c r="NFI153" s="728"/>
      <c r="NFJ153" s="728"/>
      <c r="NFK153" s="728"/>
      <c r="NFL153" s="728"/>
      <c r="NFM153" s="728"/>
      <c r="NFN153" s="728"/>
      <c r="NFO153" s="728"/>
      <c r="NFP153" s="728"/>
      <c r="NFQ153" s="728"/>
      <c r="NFR153" s="728"/>
      <c r="NFS153" s="728"/>
      <c r="NFT153" s="728"/>
      <c r="NFU153" s="728"/>
      <c r="NFV153" s="728"/>
      <c r="NFW153" s="728"/>
      <c r="NFX153" s="728"/>
      <c r="NFY153" s="728"/>
      <c r="NFZ153" s="728"/>
      <c r="NGA153" s="728"/>
      <c r="NGB153" s="728"/>
      <c r="NGC153" s="728"/>
      <c r="NGD153" s="728"/>
      <c r="NGE153" s="728"/>
      <c r="NGF153" s="728"/>
      <c r="NGG153" s="728"/>
      <c r="NGH153" s="728"/>
      <c r="NGI153" s="728"/>
      <c r="NGJ153" s="728"/>
      <c r="NGK153" s="728"/>
      <c r="NGL153" s="728"/>
      <c r="NGM153" s="728"/>
      <c r="NGN153" s="728"/>
      <c r="NGO153" s="728"/>
      <c r="NGP153" s="728"/>
      <c r="NGQ153" s="728"/>
      <c r="NGR153" s="728"/>
      <c r="NGS153" s="728"/>
      <c r="NGT153" s="728"/>
      <c r="NGU153" s="728"/>
      <c r="NGV153" s="728"/>
      <c r="NGW153" s="728"/>
      <c r="NGX153" s="728"/>
      <c r="NGY153" s="728"/>
      <c r="NGZ153" s="728"/>
      <c r="NHA153" s="728"/>
      <c r="NHB153" s="728"/>
      <c r="NHC153" s="728"/>
      <c r="NHD153" s="728"/>
      <c r="NHE153" s="728"/>
      <c r="NHF153" s="728"/>
      <c r="NHG153" s="728"/>
      <c r="NHH153" s="728"/>
      <c r="NHI153" s="728"/>
      <c r="NHJ153" s="728"/>
      <c r="NHK153" s="728"/>
      <c r="NHL153" s="728"/>
      <c r="NHM153" s="728"/>
      <c r="NHN153" s="728"/>
      <c r="NHO153" s="728"/>
      <c r="NHP153" s="728"/>
      <c r="NHQ153" s="728"/>
      <c r="NHR153" s="728"/>
      <c r="NHS153" s="728"/>
      <c r="NHT153" s="728"/>
      <c r="NHU153" s="728"/>
      <c r="NHV153" s="728"/>
      <c r="NHW153" s="728"/>
      <c r="NHX153" s="728"/>
      <c r="NHY153" s="728"/>
      <c r="NHZ153" s="728"/>
      <c r="NIA153" s="728"/>
      <c r="NIB153" s="728"/>
      <c r="NIC153" s="728"/>
      <c r="NID153" s="728"/>
      <c r="NIE153" s="728"/>
      <c r="NIF153" s="728"/>
      <c r="NIG153" s="728"/>
      <c r="NIH153" s="728"/>
      <c r="NII153" s="728"/>
      <c r="NIJ153" s="728"/>
      <c r="NIK153" s="728"/>
      <c r="NIL153" s="728"/>
      <c r="NIM153" s="728"/>
      <c r="NIN153" s="728"/>
      <c r="NIO153" s="728"/>
      <c r="NIP153" s="728"/>
      <c r="NIQ153" s="728"/>
      <c r="NIR153" s="728"/>
      <c r="NIS153" s="728"/>
      <c r="NIT153" s="728"/>
      <c r="NIU153" s="728"/>
      <c r="NIV153" s="728"/>
      <c r="NIW153" s="728"/>
      <c r="NIX153" s="728"/>
      <c r="NIY153" s="728"/>
      <c r="NIZ153" s="728"/>
      <c r="NJA153" s="728"/>
      <c r="NJB153" s="728"/>
      <c r="NJC153" s="728"/>
      <c r="NJD153" s="728"/>
      <c r="NJE153" s="728"/>
      <c r="NJF153" s="728"/>
      <c r="NJG153" s="728"/>
      <c r="NJH153" s="728"/>
      <c r="NJI153" s="728"/>
      <c r="NJJ153" s="728"/>
      <c r="NJK153" s="728"/>
      <c r="NJL153" s="728"/>
      <c r="NJM153" s="728"/>
      <c r="NJN153" s="728"/>
      <c r="NJO153" s="728"/>
      <c r="NJP153" s="728"/>
      <c r="NJQ153" s="728"/>
      <c r="NJR153" s="728"/>
      <c r="NJS153" s="728"/>
      <c r="NJT153" s="728"/>
      <c r="NJU153" s="728"/>
      <c r="NJV153" s="728"/>
      <c r="NJW153" s="728"/>
      <c r="NJX153" s="728"/>
      <c r="NJY153" s="728"/>
      <c r="NJZ153" s="728"/>
      <c r="NKA153" s="728"/>
      <c r="NKB153" s="728"/>
      <c r="NKC153" s="728"/>
      <c r="NKD153" s="728"/>
      <c r="NKE153" s="728"/>
      <c r="NKF153" s="728"/>
      <c r="NKG153" s="728"/>
      <c r="NKH153" s="728"/>
      <c r="NKI153" s="728"/>
      <c r="NKJ153" s="728"/>
      <c r="NKK153" s="728"/>
      <c r="NKL153" s="728"/>
      <c r="NKM153" s="728"/>
      <c r="NKN153" s="728"/>
      <c r="NKO153" s="728"/>
      <c r="NKP153" s="728"/>
      <c r="NKQ153" s="728"/>
      <c r="NKR153" s="728"/>
      <c r="NKS153" s="728"/>
      <c r="NKT153" s="728"/>
      <c r="NKU153" s="728"/>
      <c r="NKV153" s="728"/>
      <c r="NKW153" s="728"/>
      <c r="NKX153" s="728"/>
      <c r="NKY153" s="728"/>
      <c r="NKZ153" s="728"/>
      <c r="NLA153" s="728"/>
      <c r="NLB153" s="728"/>
      <c r="NLC153" s="728"/>
      <c r="NLD153" s="728"/>
      <c r="NLE153" s="728"/>
      <c r="NLF153" s="728"/>
      <c r="NLG153" s="728"/>
      <c r="NLH153" s="728"/>
      <c r="NLI153" s="728"/>
      <c r="NLJ153" s="728"/>
      <c r="NLK153" s="728"/>
      <c r="NLL153" s="728"/>
      <c r="NLM153" s="728"/>
      <c r="NLN153" s="728"/>
      <c r="NLO153" s="728"/>
      <c r="NLP153" s="728"/>
      <c r="NLQ153" s="728"/>
      <c r="NLR153" s="728"/>
      <c r="NLS153" s="728"/>
      <c r="NLT153" s="728"/>
      <c r="NLU153" s="728"/>
      <c r="NLV153" s="728"/>
      <c r="NLW153" s="728"/>
      <c r="NLX153" s="728"/>
      <c r="NLY153" s="728"/>
      <c r="NLZ153" s="728"/>
      <c r="NMA153" s="728"/>
      <c r="NMB153" s="728"/>
      <c r="NMC153" s="728"/>
      <c r="NMD153" s="728"/>
      <c r="NME153" s="728"/>
      <c r="NMF153" s="728"/>
      <c r="NMG153" s="728"/>
      <c r="NMH153" s="728"/>
      <c r="NMI153" s="728"/>
      <c r="NMJ153" s="728"/>
      <c r="NMK153" s="728"/>
      <c r="NML153" s="728"/>
      <c r="NMM153" s="728"/>
      <c r="NMN153" s="728"/>
      <c r="NMO153" s="728"/>
      <c r="NMP153" s="728"/>
      <c r="NMQ153" s="728"/>
      <c r="NMR153" s="728"/>
      <c r="NMS153" s="728"/>
      <c r="NMT153" s="728"/>
      <c r="NMU153" s="728"/>
      <c r="NMV153" s="728"/>
      <c r="NMW153" s="728"/>
      <c r="NMX153" s="728"/>
      <c r="NMY153" s="728"/>
      <c r="NMZ153" s="728"/>
      <c r="NNA153" s="728"/>
      <c r="NNB153" s="728"/>
      <c r="NNC153" s="728"/>
      <c r="NND153" s="728"/>
      <c r="NNE153" s="728"/>
      <c r="NNF153" s="728"/>
      <c r="NNG153" s="728"/>
      <c r="NNH153" s="728"/>
      <c r="NNI153" s="728"/>
      <c r="NNJ153" s="728"/>
      <c r="NNK153" s="728"/>
      <c r="NNL153" s="728"/>
      <c r="NNM153" s="728"/>
      <c r="NNN153" s="728"/>
      <c r="NNO153" s="728"/>
      <c r="NNP153" s="728"/>
      <c r="NNQ153" s="728"/>
      <c r="NNR153" s="728"/>
      <c r="NNS153" s="728"/>
      <c r="NNT153" s="728"/>
      <c r="NNU153" s="728"/>
      <c r="NNV153" s="728"/>
      <c r="NNW153" s="728"/>
      <c r="NNX153" s="728"/>
      <c r="NNY153" s="728"/>
      <c r="NNZ153" s="728"/>
      <c r="NOA153" s="728"/>
      <c r="NOB153" s="728"/>
      <c r="NOC153" s="728"/>
      <c r="NOD153" s="728"/>
      <c r="NOE153" s="728"/>
      <c r="NOF153" s="728"/>
      <c r="NOG153" s="728"/>
      <c r="NOH153" s="728"/>
      <c r="NOI153" s="728"/>
      <c r="NOJ153" s="728"/>
      <c r="NOK153" s="728"/>
      <c r="NOL153" s="728"/>
      <c r="NOM153" s="728"/>
      <c r="NON153" s="728"/>
      <c r="NOO153" s="728"/>
      <c r="NOP153" s="728"/>
      <c r="NOQ153" s="728"/>
      <c r="NOR153" s="728"/>
      <c r="NOS153" s="728"/>
      <c r="NOT153" s="728"/>
      <c r="NOU153" s="728"/>
      <c r="NOV153" s="728"/>
      <c r="NOW153" s="728"/>
      <c r="NOX153" s="728"/>
      <c r="NOY153" s="728"/>
      <c r="NOZ153" s="728"/>
      <c r="NPA153" s="728"/>
      <c r="NPB153" s="728"/>
      <c r="NPC153" s="728"/>
      <c r="NPD153" s="728"/>
      <c r="NPE153" s="728"/>
      <c r="NPF153" s="728"/>
      <c r="NPG153" s="728"/>
      <c r="NPH153" s="728"/>
      <c r="NPI153" s="728"/>
      <c r="NPJ153" s="728"/>
      <c r="NPK153" s="728"/>
      <c r="NPL153" s="728"/>
      <c r="NPM153" s="728"/>
      <c r="NPN153" s="728"/>
      <c r="NPO153" s="728"/>
      <c r="NPP153" s="728"/>
      <c r="NPQ153" s="728"/>
      <c r="NPR153" s="728"/>
      <c r="NPS153" s="728"/>
      <c r="NPT153" s="728"/>
      <c r="NPU153" s="728"/>
      <c r="NPV153" s="728"/>
      <c r="NPW153" s="728"/>
      <c r="NPX153" s="728"/>
      <c r="NPY153" s="728"/>
      <c r="NPZ153" s="728"/>
      <c r="NQA153" s="728"/>
      <c r="NQB153" s="728"/>
      <c r="NQC153" s="728"/>
      <c r="NQD153" s="728"/>
      <c r="NQE153" s="728"/>
      <c r="NQF153" s="728"/>
      <c r="NQG153" s="728"/>
      <c r="NQH153" s="728"/>
      <c r="NQI153" s="728"/>
      <c r="NQJ153" s="728"/>
      <c r="NQK153" s="728"/>
      <c r="NQL153" s="728"/>
      <c r="NQM153" s="728"/>
      <c r="NQN153" s="728"/>
      <c r="NQO153" s="728"/>
      <c r="NQP153" s="728"/>
      <c r="NQQ153" s="728"/>
      <c r="NQR153" s="728"/>
      <c r="NQS153" s="728"/>
      <c r="NQT153" s="728"/>
      <c r="NQU153" s="728"/>
      <c r="NQV153" s="728"/>
      <c r="NQW153" s="728"/>
      <c r="NQX153" s="728"/>
      <c r="NQY153" s="728"/>
      <c r="NQZ153" s="728"/>
      <c r="NRA153" s="728"/>
      <c r="NRB153" s="728"/>
      <c r="NRC153" s="728"/>
      <c r="NRD153" s="728"/>
      <c r="NRE153" s="728"/>
      <c r="NRF153" s="728"/>
      <c r="NRG153" s="728"/>
      <c r="NRH153" s="728"/>
      <c r="NRI153" s="728"/>
      <c r="NRJ153" s="728"/>
      <c r="NRK153" s="728"/>
      <c r="NRL153" s="728"/>
      <c r="NRM153" s="728"/>
      <c r="NRN153" s="728"/>
      <c r="NRO153" s="728"/>
      <c r="NRP153" s="728"/>
      <c r="NRQ153" s="728"/>
      <c r="NRR153" s="728"/>
      <c r="NRS153" s="728"/>
      <c r="NRT153" s="728"/>
      <c r="NRU153" s="728"/>
      <c r="NRV153" s="728"/>
      <c r="NRW153" s="728"/>
      <c r="NRX153" s="728"/>
      <c r="NRY153" s="728"/>
      <c r="NRZ153" s="728"/>
      <c r="NSA153" s="728"/>
      <c r="NSB153" s="728"/>
      <c r="NSC153" s="728"/>
      <c r="NSD153" s="728"/>
      <c r="NSE153" s="728"/>
      <c r="NSF153" s="728"/>
      <c r="NSG153" s="728"/>
      <c r="NSH153" s="728"/>
      <c r="NSI153" s="728"/>
      <c r="NSJ153" s="728"/>
      <c r="NSK153" s="728"/>
      <c r="NSL153" s="728"/>
      <c r="NSM153" s="728"/>
      <c r="NSN153" s="728"/>
      <c r="NSO153" s="728"/>
      <c r="NSP153" s="728"/>
      <c r="NSQ153" s="728"/>
      <c r="NSR153" s="728"/>
      <c r="NSS153" s="728"/>
      <c r="NST153" s="728"/>
      <c r="NSU153" s="728"/>
      <c r="NSV153" s="728"/>
      <c r="NSW153" s="728"/>
      <c r="NSX153" s="728"/>
      <c r="NSY153" s="728"/>
      <c r="NSZ153" s="728"/>
      <c r="NTA153" s="728"/>
      <c r="NTB153" s="728"/>
      <c r="NTC153" s="728"/>
      <c r="NTD153" s="728"/>
      <c r="NTE153" s="728"/>
      <c r="NTF153" s="728"/>
      <c r="NTG153" s="728"/>
      <c r="NTH153" s="728"/>
      <c r="NTI153" s="728"/>
      <c r="NTJ153" s="728"/>
      <c r="NTK153" s="728"/>
      <c r="NTL153" s="728"/>
      <c r="NTM153" s="728"/>
      <c r="NTN153" s="728"/>
      <c r="NTO153" s="728"/>
      <c r="NTP153" s="728"/>
      <c r="NTQ153" s="728"/>
      <c r="NTR153" s="728"/>
      <c r="NTS153" s="728"/>
      <c r="NTT153" s="728"/>
      <c r="NTU153" s="728"/>
      <c r="NTV153" s="728"/>
      <c r="NTW153" s="728"/>
      <c r="NTX153" s="728"/>
      <c r="NTY153" s="728"/>
      <c r="NTZ153" s="728"/>
      <c r="NUA153" s="728"/>
      <c r="NUB153" s="728"/>
      <c r="NUC153" s="728"/>
      <c r="NUD153" s="728"/>
      <c r="NUE153" s="728"/>
      <c r="NUF153" s="728"/>
      <c r="NUG153" s="728"/>
      <c r="NUH153" s="728"/>
      <c r="NUI153" s="728"/>
      <c r="NUJ153" s="728"/>
      <c r="NUK153" s="728"/>
      <c r="NUL153" s="728"/>
      <c r="NUM153" s="728"/>
      <c r="NUN153" s="728"/>
      <c r="NUO153" s="728"/>
      <c r="NUP153" s="728"/>
      <c r="NUQ153" s="728"/>
      <c r="NUR153" s="728"/>
      <c r="NUS153" s="728"/>
      <c r="NUT153" s="728"/>
      <c r="NUU153" s="728"/>
      <c r="NUV153" s="728"/>
      <c r="NUW153" s="728"/>
      <c r="NUX153" s="728"/>
      <c r="NUY153" s="728"/>
      <c r="NUZ153" s="728"/>
      <c r="NVA153" s="728"/>
      <c r="NVB153" s="728"/>
      <c r="NVC153" s="728"/>
      <c r="NVD153" s="728"/>
      <c r="NVE153" s="728"/>
      <c r="NVF153" s="728"/>
      <c r="NVG153" s="728"/>
      <c r="NVH153" s="728"/>
      <c r="NVI153" s="728"/>
      <c r="NVJ153" s="728"/>
      <c r="NVK153" s="728"/>
      <c r="NVL153" s="728"/>
      <c r="NVM153" s="728"/>
      <c r="NVN153" s="728"/>
      <c r="NVO153" s="728"/>
      <c r="NVP153" s="728"/>
      <c r="NVQ153" s="728"/>
      <c r="NVR153" s="728"/>
      <c r="NVS153" s="728"/>
      <c r="NVT153" s="728"/>
      <c r="NVU153" s="728"/>
      <c r="NVV153" s="728"/>
      <c r="NVW153" s="728"/>
      <c r="NVX153" s="728"/>
      <c r="NVY153" s="728"/>
      <c r="NVZ153" s="728"/>
      <c r="NWA153" s="728"/>
      <c r="NWB153" s="728"/>
      <c r="NWC153" s="728"/>
      <c r="NWD153" s="728"/>
      <c r="NWE153" s="728"/>
      <c r="NWF153" s="728"/>
      <c r="NWG153" s="728"/>
      <c r="NWH153" s="728"/>
      <c r="NWI153" s="728"/>
      <c r="NWJ153" s="728"/>
      <c r="NWK153" s="728"/>
      <c r="NWL153" s="728"/>
      <c r="NWM153" s="728"/>
      <c r="NWN153" s="728"/>
      <c r="NWO153" s="728"/>
      <c r="NWP153" s="728"/>
      <c r="NWQ153" s="728"/>
      <c r="NWR153" s="728"/>
      <c r="NWS153" s="728"/>
      <c r="NWT153" s="728"/>
      <c r="NWU153" s="728"/>
      <c r="NWV153" s="728"/>
      <c r="NWW153" s="728"/>
      <c r="NWX153" s="728"/>
      <c r="NWY153" s="728"/>
      <c r="NWZ153" s="728"/>
      <c r="NXA153" s="728"/>
      <c r="NXB153" s="728"/>
      <c r="NXC153" s="728"/>
      <c r="NXD153" s="728"/>
      <c r="NXE153" s="728"/>
      <c r="NXF153" s="728"/>
      <c r="NXG153" s="728"/>
      <c r="NXH153" s="728"/>
      <c r="NXI153" s="728"/>
      <c r="NXJ153" s="728"/>
      <c r="NXK153" s="728"/>
      <c r="NXL153" s="728"/>
      <c r="NXM153" s="728"/>
      <c r="NXN153" s="728"/>
      <c r="NXO153" s="728"/>
      <c r="NXP153" s="728"/>
      <c r="NXQ153" s="728"/>
      <c r="NXR153" s="728"/>
      <c r="NXS153" s="728"/>
      <c r="NXT153" s="728"/>
      <c r="NXU153" s="728"/>
      <c r="NXV153" s="728"/>
      <c r="NXW153" s="728"/>
      <c r="NXX153" s="728"/>
      <c r="NXY153" s="728"/>
      <c r="NXZ153" s="728"/>
      <c r="NYA153" s="728"/>
      <c r="NYB153" s="728"/>
      <c r="NYC153" s="728"/>
      <c r="NYD153" s="728"/>
      <c r="NYE153" s="728"/>
      <c r="NYF153" s="728"/>
      <c r="NYG153" s="728"/>
      <c r="NYH153" s="728"/>
      <c r="NYI153" s="728"/>
      <c r="NYJ153" s="728"/>
      <c r="NYK153" s="728"/>
      <c r="NYL153" s="728"/>
      <c r="NYM153" s="728"/>
      <c r="NYN153" s="728"/>
      <c r="NYO153" s="728"/>
      <c r="NYP153" s="728"/>
      <c r="NYQ153" s="728"/>
      <c r="NYR153" s="728"/>
      <c r="NYS153" s="728"/>
      <c r="NYT153" s="728"/>
      <c r="NYU153" s="728"/>
      <c r="NYV153" s="728"/>
      <c r="NYW153" s="728"/>
      <c r="NYX153" s="728"/>
      <c r="NYY153" s="728"/>
      <c r="NYZ153" s="728"/>
      <c r="NZA153" s="728"/>
      <c r="NZB153" s="728"/>
      <c r="NZC153" s="728"/>
      <c r="NZD153" s="728"/>
      <c r="NZE153" s="728"/>
      <c r="NZF153" s="728"/>
      <c r="NZG153" s="728"/>
      <c r="NZH153" s="728"/>
      <c r="NZI153" s="728"/>
      <c r="NZJ153" s="728"/>
      <c r="NZK153" s="728"/>
      <c r="NZL153" s="728"/>
      <c r="NZM153" s="728"/>
      <c r="NZN153" s="728"/>
      <c r="NZO153" s="728"/>
      <c r="NZP153" s="728"/>
      <c r="NZQ153" s="728"/>
      <c r="NZR153" s="728"/>
      <c r="NZS153" s="728"/>
      <c r="NZT153" s="728"/>
      <c r="NZU153" s="728"/>
      <c r="NZV153" s="728"/>
      <c r="NZW153" s="728"/>
      <c r="NZX153" s="728"/>
      <c r="NZY153" s="728"/>
      <c r="NZZ153" s="728"/>
      <c r="OAA153" s="728"/>
      <c r="OAB153" s="728"/>
      <c r="OAC153" s="728"/>
      <c r="OAD153" s="728"/>
      <c r="OAE153" s="728"/>
      <c r="OAF153" s="728"/>
      <c r="OAG153" s="728"/>
      <c r="OAH153" s="728"/>
      <c r="OAI153" s="728"/>
      <c r="OAJ153" s="728"/>
      <c r="OAK153" s="728"/>
      <c r="OAL153" s="728"/>
      <c r="OAM153" s="728"/>
      <c r="OAN153" s="728"/>
      <c r="OAO153" s="728"/>
      <c r="OAP153" s="728"/>
      <c r="OAQ153" s="728"/>
      <c r="OAR153" s="728"/>
      <c r="OAS153" s="728"/>
      <c r="OAT153" s="728"/>
      <c r="OAU153" s="728"/>
      <c r="OAV153" s="728"/>
      <c r="OAW153" s="728"/>
      <c r="OAX153" s="728"/>
      <c r="OAY153" s="728"/>
      <c r="OAZ153" s="728"/>
      <c r="OBA153" s="728"/>
      <c r="OBB153" s="728"/>
      <c r="OBC153" s="728"/>
      <c r="OBD153" s="728"/>
      <c r="OBE153" s="728"/>
      <c r="OBF153" s="728"/>
      <c r="OBG153" s="728"/>
      <c r="OBH153" s="728"/>
      <c r="OBI153" s="728"/>
      <c r="OBJ153" s="728"/>
      <c r="OBK153" s="728"/>
      <c r="OBL153" s="728"/>
      <c r="OBM153" s="728"/>
      <c r="OBN153" s="728"/>
      <c r="OBO153" s="728"/>
      <c r="OBP153" s="728"/>
      <c r="OBQ153" s="728"/>
      <c r="OBR153" s="728"/>
      <c r="OBS153" s="728"/>
      <c r="OBT153" s="728"/>
      <c r="OBU153" s="728"/>
      <c r="OBV153" s="728"/>
      <c r="OBW153" s="728"/>
      <c r="OBX153" s="728"/>
      <c r="OBY153" s="728"/>
      <c r="OBZ153" s="728"/>
      <c r="OCA153" s="728"/>
      <c r="OCB153" s="728"/>
      <c r="OCC153" s="728"/>
      <c r="OCD153" s="728"/>
      <c r="OCE153" s="728"/>
      <c r="OCF153" s="728"/>
      <c r="OCG153" s="728"/>
      <c r="OCH153" s="728"/>
      <c r="OCI153" s="728"/>
      <c r="OCJ153" s="728"/>
      <c r="OCK153" s="728"/>
      <c r="OCL153" s="728"/>
      <c r="OCM153" s="728"/>
      <c r="OCN153" s="728"/>
      <c r="OCO153" s="728"/>
      <c r="OCP153" s="728"/>
      <c r="OCQ153" s="728"/>
      <c r="OCR153" s="728"/>
      <c r="OCS153" s="728"/>
      <c r="OCT153" s="728"/>
      <c r="OCU153" s="728"/>
      <c r="OCV153" s="728"/>
      <c r="OCW153" s="728"/>
      <c r="OCX153" s="728"/>
      <c r="OCY153" s="728"/>
      <c r="OCZ153" s="728"/>
      <c r="ODA153" s="728"/>
      <c r="ODB153" s="728"/>
      <c r="ODC153" s="728"/>
      <c r="ODD153" s="728"/>
      <c r="ODE153" s="728"/>
      <c r="ODF153" s="728"/>
      <c r="ODG153" s="728"/>
      <c r="ODH153" s="728"/>
      <c r="ODI153" s="728"/>
      <c r="ODJ153" s="728"/>
      <c r="ODK153" s="728"/>
      <c r="ODL153" s="728"/>
      <c r="ODM153" s="728"/>
      <c r="ODN153" s="728"/>
      <c r="ODO153" s="728"/>
      <c r="ODP153" s="728"/>
      <c r="ODQ153" s="728"/>
      <c r="ODR153" s="728"/>
      <c r="ODS153" s="728"/>
      <c r="ODT153" s="728"/>
      <c r="ODU153" s="728"/>
      <c r="ODV153" s="728"/>
      <c r="ODW153" s="728"/>
      <c r="ODX153" s="728"/>
      <c r="ODY153" s="728"/>
      <c r="ODZ153" s="728"/>
      <c r="OEA153" s="728"/>
      <c r="OEB153" s="728"/>
      <c r="OEC153" s="728"/>
      <c r="OED153" s="728"/>
      <c r="OEE153" s="728"/>
      <c r="OEF153" s="728"/>
      <c r="OEG153" s="728"/>
      <c r="OEH153" s="728"/>
      <c r="OEI153" s="728"/>
      <c r="OEJ153" s="728"/>
      <c r="OEK153" s="728"/>
      <c r="OEL153" s="728"/>
      <c r="OEM153" s="728"/>
      <c r="OEN153" s="728"/>
      <c r="OEO153" s="728"/>
      <c r="OEP153" s="728"/>
      <c r="OEQ153" s="728"/>
      <c r="OER153" s="728"/>
      <c r="OES153" s="728"/>
      <c r="OET153" s="728"/>
      <c r="OEU153" s="728"/>
      <c r="OEV153" s="728"/>
      <c r="OEW153" s="728"/>
      <c r="OEX153" s="728"/>
      <c r="OEY153" s="728"/>
      <c r="OEZ153" s="728"/>
      <c r="OFA153" s="728"/>
      <c r="OFB153" s="728"/>
      <c r="OFC153" s="728"/>
      <c r="OFD153" s="728"/>
      <c r="OFE153" s="728"/>
      <c r="OFF153" s="728"/>
      <c r="OFG153" s="728"/>
      <c r="OFH153" s="728"/>
      <c r="OFI153" s="728"/>
      <c r="OFJ153" s="728"/>
      <c r="OFK153" s="728"/>
      <c r="OFL153" s="728"/>
      <c r="OFM153" s="728"/>
      <c r="OFN153" s="728"/>
      <c r="OFO153" s="728"/>
      <c r="OFP153" s="728"/>
      <c r="OFQ153" s="728"/>
      <c r="OFR153" s="728"/>
      <c r="OFS153" s="728"/>
      <c r="OFT153" s="728"/>
      <c r="OFU153" s="728"/>
      <c r="OFV153" s="728"/>
      <c r="OFW153" s="728"/>
      <c r="OFX153" s="728"/>
      <c r="OFY153" s="728"/>
      <c r="OFZ153" s="728"/>
      <c r="OGA153" s="728"/>
      <c r="OGB153" s="728"/>
      <c r="OGC153" s="728"/>
      <c r="OGD153" s="728"/>
      <c r="OGE153" s="728"/>
      <c r="OGF153" s="728"/>
      <c r="OGG153" s="728"/>
      <c r="OGH153" s="728"/>
      <c r="OGI153" s="728"/>
      <c r="OGJ153" s="728"/>
      <c r="OGK153" s="728"/>
      <c r="OGL153" s="728"/>
      <c r="OGM153" s="728"/>
      <c r="OGN153" s="728"/>
      <c r="OGO153" s="728"/>
      <c r="OGP153" s="728"/>
      <c r="OGQ153" s="728"/>
      <c r="OGR153" s="728"/>
      <c r="OGS153" s="728"/>
      <c r="OGT153" s="728"/>
      <c r="OGU153" s="728"/>
      <c r="OGV153" s="728"/>
      <c r="OGW153" s="728"/>
      <c r="OGX153" s="728"/>
      <c r="OGY153" s="728"/>
      <c r="OGZ153" s="728"/>
      <c r="OHA153" s="728"/>
      <c r="OHB153" s="728"/>
      <c r="OHC153" s="728"/>
      <c r="OHD153" s="728"/>
      <c r="OHE153" s="728"/>
      <c r="OHF153" s="728"/>
      <c r="OHG153" s="728"/>
      <c r="OHH153" s="728"/>
      <c r="OHI153" s="728"/>
      <c r="OHJ153" s="728"/>
      <c r="OHK153" s="728"/>
      <c r="OHL153" s="728"/>
      <c r="OHM153" s="728"/>
      <c r="OHN153" s="728"/>
      <c r="OHO153" s="728"/>
      <c r="OHP153" s="728"/>
      <c r="OHQ153" s="728"/>
      <c r="OHR153" s="728"/>
      <c r="OHS153" s="728"/>
      <c r="OHT153" s="728"/>
      <c r="OHU153" s="728"/>
      <c r="OHV153" s="728"/>
      <c r="OHW153" s="728"/>
      <c r="OHX153" s="728"/>
      <c r="OHY153" s="728"/>
      <c r="OHZ153" s="728"/>
      <c r="OIA153" s="728"/>
      <c r="OIB153" s="728"/>
      <c r="OIC153" s="728"/>
      <c r="OID153" s="728"/>
      <c r="OIE153" s="728"/>
      <c r="OIF153" s="728"/>
      <c r="OIG153" s="728"/>
      <c r="OIH153" s="728"/>
      <c r="OII153" s="728"/>
      <c r="OIJ153" s="728"/>
      <c r="OIK153" s="728"/>
      <c r="OIL153" s="728"/>
      <c r="OIM153" s="728"/>
      <c r="OIN153" s="728"/>
      <c r="OIO153" s="728"/>
      <c r="OIP153" s="728"/>
      <c r="OIQ153" s="728"/>
      <c r="OIR153" s="728"/>
      <c r="OIS153" s="728"/>
      <c r="OIT153" s="728"/>
      <c r="OIU153" s="728"/>
      <c r="OIV153" s="728"/>
      <c r="OIW153" s="728"/>
      <c r="OIX153" s="728"/>
      <c r="OIY153" s="728"/>
      <c r="OIZ153" s="728"/>
      <c r="OJA153" s="728"/>
      <c r="OJB153" s="728"/>
      <c r="OJC153" s="728"/>
      <c r="OJD153" s="728"/>
      <c r="OJE153" s="728"/>
      <c r="OJF153" s="728"/>
      <c r="OJG153" s="728"/>
      <c r="OJH153" s="728"/>
      <c r="OJI153" s="728"/>
      <c r="OJJ153" s="728"/>
      <c r="OJK153" s="728"/>
      <c r="OJL153" s="728"/>
      <c r="OJM153" s="728"/>
      <c r="OJN153" s="728"/>
      <c r="OJO153" s="728"/>
      <c r="OJP153" s="728"/>
      <c r="OJQ153" s="728"/>
      <c r="OJR153" s="728"/>
      <c r="OJS153" s="728"/>
      <c r="OJT153" s="728"/>
      <c r="OJU153" s="728"/>
      <c r="OJV153" s="728"/>
      <c r="OJW153" s="728"/>
      <c r="OJX153" s="728"/>
      <c r="OJY153" s="728"/>
      <c r="OJZ153" s="728"/>
      <c r="OKA153" s="728"/>
      <c r="OKB153" s="728"/>
      <c r="OKC153" s="728"/>
      <c r="OKD153" s="728"/>
      <c r="OKE153" s="728"/>
      <c r="OKF153" s="728"/>
      <c r="OKG153" s="728"/>
      <c r="OKH153" s="728"/>
      <c r="OKI153" s="728"/>
      <c r="OKJ153" s="728"/>
      <c r="OKK153" s="728"/>
      <c r="OKL153" s="728"/>
      <c r="OKM153" s="728"/>
      <c r="OKN153" s="728"/>
      <c r="OKO153" s="728"/>
      <c r="OKP153" s="728"/>
      <c r="OKQ153" s="728"/>
      <c r="OKR153" s="728"/>
      <c r="OKS153" s="728"/>
      <c r="OKT153" s="728"/>
      <c r="OKU153" s="728"/>
      <c r="OKV153" s="728"/>
      <c r="OKW153" s="728"/>
      <c r="OKX153" s="728"/>
      <c r="OKY153" s="728"/>
      <c r="OKZ153" s="728"/>
      <c r="OLA153" s="728"/>
      <c r="OLB153" s="728"/>
      <c r="OLC153" s="728"/>
      <c r="OLD153" s="728"/>
      <c r="OLE153" s="728"/>
      <c r="OLF153" s="728"/>
      <c r="OLG153" s="728"/>
      <c r="OLH153" s="728"/>
      <c r="OLI153" s="728"/>
      <c r="OLJ153" s="728"/>
      <c r="OLK153" s="728"/>
      <c r="OLL153" s="728"/>
      <c r="OLM153" s="728"/>
      <c r="OLN153" s="728"/>
      <c r="OLO153" s="728"/>
      <c r="OLP153" s="728"/>
      <c r="OLQ153" s="728"/>
      <c r="OLR153" s="728"/>
      <c r="OLS153" s="728"/>
      <c r="OLT153" s="728"/>
      <c r="OLU153" s="728"/>
      <c r="OLV153" s="728"/>
      <c r="OLW153" s="728"/>
      <c r="OLX153" s="728"/>
      <c r="OLY153" s="728"/>
      <c r="OLZ153" s="728"/>
      <c r="OMA153" s="728"/>
      <c r="OMB153" s="728"/>
      <c r="OMC153" s="728"/>
      <c r="OMD153" s="728"/>
      <c r="OME153" s="728"/>
      <c r="OMF153" s="728"/>
      <c r="OMG153" s="728"/>
      <c r="OMH153" s="728"/>
      <c r="OMI153" s="728"/>
      <c r="OMJ153" s="728"/>
      <c r="OMK153" s="728"/>
      <c r="OML153" s="728"/>
      <c r="OMM153" s="728"/>
      <c r="OMN153" s="728"/>
      <c r="OMO153" s="728"/>
      <c r="OMP153" s="728"/>
      <c r="OMQ153" s="728"/>
      <c r="OMR153" s="728"/>
      <c r="OMS153" s="728"/>
      <c r="OMT153" s="728"/>
      <c r="OMU153" s="728"/>
      <c r="OMV153" s="728"/>
      <c r="OMW153" s="728"/>
      <c r="OMX153" s="728"/>
      <c r="OMY153" s="728"/>
      <c r="OMZ153" s="728"/>
      <c r="ONA153" s="728"/>
      <c r="ONB153" s="728"/>
      <c r="ONC153" s="728"/>
      <c r="OND153" s="728"/>
      <c r="ONE153" s="728"/>
      <c r="ONF153" s="728"/>
      <c r="ONG153" s="728"/>
      <c r="ONH153" s="728"/>
      <c r="ONI153" s="728"/>
      <c r="ONJ153" s="728"/>
      <c r="ONK153" s="728"/>
      <c r="ONL153" s="728"/>
      <c r="ONM153" s="728"/>
      <c r="ONN153" s="728"/>
      <c r="ONO153" s="728"/>
      <c r="ONP153" s="728"/>
      <c r="ONQ153" s="728"/>
      <c r="ONR153" s="728"/>
      <c r="ONS153" s="728"/>
      <c r="ONT153" s="728"/>
      <c r="ONU153" s="728"/>
      <c r="ONV153" s="728"/>
      <c r="ONW153" s="728"/>
      <c r="ONX153" s="728"/>
      <c r="ONY153" s="728"/>
      <c r="ONZ153" s="728"/>
      <c r="OOA153" s="728"/>
      <c r="OOB153" s="728"/>
      <c r="OOC153" s="728"/>
      <c r="OOD153" s="728"/>
      <c r="OOE153" s="728"/>
      <c r="OOF153" s="728"/>
      <c r="OOG153" s="728"/>
      <c r="OOH153" s="728"/>
      <c r="OOI153" s="728"/>
      <c r="OOJ153" s="728"/>
      <c r="OOK153" s="728"/>
      <c r="OOL153" s="728"/>
      <c r="OOM153" s="728"/>
      <c r="OON153" s="728"/>
      <c r="OOO153" s="728"/>
      <c r="OOP153" s="728"/>
      <c r="OOQ153" s="728"/>
      <c r="OOR153" s="728"/>
      <c r="OOS153" s="728"/>
      <c r="OOT153" s="728"/>
      <c r="OOU153" s="728"/>
      <c r="OOV153" s="728"/>
      <c r="OOW153" s="728"/>
      <c r="OOX153" s="728"/>
      <c r="OOY153" s="728"/>
      <c r="OOZ153" s="728"/>
      <c r="OPA153" s="728"/>
      <c r="OPB153" s="728"/>
      <c r="OPC153" s="728"/>
      <c r="OPD153" s="728"/>
      <c r="OPE153" s="728"/>
      <c r="OPF153" s="728"/>
      <c r="OPG153" s="728"/>
      <c r="OPH153" s="728"/>
      <c r="OPI153" s="728"/>
      <c r="OPJ153" s="728"/>
      <c r="OPK153" s="728"/>
      <c r="OPL153" s="728"/>
      <c r="OPM153" s="728"/>
      <c r="OPN153" s="728"/>
      <c r="OPO153" s="728"/>
      <c r="OPP153" s="728"/>
      <c r="OPQ153" s="728"/>
      <c r="OPR153" s="728"/>
      <c r="OPS153" s="728"/>
      <c r="OPT153" s="728"/>
      <c r="OPU153" s="728"/>
      <c r="OPV153" s="728"/>
      <c r="OPW153" s="728"/>
      <c r="OPX153" s="728"/>
      <c r="OPY153" s="728"/>
      <c r="OPZ153" s="728"/>
      <c r="OQA153" s="728"/>
      <c r="OQB153" s="728"/>
      <c r="OQC153" s="728"/>
      <c r="OQD153" s="728"/>
      <c r="OQE153" s="728"/>
      <c r="OQF153" s="728"/>
      <c r="OQG153" s="728"/>
      <c r="OQH153" s="728"/>
      <c r="OQI153" s="728"/>
      <c r="OQJ153" s="728"/>
      <c r="OQK153" s="728"/>
      <c r="OQL153" s="728"/>
      <c r="OQM153" s="728"/>
      <c r="OQN153" s="728"/>
      <c r="OQO153" s="728"/>
      <c r="OQP153" s="728"/>
      <c r="OQQ153" s="728"/>
      <c r="OQR153" s="728"/>
      <c r="OQS153" s="728"/>
      <c r="OQT153" s="728"/>
      <c r="OQU153" s="728"/>
      <c r="OQV153" s="728"/>
      <c r="OQW153" s="728"/>
      <c r="OQX153" s="728"/>
      <c r="OQY153" s="728"/>
      <c r="OQZ153" s="728"/>
      <c r="ORA153" s="728"/>
      <c r="ORB153" s="728"/>
      <c r="ORC153" s="728"/>
      <c r="ORD153" s="728"/>
      <c r="ORE153" s="728"/>
      <c r="ORF153" s="728"/>
      <c r="ORG153" s="728"/>
      <c r="ORH153" s="728"/>
      <c r="ORI153" s="728"/>
      <c r="ORJ153" s="728"/>
      <c r="ORK153" s="728"/>
      <c r="ORL153" s="728"/>
      <c r="ORM153" s="728"/>
      <c r="ORN153" s="728"/>
      <c r="ORO153" s="728"/>
      <c r="ORP153" s="728"/>
      <c r="ORQ153" s="728"/>
      <c r="ORR153" s="728"/>
      <c r="ORS153" s="728"/>
      <c r="ORT153" s="728"/>
      <c r="ORU153" s="728"/>
      <c r="ORV153" s="728"/>
      <c r="ORW153" s="728"/>
      <c r="ORX153" s="728"/>
      <c r="ORY153" s="728"/>
      <c r="ORZ153" s="728"/>
      <c r="OSA153" s="728"/>
      <c r="OSB153" s="728"/>
      <c r="OSC153" s="728"/>
      <c r="OSD153" s="728"/>
      <c r="OSE153" s="728"/>
      <c r="OSF153" s="728"/>
      <c r="OSG153" s="728"/>
      <c r="OSH153" s="728"/>
      <c r="OSI153" s="728"/>
      <c r="OSJ153" s="728"/>
      <c r="OSK153" s="728"/>
      <c r="OSL153" s="728"/>
      <c r="OSM153" s="728"/>
      <c r="OSN153" s="728"/>
      <c r="OSO153" s="728"/>
      <c r="OSP153" s="728"/>
      <c r="OSQ153" s="728"/>
      <c r="OSR153" s="728"/>
      <c r="OSS153" s="728"/>
      <c r="OST153" s="728"/>
      <c r="OSU153" s="728"/>
      <c r="OSV153" s="728"/>
      <c r="OSW153" s="728"/>
      <c r="OSX153" s="728"/>
      <c r="OSY153" s="728"/>
      <c r="OSZ153" s="728"/>
      <c r="OTA153" s="728"/>
      <c r="OTB153" s="728"/>
      <c r="OTC153" s="728"/>
      <c r="OTD153" s="728"/>
      <c r="OTE153" s="728"/>
      <c r="OTF153" s="728"/>
      <c r="OTG153" s="728"/>
      <c r="OTH153" s="728"/>
      <c r="OTI153" s="728"/>
      <c r="OTJ153" s="728"/>
      <c r="OTK153" s="728"/>
      <c r="OTL153" s="728"/>
      <c r="OTM153" s="728"/>
      <c r="OTN153" s="728"/>
      <c r="OTO153" s="728"/>
      <c r="OTP153" s="728"/>
      <c r="OTQ153" s="728"/>
      <c r="OTR153" s="728"/>
      <c r="OTS153" s="728"/>
      <c r="OTT153" s="728"/>
      <c r="OTU153" s="728"/>
      <c r="OTV153" s="728"/>
      <c r="OTW153" s="728"/>
      <c r="OTX153" s="728"/>
      <c r="OTY153" s="728"/>
      <c r="OTZ153" s="728"/>
      <c r="OUA153" s="728"/>
      <c r="OUB153" s="728"/>
      <c r="OUC153" s="728"/>
      <c r="OUD153" s="728"/>
      <c r="OUE153" s="728"/>
      <c r="OUF153" s="728"/>
      <c r="OUG153" s="728"/>
      <c r="OUH153" s="728"/>
      <c r="OUI153" s="728"/>
      <c r="OUJ153" s="728"/>
      <c r="OUK153" s="728"/>
      <c r="OUL153" s="728"/>
      <c r="OUM153" s="728"/>
      <c r="OUN153" s="728"/>
      <c r="OUO153" s="728"/>
      <c r="OUP153" s="728"/>
      <c r="OUQ153" s="728"/>
      <c r="OUR153" s="728"/>
      <c r="OUS153" s="728"/>
      <c r="OUT153" s="728"/>
      <c r="OUU153" s="728"/>
      <c r="OUV153" s="728"/>
      <c r="OUW153" s="728"/>
      <c r="OUX153" s="728"/>
      <c r="OUY153" s="728"/>
      <c r="OUZ153" s="728"/>
      <c r="OVA153" s="728"/>
      <c r="OVB153" s="728"/>
      <c r="OVC153" s="728"/>
      <c r="OVD153" s="728"/>
      <c r="OVE153" s="728"/>
      <c r="OVF153" s="728"/>
      <c r="OVG153" s="728"/>
      <c r="OVH153" s="728"/>
      <c r="OVI153" s="728"/>
      <c r="OVJ153" s="728"/>
      <c r="OVK153" s="728"/>
      <c r="OVL153" s="728"/>
      <c r="OVM153" s="728"/>
      <c r="OVN153" s="728"/>
      <c r="OVO153" s="728"/>
      <c r="OVP153" s="728"/>
      <c r="OVQ153" s="728"/>
      <c r="OVR153" s="728"/>
      <c r="OVS153" s="728"/>
      <c r="OVT153" s="728"/>
      <c r="OVU153" s="728"/>
      <c r="OVV153" s="728"/>
      <c r="OVW153" s="728"/>
      <c r="OVX153" s="728"/>
      <c r="OVY153" s="728"/>
      <c r="OVZ153" s="728"/>
      <c r="OWA153" s="728"/>
      <c r="OWB153" s="728"/>
      <c r="OWC153" s="728"/>
      <c r="OWD153" s="728"/>
      <c r="OWE153" s="728"/>
      <c r="OWF153" s="728"/>
      <c r="OWG153" s="728"/>
      <c r="OWH153" s="728"/>
      <c r="OWI153" s="728"/>
      <c r="OWJ153" s="728"/>
      <c r="OWK153" s="728"/>
      <c r="OWL153" s="728"/>
      <c r="OWM153" s="728"/>
      <c r="OWN153" s="728"/>
      <c r="OWO153" s="728"/>
      <c r="OWP153" s="728"/>
      <c r="OWQ153" s="728"/>
      <c r="OWR153" s="728"/>
      <c r="OWS153" s="728"/>
      <c r="OWT153" s="728"/>
      <c r="OWU153" s="728"/>
      <c r="OWV153" s="728"/>
      <c r="OWW153" s="728"/>
      <c r="OWX153" s="728"/>
      <c r="OWY153" s="728"/>
      <c r="OWZ153" s="728"/>
      <c r="OXA153" s="728"/>
      <c r="OXB153" s="728"/>
      <c r="OXC153" s="728"/>
      <c r="OXD153" s="728"/>
      <c r="OXE153" s="728"/>
      <c r="OXF153" s="728"/>
      <c r="OXG153" s="728"/>
      <c r="OXH153" s="728"/>
      <c r="OXI153" s="728"/>
      <c r="OXJ153" s="728"/>
      <c r="OXK153" s="728"/>
      <c r="OXL153" s="728"/>
      <c r="OXM153" s="728"/>
      <c r="OXN153" s="728"/>
      <c r="OXO153" s="728"/>
      <c r="OXP153" s="728"/>
      <c r="OXQ153" s="728"/>
      <c r="OXR153" s="728"/>
      <c r="OXS153" s="728"/>
      <c r="OXT153" s="728"/>
      <c r="OXU153" s="728"/>
      <c r="OXV153" s="728"/>
      <c r="OXW153" s="728"/>
      <c r="OXX153" s="728"/>
      <c r="OXY153" s="728"/>
      <c r="OXZ153" s="728"/>
      <c r="OYA153" s="728"/>
      <c r="OYB153" s="728"/>
      <c r="OYC153" s="728"/>
      <c r="OYD153" s="728"/>
      <c r="OYE153" s="728"/>
      <c r="OYF153" s="728"/>
      <c r="OYG153" s="728"/>
      <c r="OYH153" s="728"/>
      <c r="OYI153" s="728"/>
      <c r="OYJ153" s="728"/>
      <c r="OYK153" s="728"/>
      <c r="OYL153" s="728"/>
      <c r="OYM153" s="728"/>
      <c r="OYN153" s="728"/>
      <c r="OYO153" s="728"/>
      <c r="OYP153" s="728"/>
      <c r="OYQ153" s="728"/>
      <c r="OYR153" s="728"/>
      <c r="OYS153" s="728"/>
      <c r="OYT153" s="728"/>
      <c r="OYU153" s="728"/>
      <c r="OYV153" s="728"/>
      <c r="OYW153" s="728"/>
      <c r="OYX153" s="728"/>
      <c r="OYY153" s="728"/>
      <c r="OYZ153" s="728"/>
      <c r="OZA153" s="728"/>
      <c r="OZB153" s="728"/>
      <c r="OZC153" s="728"/>
      <c r="OZD153" s="728"/>
      <c r="OZE153" s="728"/>
      <c r="OZF153" s="728"/>
      <c r="OZG153" s="728"/>
      <c r="OZH153" s="728"/>
      <c r="OZI153" s="728"/>
      <c r="OZJ153" s="728"/>
      <c r="OZK153" s="728"/>
      <c r="OZL153" s="728"/>
      <c r="OZM153" s="728"/>
      <c r="OZN153" s="728"/>
      <c r="OZO153" s="728"/>
      <c r="OZP153" s="728"/>
      <c r="OZQ153" s="728"/>
      <c r="OZR153" s="728"/>
      <c r="OZS153" s="728"/>
      <c r="OZT153" s="728"/>
      <c r="OZU153" s="728"/>
      <c r="OZV153" s="728"/>
      <c r="OZW153" s="728"/>
      <c r="OZX153" s="728"/>
      <c r="OZY153" s="728"/>
      <c r="OZZ153" s="728"/>
      <c r="PAA153" s="728"/>
      <c r="PAB153" s="728"/>
      <c r="PAC153" s="728"/>
      <c r="PAD153" s="728"/>
      <c r="PAE153" s="728"/>
      <c r="PAF153" s="728"/>
      <c r="PAG153" s="728"/>
      <c r="PAH153" s="728"/>
      <c r="PAI153" s="728"/>
      <c r="PAJ153" s="728"/>
      <c r="PAK153" s="728"/>
      <c r="PAL153" s="728"/>
      <c r="PAM153" s="728"/>
      <c r="PAN153" s="728"/>
      <c r="PAO153" s="728"/>
      <c r="PAP153" s="728"/>
      <c r="PAQ153" s="728"/>
      <c r="PAR153" s="728"/>
      <c r="PAS153" s="728"/>
      <c r="PAT153" s="728"/>
      <c r="PAU153" s="728"/>
      <c r="PAV153" s="728"/>
      <c r="PAW153" s="728"/>
      <c r="PAX153" s="728"/>
      <c r="PAY153" s="728"/>
      <c r="PAZ153" s="728"/>
      <c r="PBA153" s="728"/>
      <c r="PBB153" s="728"/>
      <c r="PBC153" s="728"/>
      <c r="PBD153" s="728"/>
      <c r="PBE153" s="728"/>
      <c r="PBF153" s="728"/>
      <c r="PBG153" s="728"/>
      <c r="PBH153" s="728"/>
      <c r="PBI153" s="728"/>
      <c r="PBJ153" s="728"/>
      <c r="PBK153" s="728"/>
      <c r="PBL153" s="728"/>
      <c r="PBM153" s="728"/>
      <c r="PBN153" s="728"/>
      <c r="PBO153" s="728"/>
      <c r="PBP153" s="728"/>
      <c r="PBQ153" s="728"/>
      <c r="PBR153" s="728"/>
      <c r="PBS153" s="728"/>
      <c r="PBT153" s="728"/>
      <c r="PBU153" s="728"/>
      <c r="PBV153" s="728"/>
      <c r="PBW153" s="728"/>
      <c r="PBX153" s="728"/>
      <c r="PBY153" s="728"/>
      <c r="PBZ153" s="728"/>
      <c r="PCA153" s="728"/>
      <c r="PCB153" s="728"/>
      <c r="PCC153" s="728"/>
      <c r="PCD153" s="728"/>
      <c r="PCE153" s="728"/>
      <c r="PCF153" s="728"/>
      <c r="PCG153" s="728"/>
      <c r="PCH153" s="728"/>
      <c r="PCI153" s="728"/>
      <c r="PCJ153" s="728"/>
      <c r="PCK153" s="728"/>
      <c r="PCL153" s="728"/>
      <c r="PCM153" s="728"/>
      <c r="PCN153" s="728"/>
      <c r="PCO153" s="728"/>
      <c r="PCP153" s="728"/>
      <c r="PCQ153" s="728"/>
      <c r="PCR153" s="728"/>
      <c r="PCS153" s="728"/>
      <c r="PCT153" s="728"/>
      <c r="PCU153" s="728"/>
      <c r="PCV153" s="728"/>
      <c r="PCW153" s="728"/>
      <c r="PCX153" s="728"/>
      <c r="PCY153" s="728"/>
      <c r="PCZ153" s="728"/>
      <c r="PDA153" s="728"/>
      <c r="PDB153" s="728"/>
      <c r="PDC153" s="728"/>
      <c r="PDD153" s="728"/>
      <c r="PDE153" s="728"/>
      <c r="PDF153" s="728"/>
      <c r="PDG153" s="728"/>
      <c r="PDH153" s="728"/>
      <c r="PDI153" s="728"/>
      <c r="PDJ153" s="728"/>
      <c r="PDK153" s="728"/>
      <c r="PDL153" s="728"/>
      <c r="PDM153" s="728"/>
      <c r="PDN153" s="728"/>
      <c r="PDO153" s="728"/>
      <c r="PDP153" s="728"/>
      <c r="PDQ153" s="728"/>
      <c r="PDR153" s="728"/>
      <c r="PDS153" s="728"/>
      <c r="PDT153" s="728"/>
      <c r="PDU153" s="728"/>
      <c r="PDV153" s="728"/>
      <c r="PDW153" s="728"/>
      <c r="PDX153" s="728"/>
      <c r="PDY153" s="728"/>
      <c r="PDZ153" s="728"/>
      <c r="PEA153" s="728"/>
      <c r="PEB153" s="728"/>
      <c r="PEC153" s="728"/>
      <c r="PED153" s="728"/>
      <c r="PEE153" s="728"/>
      <c r="PEF153" s="728"/>
      <c r="PEG153" s="728"/>
      <c r="PEH153" s="728"/>
      <c r="PEI153" s="728"/>
      <c r="PEJ153" s="728"/>
      <c r="PEK153" s="728"/>
      <c r="PEL153" s="728"/>
      <c r="PEM153" s="728"/>
      <c r="PEN153" s="728"/>
      <c r="PEO153" s="728"/>
      <c r="PEP153" s="728"/>
      <c r="PEQ153" s="728"/>
      <c r="PER153" s="728"/>
      <c r="PES153" s="728"/>
      <c r="PET153" s="728"/>
      <c r="PEU153" s="728"/>
      <c r="PEV153" s="728"/>
      <c r="PEW153" s="728"/>
      <c r="PEX153" s="728"/>
      <c r="PEY153" s="728"/>
      <c r="PEZ153" s="728"/>
      <c r="PFA153" s="728"/>
      <c r="PFB153" s="728"/>
      <c r="PFC153" s="728"/>
      <c r="PFD153" s="728"/>
      <c r="PFE153" s="728"/>
      <c r="PFF153" s="728"/>
      <c r="PFG153" s="728"/>
      <c r="PFH153" s="728"/>
      <c r="PFI153" s="728"/>
      <c r="PFJ153" s="728"/>
      <c r="PFK153" s="728"/>
      <c r="PFL153" s="728"/>
      <c r="PFM153" s="728"/>
      <c r="PFN153" s="728"/>
      <c r="PFO153" s="728"/>
      <c r="PFP153" s="728"/>
      <c r="PFQ153" s="728"/>
      <c r="PFR153" s="728"/>
      <c r="PFS153" s="728"/>
      <c r="PFT153" s="728"/>
      <c r="PFU153" s="728"/>
      <c r="PFV153" s="728"/>
      <c r="PFW153" s="728"/>
      <c r="PFX153" s="728"/>
      <c r="PFY153" s="728"/>
      <c r="PFZ153" s="728"/>
      <c r="PGA153" s="728"/>
      <c r="PGB153" s="728"/>
      <c r="PGC153" s="728"/>
      <c r="PGD153" s="728"/>
      <c r="PGE153" s="728"/>
      <c r="PGF153" s="728"/>
      <c r="PGG153" s="728"/>
      <c r="PGH153" s="728"/>
      <c r="PGI153" s="728"/>
      <c r="PGJ153" s="728"/>
      <c r="PGK153" s="728"/>
      <c r="PGL153" s="728"/>
      <c r="PGM153" s="728"/>
      <c r="PGN153" s="728"/>
      <c r="PGO153" s="728"/>
      <c r="PGP153" s="728"/>
      <c r="PGQ153" s="728"/>
      <c r="PGR153" s="728"/>
      <c r="PGS153" s="728"/>
      <c r="PGT153" s="728"/>
      <c r="PGU153" s="728"/>
      <c r="PGV153" s="728"/>
      <c r="PGW153" s="728"/>
      <c r="PGX153" s="728"/>
      <c r="PGY153" s="728"/>
      <c r="PGZ153" s="728"/>
      <c r="PHA153" s="728"/>
      <c r="PHB153" s="728"/>
      <c r="PHC153" s="728"/>
      <c r="PHD153" s="728"/>
      <c r="PHE153" s="728"/>
      <c r="PHF153" s="728"/>
      <c r="PHG153" s="728"/>
      <c r="PHH153" s="728"/>
      <c r="PHI153" s="728"/>
      <c r="PHJ153" s="728"/>
      <c r="PHK153" s="728"/>
      <c r="PHL153" s="728"/>
      <c r="PHM153" s="728"/>
      <c r="PHN153" s="728"/>
      <c r="PHO153" s="728"/>
      <c r="PHP153" s="728"/>
      <c r="PHQ153" s="728"/>
      <c r="PHR153" s="728"/>
      <c r="PHS153" s="728"/>
      <c r="PHT153" s="728"/>
      <c r="PHU153" s="728"/>
      <c r="PHV153" s="728"/>
      <c r="PHW153" s="728"/>
      <c r="PHX153" s="728"/>
      <c r="PHY153" s="728"/>
      <c r="PHZ153" s="728"/>
      <c r="PIA153" s="728"/>
      <c r="PIB153" s="728"/>
      <c r="PIC153" s="728"/>
      <c r="PID153" s="728"/>
      <c r="PIE153" s="728"/>
      <c r="PIF153" s="728"/>
      <c r="PIG153" s="728"/>
      <c r="PIH153" s="728"/>
      <c r="PII153" s="728"/>
      <c r="PIJ153" s="728"/>
      <c r="PIK153" s="728"/>
      <c r="PIL153" s="728"/>
      <c r="PIM153" s="728"/>
      <c r="PIN153" s="728"/>
      <c r="PIO153" s="728"/>
      <c r="PIP153" s="728"/>
      <c r="PIQ153" s="728"/>
      <c r="PIR153" s="728"/>
      <c r="PIS153" s="728"/>
      <c r="PIT153" s="728"/>
      <c r="PIU153" s="728"/>
      <c r="PIV153" s="728"/>
      <c r="PIW153" s="728"/>
      <c r="PIX153" s="728"/>
      <c r="PIY153" s="728"/>
      <c r="PIZ153" s="728"/>
      <c r="PJA153" s="728"/>
      <c r="PJB153" s="728"/>
      <c r="PJC153" s="728"/>
      <c r="PJD153" s="728"/>
      <c r="PJE153" s="728"/>
      <c r="PJF153" s="728"/>
      <c r="PJG153" s="728"/>
      <c r="PJH153" s="728"/>
      <c r="PJI153" s="728"/>
      <c r="PJJ153" s="728"/>
      <c r="PJK153" s="728"/>
      <c r="PJL153" s="728"/>
      <c r="PJM153" s="728"/>
      <c r="PJN153" s="728"/>
      <c r="PJO153" s="728"/>
      <c r="PJP153" s="728"/>
      <c r="PJQ153" s="728"/>
      <c r="PJR153" s="728"/>
      <c r="PJS153" s="728"/>
      <c r="PJT153" s="728"/>
      <c r="PJU153" s="728"/>
      <c r="PJV153" s="728"/>
      <c r="PJW153" s="728"/>
      <c r="PJX153" s="728"/>
      <c r="PJY153" s="728"/>
      <c r="PJZ153" s="728"/>
      <c r="PKA153" s="728"/>
      <c r="PKB153" s="728"/>
      <c r="PKC153" s="728"/>
      <c r="PKD153" s="728"/>
      <c r="PKE153" s="728"/>
      <c r="PKF153" s="728"/>
      <c r="PKG153" s="728"/>
      <c r="PKH153" s="728"/>
      <c r="PKI153" s="728"/>
      <c r="PKJ153" s="728"/>
      <c r="PKK153" s="728"/>
      <c r="PKL153" s="728"/>
      <c r="PKM153" s="728"/>
      <c r="PKN153" s="728"/>
      <c r="PKO153" s="728"/>
      <c r="PKP153" s="728"/>
      <c r="PKQ153" s="728"/>
      <c r="PKR153" s="728"/>
      <c r="PKS153" s="728"/>
      <c r="PKT153" s="728"/>
      <c r="PKU153" s="728"/>
      <c r="PKV153" s="728"/>
      <c r="PKW153" s="728"/>
      <c r="PKX153" s="728"/>
      <c r="PKY153" s="728"/>
      <c r="PKZ153" s="728"/>
      <c r="PLA153" s="728"/>
      <c r="PLB153" s="728"/>
      <c r="PLC153" s="728"/>
      <c r="PLD153" s="728"/>
      <c r="PLE153" s="728"/>
      <c r="PLF153" s="728"/>
      <c r="PLG153" s="728"/>
      <c r="PLH153" s="728"/>
      <c r="PLI153" s="728"/>
      <c r="PLJ153" s="728"/>
      <c r="PLK153" s="728"/>
      <c r="PLL153" s="728"/>
      <c r="PLM153" s="728"/>
      <c r="PLN153" s="728"/>
      <c r="PLO153" s="728"/>
      <c r="PLP153" s="728"/>
      <c r="PLQ153" s="728"/>
      <c r="PLR153" s="728"/>
      <c r="PLS153" s="728"/>
      <c r="PLT153" s="728"/>
      <c r="PLU153" s="728"/>
      <c r="PLV153" s="728"/>
      <c r="PLW153" s="728"/>
      <c r="PLX153" s="728"/>
      <c r="PLY153" s="728"/>
      <c r="PLZ153" s="728"/>
      <c r="PMA153" s="728"/>
      <c r="PMB153" s="728"/>
      <c r="PMC153" s="728"/>
      <c r="PMD153" s="728"/>
      <c r="PME153" s="728"/>
      <c r="PMF153" s="728"/>
      <c r="PMG153" s="728"/>
      <c r="PMH153" s="728"/>
      <c r="PMI153" s="728"/>
      <c r="PMJ153" s="728"/>
      <c r="PMK153" s="728"/>
      <c r="PML153" s="728"/>
      <c r="PMM153" s="728"/>
      <c r="PMN153" s="728"/>
      <c r="PMO153" s="728"/>
      <c r="PMP153" s="728"/>
      <c r="PMQ153" s="728"/>
      <c r="PMR153" s="728"/>
      <c r="PMS153" s="728"/>
      <c r="PMT153" s="728"/>
      <c r="PMU153" s="728"/>
      <c r="PMV153" s="728"/>
      <c r="PMW153" s="728"/>
      <c r="PMX153" s="728"/>
      <c r="PMY153" s="728"/>
      <c r="PMZ153" s="728"/>
      <c r="PNA153" s="728"/>
      <c r="PNB153" s="728"/>
      <c r="PNC153" s="728"/>
      <c r="PND153" s="728"/>
      <c r="PNE153" s="728"/>
      <c r="PNF153" s="728"/>
      <c r="PNG153" s="728"/>
      <c r="PNH153" s="728"/>
      <c r="PNI153" s="728"/>
      <c r="PNJ153" s="728"/>
      <c r="PNK153" s="728"/>
      <c r="PNL153" s="728"/>
      <c r="PNM153" s="728"/>
      <c r="PNN153" s="728"/>
      <c r="PNO153" s="728"/>
      <c r="PNP153" s="728"/>
      <c r="PNQ153" s="728"/>
      <c r="PNR153" s="728"/>
      <c r="PNS153" s="728"/>
      <c r="PNT153" s="728"/>
      <c r="PNU153" s="728"/>
      <c r="PNV153" s="728"/>
      <c r="PNW153" s="728"/>
      <c r="PNX153" s="728"/>
      <c r="PNY153" s="728"/>
      <c r="PNZ153" s="728"/>
      <c r="POA153" s="728"/>
      <c r="POB153" s="728"/>
      <c r="POC153" s="728"/>
      <c r="POD153" s="728"/>
      <c r="POE153" s="728"/>
      <c r="POF153" s="728"/>
      <c r="POG153" s="728"/>
      <c r="POH153" s="728"/>
      <c r="POI153" s="728"/>
      <c r="POJ153" s="728"/>
      <c r="POK153" s="728"/>
      <c r="POL153" s="728"/>
      <c r="POM153" s="728"/>
      <c r="PON153" s="728"/>
      <c r="POO153" s="728"/>
      <c r="POP153" s="728"/>
      <c r="POQ153" s="728"/>
      <c r="POR153" s="728"/>
      <c r="POS153" s="728"/>
      <c r="POT153" s="728"/>
      <c r="POU153" s="728"/>
      <c r="POV153" s="728"/>
      <c r="POW153" s="728"/>
      <c r="POX153" s="728"/>
      <c r="POY153" s="728"/>
      <c r="POZ153" s="728"/>
      <c r="PPA153" s="728"/>
      <c r="PPB153" s="728"/>
      <c r="PPC153" s="728"/>
      <c r="PPD153" s="728"/>
      <c r="PPE153" s="728"/>
      <c r="PPF153" s="728"/>
      <c r="PPG153" s="728"/>
      <c r="PPH153" s="728"/>
      <c r="PPI153" s="728"/>
      <c r="PPJ153" s="728"/>
      <c r="PPK153" s="728"/>
      <c r="PPL153" s="728"/>
      <c r="PPM153" s="728"/>
      <c r="PPN153" s="728"/>
      <c r="PPO153" s="728"/>
      <c r="PPP153" s="728"/>
      <c r="PPQ153" s="728"/>
      <c r="PPR153" s="728"/>
      <c r="PPS153" s="728"/>
      <c r="PPT153" s="728"/>
      <c r="PPU153" s="728"/>
      <c r="PPV153" s="728"/>
      <c r="PPW153" s="728"/>
      <c r="PPX153" s="728"/>
      <c r="PPY153" s="728"/>
      <c r="PPZ153" s="728"/>
      <c r="PQA153" s="728"/>
      <c r="PQB153" s="728"/>
      <c r="PQC153" s="728"/>
      <c r="PQD153" s="728"/>
      <c r="PQE153" s="728"/>
      <c r="PQF153" s="728"/>
      <c r="PQG153" s="728"/>
      <c r="PQH153" s="728"/>
      <c r="PQI153" s="728"/>
      <c r="PQJ153" s="728"/>
      <c r="PQK153" s="728"/>
      <c r="PQL153" s="728"/>
      <c r="PQM153" s="728"/>
      <c r="PQN153" s="728"/>
      <c r="PQO153" s="728"/>
      <c r="PQP153" s="728"/>
      <c r="PQQ153" s="728"/>
      <c r="PQR153" s="728"/>
      <c r="PQS153" s="728"/>
      <c r="PQT153" s="728"/>
      <c r="PQU153" s="728"/>
      <c r="PQV153" s="728"/>
      <c r="PQW153" s="728"/>
      <c r="PQX153" s="728"/>
      <c r="PQY153" s="728"/>
      <c r="PQZ153" s="728"/>
      <c r="PRA153" s="728"/>
      <c r="PRB153" s="728"/>
      <c r="PRC153" s="728"/>
      <c r="PRD153" s="728"/>
      <c r="PRE153" s="728"/>
      <c r="PRF153" s="728"/>
      <c r="PRG153" s="728"/>
      <c r="PRH153" s="728"/>
      <c r="PRI153" s="728"/>
      <c r="PRJ153" s="728"/>
      <c r="PRK153" s="728"/>
      <c r="PRL153" s="728"/>
      <c r="PRM153" s="728"/>
      <c r="PRN153" s="728"/>
      <c r="PRO153" s="728"/>
      <c r="PRP153" s="728"/>
      <c r="PRQ153" s="728"/>
      <c r="PRR153" s="728"/>
      <c r="PRS153" s="728"/>
      <c r="PRT153" s="728"/>
      <c r="PRU153" s="728"/>
      <c r="PRV153" s="728"/>
      <c r="PRW153" s="728"/>
      <c r="PRX153" s="728"/>
      <c r="PRY153" s="728"/>
      <c r="PRZ153" s="728"/>
      <c r="PSA153" s="728"/>
      <c r="PSB153" s="728"/>
      <c r="PSC153" s="728"/>
      <c r="PSD153" s="728"/>
      <c r="PSE153" s="728"/>
      <c r="PSF153" s="728"/>
      <c r="PSG153" s="728"/>
      <c r="PSH153" s="728"/>
      <c r="PSI153" s="728"/>
      <c r="PSJ153" s="728"/>
      <c r="PSK153" s="728"/>
      <c r="PSL153" s="728"/>
      <c r="PSM153" s="728"/>
      <c r="PSN153" s="728"/>
      <c r="PSO153" s="728"/>
      <c r="PSP153" s="728"/>
      <c r="PSQ153" s="728"/>
      <c r="PSR153" s="728"/>
      <c r="PSS153" s="728"/>
      <c r="PST153" s="728"/>
      <c r="PSU153" s="728"/>
      <c r="PSV153" s="728"/>
      <c r="PSW153" s="728"/>
      <c r="PSX153" s="728"/>
      <c r="PSY153" s="728"/>
      <c r="PSZ153" s="728"/>
      <c r="PTA153" s="728"/>
      <c r="PTB153" s="728"/>
      <c r="PTC153" s="728"/>
      <c r="PTD153" s="728"/>
      <c r="PTE153" s="728"/>
      <c r="PTF153" s="728"/>
      <c r="PTG153" s="728"/>
      <c r="PTH153" s="728"/>
      <c r="PTI153" s="728"/>
      <c r="PTJ153" s="728"/>
      <c r="PTK153" s="728"/>
      <c r="PTL153" s="728"/>
      <c r="PTM153" s="728"/>
      <c r="PTN153" s="728"/>
      <c r="PTO153" s="728"/>
      <c r="PTP153" s="728"/>
      <c r="PTQ153" s="728"/>
      <c r="PTR153" s="728"/>
      <c r="PTS153" s="728"/>
      <c r="PTT153" s="728"/>
      <c r="PTU153" s="728"/>
      <c r="PTV153" s="728"/>
      <c r="PTW153" s="728"/>
      <c r="PTX153" s="728"/>
      <c r="PTY153" s="728"/>
      <c r="PTZ153" s="728"/>
      <c r="PUA153" s="728"/>
      <c r="PUB153" s="728"/>
      <c r="PUC153" s="728"/>
      <c r="PUD153" s="728"/>
      <c r="PUE153" s="728"/>
      <c r="PUF153" s="728"/>
      <c r="PUG153" s="728"/>
      <c r="PUH153" s="728"/>
      <c r="PUI153" s="728"/>
      <c r="PUJ153" s="728"/>
      <c r="PUK153" s="728"/>
      <c r="PUL153" s="728"/>
      <c r="PUM153" s="728"/>
      <c r="PUN153" s="728"/>
      <c r="PUO153" s="728"/>
      <c r="PUP153" s="728"/>
      <c r="PUQ153" s="728"/>
      <c r="PUR153" s="728"/>
      <c r="PUS153" s="728"/>
      <c r="PUT153" s="728"/>
      <c r="PUU153" s="728"/>
      <c r="PUV153" s="728"/>
      <c r="PUW153" s="728"/>
      <c r="PUX153" s="728"/>
      <c r="PUY153" s="728"/>
      <c r="PUZ153" s="728"/>
      <c r="PVA153" s="728"/>
      <c r="PVB153" s="728"/>
      <c r="PVC153" s="728"/>
      <c r="PVD153" s="728"/>
      <c r="PVE153" s="728"/>
      <c r="PVF153" s="728"/>
      <c r="PVG153" s="728"/>
      <c r="PVH153" s="728"/>
      <c r="PVI153" s="728"/>
      <c r="PVJ153" s="728"/>
      <c r="PVK153" s="728"/>
      <c r="PVL153" s="728"/>
      <c r="PVM153" s="728"/>
      <c r="PVN153" s="728"/>
      <c r="PVO153" s="728"/>
      <c r="PVP153" s="728"/>
      <c r="PVQ153" s="728"/>
      <c r="PVR153" s="728"/>
      <c r="PVS153" s="728"/>
      <c r="PVT153" s="728"/>
      <c r="PVU153" s="728"/>
      <c r="PVV153" s="728"/>
      <c r="PVW153" s="728"/>
      <c r="PVX153" s="728"/>
      <c r="PVY153" s="728"/>
      <c r="PVZ153" s="728"/>
      <c r="PWA153" s="728"/>
      <c r="PWB153" s="728"/>
      <c r="PWC153" s="728"/>
      <c r="PWD153" s="728"/>
      <c r="PWE153" s="728"/>
      <c r="PWF153" s="728"/>
      <c r="PWG153" s="728"/>
      <c r="PWH153" s="728"/>
      <c r="PWI153" s="728"/>
      <c r="PWJ153" s="728"/>
      <c r="PWK153" s="728"/>
      <c r="PWL153" s="728"/>
      <c r="PWM153" s="728"/>
      <c r="PWN153" s="728"/>
      <c r="PWO153" s="728"/>
      <c r="PWP153" s="728"/>
      <c r="PWQ153" s="728"/>
      <c r="PWR153" s="728"/>
      <c r="PWS153" s="728"/>
      <c r="PWT153" s="728"/>
      <c r="PWU153" s="728"/>
      <c r="PWV153" s="728"/>
      <c r="PWW153" s="728"/>
      <c r="PWX153" s="728"/>
      <c r="PWY153" s="728"/>
      <c r="PWZ153" s="728"/>
      <c r="PXA153" s="728"/>
      <c r="PXB153" s="728"/>
      <c r="PXC153" s="728"/>
      <c r="PXD153" s="728"/>
      <c r="PXE153" s="728"/>
      <c r="PXF153" s="728"/>
      <c r="PXG153" s="728"/>
      <c r="PXH153" s="728"/>
      <c r="PXI153" s="728"/>
      <c r="PXJ153" s="728"/>
      <c r="PXK153" s="728"/>
      <c r="PXL153" s="728"/>
      <c r="PXM153" s="728"/>
      <c r="PXN153" s="728"/>
      <c r="PXO153" s="728"/>
      <c r="PXP153" s="728"/>
      <c r="PXQ153" s="728"/>
      <c r="PXR153" s="728"/>
      <c r="PXS153" s="728"/>
      <c r="PXT153" s="728"/>
      <c r="PXU153" s="728"/>
      <c r="PXV153" s="728"/>
      <c r="PXW153" s="728"/>
      <c r="PXX153" s="728"/>
      <c r="PXY153" s="728"/>
      <c r="PXZ153" s="728"/>
      <c r="PYA153" s="728"/>
      <c r="PYB153" s="728"/>
      <c r="PYC153" s="728"/>
      <c r="PYD153" s="728"/>
      <c r="PYE153" s="728"/>
      <c r="PYF153" s="728"/>
      <c r="PYG153" s="728"/>
      <c r="PYH153" s="728"/>
      <c r="PYI153" s="728"/>
      <c r="PYJ153" s="728"/>
      <c r="PYK153" s="728"/>
      <c r="PYL153" s="728"/>
      <c r="PYM153" s="728"/>
      <c r="PYN153" s="728"/>
      <c r="PYO153" s="728"/>
      <c r="PYP153" s="728"/>
      <c r="PYQ153" s="728"/>
      <c r="PYR153" s="728"/>
      <c r="PYS153" s="728"/>
      <c r="PYT153" s="728"/>
      <c r="PYU153" s="728"/>
      <c r="PYV153" s="728"/>
      <c r="PYW153" s="728"/>
      <c r="PYX153" s="728"/>
      <c r="PYY153" s="728"/>
      <c r="PYZ153" s="728"/>
      <c r="PZA153" s="728"/>
      <c r="PZB153" s="728"/>
      <c r="PZC153" s="728"/>
      <c r="PZD153" s="728"/>
      <c r="PZE153" s="728"/>
      <c r="PZF153" s="728"/>
      <c r="PZG153" s="728"/>
      <c r="PZH153" s="728"/>
      <c r="PZI153" s="728"/>
      <c r="PZJ153" s="728"/>
      <c r="PZK153" s="728"/>
      <c r="PZL153" s="728"/>
      <c r="PZM153" s="728"/>
      <c r="PZN153" s="728"/>
      <c r="PZO153" s="728"/>
      <c r="PZP153" s="728"/>
      <c r="PZQ153" s="728"/>
      <c r="PZR153" s="728"/>
      <c r="PZS153" s="728"/>
      <c r="PZT153" s="728"/>
      <c r="PZU153" s="728"/>
      <c r="PZV153" s="728"/>
      <c r="PZW153" s="728"/>
      <c r="PZX153" s="728"/>
      <c r="PZY153" s="728"/>
      <c r="PZZ153" s="728"/>
      <c r="QAA153" s="728"/>
      <c r="QAB153" s="728"/>
      <c r="QAC153" s="728"/>
      <c r="QAD153" s="728"/>
      <c r="QAE153" s="728"/>
      <c r="QAF153" s="728"/>
      <c r="QAG153" s="728"/>
      <c r="QAH153" s="728"/>
      <c r="QAI153" s="728"/>
      <c r="QAJ153" s="728"/>
      <c r="QAK153" s="728"/>
      <c r="QAL153" s="728"/>
      <c r="QAM153" s="728"/>
      <c r="QAN153" s="728"/>
      <c r="QAO153" s="728"/>
      <c r="QAP153" s="728"/>
      <c r="QAQ153" s="728"/>
      <c r="QAR153" s="728"/>
      <c r="QAS153" s="728"/>
      <c r="QAT153" s="728"/>
      <c r="QAU153" s="728"/>
      <c r="QAV153" s="728"/>
      <c r="QAW153" s="728"/>
      <c r="QAX153" s="728"/>
      <c r="QAY153" s="728"/>
      <c r="QAZ153" s="728"/>
      <c r="QBA153" s="728"/>
      <c r="QBB153" s="728"/>
      <c r="QBC153" s="728"/>
      <c r="QBD153" s="728"/>
      <c r="QBE153" s="728"/>
      <c r="QBF153" s="728"/>
      <c r="QBG153" s="728"/>
      <c r="QBH153" s="728"/>
      <c r="QBI153" s="728"/>
      <c r="QBJ153" s="728"/>
      <c r="QBK153" s="728"/>
      <c r="QBL153" s="728"/>
      <c r="QBM153" s="728"/>
      <c r="QBN153" s="728"/>
      <c r="QBO153" s="728"/>
      <c r="QBP153" s="728"/>
      <c r="QBQ153" s="728"/>
      <c r="QBR153" s="728"/>
      <c r="QBS153" s="728"/>
      <c r="QBT153" s="728"/>
      <c r="QBU153" s="728"/>
      <c r="QBV153" s="728"/>
      <c r="QBW153" s="728"/>
      <c r="QBX153" s="728"/>
      <c r="QBY153" s="728"/>
      <c r="QBZ153" s="728"/>
      <c r="QCA153" s="728"/>
      <c r="QCB153" s="728"/>
      <c r="QCC153" s="728"/>
      <c r="QCD153" s="728"/>
      <c r="QCE153" s="728"/>
      <c r="QCF153" s="728"/>
      <c r="QCG153" s="728"/>
      <c r="QCH153" s="728"/>
      <c r="QCI153" s="728"/>
      <c r="QCJ153" s="728"/>
      <c r="QCK153" s="728"/>
      <c r="QCL153" s="728"/>
      <c r="QCM153" s="728"/>
      <c r="QCN153" s="728"/>
      <c r="QCO153" s="728"/>
      <c r="QCP153" s="728"/>
      <c r="QCQ153" s="728"/>
      <c r="QCR153" s="728"/>
      <c r="QCS153" s="728"/>
      <c r="QCT153" s="728"/>
      <c r="QCU153" s="728"/>
      <c r="QCV153" s="728"/>
      <c r="QCW153" s="728"/>
      <c r="QCX153" s="728"/>
      <c r="QCY153" s="728"/>
      <c r="QCZ153" s="728"/>
      <c r="QDA153" s="728"/>
      <c r="QDB153" s="728"/>
      <c r="QDC153" s="728"/>
      <c r="QDD153" s="728"/>
      <c r="QDE153" s="728"/>
      <c r="QDF153" s="728"/>
      <c r="QDG153" s="728"/>
      <c r="QDH153" s="728"/>
      <c r="QDI153" s="728"/>
      <c r="QDJ153" s="728"/>
      <c r="QDK153" s="728"/>
      <c r="QDL153" s="728"/>
      <c r="QDM153" s="728"/>
      <c r="QDN153" s="728"/>
      <c r="QDO153" s="728"/>
      <c r="QDP153" s="728"/>
      <c r="QDQ153" s="728"/>
      <c r="QDR153" s="728"/>
      <c r="QDS153" s="728"/>
      <c r="QDT153" s="728"/>
      <c r="QDU153" s="728"/>
      <c r="QDV153" s="728"/>
      <c r="QDW153" s="728"/>
      <c r="QDX153" s="728"/>
      <c r="QDY153" s="728"/>
      <c r="QDZ153" s="728"/>
      <c r="QEA153" s="728"/>
      <c r="QEB153" s="728"/>
      <c r="QEC153" s="728"/>
      <c r="QED153" s="728"/>
      <c r="QEE153" s="728"/>
      <c r="QEF153" s="728"/>
      <c r="QEG153" s="728"/>
      <c r="QEH153" s="728"/>
      <c r="QEI153" s="728"/>
      <c r="QEJ153" s="728"/>
      <c r="QEK153" s="728"/>
      <c r="QEL153" s="728"/>
      <c r="QEM153" s="728"/>
      <c r="QEN153" s="728"/>
      <c r="QEO153" s="728"/>
      <c r="QEP153" s="728"/>
      <c r="QEQ153" s="728"/>
      <c r="QER153" s="728"/>
      <c r="QES153" s="728"/>
      <c r="QET153" s="728"/>
      <c r="QEU153" s="728"/>
      <c r="QEV153" s="728"/>
      <c r="QEW153" s="728"/>
      <c r="QEX153" s="728"/>
      <c r="QEY153" s="728"/>
      <c r="QEZ153" s="728"/>
      <c r="QFA153" s="728"/>
      <c r="QFB153" s="728"/>
      <c r="QFC153" s="728"/>
      <c r="QFD153" s="728"/>
      <c r="QFE153" s="728"/>
      <c r="QFF153" s="728"/>
      <c r="QFG153" s="728"/>
      <c r="QFH153" s="728"/>
      <c r="QFI153" s="728"/>
      <c r="QFJ153" s="728"/>
      <c r="QFK153" s="728"/>
      <c r="QFL153" s="728"/>
      <c r="QFM153" s="728"/>
      <c r="QFN153" s="728"/>
      <c r="QFO153" s="728"/>
      <c r="QFP153" s="728"/>
      <c r="QFQ153" s="728"/>
      <c r="QFR153" s="728"/>
      <c r="QFS153" s="728"/>
      <c r="QFT153" s="728"/>
      <c r="QFU153" s="728"/>
      <c r="QFV153" s="728"/>
      <c r="QFW153" s="728"/>
      <c r="QFX153" s="728"/>
      <c r="QFY153" s="728"/>
      <c r="QFZ153" s="728"/>
      <c r="QGA153" s="728"/>
      <c r="QGB153" s="728"/>
      <c r="QGC153" s="728"/>
      <c r="QGD153" s="728"/>
      <c r="QGE153" s="728"/>
      <c r="QGF153" s="728"/>
      <c r="QGG153" s="728"/>
      <c r="QGH153" s="728"/>
      <c r="QGI153" s="728"/>
      <c r="QGJ153" s="728"/>
      <c r="QGK153" s="728"/>
      <c r="QGL153" s="728"/>
      <c r="QGM153" s="728"/>
      <c r="QGN153" s="728"/>
      <c r="QGO153" s="728"/>
      <c r="QGP153" s="728"/>
      <c r="QGQ153" s="728"/>
      <c r="QGR153" s="728"/>
      <c r="QGS153" s="728"/>
      <c r="QGT153" s="728"/>
      <c r="QGU153" s="728"/>
      <c r="QGV153" s="728"/>
      <c r="QGW153" s="728"/>
      <c r="QGX153" s="728"/>
      <c r="QGY153" s="728"/>
      <c r="QGZ153" s="728"/>
      <c r="QHA153" s="728"/>
      <c r="QHB153" s="728"/>
      <c r="QHC153" s="728"/>
      <c r="QHD153" s="728"/>
      <c r="QHE153" s="728"/>
      <c r="QHF153" s="728"/>
      <c r="QHG153" s="728"/>
      <c r="QHH153" s="728"/>
      <c r="QHI153" s="728"/>
      <c r="QHJ153" s="728"/>
      <c r="QHK153" s="728"/>
      <c r="QHL153" s="728"/>
      <c r="QHM153" s="728"/>
      <c r="QHN153" s="728"/>
      <c r="QHO153" s="728"/>
      <c r="QHP153" s="728"/>
      <c r="QHQ153" s="728"/>
      <c r="QHR153" s="728"/>
      <c r="QHS153" s="728"/>
      <c r="QHT153" s="728"/>
      <c r="QHU153" s="728"/>
      <c r="QHV153" s="728"/>
      <c r="QHW153" s="728"/>
      <c r="QHX153" s="728"/>
      <c r="QHY153" s="728"/>
      <c r="QHZ153" s="728"/>
      <c r="QIA153" s="728"/>
      <c r="QIB153" s="728"/>
      <c r="QIC153" s="728"/>
      <c r="QID153" s="728"/>
      <c r="QIE153" s="728"/>
      <c r="QIF153" s="728"/>
      <c r="QIG153" s="728"/>
      <c r="QIH153" s="728"/>
      <c r="QII153" s="728"/>
      <c r="QIJ153" s="728"/>
      <c r="QIK153" s="728"/>
      <c r="QIL153" s="728"/>
      <c r="QIM153" s="728"/>
      <c r="QIN153" s="728"/>
      <c r="QIO153" s="728"/>
      <c r="QIP153" s="728"/>
      <c r="QIQ153" s="728"/>
      <c r="QIR153" s="728"/>
      <c r="QIS153" s="728"/>
      <c r="QIT153" s="728"/>
      <c r="QIU153" s="728"/>
      <c r="QIV153" s="728"/>
      <c r="QIW153" s="728"/>
      <c r="QIX153" s="728"/>
      <c r="QIY153" s="728"/>
      <c r="QIZ153" s="728"/>
      <c r="QJA153" s="728"/>
      <c r="QJB153" s="728"/>
      <c r="QJC153" s="728"/>
      <c r="QJD153" s="728"/>
      <c r="QJE153" s="728"/>
      <c r="QJF153" s="728"/>
      <c r="QJG153" s="728"/>
      <c r="QJH153" s="728"/>
      <c r="QJI153" s="728"/>
      <c r="QJJ153" s="728"/>
      <c r="QJK153" s="728"/>
      <c r="QJL153" s="728"/>
      <c r="QJM153" s="728"/>
      <c r="QJN153" s="728"/>
      <c r="QJO153" s="728"/>
      <c r="QJP153" s="728"/>
      <c r="QJQ153" s="728"/>
      <c r="QJR153" s="728"/>
      <c r="QJS153" s="728"/>
      <c r="QJT153" s="728"/>
      <c r="QJU153" s="728"/>
      <c r="QJV153" s="728"/>
      <c r="QJW153" s="728"/>
      <c r="QJX153" s="728"/>
      <c r="QJY153" s="728"/>
      <c r="QJZ153" s="728"/>
      <c r="QKA153" s="728"/>
      <c r="QKB153" s="728"/>
      <c r="QKC153" s="728"/>
      <c r="QKD153" s="728"/>
      <c r="QKE153" s="728"/>
      <c r="QKF153" s="728"/>
      <c r="QKG153" s="728"/>
      <c r="QKH153" s="728"/>
      <c r="QKI153" s="728"/>
      <c r="QKJ153" s="728"/>
      <c r="QKK153" s="728"/>
      <c r="QKL153" s="728"/>
      <c r="QKM153" s="728"/>
      <c r="QKN153" s="728"/>
      <c r="QKO153" s="728"/>
      <c r="QKP153" s="728"/>
      <c r="QKQ153" s="728"/>
      <c r="QKR153" s="728"/>
      <c r="QKS153" s="728"/>
      <c r="QKT153" s="728"/>
      <c r="QKU153" s="728"/>
      <c r="QKV153" s="728"/>
      <c r="QKW153" s="728"/>
      <c r="QKX153" s="728"/>
      <c r="QKY153" s="728"/>
      <c r="QKZ153" s="728"/>
      <c r="QLA153" s="728"/>
      <c r="QLB153" s="728"/>
      <c r="QLC153" s="728"/>
      <c r="QLD153" s="728"/>
      <c r="QLE153" s="728"/>
      <c r="QLF153" s="728"/>
      <c r="QLG153" s="728"/>
      <c r="QLH153" s="728"/>
      <c r="QLI153" s="728"/>
      <c r="QLJ153" s="728"/>
      <c r="QLK153" s="728"/>
      <c r="QLL153" s="728"/>
      <c r="QLM153" s="728"/>
      <c r="QLN153" s="728"/>
      <c r="QLO153" s="728"/>
      <c r="QLP153" s="728"/>
      <c r="QLQ153" s="728"/>
      <c r="QLR153" s="728"/>
      <c r="QLS153" s="728"/>
      <c r="QLT153" s="728"/>
      <c r="QLU153" s="728"/>
      <c r="QLV153" s="728"/>
      <c r="QLW153" s="728"/>
      <c r="QLX153" s="728"/>
      <c r="QLY153" s="728"/>
      <c r="QLZ153" s="728"/>
      <c r="QMA153" s="728"/>
      <c r="QMB153" s="728"/>
      <c r="QMC153" s="728"/>
      <c r="QMD153" s="728"/>
      <c r="QME153" s="728"/>
      <c r="QMF153" s="728"/>
      <c r="QMG153" s="728"/>
      <c r="QMH153" s="728"/>
      <c r="QMI153" s="728"/>
      <c r="QMJ153" s="728"/>
      <c r="QMK153" s="728"/>
      <c r="QML153" s="728"/>
      <c r="QMM153" s="728"/>
      <c r="QMN153" s="728"/>
      <c r="QMO153" s="728"/>
      <c r="QMP153" s="728"/>
      <c r="QMQ153" s="728"/>
      <c r="QMR153" s="728"/>
      <c r="QMS153" s="728"/>
      <c r="QMT153" s="728"/>
      <c r="QMU153" s="728"/>
      <c r="QMV153" s="728"/>
      <c r="QMW153" s="728"/>
      <c r="QMX153" s="728"/>
      <c r="QMY153" s="728"/>
      <c r="QMZ153" s="728"/>
      <c r="QNA153" s="728"/>
      <c r="QNB153" s="728"/>
      <c r="QNC153" s="728"/>
      <c r="QND153" s="728"/>
      <c r="QNE153" s="728"/>
      <c r="QNF153" s="728"/>
      <c r="QNG153" s="728"/>
      <c r="QNH153" s="728"/>
      <c r="QNI153" s="728"/>
      <c r="QNJ153" s="728"/>
      <c r="QNK153" s="728"/>
      <c r="QNL153" s="728"/>
      <c r="QNM153" s="728"/>
      <c r="QNN153" s="728"/>
      <c r="QNO153" s="728"/>
      <c r="QNP153" s="728"/>
      <c r="QNQ153" s="728"/>
      <c r="QNR153" s="728"/>
      <c r="QNS153" s="728"/>
      <c r="QNT153" s="728"/>
      <c r="QNU153" s="728"/>
      <c r="QNV153" s="728"/>
      <c r="QNW153" s="728"/>
      <c r="QNX153" s="728"/>
      <c r="QNY153" s="728"/>
      <c r="QNZ153" s="728"/>
      <c r="QOA153" s="728"/>
      <c r="QOB153" s="728"/>
      <c r="QOC153" s="728"/>
      <c r="QOD153" s="728"/>
      <c r="QOE153" s="728"/>
      <c r="QOF153" s="728"/>
      <c r="QOG153" s="728"/>
      <c r="QOH153" s="728"/>
      <c r="QOI153" s="728"/>
      <c r="QOJ153" s="728"/>
      <c r="QOK153" s="728"/>
      <c r="QOL153" s="728"/>
      <c r="QOM153" s="728"/>
      <c r="QON153" s="728"/>
      <c r="QOO153" s="728"/>
      <c r="QOP153" s="728"/>
      <c r="QOQ153" s="728"/>
      <c r="QOR153" s="728"/>
      <c r="QOS153" s="728"/>
      <c r="QOT153" s="728"/>
      <c r="QOU153" s="728"/>
      <c r="QOV153" s="728"/>
      <c r="QOW153" s="728"/>
      <c r="QOX153" s="728"/>
      <c r="QOY153" s="728"/>
      <c r="QOZ153" s="728"/>
      <c r="QPA153" s="728"/>
      <c r="QPB153" s="728"/>
      <c r="QPC153" s="728"/>
      <c r="QPD153" s="728"/>
      <c r="QPE153" s="728"/>
      <c r="QPF153" s="728"/>
      <c r="QPG153" s="728"/>
      <c r="QPH153" s="728"/>
      <c r="QPI153" s="728"/>
      <c r="QPJ153" s="728"/>
      <c r="QPK153" s="728"/>
      <c r="QPL153" s="728"/>
      <c r="QPM153" s="728"/>
      <c r="QPN153" s="728"/>
      <c r="QPO153" s="728"/>
      <c r="QPP153" s="728"/>
      <c r="QPQ153" s="728"/>
      <c r="QPR153" s="728"/>
      <c r="QPS153" s="728"/>
      <c r="QPT153" s="728"/>
      <c r="QPU153" s="728"/>
      <c r="QPV153" s="728"/>
      <c r="QPW153" s="728"/>
      <c r="QPX153" s="728"/>
      <c r="QPY153" s="728"/>
      <c r="QPZ153" s="728"/>
      <c r="QQA153" s="728"/>
      <c r="QQB153" s="728"/>
      <c r="QQC153" s="728"/>
      <c r="QQD153" s="728"/>
      <c r="QQE153" s="728"/>
      <c r="QQF153" s="728"/>
      <c r="QQG153" s="728"/>
      <c r="QQH153" s="728"/>
      <c r="QQI153" s="728"/>
      <c r="QQJ153" s="728"/>
      <c r="QQK153" s="728"/>
      <c r="QQL153" s="728"/>
      <c r="QQM153" s="728"/>
      <c r="QQN153" s="728"/>
      <c r="QQO153" s="728"/>
      <c r="QQP153" s="728"/>
      <c r="QQQ153" s="728"/>
      <c r="QQR153" s="728"/>
      <c r="QQS153" s="728"/>
      <c r="QQT153" s="728"/>
      <c r="QQU153" s="728"/>
      <c r="QQV153" s="728"/>
      <c r="QQW153" s="728"/>
      <c r="QQX153" s="728"/>
      <c r="QQY153" s="728"/>
      <c r="QQZ153" s="728"/>
      <c r="QRA153" s="728"/>
      <c r="QRB153" s="728"/>
      <c r="QRC153" s="728"/>
      <c r="QRD153" s="728"/>
      <c r="QRE153" s="728"/>
      <c r="QRF153" s="728"/>
      <c r="QRG153" s="728"/>
      <c r="QRH153" s="728"/>
      <c r="QRI153" s="728"/>
      <c r="QRJ153" s="728"/>
      <c r="QRK153" s="728"/>
      <c r="QRL153" s="728"/>
      <c r="QRM153" s="728"/>
      <c r="QRN153" s="728"/>
      <c r="QRO153" s="728"/>
      <c r="QRP153" s="728"/>
      <c r="QRQ153" s="728"/>
      <c r="QRR153" s="728"/>
      <c r="QRS153" s="728"/>
      <c r="QRT153" s="728"/>
      <c r="QRU153" s="728"/>
      <c r="QRV153" s="728"/>
      <c r="QRW153" s="728"/>
      <c r="QRX153" s="728"/>
      <c r="QRY153" s="728"/>
      <c r="QRZ153" s="728"/>
      <c r="QSA153" s="728"/>
      <c r="QSB153" s="728"/>
      <c r="QSC153" s="728"/>
      <c r="QSD153" s="728"/>
      <c r="QSE153" s="728"/>
      <c r="QSF153" s="728"/>
      <c r="QSG153" s="728"/>
      <c r="QSH153" s="728"/>
      <c r="QSI153" s="728"/>
      <c r="QSJ153" s="728"/>
      <c r="QSK153" s="728"/>
      <c r="QSL153" s="728"/>
      <c r="QSM153" s="728"/>
      <c r="QSN153" s="728"/>
      <c r="QSO153" s="728"/>
      <c r="QSP153" s="728"/>
      <c r="QSQ153" s="728"/>
      <c r="QSR153" s="728"/>
      <c r="QSS153" s="728"/>
      <c r="QST153" s="728"/>
      <c r="QSU153" s="728"/>
      <c r="QSV153" s="728"/>
      <c r="QSW153" s="728"/>
      <c r="QSX153" s="728"/>
      <c r="QSY153" s="728"/>
      <c r="QSZ153" s="728"/>
      <c r="QTA153" s="728"/>
      <c r="QTB153" s="728"/>
      <c r="QTC153" s="728"/>
      <c r="QTD153" s="728"/>
      <c r="QTE153" s="728"/>
      <c r="QTF153" s="728"/>
      <c r="QTG153" s="728"/>
      <c r="QTH153" s="728"/>
      <c r="QTI153" s="728"/>
      <c r="QTJ153" s="728"/>
      <c r="QTK153" s="728"/>
      <c r="QTL153" s="728"/>
      <c r="QTM153" s="728"/>
      <c r="QTN153" s="728"/>
      <c r="QTO153" s="728"/>
      <c r="QTP153" s="728"/>
      <c r="QTQ153" s="728"/>
      <c r="QTR153" s="728"/>
      <c r="QTS153" s="728"/>
      <c r="QTT153" s="728"/>
      <c r="QTU153" s="728"/>
      <c r="QTV153" s="728"/>
      <c r="QTW153" s="728"/>
      <c r="QTX153" s="728"/>
      <c r="QTY153" s="728"/>
      <c r="QTZ153" s="728"/>
      <c r="QUA153" s="728"/>
      <c r="QUB153" s="728"/>
      <c r="QUC153" s="728"/>
      <c r="QUD153" s="728"/>
      <c r="QUE153" s="728"/>
      <c r="QUF153" s="728"/>
      <c r="QUG153" s="728"/>
      <c r="QUH153" s="728"/>
      <c r="QUI153" s="728"/>
      <c r="QUJ153" s="728"/>
      <c r="QUK153" s="728"/>
      <c r="QUL153" s="728"/>
      <c r="QUM153" s="728"/>
      <c r="QUN153" s="728"/>
      <c r="QUO153" s="728"/>
      <c r="QUP153" s="728"/>
      <c r="QUQ153" s="728"/>
      <c r="QUR153" s="728"/>
      <c r="QUS153" s="728"/>
      <c r="QUT153" s="728"/>
      <c r="QUU153" s="728"/>
      <c r="QUV153" s="728"/>
      <c r="QUW153" s="728"/>
      <c r="QUX153" s="728"/>
      <c r="QUY153" s="728"/>
      <c r="QUZ153" s="728"/>
      <c r="QVA153" s="728"/>
      <c r="QVB153" s="728"/>
      <c r="QVC153" s="728"/>
      <c r="QVD153" s="728"/>
      <c r="QVE153" s="728"/>
      <c r="QVF153" s="728"/>
      <c r="QVG153" s="728"/>
      <c r="QVH153" s="728"/>
      <c r="QVI153" s="728"/>
      <c r="QVJ153" s="728"/>
      <c r="QVK153" s="728"/>
      <c r="QVL153" s="728"/>
      <c r="QVM153" s="728"/>
      <c r="QVN153" s="728"/>
      <c r="QVO153" s="728"/>
      <c r="QVP153" s="728"/>
      <c r="QVQ153" s="728"/>
      <c r="QVR153" s="728"/>
      <c r="QVS153" s="728"/>
      <c r="QVT153" s="728"/>
      <c r="QVU153" s="728"/>
      <c r="QVV153" s="728"/>
      <c r="QVW153" s="728"/>
      <c r="QVX153" s="728"/>
      <c r="QVY153" s="728"/>
      <c r="QVZ153" s="728"/>
      <c r="QWA153" s="728"/>
      <c r="QWB153" s="728"/>
      <c r="QWC153" s="728"/>
      <c r="QWD153" s="728"/>
      <c r="QWE153" s="728"/>
      <c r="QWF153" s="728"/>
      <c r="QWG153" s="728"/>
      <c r="QWH153" s="728"/>
      <c r="QWI153" s="728"/>
      <c r="QWJ153" s="728"/>
      <c r="QWK153" s="728"/>
      <c r="QWL153" s="728"/>
      <c r="QWM153" s="728"/>
      <c r="QWN153" s="728"/>
      <c r="QWO153" s="728"/>
      <c r="QWP153" s="728"/>
      <c r="QWQ153" s="728"/>
      <c r="QWR153" s="728"/>
      <c r="QWS153" s="728"/>
      <c r="QWT153" s="728"/>
      <c r="QWU153" s="728"/>
      <c r="QWV153" s="728"/>
      <c r="QWW153" s="728"/>
      <c r="QWX153" s="728"/>
      <c r="QWY153" s="728"/>
      <c r="QWZ153" s="728"/>
      <c r="QXA153" s="728"/>
      <c r="QXB153" s="728"/>
      <c r="QXC153" s="728"/>
      <c r="QXD153" s="728"/>
      <c r="QXE153" s="728"/>
      <c r="QXF153" s="728"/>
      <c r="QXG153" s="728"/>
      <c r="QXH153" s="728"/>
      <c r="QXI153" s="728"/>
      <c r="QXJ153" s="728"/>
      <c r="QXK153" s="728"/>
      <c r="QXL153" s="728"/>
      <c r="QXM153" s="728"/>
      <c r="QXN153" s="728"/>
      <c r="QXO153" s="728"/>
      <c r="QXP153" s="728"/>
      <c r="QXQ153" s="728"/>
      <c r="QXR153" s="728"/>
      <c r="QXS153" s="728"/>
      <c r="QXT153" s="728"/>
      <c r="QXU153" s="728"/>
      <c r="QXV153" s="728"/>
      <c r="QXW153" s="728"/>
      <c r="QXX153" s="728"/>
      <c r="QXY153" s="728"/>
      <c r="QXZ153" s="728"/>
      <c r="QYA153" s="728"/>
      <c r="QYB153" s="728"/>
      <c r="QYC153" s="728"/>
      <c r="QYD153" s="728"/>
      <c r="QYE153" s="728"/>
      <c r="QYF153" s="728"/>
      <c r="QYG153" s="728"/>
      <c r="QYH153" s="728"/>
      <c r="QYI153" s="728"/>
      <c r="QYJ153" s="728"/>
      <c r="QYK153" s="728"/>
      <c r="QYL153" s="728"/>
      <c r="QYM153" s="728"/>
      <c r="QYN153" s="728"/>
      <c r="QYO153" s="728"/>
      <c r="QYP153" s="728"/>
      <c r="QYQ153" s="728"/>
      <c r="QYR153" s="728"/>
      <c r="QYS153" s="728"/>
      <c r="QYT153" s="728"/>
      <c r="QYU153" s="728"/>
      <c r="QYV153" s="728"/>
      <c r="QYW153" s="728"/>
      <c r="QYX153" s="728"/>
      <c r="QYY153" s="728"/>
      <c r="QYZ153" s="728"/>
      <c r="QZA153" s="728"/>
      <c r="QZB153" s="728"/>
      <c r="QZC153" s="728"/>
      <c r="QZD153" s="728"/>
      <c r="QZE153" s="728"/>
      <c r="QZF153" s="728"/>
      <c r="QZG153" s="728"/>
      <c r="QZH153" s="728"/>
      <c r="QZI153" s="728"/>
      <c r="QZJ153" s="728"/>
      <c r="QZK153" s="728"/>
      <c r="QZL153" s="728"/>
      <c r="QZM153" s="728"/>
      <c r="QZN153" s="728"/>
      <c r="QZO153" s="728"/>
      <c r="QZP153" s="728"/>
      <c r="QZQ153" s="728"/>
      <c r="QZR153" s="728"/>
      <c r="QZS153" s="728"/>
      <c r="QZT153" s="728"/>
      <c r="QZU153" s="728"/>
      <c r="QZV153" s="728"/>
      <c r="QZW153" s="728"/>
      <c r="QZX153" s="728"/>
      <c r="QZY153" s="728"/>
      <c r="QZZ153" s="728"/>
      <c r="RAA153" s="728"/>
      <c r="RAB153" s="728"/>
      <c r="RAC153" s="728"/>
      <c r="RAD153" s="728"/>
      <c r="RAE153" s="728"/>
      <c r="RAF153" s="728"/>
      <c r="RAG153" s="728"/>
      <c r="RAH153" s="728"/>
      <c r="RAI153" s="728"/>
      <c r="RAJ153" s="728"/>
      <c r="RAK153" s="728"/>
      <c r="RAL153" s="728"/>
      <c r="RAM153" s="728"/>
      <c r="RAN153" s="728"/>
      <c r="RAO153" s="728"/>
      <c r="RAP153" s="728"/>
      <c r="RAQ153" s="728"/>
      <c r="RAR153" s="728"/>
      <c r="RAS153" s="728"/>
      <c r="RAT153" s="728"/>
      <c r="RAU153" s="728"/>
      <c r="RAV153" s="728"/>
      <c r="RAW153" s="728"/>
      <c r="RAX153" s="728"/>
      <c r="RAY153" s="728"/>
      <c r="RAZ153" s="728"/>
      <c r="RBA153" s="728"/>
      <c r="RBB153" s="728"/>
      <c r="RBC153" s="728"/>
      <c r="RBD153" s="728"/>
      <c r="RBE153" s="728"/>
      <c r="RBF153" s="728"/>
      <c r="RBG153" s="728"/>
      <c r="RBH153" s="728"/>
      <c r="RBI153" s="728"/>
      <c r="RBJ153" s="728"/>
      <c r="RBK153" s="728"/>
      <c r="RBL153" s="728"/>
      <c r="RBM153" s="728"/>
      <c r="RBN153" s="728"/>
      <c r="RBO153" s="728"/>
      <c r="RBP153" s="728"/>
      <c r="RBQ153" s="728"/>
      <c r="RBR153" s="728"/>
      <c r="RBS153" s="728"/>
      <c r="RBT153" s="728"/>
      <c r="RBU153" s="728"/>
      <c r="RBV153" s="728"/>
      <c r="RBW153" s="728"/>
      <c r="RBX153" s="728"/>
      <c r="RBY153" s="728"/>
      <c r="RBZ153" s="728"/>
      <c r="RCA153" s="728"/>
      <c r="RCB153" s="728"/>
      <c r="RCC153" s="728"/>
      <c r="RCD153" s="728"/>
      <c r="RCE153" s="728"/>
      <c r="RCF153" s="728"/>
      <c r="RCG153" s="728"/>
      <c r="RCH153" s="728"/>
      <c r="RCI153" s="728"/>
      <c r="RCJ153" s="728"/>
      <c r="RCK153" s="728"/>
      <c r="RCL153" s="728"/>
      <c r="RCM153" s="728"/>
      <c r="RCN153" s="728"/>
      <c r="RCO153" s="728"/>
      <c r="RCP153" s="728"/>
      <c r="RCQ153" s="728"/>
      <c r="RCR153" s="728"/>
      <c r="RCS153" s="728"/>
      <c r="RCT153" s="728"/>
      <c r="RCU153" s="728"/>
      <c r="RCV153" s="728"/>
      <c r="RCW153" s="728"/>
      <c r="RCX153" s="728"/>
      <c r="RCY153" s="728"/>
      <c r="RCZ153" s="728"/>
      <c r="RDA153" s="728"/>
      <c r="RDB153" s="728"/>
      <c r="RDC153" s="728"/>
      <c r="RDD153" s="728"/>
      <c r="RDE153" s="728"/>
      <c r="RDF153" s="728"/>
      <c r="RDG153" s="728"/>
      <c r="RDH153" s="728"/>
      <c r="RDI153" s="728"/>
      <c r="RDJ153" s="728"/>
      <c r="RDK153" s="728"/>
      <c r="RDL153" s="728"/>
      <c r="RDM153" s="728"/>
      <c r="RDN153" s="728"/>
      <c r="RDO153" s="728"/>
      <c r="RDP153" s="728"/>
      <c r="RDQ153" s="728"/>
      <c r="RDR153" s="728"/>
      <c r="RDS153" s="728"/>
      <c r="RDT153" s="728"/>
      <c r="RDU153" s="728"/>
      <c r="RDV153" s="728"/>
      <c r="RDW153" s="728"/>
      <c r="RDX153" s="728"/>
      <c r="RDY153" s="728"/>
      <c r="RDZ153" s="728"/>
      <c r="REA153" s="728"/>
      <c r="REB153" s="728"/>
      <c r="REC153" s="728"/>
      <c r="RED153" s="728"/>
      <c r="REE153" s="728"/>
      <c r="REF153" s="728"/>
      <c r="REG153" s="728"/>
      <c r="REH153" s="728"/>
      <c r="REI153" s="728"/>
      <c r="REJ153" s="728"/>
      <c r="REK153" s="728"/>
      <c r="REL153" s="728"/>
      <c r="REM153" s="728"/>
      <c r="REN153" s="728"/>
      <c r="REO153" s="728"/>
      <c r="REP153" s="728"/>
      <c r="REQ153" s="728"/>
      <c r="RER153" s="728"/>
      <c r="RES153" s="728"/>
      <c r="RET153" s="728"/>
      <c r="REU153" s="728"/>
      <c r="REV153" s="728"/>
      <c r="REW153" s="728"/>
      <c r="REX153" s="728"/>
      <c r="REY153" s="728"/>
      <c r="REZ153" s="728"/>
      <c r="RFA153" s="728"/>
      <c r="RFB153" s="728"/>
      <c r="RFC153" s="728"/>
      <c r="RFD153" s="728"/>
      <c r="RFE153" s="728"/>
      <c r="RFF153" s="728"/>
      <c r="RFG153" s="728"/>
      <c r="RFH153" s="728"/>
      <c r="RFI153" s="728"/>
      <c r="RFJ153" s="728"/>
      <c r="RFK153" s="728"/>
      <c r="RFL153" s="728"/>
      <c r="RFM153" s="728"/>
      <c r="RFN153" s="728"/>
      <c r="RFO153" s="728"/>
      <c r="RFP153" s="728"/>
      <c r="RFQ153" s="728"/>
      <c r="RFR153" s="728"/>
      <c r="RFS153" s="728"/>
      <c r="RFT153" s="728"/>
      <c r="RFU153" s="728"/>
      <c r="RFV153" s="728"/>
      <c r="RFW153" s="728"/>
      <c r="RFX153" s="728"/>
      <c r="RFY153" s="728"/>
      <c r="RFZ153" s="728"/>
      <c r="RGA153" s="728"/>
      <c r="RGB153" s="728"/>
      <c r="RGC153" s="728"/>
      <c r="RGD153" s="728"/>
      <c r="RGE153" s="728"/>
      <c r="RGF153" s="728"/>
      <c r="RGG153" s="728"/>
      <c r="RGH153" s="728"/>
      <c r="RGI153" s="728"/>
      <c r="RGJ153" s="728"/>
      <c r="RGK153" s="728"/>
      <c r="RGL153" s="728"/>
      <c r="RGM153" s="728"/>
      <c r="RGN153" s="728"/>
      <c r="RGO153" s="728"/>
      <c r="RGP153" s="728"/>
      <c r="RGQ153" s="728"/>
      <c r="RGR153" s="728"/>
      <c r="RGS153" s="728"/>
      <c r="RGT153" s="728"/>
      <c r="RGU153" s="728"/>
      <c r="RGV153" s="728"/>
      <c r="RGW153" s="728"/>
      <c r="RGX153" s="728"/>
      <c r="RGY153" s="728"/>
      <c r="RGZ153" s="728"/>
      <c r="RHA153" s="728"/>
      <c r="RHB153" s="728"/>
      <c r="RHC153" s="728"/>
      <c r="RHD153" s="728"/>
      <c r="RHE153" s="728"/>
      <c r="RHF153" s="728"/>
      <c r="RHG153" s="728"/>
      <c r="RHH153" s="728"/>
      <c r="RHI153" s="728"/>
      <c r="RHJ153" s="728"/>
      <c r="RHK153" s="728"/>
      <c r="RHL153" s="728"/>
      <c r="RHM153" s="728"/>
      <c r="RHN153" s="728"/>
      <c r="RHO153" s="728"/>
      <c r="RHP153" s="728"/>
      <c r="RHQ153" s="728"/>
      <c r="RHR153" s="728"/>
      <c r="RHS153" s="728"/>
      <c r="RHT153" s="728"/>
      <c r="RHU153" s="728"/>
      <c r="RHV153" s="728"/>
      <c r="RHW153" s="728"/>
      <c r="RHX153" s="728"/>
      <c r="RHY153" s="728"/>
      <c r="RHZ153" s="728"/>
      <c r="RIA153" s="728"/>
      <c r="RIB153" s="728"/>
      <c r="RIC153" s="728"/>
      <c r="RID153" s="728"/>
      <c r="RIE153" s="728"/>
      <c r="RIF153" s="728"/>
      <c r="RIG153" s="728"/>
      <c r="RIH153" s="728"/>
      <c r="RII153" s="728"/>
      <c r="RIJ153" s="728"/>
      <c r="RIK153" s="728"/>
      <c r="RIL153" s="728"/>
      <c r="RIM153" s="728"/>
      <c r="RIN153" s="728"/>
      <c r="RIO153" s="728"/>
      <c r="RIP153" s="728"/>
      <c r="RIQ153" s="728"/>
      <c r="RIR153" s="728"/>
      <c r="RIS153" s="728"/>
      <c r="RIT153" s="728"/>
      <c r="RIU153" s="728"/>
      <c r="RIV153" s="728"/>
      <c r="RIW153" s="728"/>
      <c r="RIX153" s="728"/>
      <c r="RIY153" s="728"/>
      <c r="RIZ153" s="728"/>
      <c r="RJA153" s="728"/>
      <c r="RJB153" s="728"/>
      <c r="RJC153" s="728"/>
      <c r="RJD153" s="728"/>
      <c r="RJE153" s="728"/>
      <c r="RJF153" s="728"/>
      <c r="RJG153" s="728"/>
      <c r="RJH153" s="728"/>
      <c r="RJI153" s="728"/>
      <c r="RJJ153" s="728"/>
      <c r="RJK153" s="728"/>
      <c r="RJL153" s="728"/>
      <c r="RJM153" s="728"/>
      <c r="RJN153" s="728"/>
      <c r="RJO153" s="728"/>
      <c r="RJP153" s="728"/>
      <c r="RJQ153" s="728"/>
      <c r="RJR153" s="728"/>
      <c r="RJS153" s="728"/>
      <c r="RJT153" s="728"/>
      <c r="RJU153" s="728"/>
      <c r="RJV153" s="728"/>
      <c r="RJW153" s="728"/>
      <c r="RJX153" s="728"/>
      <c r="RJY153" s="728"/>
      <c r="RJZ153" s="728"/>
      <c r="RKA153" s="728"/>
      <c r="RKB153" s="728"/>
      <c r="RKC153" s="728"/>
      <c r="RKD153" s="728"/>
      <c r="RKE153" s="728"/>
      <c r="RKF153" s="728"/>
      <c r="RKG153" s="728"/>
      <c r="RKH153" s="728"/>
      <c r="RKI153" s="728"/>
      <c r="RKJ153" s="728"/>
      <c r="RKK153" s="728"/>
      <c r="RKL153" s="728"/>
      <c r="RKM153" s="728"/>
      <c r="RKN153" s="728"/>
      <c r="RKO153" s="728"/>
      <c r="RKP153" s="728"/>
      <c r="RKQ153" s="728"/>
      <c r="RKR153" s="728"/>
      <c r="RKS153" s="728"/>
      <c r="RKT153" s="728"/>
      <c r="RKU153" s="728"/>
      <c r="RKV153" s="728"/>
      <c r="RKW153" s="728"/>
      <c r="RKX153" s="728"/>
      <c r="RKY153" s="728"/>
      <c r="RKZ153" s="728"/>
      <c r="RLA153" s="728"/>
      <c r="RLB153" s="728"/>
      <c r="RLC153" s="728"/>
      <c r="RLD153" s="728"/>
      <c r="RLE153" s="728"/>
      <c r="RLF153" s="728"/>
      <c r="RLG153" s="728"/>
      <c r="RLH153" s="728"/>
      <c r="RLI153" s="728"/>
      <c r="RLJ153" s="728"/>
      <c r="RLK153" s="728"/>
      <c r="RLL153" s="728"/>
      <c r="RLM153" s="728"/>
      <c r="RLN153" s="728"/>
      <c r="RLO153" s="728"/>
      <c r="RLP153" s="728"/>
      <c r="RLQ153" s="728"/>
      <c r="RLR153" s="728"/>
      <c r="RLS153" s="728"/>
      <c r="RLT153" s="728"/>
      <c r="RLU153" s="728"/>
      <c r="RLV153" s="728"/>
      <c r="RLW153" s="728"/>
      <c r="RLX153" s="728"/>
      <c r="RLY153" s="728"/>
      <c r="RLZ153" s="728"/>
      <c r="RMA153" s="728"/>
      <c r="RMB153" s="728"/>
      <c r="RMC153" s="728"/>
      <c r="RMD153" s="728"/>
      <c r="RME153" s="728"/>
      <c r="RMF153" s="728"/>
      <c r="RMG153" s="728"/>
      <c r="RMH153" s="728"/>
      <c r="RMI153" s="728"/>
      <c r="RMJ153" s="728"/>
      <c r="RMK153" s="728"/>
      <c r="RML153" s="728"/>
      <c r="RMM153" s="728"/>
      <c r="RMN153" s="728"/>
      <c r="RMO153" s="728"/>
      <c r="RMP153" s="728"/>
      <c r="RMQ153" s="728"/>
      <c r="RMR153" s="728"/>
      <c r="RMS153" s="728"/>
      <c r="RMT153" s="728"/>
      <c r="RMU153" s="728"/>
      <c r="RMV153" s="728"/>
      <c r="RMW153" s="728"/>
      <c r="RMX153" s="728"/>
      <c r="RMY153" s="728"/>
      <c r="RMZ153" s="728"/>
      <c r="RNA153" s="728"/>
      <c r="RNB153" s="728"/>
      <c r="RNC153" s="728"/>
      <c r="RND153" s="728"/>
      <c r="RNE153" s="728"/>
      <c r="RNF153" s="728"/>
      <c r="RNG153" s="728"/>
      <c r="RNH153" s="728"/>
      <c r="RNI153" s="728"/>
      <c r="RNJ153" s="728"/>
      <c r="RNK153" s="728"/>
      <c r="RNL153" s="728"/>
      <c r="RNM153" s="728"/>
      <c r="RNN153" s="728"/>
      <c r="RNO153" s="728"/>
      <c r="RNP153" s="728"/>
      <c r="RNQ153" s="728"/>
      <c r="RNR153" s="728"/>
      <c r="RNS153" s="728"/>
      <c r="RNT153" s="728"/>
      <c r="RNU153" s="728"/>
      <c r="RNV153" s="728"/>
      <c r="RNW153" s="728"/>
      <c r="RNX153" s="728"/>
      <c r="RNY153" s="728"/>
      <c r="RNZ153" s="728"/>
      <c r="ROA153" s="728"/>
      <c r="ROB153" s="728"/>
      <c r="ROC153" s="728"/>
      <c r="ROD153" s="728"/>
      <c r="ROE153" s="728"/>
      <c r="ROF153" s="728"/>
      <c r="ROG153" s="728"/>
      <c r="ROH153" s="728"/>
      <c r="ROI153" s="728"/>
      <c r="ROJ153" s="728"/>
      <c r="ROK153" s="728"/>
      <c r="ROL153" s="728"/>
      <c r="ROM153" s="728"/>
      <c r="RON153" s="728"/>
      <c r="ROO153" s="728"/>
      <c r="ROP153" s="728"/>
      <c r="ROQ153" s="728"/>
      <c r="ROR153" s="728"/>
      <c r="ROS153" s="728"/>
      <c r="ROT153" s="728"/>
      <c r="ROU153" s="728"/>
      <c r="ROV153" s="728"/>
      <c r="ROW153" s="728"/>
      <c r="ROX153" s="728"/>
      <c r="ROY153" s="728"/>
      <c r="ROZ153" s="728"/>
      <c r="RPA153" s="728"/>
      <c r="RPB153" s="728"/>
      <c r="RPC153" s="728"/>
      <c r="RPD153" s="728"/>
      <c r="RPE153" s="728"/>
      <c r="RPF153" s="728"/>
      <c r="RPG153" s="728"/>
      <c r="RPH153" s="728"/>
      <c r="RPI153" s="728"/>
      <c r="RPJ153" s="728"/>
      <c r="RPK153" s="728"/>
      <c r="RPL153" s="728"/>
      <c r="RPM153" s="728"/>
      <c r="RPN153" s="728"/>
      <c r="RPO153" s="728"/>
      <c r="RPP153" s="728"/>
      <c r="RPQ153" s="728"/>
      <c r="RPR153" s="728"/>
      <c r="RPS153" s="728"/>
      <c r="RPT153" s="728"/>
      <c r="RPU153" s="728"/>
      <c r="RPV153" s="728"/>
      <c r="RPW153" s="728"/>
      <c r="RPX153" s="728"/>
      <c r="RPY153" s="728"/>
      <c r="RPZ153" s="728"/>
      <c r="RQA153" s="728"/>
      <c r="RQB153" s="728"/>
      <c r="RQC153" s="728"/>
      <c r="RQD153" s="728"/>
      <c r="RQE153" s="728"/>
      <c r="RQF153" s="728"/>
      <c r="RQG153" s="728"/>
      <c r="RQH153" s="728"/>
      <c r="RQI153" s="728"/>
      <c r="RQJ153" s="728"/>
      <c r="RQK153" s="728"/>
      <c r="RQL153" s="728"/>
      <c r="RQM153" s="728"/>
      <c r="RQN153" s="728"/>
      <c r="RQO153" s="728"/>
      <c r="RQP153" s="728"/>
      <c r="RQQ153" s="728"/>
      <c r="RQR153" s="728"/>
      <c r="RQS153" s="728"/>
      <c r="RQT153" s="728"/>
      <c r="RQU153" s="728"/>
      <c r="RQV153" s="728"/>
      <c r="RQW153" s="728"/>
      <c r="RQX153" s="728"/>
      <c r="RQY153" s="728"/>
      <c r="RQZ153" s="728"/>
      <c r="RRA153" s="728"/>
      <c r="RRB153" s="728"/>
      <c r="RRC153" s="728"/>
      <c r="RRD153" s="728"/>
      <c r="RRE153" s="728"/>
      <c r="RRF153" s="728"/>
      <c r="RRG153" s="728"/>
      <c r="RRH153" s="728"/>
      <c r="RRI153" s="728"/>
      <c r="RRJ153" s="728"/>
      <c r="RRK153" s="728"/>
      <c r="RRL153" s="728"/>
      <c r="RRM153" s="728"/>
      <c r="RRN153" s="728"/>
      <c r="RRO153" s="728"/>
      <c r="RRP153" s="728"/>
      <c r="RRQ153" s="728"/>
      <c r="RRR153" s="728"/>
      <c r="RRS153" s="728"/>
      <c r="RRT153" s="728"/>
      <c r="RRU153" s="728"/>
      <c r="RRV153" s="728"/>
      <c r="RRW153" s="728"/>
      <c r="RRX153" s="728"/>
      <c r="RRY153" s="728"/>
      <c r="RRZ153" s="728"/>
      <c r="RSA153" s="728"/>
      <c r="RSB153" s="728"/>
      <c r="RSC153" s="728"/>
      <c r="RSD153" s="728"/>
      <c r="RSE153" s="728"/>
      <c r="RSF153" s="728"/>
      <c r="RSG153" s="728"/>
      <c r="RSH153" s="728"/>
      <c r="RSI153" s="728"/>
      <c r="RSJ153" s="728"/>
      <c r="RSK153" s="728"/>
      <c r="RSL153" s="728"/>
      <c r="RSM153" s="728"/>
      <c r="RSN153" s="728"/>
      <c r="RSO153" s="728"/>
      <c r="RSP153" s="728"/>
      <c r="RSQ153" s="728"/>
      <c r="RSR153" s="728"/>
      <c r="RSS153" s="728"/>
      <c r="RST153" s="728"/>
      <c r="RSU153" s="728"/>
      <c r="RSV153" s="728"/>
      <c r="RSW153" s="728"/>
      <c r="RSX153" s="728"/>
      <c r="RSY153" s="728"/>
      <c r="RSZ153" s="728"/>
      <c r="RTA153" s="728"/>
      <c r="RTB153" s="728"/>
      <c r="RTC153" s="728"/>
      <c r="RTD153" s="728"/>
      <c r="RTE153" s="728"/>
      <c r="RTF153" s="728"/>
      <c r="RTG153" s="728"/>
      <c r="RTH153" s="728"/>
      <c r="RTI153" s="728"/>
      <c r="RTJ153" s="728"/>
      <c r="RTK153" s="728"/>
      <c r="RTL153" s="728"/>
      <c r="RTM153" s="728"/>
      <c r="RTN153" s="728"/>
      <c r="RTO153" s="728"/>
      <c r="RTP153" s="728"/>
      <c r="RTQ153" s="728"/>
      <c r="RTR153" s="728"/>
      <c r="RTS153" s="728"/>
      <c r="RTT153" s="728"/>
      <c r="RTU153" s="728"/>
      <c r="RTV153" s="728"/>
      <c r="RTW153" s="728"/>
      <c r="RTX153" s="728"/>
      <c r="RTY153" s="728"/>
      <c r="RTZ153" s="728"/>
      <c r="RUA153" s="728"/>
      <c r="RUB153" s="728"/>
      <c r="RUC153" s="728"/>
      <c r="RUD153" s="728"/>
      <c r="RUE153" s="728"/>
      <c r="RUF153" s="728"/>
      <c r="RUG153" s="728"/>
      <c r="RUH153" s="728"/>
      <c r="RUI153" s="728"/>
      <c r="RUJ153" s="728"/>
      <c r="RUK153" s="728"/>
      <c r="RUL153" s="728"/>
      <c r="RUM153" s="728"/>
      <c r="RUN153" s="728"/>
      <c r="RUO153" s="728"/>
      <c r="RUP153" s="728"/>
      <c r="RUQ153" s="728"/>
      <c r="RUR153" s="728"/>
      <c r="RUS153" s="728"/>
      <c r="RUT153" s="728"/>
      <c r="RUU153" s="728"/>
      <c r="RUV153" s="728"/>
      <c r="RUW153" s="728"/>
      <c r="RUX153" s="728"/>
      <c r="RUY153" s="728"/>
      <c r="RUZ153" s="728"/>
      <c r="RVA153" s="728"/>
      <c r="RVB153" s="728"/>
      <c r="RVC153" s="728"/>
      <c r="RVD153" s="728"/>
      <c r="RVE153" s="728"/>
      <c r="RVF153" s="728"/>
      <c r="RVG153" s="728"/>
      <c r="RVH153" s="728"/>
      <c r="RVI153" s="728"/>
      <c r="RVJ153" s="728"/>
      <c r="RVK153" s="728"/>
      <c r="RVL153" s="728"/>
      <c r="RVM153" s="728"/>
      <c r="RVN153" s="728"/>
      <c r="RVO153" s="728"/>
      <c r="RVP153" s="728"/>
      <c r="RVQ153" s="728"/>
      <c r="RVR153" s="728"/>
      <c r="RVS153" s="728"/>
      <c r="RVT153" s="728"/>
      <c r="RVU153" s="728"/>
      <c r="RVV153" s="728"/>
      <c r="RVW153" s="728"/>
      <c r="RVX153" s="728"/>
      <c r="RVY153" s="728"/>
      <c r="RVZ153" s="728"/>
      <c r="RWA153" s="728"/>
      <c r="RWB153" s="728"/>
      <c r="RWC153" s="728"/>
      <c r="RWD153" s="728"/>
      <c r="RWE153" s="728"/>
      <c r="RWF153" s="728"/>
      <c r="RWG153" s="728"/>
      <c r="RWH153" s="728"/>
      <c r="RWI153" s="728"/>
      <c r="RWJ153" s="728"/>
      <c r="RWK153" s="728"/>
      <c r="RWL153" s="728"/>
      <c r="RWM153" s="728"/>
      <c r="RWN153" s="728"/>
      <c r="RWO153" s="728"/>
      <c r="RWP153" s="728"/>
      <c r="RWQ153" s="728"/>
      <c r="RWR153" s="728"/>
      <c r="RWS153" s="728"/>
      <c r="RWT153" s="728"/>
      <c r="RWU153" s="728"/>
      <c r="RWV153" s="728"/>
      <c r="RWW153" s="728"/>
      <c r="RWX153" s="728"/>
      <c r="RWY153" s="728"/>
      <c r="RWZ153" s="728"/>
      <c r="RXA153" s="728"/>
      <c r="RXB153" s="728"/>
      <c r="RXC153" s="728"/>
      <c r="RXD153" s="728"/>
      <c r="RXE153" s="728"/>
      <c r="RXF153" s="728"/>
      <c r="RXG153" s="728"/>
      <c r="RXH153" s="728"/>
      <c r="RXI153" s="728"/>
      <c r="RXJ153" s="728"/>
      <c r="RXK153" s="728"/>
      <c r="RXL153" s="728"/>
      <c r="RXM153" s="728"/>
      <c r="RXN153" s="728"/>
      <c r="RXO153" s="728"/>
      <c r="RXP153" s="728"/>
      <c r="RXQ153" s="728"/>
      <c r="RXR153" s="728"/>
      <c r="RXS153" s="728"/>
      <c r="RXT153" s="728"/>
      <c r="RXU153" s="728"/>
      <c r="RXV153" s="728"/>
      <c r="RXW153" s="728"/>
      <c r="RXX153" s="728"/>
      <c r="RXY153" s="728"/>
      <c r="RXZ153" s="728"/>
      <c r="RYA153" s="728"/>
      <c r="RYB153" s="728"/>
      <c r="RYC153" s="728"/>
      <c r="RYD153" s="728"/>
      <c r="RYE153" s="728"/>
      <c r="RYF153" s="728"/>
      <c r="RYG153" s="728"/>
      <c r="RYH153" s="728"/>
      <c r="RYI153" s="728"/>
      <c r="RYJ153" s="728"/>
      <c r="RYK153" s="728"/>
      <c r="RYL153" s="728"/>
      <c r="RYM153" s="728"/>
      <c r="RYN153" s="728"/>
      <c r="RYO153" s="728"/>
      <c r="RYP153" s="728"/>
      <c r="RYQ153" s="728"/>
      <c r="RYR153" s="728"/>
      <c r="RYS153" s="728"/>
      <c r="RYT153" s="728"/>
      <c r="RYU153" s="728"/>
      <c r="RYV153" s="728"/>
      <c r="RYW153" s="728"/>
      <c r="RYX153" s="728"/>
      <c r="RYY153" s="728"/>
      <c r="RYZ153" s="728"/>
      <c r="RZA153" s="728"/>
      <c r="RZB153" s="728"/>
      <c r="RZC153" s="728"/>
      <c r="RZD153" s="728"/>
      <c r="RZE153" s="728"/>
      <c r="RZF153" s="728"/>
      <c r="RZG153" s="728"/>
      <c r="RZH153" s="728"/>
      <c r="RZI153" s="728"/>
      <c r="RZJ153" s="728"/>
      <c r="RZK153" s="728"/>
      <c r="RZL153" s="728"/>
      <c r="RZM153" s="728"/>
      <c r="RZN153" s="728"/>
      <c r="RZO153" s="728"/>
      <c r="RZP153" s="728"/>
      <c r="RZQ153" s="728"/>
      <c r="RZR153" s="728"/>
      <c r="RZS153" s="728"/>
      <c r="RZT153" s="728"/>
      <c r="RZU153" s="728"/>
      <c r="RZV153" s="728"/>
      <c r="RZW153" s="728"/>
      <c r="RZX153" s="728"/>
      <c r="RZY153" s="728"/>
      <c r="RZZ153" s="728"/>
      <c r="SAA153" s="728"/>
      <c r="SAB153" s="728"/>
      <c r="SAC153" s="728"/>
      <c r="SAD153" s="728"/>
      <c r="SAE153" s="728"/>
      <c r="SAF153" s="728"/>
      <c r="SAG153" s="728"/>
      <c r="SAH153" s="728"/>
      <c r="SAI153" s="728"/>
      <c r="SAJ153" s="728"/>
      <c r="SAK153" s="728"/>
      <c r="SAL153" s="728"/>
      <c r="SAM153" s="728"/>
      <c r="SAN153" s="728"/>
      <c r="SAO153" s="728"/>
      <c r="SAP153" s="728"/>
      <c r="SAQ153" s="728"/>
      <c r="SAR153" s="728"/>
      <c r="SAS153" s="728"/>
      <c r="SAT153" s="728"/>
      <c r="SAU153" s="728"/>
      <c r="SAV153" s="728"/>
      <c r="SAW153" s="728"/>
      <c r="SAX153" s="728"/>
      <c r="SAY153" s="728"/>
      <c r="SAZ153" s="728"/>
      <c r="SBA153" s="728"/>
      <c r="SBB153" s="728"/>
      <c r="SBC153" s="728"/>
      <c r="SBD153" s="728"/>
      <c r="SBE153" s="728"/>
      <c r="SBF153" s="728"/>
      <c r="SBG153" s="728"/>
      <c r="SBH153" s="728"/>
      <c r="SBI153" s="728"/>
      <c r="SBJ153" s="728"/>
      <c r="SBK153" s="728"/>
      <c r="SBL153" s="728"/>
      <c r="SBM153" s="728"/>
      <c r="SBN153" s="728"/>
      <c r="SBO153" s="728"/>
      <c r="SBP153" s="728"/>
      <c r="SBQ153" s="728"/>
      <c r="SBR153" s="728"/>
      <c r="SBS153" s="728"/>
      <c r="SBT153" s="728"/>
      <c r="SBU153" s="728"/>
      <c r="SBV153" s="728"/>
      <c r="SBW153" s="728"/>
      <c r="SBX153" s="728"/>
      <c r="SBY153" s="728"/>
      <c r="SBZ153" s="728"/>
      <c r="SCA153" s="728"/>
      <c r="SCB153" s="728"/>
      <c r="SCC153" s="728"/>
      <c r="SCD153" s="728"/>
      <c r="SCE153" s="728"/>
      <c r="SCF153" s="728"/>
      <c r="SCG153" s="728"/>
      <c r="SCH153" s="728"/>
      <c r="SCI153" s="728"/>
      <c r="SCJ153" s="728"/>
      <c r="SCK153" s="728"/>
      <c r="SCL153" s="728"/>
      <c r="SCM153" s="728"/>
      <c r="SCN153" s="728"/>
      <c r="SCO153" s="728"/>
      <c r="SCP153" s="728"/>
      <c r="SCQ153" s="728"/>
      <c r="SCR153" s="728"/>
      <c r="SCS153" s="728"/>
      <c r="SCT153" s="728"/>
      <c r="SCU153" s="728"/>
      <c r="SCV153" s="728"/>
      <c r="SCW153" s="728"/>
      <c r="SCX153" s="728"/>
      <c r="SCY153" s="728"/>
      <c r="SCZ153" s="728"/>
      <c r="SDA153" s="728"/>
      <c r="SDB153" s="728"/>
      <c r="SDC153" s="728"/>
      <c r="SDD153" s="728"/>
      <c r="SDE153" s="728"/>
      <c r="SDF153" s="728"/>
      <c r="SDG153" s="728"/>
      <c r="SDH153" s="728"/>
      <c r="SDI153" s="728"/>
      <c r="SDJ153" s="728"/>
      <c r="SDK153" s="728"/>
      <c r="SDL153" s="728"/>
      <c r="SDM153" s="728"/>
      <c r="SDN153" s="728"/>
      <c r="SDO153" s="728"/>
      <c r="SDP153" s="728"/>
      <c r="SDQ153" s="728"/>
      <c r="SDR153" s="728"/>
      <c r="SDS153" s="728"/>
      <c r="SDT153" s="728"/>
      <c r="SDU153" s="728"/>
      <c r="SDV153" s="728"/>
      <c r="SDW153" s="728"/>
      <c r="SDX153" s="728"/>
      <c r="SDY153" s="728"/>
      <c r="SDZ153" s="728"/>
      <c r="SEA153" s="728"/>
      <c r="SEB153" s="728"/>
      <c r="SEC153" s="728"/>
      <c r="SED153" s="728"/>
      <c r="SEE153" s="728"/>
      <c r="SEF153" s="728"/>
      <c r="SEG153" s="728"/>
      <c r="SEH153" s="728"/>
      <c r="SEI153" s="728"/>
      <c r="SEJ153" s="728"/>
      <c r="SEK153" s="728"/>
      <c r="SEL153" s="728"/>
      <c r="SEM153" s="728"/>
      <c r="SEN153" s="728"/>
      <c r="SEO153" s="728"/>
      <c r="SEP153" s="728"/>
      <c r="SEQ153" s="728"/>
      <c r="SER153" s="728"/>
      <c r="SES153" s="728"/>
      <c r="SET153" s="728"/>
      <c r="SEU153" s="728"/>
      <c r="SEV153" s="728"/>
      <c r="SEW153" s="728"/>
      <c r="SEX153" s="728"/>
      <c r="SEY153" s="728"/>
      <c r="SEZ153" s="728"/>
      <c r="SFA153" s="728"/>
      <c r="SFB153" s="728"/>
      <c r="SFC153" s="728"/>
      <c r="SFD153" s="728"/>
      <c r="SFE153" s="728"/>
      <c r="SFF153" s="728"/>
      <c r="SFG153" s="728"/>
      <c r="SFH153" s="728"/>
      <c r="SFI153" s="728"/>
      <c r="SFJ153" s="728"/>
      <c r="SFK153" s="728"/>
      <c r="SFL153" s="728"/>
      <c r="SFM153" s="728"/>
      <c r="SFN153" s="728"/>
      <c r="SFO153" s="728"/>
      <c r="SFP153" s="728"/>
      <c r="SFQ153" s="728"/>
      <c r="SFR153" s="728"/>
      <c r="SFS153" s="728"/>
      <c r="SFT153" s="728"/>
      <c r="SFU153" s="728"/>
      <c r="SFV153" s="728"/>
      <c r="SFW153" s="728"/>
      <c r="SFX153" s="728"/>
      <c r="SFY153" s="728"/>
      <c r="SFZ153" s="728"/>
      <c r="SGA153" s="728"/>
      <c r="SGB153" s="728"/>
      <c r="SGC153" s="728"/>
      <c r="SGD153" s="728"/>
      <c r="SGE153" s="728"/>
      <c r="SGF153" s="728"/>
      <c r="SGG153" s="728"/>
      <c r="SGH153" s="728"/>
      <c r="SGI153" s="728"/>
      <c r="SGJ153" s="728"/>
      <c r="SGK153" s="728"/>
      <c r="SGL153" s="728"/>
      <c r="SGM153" s="728"/>
      <c r="SGN153" s="728"/>
      <c r="SGO153" s="728"/>
      <c r="SGP153" s="728"/>
      <c r="SGQ153" s="728"/>
      <c r="SGR153" s="728"/>
      <c r="SGS153" s="728"/>
      <c r="SGT153" s="728"/>
      <c r="SGU153" s="728"/>
      <c r="SGV153" s="728"/>
      <c r="SGW153" s="728"/>
      <c r="SGX153" s="728"/>
      <c r="SGY153" s="728"/>
      <c r="SGZ153" s="728"/>
      <c r="SHA153" s="728"/>
      <c r="SHB153" s="728"/>
      <c r="SHC153" s="728"/>
      <c r="SHD153" s="728"/>
      <c r="SHE153" s="728"/>
      <c r="SHF153" s="728"/>
      <c r="SHG153" s="728"/>
      <c r="SHH153" s="728"/>
      <c r="SHI153" s="728"/>
      <c r="SHJ153" s="728"/>
      <c r="SHK153" s="728"/>
      <c r="SHL153" s="728"/>
      <c r="SHM153" s="728"/>
      <c r="SHN153" s="728"/>
      <c r="SHO153" s="728"/>
      <c r="SHP153" s="728"/>
      <c r="SHQ153" s="728"/>
      <c r="SHR153" s="728"/>
      <c r="SHS153" s="728"/>
      <c r="SHT153" s="728"/>
      <c r="SHU153" s="728"/>
      <c r="SHV153" s="728"/>
      <c r="SHW153" s="728"/>
      <c r="SHX153" s="728"/>
      <c r="SHY153" s="728"/>
      <c r="SHZ153" s="728"/>
      <c r="SIA153" s="728"/>
      <c r="SIB153" s="728"/>
      <c r="SIC153" s="728"/>
      <c r="SID153" s="728"/>
      <c r="SIE153" s="728"/>
      <c r="SIF153" s="728"/>
      <c r="SIG153" s="728"/>
      <c r="SIH153" s="728"/>
      <c r="SII153" s="728"/>
      <c r="SIJ153" s="728"/>
      <c r="SIK153" s="728"/>
      <c r="SIL153" s="728"/>
      <c r="SIM153" s="728"/>
      <c r="SIN153" s="728"/>
      <c r="SIO153" s="728"/>
      <c r="SIP153" s="728"/>
      <c r="SIQ153" s="728"/>
      <c r="SIR153" s="728"/>
      <c r="SIS153" s="728"/>
      <c r="SIT153" s="728"/>
      <c r="SIU153" s="728"/>
      <c r="SIV153" s="728"/>
      <c r="SIW153" s="728"/>
      <c r="SIX153" s="728"/>
      <c r="SIY153" s="728"/>
      <c r="SIZ153" s="728"/>
      <c r="SJA153" s="728"/>
      <c r="SJB153" s="728"/>
      <c r="SJC153" s="728"/>
      <c r="SJD153" s="728"/>
      <c r="SJE153" s="728"/>
      <c r="SJF153" s="728"/>
      <c r="SJG153" s="728"/>
      <c r="SJH153" s="728"/>
      <c r="SJI153" s="728"/>
      <c r="SJJ153" s="728"/>
      <c r="SJK153" s="728"/>
      <c r="SJL153" s="728"/>
      <c r="SJM153" s="728"/>
      <c r="SJN153" s="728"/>
      <c r="SJO153" s="728"/>
      <c r="SJP153" s="728"/>
      <c r="SJQ153" s="728"/>
      <c r="SJR153" s="728"/>
      <c r="SJS153" s="728"/>
      <c r="SJT153" s="728"/>
      <c r="SJU153" s="728"/>
      <c r="SJV153" s="728"/>
      <c r="SJW153" s="728"/>
      <c r="SJX153" s="728"/>
      <c r="SJY153" s="728"/>
      <c r="SJZ153" s="728"/>
      <c r="SKA153" s="728"/>
      <c r="SKB153" s="728"/>
      <c r="SKC153" s="728"/>
      <c r="SKD153" s="728"/>
      <c r="SKE153" s="728"/>
      <c r="SKF153" s="728"/>
      <c r="SKG153" s="728"/>
      <c r="SKH153" s="728"/>
      <c r="SKI153" s="728"/>
      <c r="SKJ153" s="728"/>
      <c r="SKK153" s="728"/>
      <c r="SKL153" s="728"/>
      <c r="SKM153" s="728"/>
      <c r="SKN153" s="728"/>
      <c r="SKO153" s="728"/>
      <c r="SKP153" s="728"/>
      <c r="SKQ153" s="728"/>
      <c r="SKR153" s="728"/>
      <c r="SKS153" s="728"/>
      <c r="SKT153" s="728"/>
      <c r="SKU153" s="728"/>
      <c r="SKV153" s="728"/>
      <c r="SKW153" s="728"/>
      <c r="SKX153" s="728"/>
      <c r="SKY153" s="728"/>
      <c r="SKZ153" s="728"/>
      <c r="SLA153" s="728"/>
      <c r="SLB153" s="728"/>
      <c r="SLC153" s="728"/>
      <c r="SLD153" s="728"/>
      <c r="SLE153" s="728"/>
      <c r="SLF153" s="728"/>
      <c r="SLG153" s="728"/>
      <c r="SLH153" s="728"/>
      <c r="SLI153" s="728"/>
      <c r="SLJ153" s="728"/>
      <c r="SLK153" s="728"/>
      <c r="SLL153" s="728"/>
      <c r="SLM153" s="728"/>
      <c r="SLN153" s="728"/>
      <c r="SLO153" s="728"/>
      <c r="SLP153" s="728"/>
      <c r="SLQ153" s="728"/>
      <c r="SLR153" s="728"/>
      <c r="SLS153" s="728"/>
      <c r="SLT153" s="728"/>
      <c r="SLU153" s="728"/>
      <c r="SLV153" s="728"/>
      <c r="SLW153" s="728"/>
      <c r="SLX153" s="728"/>
      <c r="SLY153" s="728"/>
      <c r="SLZ153" s="728"/>
      <c r="SMA153" s="728"/>
      <c r="SMB153" s="728"/>
      <c r="SMC153" s="728"/>
      <c r="SMD153" s="728"/>
      <c r="SME153" s="728"/>
      <c r="SMF153" s="728"/>
      <c r="SMG153" s="728"/>
      <c r="SMH153" s="728"/>
      <c r="SMI153" s="728"/>
      <c r="SMJ153" s="728"/>
      <c r="SMK153" s="728"/>
      <c r="SML153" s="728"/>
      <c r="SMM153" s="728"/>
      <c r="SMN153" s="728"/>
      <c r="SMO153" s="728"/>
      <c r="SMP153" s="728"/>
      <c r="SMQ153" s="728"/>
      <c r="SMR153" s="728"/>
      <c r="SMS153" s="728"/>
      <c r="SMT153" s="728"/>
      <c r="SMU153" s="728"/>
      <c r="SMV153" s="728"/>
      <c r="SMW153" s="728"/>
      <c r="SMX153" s="728"/>
      <c r="SMY153" s="728"/>
      <c r="SMZ153" s="728"/>
      <c r="SNA153" s="728"/>
      <c r="SNB153" s="728"/>
      <c r="SNC153" s="728"/>
      <c r="SND153" s="728"/>
      <c r="SNE153" s="728"/>
      <c r="SNF153" s="728"/>
      <c r="SNG153" s="728"/>
      <c r="SNH153" s="728"/>
      <c r="SNI153" s="728"/>
      <c r="SNJ153" s="728"/>
      <c r="SNK153" s="728"/>
      <c r="SNL153" s="728"/>
      <c r="SNM153" s="728"/>
      <c r="SNN153" s="728"/>
      <c r="SNO153" s="728"/>
      <c r="SNP153" s="728"/>
      <c r="SNQ153" s="728"/>
      <c r="SNR153" s="728"/>
      <c r="SNS153" s="728"/>
      <c r="SNT153" s="728"/>
      <c r="SNU153" s="728"/>
      <c r="SNV153" s="728"/>
      <c r="SNW153" s="728"/>
      <c r="SNX153" s="728"/>
      <c r="SNY153" s="728"/>
      <c r="SNZ153" s="728"/>
      <c r="SOA153" s="728"/>
      <c r="SOB153" s="728"/>
      <c r="SOC153" s="728"/>
      <c r="SOD153" s="728"/>
      <c r="SOE153" s="728"/>
      <c r="SOF153" s="728"/>
      <c r="SOG153" s="728"/>
      <c r="SOH153" s="728"/>
      <c r="SOI153" s="728"/>
      <c r="SOJ153" s="728"/>
      <c r="SOK153" s="728"/>
      <c r="SOL153" s="728"/>
      <c r="SOM153" s="728"/>
      <c r="SON153" s="728"/>
      <c r="SOO153" s="728"/>
      <c r="SOP153" s="728"/>
      <c r="SOQ153" s="728"/>
      <c r="SOR153" s="728"/>
      <c r="SOS153" s="728"/>
      <c r="SOT153" s="728"/>
      <c r="SOU153" s="728"/>
      <c r="SOV153" s="728"/>
      <c r="SOW153" s="728"/>
      <c r="SOX153" s="728"/>
      <c r="SOY153" s="728"/>
      <c r="SOZ153" s="728"/>
      <c r="SPA153" s="728"/>
      <c r="SPB153" s="728"/>
      <c r="SPC153" s="728"/>
      <c r="SPD153" s="728"/>
      <c r="SPE153" s="728"/>
      <c r="SPF153" s="728"/>
      <c r="SPG153" s="728"/>
      <c r="SPH153" s="728"/>
      <c r="SPI153" s="728"/>
      <c r="SPJ153" s="728"/>
      <c r="SPK153" s="728"/>
      <c r="SPL153" s="728"/>
      <c r="SPM153" s="728"/>
      <c r="SPN153" s="728"/>
      <c r="SPO153" s="728"/>
      <c r="SPP153" s="728"/>
      <c r="SPQ153" s="728"/>
      <c r="SPR153" s="728"/>
      <c r="SPS153" s="728"/>
      <c r="SPT153" s="728"/>
      <c r="SPU153" s="728"/>
      <c r="SPV153" s="728"/>
      <c r="SPW153" s="728"/>
      <c r="SPX153" s="728"/>
      <c r="SPY153" s="728"/>
      <c r="SPZ153" s="728"/>
      <c r="SQA153" s="728"/>
      <c r="SQB153" s="728"/>
      <c r="SQC153" s="728"/>
      <c r="SQD153" s="728"/>
      <c r="SQE153" s="728"/>
      <c r="SQF153" s="728"/>
      <c r="SQG153" s="728"/>
      <c r="SQH153" s="728"/>
      <c r="SQI153" s="728"/>
      <c r="SQJ153" s="728"/>
      <c r="SQK153" s="728"/>
      <c r="SQL153" s="728"/>
      <c r="SQM153" s="728"/>
      <c r="SQN153" s="728"/>
      <c r="SQO153" s="728"/>
      <c r="SQP153" s="728"/>
      <c r="SQQ153" s="728"/>
      <c r="SQR153" s="728"/>
      <c r="SQS153" s="728"/>
      <c r="SQT153" s="728"/>
      <c r="SQU153" s="728"/>
      <c r="SQV153" s="728"/>
      <c r="SQW153" s="728"/>
      <c r="SQX153" s="728"/>
      <c r="SQY153" s="728"/>
      <c r="SQZ153" s="728"/>
      <c r="SRA153" s="728"/>
      <c r="SRB153" s="728"/>
      <c r="SRC153" s="728"/>
      <c r="SRD153" s="728"/>
      <c r="SRE153" s="728"/>
      <c r="SRF153" s="728"/>
      <c r="SRG153" s="728"/>
      <c r="SRH153" s="728"/>
      <c r="SRI153" s="728"/>
      <c r="SRJ153" s="728"/>
      <c r="SRK153" s="728"/>
      <c r="SRL153" s="728"/>
      <c r="SRM153" s="728"/>
      <c r="SRN153" s="728"/>
      <c r="SRO153" s="728"/>
      <c r="SRP153" s="728"/>
      <c r="SRQ153" s="728"/>
      <c r="SRR153" s="728"/>
      <c r="SRS153" s="728"/>
      <c r="SRT153" s="728"/>
      <c r="SRU153" s="728"/>
      <c r="SRV153" s="728"/>
      <c r="SRW153" s="728"/>
      <c r="SRX153" s="728"/>
      <c r="SRY153" s="728"/>
      <c r="SRZ153" s="728"/>
      <c r="SSA153" s="728"/>
      <c r="SSB153" s="728"/>
      <c r="SSC153" s="728"/>
      <c r="SSD153" s="728"/>
      <c r="SSE153" s="728"/>
      <c r="SSF153" s="728"/>
      <c r="SSG153" s="728"/>
      <c r="SSH153" s="728"/>
      <c r="SSI153" s="728"/>
      <c r="SSJ153" s="728"/>
      <c r="SSK153" s="728"/>
      <c r="SSL153" s="728"/>
      <c r="SSM153" s="728"/>
      <c r="SSN153" s="728"/>
      <c r="SSO153" s="728"/>
      <c r="SSP153" s="728"/>
      <c r="SSQ153" s="728"/>
      <c r="SSR153" s="728"/>
      <c r="SSS153" s="728"/>
      <c r="SST153" s="728"/>
      <c r="SSU153" s="728"/>
      <c r="SSV153" s="728"/>
      <c r="SSW153" s="728"/>
      <c r="SSX153" s="728"/>
      <c r="SSY153" s="728"/>
      <c r="SSZ153" s="728"/>
      <c r="STA153" s="728"/>
      <c r="STB153" s="728"/>
      <c r="STC153" s="728"/>
      <c r="STD153" s="728"/>
      <c r="STE153" s="728"/>
      <c r="STF153" s="728"/>
      <c r="STG153" s="728"/>
      <c r="STH153" s="728"/>
      <c r="STI153" s="728"/>
      <c r="STJ153" s="728"/>
      <c r="STK153" s="728"/>
      <c r="STL153" s="728"/>
      <c r="STM153" s="728"/>
      <c r="STN153" s="728"/>
      <c r="STO153" s="728"/>
      <c r="STP153" s="728"/>
      <c r="STQ153" s="728"/>
      <c r="STR153" s="728"/>
      <c r="STS153" s="728"/>
      <c r="STT153" s="728"/>
      <c r="STU153" s="728"/>
      <c r="STV153" s="728"/>
      <c r="STW153" s="728"/>
      <c r="STX153" s="728"/>
      <c r="STY153" s="728"/>
      <c r="STZ153" s="728"/>
      <c r="SUA153" s="728"/>
      <c r="SUB153" s="728"/>
      <c r="SUC153" s="728"/>
      <c r="SUD153" s="728"/>
      <c r="SUE153" s="728"/>
      <c r="SUF153" s="728"/>
      <c r="SUG153" s="728"/>
      <c r="SUH153" s="728"/>
      <c r="SUI153" s="728"/>
      <c r="SUJ153" s="728"/>
      <c r="SUK153" s="728"/>
      <c r="SUL153" s="728"/>
      <c r="SUM153" s="728"/>
      <c r="SUN153" s="728"/>
      <c r="SUO153" s="728"/>
      <c r="SUP153" s="728"/>
      <c r="SUQ153" s="728"/>
      <c r="SUR153" s="728"/>
      <c r="SUS153" s="728"/>
      <c r="SUT153" s="728"/>
      <c r="SUU153" s="728"/>
      <c r="SUV153" s="728"/>
      <c r="SUW153" s="728"/>
      <c r="SUX153" s="728"/>
      <c r="SUY153" s="728"/>
      <c r="SUZ153" s="728"/>
      <c r="SVA153" s="728"/>
      <c r="SVB153" s="728"/>
      <c r="SVC153" s="728"/>
      <c r="SVD153" s="728"/>
      <c r="SVE153" s="728"/>
      <c r="SVF153" s="728"/>
      <c r="SVG153" s="728"/>
      <c r="SVH153" s="728"/>
      <c r="SVI153" s="728"/>
      <c r="SVJ153" s="728"/>
      <c r="SVK153" s="728"/>
      <c r="SVL153" s="728"/>
      <c r="SVM153" s="728"/>
      <c r="SVN153" s="728"/>
      <c r="SVO153" s="728"/>
      <c r="SVP153" s="728"/>
      <c r="SVQ153" s="728"/>
      <c r="SVR153" s="728"/>
      <c r="SVS153" s="728"/>
      <c r="SVT153" s="728"/>
      <c r="SVU153" s="728"/>
      <c r="SVV153" s="728"/>
      <c r="SVW153" s="728"/>
      <c r="SVX153" s="728"/>
      <c r="SVY153" s="728"/>
      <c r="SVZ153" s="728"/>
      <c r="SWA153" s="728"/>
      <c r="SWB153" s="728"/>
      <c r="SWC153" s="728"/>
      <c r="SWD153" s="728"/>
      <c r="SWE153" s="728"/>
      <c r="SWF153" s="728"/>
      <c r="SWG153" s="728"/>
      <c r="SWH153" s="728"/>
      <c r="SWI153" s="728"/>
      <c r="SWJ153" s="728"/>
      <c r="SWK153" s="728"/>
      <c r="SWL153" s="728"/>
      <c r="SWM153" s="728"/>
      <c r="SWN153" s="728"/>
      <c r="SWO153" s="728"/>
      <c r="SWP153" s="728"/>
      <c r="SWQ153" s="728"/>
      <c r="SWR153" s="728"/>
      <c r="SWS153" s="728"/>
      <c r="SWT153" s="728"/>
      <c r="SWU153" s="728"/>
      <c r="SWV153" s="728"/>
      <c r="SWW153" s="728"/>
      <c r="SWX153" s="728"/>
      <c r="SWY153" s="728"/>
      <c r="SWZ153" s="728"/>
      <c r="SXA153" s="728"/>
      <c r="SXB153" s="728"/>
      <c r="SXC153" s="728"/>
      <c r="SXD153" s="728"/>
      <c r="SXE153" s="728"/>
      <c r="SXF153" s="728"/>
      <c r="SXG153" s="728"/>
      <c r="SXH153" s="728"/>
      <c r="SXI153" s="728"/>
      <c r="SXJ153" s="728"/>
      <c r="SXK153" s="728"/>
      <c r="SXL153" s="728"/>
      <c r="SXM153" s="728"/>
      <c r="SXN153" s="728"/>
      <c r="SXO153" s="728"/>
      <c r="SXP153" s="728"/>
      <c r="SXQ153" s="728"/>
      <c r="SXR153" s="728"/>
      <c r="SXS153" s="728"/>
      <c r="SXT153" s="728"/>
      <c r="SXU153" s="728"/>
      <c r="SXV153" s="728"/>
      <c r="SXW153" s="728"/>
      <c r="SXX153" s="728"/>
      <c r="SXY153" s="728"/>
      <c r="SXZ153" s="728"/>
      <c r="SYA153" s="728"/>
      <c r="SYB153" s="728"/>
      <c r="SYC153" s="728"/>
      <c r="SYD153" s="728"/>
      <c r="SYE153" s="728"/>
      <c r="SYF153" s="728"/>
      <c r="SYG153" s="728"/>
      <c r="SYH153" s="728"/>
      <c r="SYI153" s="728"/>
      <c r="SYJ153" s="728"/>
      <c r="SYK153" s="728"/>
      <c r="SYL153" s="728"/>
      <c r="SYM153" s="728"/>
      <c r="SYN153" s="728"/>
      <c r="SYO153" s="728"/>
      <c r="SYP153" s="728"/>
      <c r="SYQ153" s="728"/>
      <c r="SYR153" s="728"/>
      <c r="SYS153" s="728"/>
      <c r="SYT153" s="728"/>
      <c r="SYU153" s="728"/>
      <c r="SYV153" s="728"/>
      <c r="SYW153" s="728"/>
      <c r="SYX153" s="728"/>
      <c r="SYY153" s="728"/>
      <c r="SYZ153" s="728"/>
      <c r="SZA153" s="728"/>
      <c r="SZB153" s="728"/>
      <c r="SZC153" s="728"/>
      <c r="SZD153" s="728"/>
      <c r="SZE153" s="728"/>
      <c r="SZF153" s="728"/>
      <c r="SZG153" s="728"/>
      <c r="SZH153" s="728"/>
      <c r="SZI153" s="728"/>
      <c r="SZJ153" s="728"/>
      <c r="SZK153" s="728"/>
      <c r="SZL153" s="728"/>
      <c r="SZM153" s="728"/>
      <c r="SZN153" s="728"/>
      <c r="SZO153" s="728"/>
      <c r="SZP153" s="728"/>
      <c r="SZQ153" s="728"/>
      <c r="SZR153" s="728"/>
      <c r="SZS153" s="728"/>
      <c r="SZT153" s="728"/>
      <c r="SZU153" s="728"/>
      <c r="SZV153" s="728"/>
      <c r="SZW153" s="728"/>
      <c r="SZX153" s="728"/>
      <c r="SZY153" s="728"/>
      <c r="SZZ153" s="728"/>
      <c r="TAA153" s="728"/>
      <c r="TAB153" s="728"/>
      <c r="TAC153" s="728"/>
      <c r="TAD153" s="728"/>
      <c r="TAE153" s="728"/>
      <c r="TAF153" s="728"/>
      <c r="TAG153" s="728"/>
      <c r="TAH153" s="728"/>
      <c r="TAI153" s="728"/>
      <c r="TAJ153" s="728"/>
      <c r="TAK153" s="728"/>
      <c r="TAL153" s="728"/>
      <c r="TAM153" s="728"/>
      <c r="TAN153" s="728"/>
      <c r="TAO153" s="728"/>
      <c r="TAP153" s="728"/>
      <c r="TAQ153" s="728"/>
      <c r="TAR153" s="728"/>
      <c r="TAS153" s="728"/>
      <c r="TAT153" s="728"/>
      <c r="TAU153" s="728"/>
      <c r="TAV153" s="728"/>
      <c r="TAW153" s="728"/>
      <c r="TAX153" s="728"/>
      <c r="TAY153" s="728"/>
      <c r="TAZ153" s="728"/>
      <c r="TBA153" s="728"/>
      <c r="TBB153" s="728"/>
      <c r="TBC153" s="728"/>
      <c r="TBD153" s="728"/>
      <c r="TBE153" s="728"/>
      <c r="TBF153" s="728"/>
      <c r="TBG153" s="728"/>
      <c r="TBH153" s="728"/>
      <c r="TBI153" s="728"/>
      <c r="TBJ153" s="728"/>
      <c r="TBK153" s="728"/>
      <c r="TBL153" s="728"/>
      <c r="TBM153" s="728"/>
      <c r="TBN153" s="728"/>
      <c r="TBO153" s="728"/>
      <c r="TBP153" s="728"/>
      <c r="TBQ153" s="728"/>
      <c r="TBR153" s="728"/>
      <c r="TBS153" s="728"/>
      <c r="TBT153" s="728"/>
      <c r="TBU153" s="728"/>
      <c r="TBV153" s="728"/>
      <c r="TBW153" s="728"/>
      <c r="TBX153" s="728"/>
      <c r="TBY153" s="728"/>
      <c r="TBZ153" s="728"/>
      <c r="TCA153" s="728"/>
      <c r="TCB153" s="728"/>
      <c r="TCC153" s="728"/>
      <c r="TCD153" s="728"/>
      <c r="TCE153" s="728"/>
      <c r="TCF153" s="728"/>
      <c r="TCG153" s="728"/>
      <c r="TCH153" s="728"/>
      <c r="TCI153" s="728"/>
      <c r="TCJ153" s="728"/>
      <c r="TCK153" s="728"/>
      <c r="TCL153" s="728"/>
      <c r="TCM153" s="728"/>
      <c r="TCN153" s="728"/>
      <c r="TCO153" s="728"/>
      <c r="TCP153" s="728"/>
      <c r="TCQ153" s="728"/>
      <c r="TCR153" s="728"/>
      <c r="TCS153" s="728"/>
      <c r="TCT153" s="728"/>
      <c r="TCU153" s="728"/>
      <c r="TCV153" s="728"/>
      <c r="TCW153" s="728"/>
      <c r="TCX153" s="728"/>
      <c r="TCY153" s="728"/>
      <c r="TCZ153" s="728"/>
      <c r="TDA153" s="728"/>
      <c r="TDB153" s="728"/>
      <c r="TDC153" s="728"/>
      <c r="TDD153" s="728"/>
      <c r="TDE153" s="728"/>
      <c r="TDF153" s="728"/>
      <c r="TDG153" s="728"/>
      <c r="TDH153" s="728"/>
      <c r="TDI153" s="728"/>
      <c r="TDJ153" s="728"/>
      <c r="TDK153" s="728"/>
      <c r="TDL153" s="728"/>
      <c r="TDM153" s="728"/>
      <c r="TDN153" s="728"/>
      <c r="TDO153" s="728"/>
      <c r="TDP153" s="728"/>
      <c r="TDQ153" s="728"/>
      <c r="TDR153" s="728"/>
      <c r="TDS153" s="728"/>
      <c r="TDT153" s="728"/>
      <c r="TDU153" s="728"/>
      <c r="TDV153" s="728"/>
      <c r="TDW153" s="728"/>
      <c r="TDX153" s="728"/>
      <c r="TDY153" s="728"/>
      <c r="TDZ153" s="728"/>
      <c r="TEA153" s="728"/>
      <c r="TEB153" s="728"/>
      <c r="TEC153" s="728"/>
      <c r="TED153" s="728"/>
      <c r="TEE153" s="728"/>
      <c r="TEF153" s="728"/>
      <c r="TEG153" s="728"/>
      <c r="TEH153" s="728"/>
      <c r="TEI153" s="728"/>
      <c r="TEJ153" s="728"/>
      <c r="TEK153" s="728"/>
      <c r="TEL153" s="728"/>
      <c r="TEM153" s="728"/>
      <c r="TEN153" s="728"/>
      <c r="TEO153" s="728"/>
      <c r="TEP153" s="728"/>
      <c r="TEQ153" s="728"/>
      <c r="TER153" s="728"/>
      <c r="TES153" s="728"/>
      <c r="TET153" s="728"/>
      <c r="TEU153" s="728"/>
      <c r="TEV153" s="728"/>
      <c r="TEW153" s="728"/>
      <c r="TEX153" s="728"/>
      <c r="TEY153" s="728"/>
      <c r="TEZ153" s="728"/>
      <c r="TFA153" s="728"/>
      <c r="TFB153" s="728"/>
      <c r="TFC153" s="728"/>
      <c r="TFD153" s="728"/>
      <c r="TFE153" s="728"/>
      <c r="TFF153" s="728"/>
      <c r="TFG153" s="728"/>
      <c r="TFH153" s="728"/>
      <c r="TFI153" s="728"/>
      <c r="TFJ153" s="728"/>
      <c r="TFK153" s="728"/>
      <c r="TFL153" s="728"/>
      <c r="TFM153" s="728"/>
      <c r="TFN153" s="728"/>
      <c r="TFO153" s="728"/>
      <c r="TFP153" s="728"/>
      <c r="TFQ153" s="728"/>
      <c r="TFR153" s="728"/>
      <c r="TFS153" s="728"/>
      <c r="TFT153" s="728"/>
      <c r="TFU153" s="728"/>
      <c r="TFV153" s="728"/>
      <c r="TFW153" s="728"/>
      <c r="TFX153" s="728"/>
      <c r="TFY153" s="728"/>
      <c r="TFZ153" s="728"/>
      <c r="TGA153" s="728"/>
      <c r="TGB153" s="728"/>
      <c r="TGC153" s="728"/>
      <c r="TGD153" s="728"/>
      <c r="TGE153" s="728"/>
      <c r="TGF153" s="728"/>
      <c r="TGG153" s="728"/>
      <c r="TGH153" s="728"/>
      <c r="TGI153" s="728"/>
      <c r="TGJ153" s="728"/>
      <c r="TGK153" s="728"/>
      <c r="TGL153" s="728"/>
      <c r="TGM153" s="728"/>
      <c r="TGN153" s="728"/>
      <c r="TGO153" s="728"/>
      <c r="TGP153" s="728"/>
      <c r="TGQ153" s="728"/>
      <c r="TGR153" s="728"/>
      <c r="TGS153" s="728"/>
      <c r="TGT153" s="728"/>
      <c r="TGU153" s="728"/>
      <c r="TGV153" s="728"/>
      <c r="TGW153" s="728"/>
      <c r="TGX153" s="728"/>
      <c r="TGY153" s="728"/>
      <c r="TGZ153" s="728"/>
      <c r="THA153" s="728"/>
      <c r="THB153" s="728"/>
      <c r="THC153" s="728"/>
      <c r="THD153" s="728"/>
      <c r="THE153" s="728"/>
      <c r="THF153" s="728"/>
      <c r="THG153" s="728"/>
      <c r="THH153" s="728"/>
      <c r="THI153" s="728"/>
      <c r="THJ153" s="728"/>
      <c r="THK153" s="728"/>
      <c r="THL153" s="728"/>
      <c r="THM153" s="728"/>
      <c r="THN153" s="728"/>
      <c r="THO153" s="728"/>
      <c r="THP153" s="728"/>
      <c r="THQ153" s="728"/>
      <c r="THR153" s="728"/>
      <c r="THS153" s="728"/>
      <c r="THT153" s="728"/>
      <c r="THU153" s="728"/>
      <c r="THV153" s="728"/>
      <c r="THW153" s="728"/>
      <c r="THX153" s="728"/>
      <c r="THY153" s="728"/>
      <c r="THZ153" s="728"/>
      <c r="TIA153" s="728"/>
      <c r="TIB153" s="728"/>
      <c r="TIC153" s="728"/>
      <c r="TID153" s="728"/>
      <c r="TIE153" s="728"/>
      <c r="TIF153" s="728"/>
      <c r="TIG153" s="728"/>
      <c r="TIH153" s="728"/>
      <c r="TII153" s="728"/>
      <c r="TIJ153" s="728"/>
      <c r="TIK153" s="728"/>
      <c r="TIL153" s="728"/>
      <c r="TIM153" s="728"/>
      <c r="TIN153" s="728"/>
      <c r="TIO153" s="728"/>
      <c r="TIP153" s="728"/>
      <c r="TIQ153" s="728"/>
      <c r="TIR153" s="728"/>
      <c r="TIS153" s="728"/>
      <c r="TIT153" s="728"/>
      <c r="TIU153" s="728"/>
      <c r="TIV153" s="728"/>
      <c r="TIW153" s="728"/>
      <c r="TIX153" s="728"/>
      <c r="TIY153" s="728"/>
      <c r="TIZ153" s="728"/>
      <c r="TJA153" s="728"/>
      <c r="TJB153" s="728"/>
      <c r="TJC153" s="728"/>
      <c r="TJD153" s="728"/>
      <c r="TJE153" s="728"/>
      <c r="TJF153" s="728"/>
      <c r="TJG153" s="728"/>
      <c r="TJH153" s="728"/>
      <c r="TJI153" s="728"/>
      <c r="TJJ153" s="728"/>
      <c r="TJK153" s="728"/>
      <c r="TJL153" s="728"/>
      <c r="TJM153" s="728"/>
      <c r="TJN153" s="728"/>
      <c r="TJO153" s="728"/>
      <c r="TJP153" s="728"/>
      <c r="TJQ153" s="728"/>
      <c r="TJR153" s="728"/>
      <c r="TJS153" s="728"/>
      <c r="TJT153" s="728"/>
      <c r="TJU153" s="728"/>
      <c r="TJV153" s="728"/>
      <c r="TJW153" s="728"/>
      <c r="TJX153" s="728"/>
      <c r="TJY153" s="728"/>
      <c r="TJZ153" s="728"/>
      <c r="TKA153" s="728"/>
      <c r="TKB153" s="728"/>
      <c r="TKC153" s="728"/>
      <c r="TKD153" s="728"/>
      <c r="TKE153" s="728"/>
      <c r="TKF153" s="728"/>
      <c r="TKG153" s="728"/>
      <c r="TKH153" s="728"/>
      <c r="TKI153" s="728"/>
      <c r="TKJ153" s="728"/>
      <c r="TKK153" s="728"/>
      <c r="TKL153" s="728"/>
      <c r="TKM153" s="728"/>
      <c r="TKN153" s="728"/>
      <c r="TKO153" s="728"/>
      <c r="TKP153" s="728"/>
      <c r="TKQ153" s="728"/>
      <c r="TKR153" s="728"/>
      <c r="TKS153" s="728"/>
      <c r="TKT153" s="728"/>
      <c r="TKU153" s="728"/>
      <c r="TKV153" s="728"/>
      <c r="TKW153" s="728"/>
      <c r="TKX153" s="728"/>
      <c r="TKY153" s="728"/>
      <c r="TKZ153" s="728"/>
      <c r="TLA153" s="728"/>
      <c r="TLB153" s="728"/>
      <c r="TLC153" s="728"/>
      <c r="TLD153" s="728"/>
      <c r="TLE153" s="728"/>
      <c r="TLF153" s="728"/>
      <c r="TLG153" s="728"/>
      <c r="TLH153" s="728"/>
      <c r="TLI153" s="728"/>
      <c r="TLJ153" s="728"/>
      <c r="TLK153" s="728"/>
      <c r="TLL153" s="728"/>
      <c r="TLM153" s="728"/>
      <c r="TLN153" s="728"/>
      <c r="TLO153" s="728"/>
      <c r="TLP153" s="728"/>
      <c r="TLQ153" s="728"/>
      <c r="TLR153" s="728"/>
      <c r="TLS153" s="728"/>
      <c r="TLT153" s="728"/>
      <c r="TLU153" s="728"/>
      <c r="TLV153" s="728"/>
      <c r="TLW153" s="728"/>
      <c r="TLX153" s="728"/>
      <c r="TLY153" s="728"/>
      <c r="TLZ153" s="728"/>
      <c r="TMA153" s="728"/>
      <c r="TMB153" s="728"/>
      <c r="TMC153" s="728"/>
      <c r="TMD153" s="728"/>
      <c r="TME153" s="728"/>
      <c r="TMF153" s="728"/>
      <c r="TMG153" s="728"/>
      <c r="TMH153" s="728"/>
      <c r="TMI153" s="728"/>
      <c r="TMJ153" s="728"/>
      <c r="TMK153" s="728"/>
      <c r="TML153" s="728"/>
      <c r="TMM153" s="728"/>
      <c r="TMN153" s="728"/>
      <c r="TMO153" s="728"/>
      <c r="TMP153" s="728"/>
      <c r="TMQ153" s="728"/>
      <c r="TMR153" s="728"/>
      <c r="TMS153" s="728"/>
      <c r="TMT153" s="728"/>
      <c r="TMU153" s="728"/>
      <c r="TMV153" s="728"/>
      <c r="TMW153" s="728"/>
      <c r="TMX153" s="728"/>
      <c r="TMY153" s="728"/>
      <c r="TMZ153" s="728"/>
      <c r="TNA153" s="728"/>
      <c r="TNB153" s="728"/>
      <c r="TNC153" s="728"/>
      <c r="TND153" s="728"/>
      <c r="TNE153" s="728"/>
      <c r="TNF153" s="728"/>
      <c r="TNG153" s="728"/>
      <c r="TNH153" s="728"/>
      <c r="TNI153" s="728"/>
      <c r="TNJ153" s="728"/>
      <c r="TNK153" s="728"/>
      <c r="TNL153" s="728"/>
      <c r="TNM153" s="728"/>
      <c r="TNN153" s="728"/>
      <c r="TNO153" s="728"/>
      <c r="TNP153" s="728"/>
      <c r="TNQ153" s="728"/>
      <c r="TNR153" s="728"/>
      <c r="TNS153" s="728"/>
      <c r="TNT153" s="728"/>
      <c r="TNU153" s="728"/>
      <c r="TNV153" s="728"/>
      <c r="TNW153" s="728"/>
      <c r="TNX153" s="728"/>
      <c r="TNY153" s="728"/>
      <c r="TNZ153" s="728"/>
      <c r="TOA153" s="728"/>
      <c r="TOB153" s="728"/>
      <c r="TOC153" s="728"/>
      <c r="TOD153" s="728"/>
      <c r="TOE153" s="728"/>
      <c r="TOF153" s="728"/>
      <c r="TOG153" s="728"/>
      <c r="TOH153" s="728"/>
      <c r="TOI153" s="728"/>
      <c r="TOJ153" s="728"/>
      <c r="TOK153" s="728"/>
      <c r="TOL153" s="728"/>
      <c r="TOM153" s="728"/>
      <c r="TON153" s="728"/>
      <c r="TOO153" s="728"/>
      <c r="TOP153" s="728"/>
      <c r="TOQ153" s="728"/>
      <c r="TOR153" s="728"/>
      <c r="TOS153" s="728"/>
      <c r="TOT153" s="728"/>
      <c r="TOU153" s="728"/>
      <c r="TOV153" s="728"/>
      <c r="TOW153" s="728"/>
      <c r="TOX153" s="728"/>
      <c r="TOY153" s="728"/>
      <c r="TOZ153" s="728"/>
      <c r="TPA153" s="728"/>
      <c r="TPB153" s="728"/>
      <c r="TPC153" s="728"/>
      <c r="TPD153" s="728"/>
      <c r="TPE153" s="728"/>
      <c r="TPF153" s="728"/>
      <c r="TPG153" s="728"/>
      <c r="TPH153" s="728"/>
      <c r="TPI153" s="728"/>
      <c r="TPJ153" s="728"/>
      <c r="TPK153" s="728"/>
      <c r="TPL153" s="728"/>
      <c r="TPM153" s="728"/>
      <c r="TPN153" s="728"/>
      <c r="TPO153" s="728"/>
      <c r="TPP153" s="728"/>
      <c r="TPQ153" s="728"/>
      <c r="TPR153" s="728"/>
      <c r="TPS153" s="728"/>
      <c r="TPT153" s="728"/>
      <c r="TPU153" s="728"/>
      <c r="TPV153" s="728"/>
      <c r="TPW153" s="728"/>
      <c r="TPX153" s="728"/>
      <c r="TPY153" s="728"/>
      <c r="TPZ153" s="728"/>
      <c r="TQA153" s="728"/>
      <c r="TQB153" s="728"/>
      <c r="TQC153" s="728"/>
      <c r="TQD153" s="728"/>
      <c r="TQE153" s="728"/>
      <c r="TQF153" s="728"/>
      <c r="TQG153" s="728"/>
      <c r="TQH153" s="728"/>
      <c r="TQI153" s="728"/>
      <c r="TQJ153" s="728"/>
      <c r="TQK153" s="728"/>
      <c r="TQL153" s="728"/>
      <c r="TQM153" s="728"/>
      <c r="TQN153" s="728"/>
      <c r="TQO153" s="728"/>
      <c r="TQP153" s="728"/>
      <c r="TQQ153" s="728"/>
      <c r="TQR153" s="728"/>
      <c r="TQS153" s="728"/>
      <c r="TQT153" s="728"/>
      <c r="TQU153" s="728"/>
      <c r="TQV153" s="728"/>
      <c r="TQW153" s="728"/>
      <c r="TQX153" s="728"/>
      <c r="TQY153" s="728"/>
      <c r="TQZ153" s="728"/>
      <c r="TRA153" s="728"/>
      <c r="TRB153" s="728"/>
      <c r="TRC153" s="728"/>
      <c r="TRD153" s="728"/>
      <c r="TRE153" s="728"/>
      <c r="TRF153" s="728"/>
      <c r="TRG153" s="728"/>
      <c r="TRH153" s="728"/>
      <c r="TRI153" s="728"/>
      <c r="TRJ153" s="728"/>
      <c r="TRK153" s="728"/>
      <c r="TRL153" s="728"/>
      <c r="TRM153" s="728"/>
      <c r="TRN153" s="728"/>
      <c r="TRO153" s="728"/>
      <c r="TRP153" s="728"/>
      <c r="TRQ153" s="728"/>
      <c r="TRR153" s="728"/>
      <c r="TRS153" s="728"/>
      <c r="TRT153" s="728"/>
      <c r="TRU153" s="728"/>
      <c r="TRV153" s="728"/>
      <c r="TRW153" s="728"/>
      <c r="TRX153" s="728"/>
      <c r="TRY153" s="728"/>
      <c r="TRZ153" s="728"/>
      <c r="TSA153" s="728"/>
      <c r="TSB153" s="728"/>
      <c r="TSC153" s="728"/>
      <c r="TSD153" s="728"/>
      <c r="TSE153" s="728"/>
      <c r="TSF153" s="728"/>
      <c r="TSG153" s="728"/>
      <c r="TSH153" s="728"/>
      <c r="TSI153" s="728"/>
      <c r="TSJ153" s="728"/>
      <c r="TSK153" s="728"/>
      <c r="TSL153" s="728"/>
      <c r="TSM153" s="728"/>
      <c r="TSN153" s="728"/>
      <c r="TSO153" s="728"/>
      <c r="TSP153" s="728"/>
      <c r="TSQ153" s="728"/>
      <c r="TSR153" s="728"/>
      <c r="TSS153" s="728"/>
      <c r="TST153" s="728"/>
      <c r="TSU153" s="728"/>
      <c r="TSV153" s="728"/>
      <c r="TSW153" s="728"/>
      <c r="TSX153" s="728"/>
      <c r="TSY153" s="728"/>
      <c r="TSZ153" s="728"/>
      <c r="TTA153" s="728"/>
      <c r="TTB153" s="728"/>
      <c r="TTC153" s="728"/>
      <c r="TTD153" s="728"/>
      <c r="TTE153" s="728"/>
      <c r="TTF153" s="728"/>
      <c r="TTG153" s="728"/>
      <c r="TTH153" s="728"/>
      <c r="TTI153" s="728"/>
      <c r="TTJ153" s="728"/>
      <c r="TTK153" s="728"/>
      <c r="TTL153" s="728"/>
      <c r="TTM153" s="728"/>
      <c r="TTN153" s="728"/>
      <c r="TTO153" s="728"/>
      <c r="TTP153" s="728"/>
      <c r="TTQ153" s="728"/>
      <c r="TTR153" s="728"/>
      <c r="TTS153" s="728"/>
      <c r="TTT153" s="728"/>
      <c r="TTU153" s="728"/>
      <c r="TTV153" s="728"/>
      <c r="TTW153" s="728"/>
      <c r="TTX153" s="728"/>
      <c r="TTY153" s="728"/>
      <c r="TTZ153" s="728"/>
      <c r="TUA153" s="728"/>
      <c r="TUB153" s="728"/>
      <c r="TUC153" s="728"/>
      <c r="TUD153" s="728"/>
      <c r="TUE153" s="728"/>
      <c r="TUF153" s="728"/>
      <c r="TUG153" s="728"/>
      <c r="TUH153" s="728"/>
      <c r="TUI153" s="728"/>
      <c r="TUJ153" s="728"/>
      <c r="TUK153" s="728"/>
      <c r="TUL153" s="728"/>
      <c r="TUM153" s="728"/>
      <c r="TUN153" s="728"/>
      <c r="TUO153" s="728"/>
      <c r="TUP153" s="728"/>
      <c r="TUQ153" s="728"/>
      <c r="TUR153" s="728"/>
      <c r="TUS153" s="728"/>
      <c r="TUT153" s="728"/>
      <c r="TUU153" s="728"/>
      <c r="TUV153" s="728"/>
      <c r="TUW153" s="728"/>
      <c r="TUX153" s="728"/>
      <c r="TUY153" s="728"/>
      <c r="TUZ153" s="728"/>
      <c r="TVA153" s="728"/>
      <c r="TVB153" s="728"/>
      <c r="TVC153" s="728"/>
      <c r="TVD153" s="728"/>
      <c r="TVE153" s="728"/>
      <c r="TVF153" s="728"/>
      <c r="TVG153" s="728"/>
      <c r="TVH153" s="728"/>
      <c r="TVI153" s="728"/>
      <c r="TVJ153" s="728"/>
      <c r="TVK153" s="728"/>
      <c r="TVL153" s="728"/>
      <c r="TVM153" s="728"/>
      <c r="TVN153" s="728"/>
      <c r="TVO153" s="728"/>
      <c r="TVP153" s="728"/>
      <c r="TVQ153" s="728"/>
      <c r="TVR153" s="728"/>
      <c r="TVS153" s="728"/>
      <c r="TVT153" s="728"/>
      <c r="TVU153" s="728"/>
      <c r="TVV153" s="728"/>
      <c r="TVW153" s="728"/>
      <c r="TVX153" s="728"/>
      <c r="TVY153" s="728"/>
      <c r="TVZ153" s="728"/>
      <c r="TWA153" s="728"/>
      <c r="TWB153" s="728"/>
      <c r="TWC153" s="728"/>
      <c r="TWD153" s="728"/>
      <c r="TWE153" s="728"/>
      <c r="TWF153" s="728"/>
      <c r="TWG153" s="728"/>
      <c r="TWH153" s="728"/>
      <c r="TWI153" s="728"/>
      <c r="TWJ153" s="728"/>
      <c r="TWK153" s="728"/>
      <c r="TWL153" s="728"/>
      <c r="TWM153" s="728"/>
      <c r="TWN153" s="728"/>
      <c r="TWO153" s="728"/>
      <c r="TWP153" s="728"/>
      <c r="TWQ153" s="728"/>
      <c r="TWR153" s="728"/>
      <c r="TWS153" s="728"/>
      <c r="TWT153" s="728"/>
      <c r="TWU153" s="728"/>
      <c r="TWV153" s="728"/>
      <c r="TWW153" s="728"/>
      <c r="TWX153" s="728"/>
      <c r="TWY153" s="728"/>
      <c r="TWZ153" s="728"/>
      <c r="TXA153" s="728"/>
      <c r="TXB153" s="728"/>
      <c r="TXC153" s="728"/>
      <c r="TXD153" s="728"/>
      <c r="TXE153" s="728"/>
      <c r="TXF153" s="728"/>
      <c r="TXG153" s="728"/>
      <c r="TXH153" s="728"/>
      <c r="TXI153" s="728"/>
      <c r="TXJ153" s="728"/>
      <c r="TXK153" s="728"/>
      <c r="TXL153" s="728"/>
      <c r="TXM153" s="728"/>
      <c r="TXN153" s="728"/>
      <c r="TXO153" s="728"/>
      <c r="TXP153" s="728"/>
      <c r="TXQ153" s="728"/>
      <c r="TXR153" s="728"/>
      <c r="TXS153" s="728"/>
      <c r="TXT153" s="728"/>
      <c r="TXU153" s="728"/>
      <c r="TXV153" s="728"/>
      <c r="TXW153" s="728"/>
      <c r="TXX153" s="728"/>
      <c r="TXY153" s="728"/>
      <c r="TXZ153" s="728"/>
      <c r="TYA153" s="728"/>
      <c r="TYB153" s="728"/>
      <c r="TYC153" s="728"/>
      <c r="TYD153" s="728"/>
      <c r="TYE153" s="728"/>
      <c r="TYF153" s="728"/>
      <c r="TYG153" s="728"/>
      <c r="TYH153" s="728"/>
      <c r="TYI153" s="728"/>
      <c r="TYJ153" s="728"/>
      <c r="TYK153" s="728"/>
      <c r="TYL153" s="728"/>
      <c r="TYM153" s="728"/>
      <c r="TYN153" s="728"/>
      <c r="TYO153" s="728"/>
      <c r="TYP153" s="728"/>
      <c r="TYQ153" s="728"/>
      <c r="TYR153" s="728"/>
      <c r="TYS153" s="728"/>
      <c r="TYT153" s="728"/>
      <c r="TYU153" s="728"/>
      <c r="TYV153" s="728"/>
      <c r="TYW153" s="728"/>
      <c r="TYX153" s="728"/>
      <c r="TYY153" s="728"/>
      <c r="TYZ153" s="728"/>
      <c r="TZA153" s="728"/>
      <c r="TZB153" s="728"/>
      <c r="TZC153" s="728"/>
      <c r="TZD153" s="728"/>
      <c r="TZE153" s="728"/>
      <c r="TZF153" s="728"/>
      <c r="TZG153" s="728"/>
      <c r="TZH153" s="728"/>
      <c r="TZI153" s="728"/>
      <c r="TZJ153" s="728"/>
      <c r="TZK153" s="728"/>
      <c r="TZL153" s="728"/>
      <c r="TZM153" s="728"/>
      <c r="TZN153" s="728"/>
      <c r="TZO153" s="728"/>
      <c r="TZP153" s="728"/>
      <c r="TZQ153" s="728"/>
      <c r="TZR153" s="728"/>
      <c r="TZS153" s="728"/>
      <c r="TZT153" s="728"/>
      <c r="TZU153" s="728"/>
      <c r="TZV153" s="728"/>
      <c r="TZW153" s="728"/>
      <c r="TZX153" s="728"/>
      <c r="TZY153" s="728"/>
      <c r="TZZ153" s="728"/>
      <c r="UAA153" s="728"/>
      <c r="UAB153" s="728"/>
      <c r="UAC153" s="728"/>
      <c r="UAD153" s="728"/>
      <c r="UAE153" s="728"/>
      <c r="UAF153" s="728"/>
      <c r="UAG153" s="728"/>
      <c r="UAH153" s="728"/>
      <c r="UAI153" s="728"/>
      <c r="UAJ153" s="728"/>
      <c r="UAK153" s="728"/>
      <c r="UAL153" s="728"/>
      <c r="UAM153" s="728"/>
      <c r="UAN153" s="728"/>
      <c r="UAO153" s="728"/>
      <c r="UAP153" s="728"/>
      <c r="UAQ153" s="728"/>
      <c r="UAR153" s="728"/>
      <c r="UAS153" s="728"/>
      <c r="UAT153" s="728"/>
      <c r="UAU153" s="728"/>
      <c r="UAV153" s="728"/>
      <c r="UAW153" s="728"/>
      <c r="UAX153" s="728"/>
      <c r="UAY153" s="728"/>
      <c r="UAZ153" s="728"/>
      <c r="UBA153" s="728"/>
      <c r="UBB153" s="728"/>
      <c r="UBC153" s="728"/>
      <c r="UBD153" s="728"/>
      <c r="UBE153" s="728"/>
      <c r="UBF153" s="728"/>
      <c r="UBG153" s="728"/>
      <c r="UBH153" s="728"/>
      <c r="UBI153" s="728"/>
      <c r="UBJ153" s="728"/>
      <c r="UBK153" s="728"/>
      <c r="UBL153" s="728"/>
      <c r="UBM153" s="728"/>
      <c r="UBN153" s="728"/>
      <c r="UBO153" s="728"/>
      <c r="UBP153" s="728"/>
      <c r="UBQ153" s="728"/>
      <c r="UBR153" s="728"/>
      <c r="UBS153" s="728"/>
      <c r="UBT153" s="728"/>
      <c r="UBU153" s="728"/>
      <c r="UBV153" s="728"/>
      <c r="UBW153" s="728"/>
      <c r="UBX153" s="728"/>
      <c r="UBY153" s="728"/>
      <c r="UBZ153" s="728"/>
      <c r="UCA153" s="728"/>
      <c r="UCB153" s="728"/>
      <c r="UCC153" s="728"/>
      <c r="UCD153" s="728"/>
      <c r="UCE153" s="728"/>
      <c r="UCF153" s="728"/>
      <c r="UCG153" s="728"/>
      <c r="UCH153" s="728"/>
      <c r="UCI153" s="728"/>
      <c r="UCJ153" s="728"/>
      <c r="UCK153" s="728"/>
      <c r="UCL153" s="728"/>
      <c r="UCM153" s="728"/>
      <c r="UCN153" s="728"/>
      <c r="UCO153" s="728"/>
      <c r="UCP153" s="728"/>
      <c r="UCQ153" s="728"/>
      <c r="UCR153" s="728"/>
      <c r="UCS153" s="728"/>
      <c r="UCT153" s="728"/>
      <c r="UCU153" s="728"/>
      <c r="UCV153" s="728"/>
      <c r="UCW153" s="728"/>
      <c r="UCX153" s="728"/>
      <c r="UCY153" s="728"/>
      <c r="UCZ153" s="728"/>
      <c r="UDA153" s="728"/>
      <c r="UDB153" s="728"/>
      <c r="UDC153" s="728"/>
      <c r="UDD153" s="728"/>
      <c r="UDE153" s="728"/>
      <c r="UDF153" s="728"/>
      <c r="UDG153" s="728"/>
      <c r="UDH153" s="728"/>
      <c r="UDI153" s="728"/>
      <c r="UDJ153" s="728"/>
      <c r="UDK153" s="728"/>
      <c r="UDL153" s="728"/>
      <c r="UDM153" s="728"/>
      <c r="UDN153" s="728"/>
      <c r="UDO153" s="728"/>
      <c r="UDP153" s="728"/>
      <c r="UDQ153" s="728"/>
      <c r="UDR153" s="728"/>
      <c r="UDS153" s="728"/>
      <c r="UDT153" s="728"/>
      <c r="UDU153" s="728"/>
      <c r="UDV153" s="728"/>
      <c r="UDW153" s="728"/>
      <c r="UDX153" s="728"/>
      <c r="UDY153" s="728"/>
      <c r="UDZ153" s="728"/>
      <c r="UEA153" s="728"/>
      <c r="UEB153" s="728"/>
      <c r="UEC153" s="728"/>
      <c r="UED153" s="728"/>
      <c r="UEE153" s="728"/>
      <c r="UEF153" s="728"/>
      <c r="UEG153" s="728"/>
      <c r="UEH153" s="728"/>
      <c r="UEI153" s="728"/>
      <c r="UEJ153" s="728"/>
      <c r="UEK153" s="728"/>
      <c r="UEL153" s="728"/>
      <c r="UEM153" s="728"/>
      <c r="UEN153" s="728"/>
      <c r="UEO153" s="728"/>
      <c r="UEP153" s="728"/>
      <c r="UEQ153" s="728"/>
      <c r="UER153" s="728"/>
      <c r="UES153" s="728"/>
      <c r="UET153" s="728"/>
      <c r="UEU153" s="728"/>
      <c r="UEV153" s="728"/>
      <c r="UEW153" s="728"/>
      <c r="UEX153" s="728"/>
      <c r="UEY153" s="728"/>
      <c r="UEZ153" s="728"/>
      <c r="UFA153" s="728"/>
      <c r="UFB153" s="728"/>
      <c r="UFC153" s="728"/>
      <c r="UFD153" s="728"/>
      <c r="UFE153" s="728"/>
      <c r="UFF153" s="728"/>
      <c r="UFG153" s="728"/>
      <c r="UFH153" s="728"/>
      <c r="UFI153" s="728"/>
      <c r="UFJ153" s="728"/>
      <c r="UFK153" s="728"/>
      <c r="UFL153" s="728"/>
      <c r="UFM153" s="728"/>
      <c r="UFN153" s="728"/>
      <c r="UFO153" s="728"/>
      <c r="UFP153" s="728"/>
      <c r="UFQ153" s="728"/>
      <c r="UFR153" s="728"/>
      <c r="UFS153" s="728"/>
      <c r="UFT153" s="728"/>
      <c r="UFU153" s="728"/>
      <c r="UFV153" s="728"/>
      <c r="UFW153" s="728"/>
      <c r="UFX153" s="728"/>
      <c r="UFY153" s="728"/>
      <c r="UFZ153" s="728"/>
      <c r="UGA153" s="728"/>
      <c r="UGB153" s="728"/>
      <c r="UGC153" s="728"/>
      <c r="UGD153" s="728"/>
      <c r="UGE153" s="728"/>
      <c r="UGF153" s="728"/>
      <c r="UGG153" s="728"/>
      <c r="UGH153" s="728"/>
      <c r="UGI153" s="728"/>
      <c r="UGJ153" s="728"/>
      <c r="UGK153" s="728"/>
      <c r="UGL153" s="728"/>
      <c r="UGM153" s="728"/>
      <c r="UGN153" s="728"/>
      <c r="UGO153" s="728"/>
      <c r="UGP153" s="728"/>
      <c r="UGQ153" s="728"/>
      <c r="UGR153" s="728"/>
      <c r="UGS153" s="728"/>
      <c r="UGT153" s="728"/>
      <c r="UGU153" s="728"/>
      <c r="UGV153" s="728"/>
      <c r="UGW153" s="728"/>
      <c r="UGX153" s="728"/>
      <c r="UGY153" s="728"/>
      <c r="UGZ153" s="728"/>
      <c r="UHA153" s="728"/>
      <c r="UHB153" s="728"/>
      <c r="UHC153" s="728"/>
      <c r="UHD153" s="728"/>
      <c r="UHE153" s="728"/>
      <c r="UHF153" s="728"/>
      <c r="UHG153" s="728"/>
      <c r="UHH153" s="728"/>
      <c r="UHI153" s="728"/>
      <c r="UHJ153" s="728"/>
      <c r="UHK153" s="728"/>
      <c r="UHL153" s="728"/>
      <c r="UHM153" s="728"/>
      <c r="UHN153" s="728"/>
      <c r="UHO153" s="728"/>
      <c r="UHP153" s="728"/>
      <c r="UHQ153" s="728"/>
      <c r="UHR153" s="728"/>
      <c r="UHS153" s="728"/>
      <c r="UHT153" s="728"/>
      <c r="UHU153" s="728"/>
      <c r="UHV153" s="728"/>
      <c r="UHW153" s="728"/>
      <c r="UHX153" s="728"/>
      <c r="UHY153" s="728"/>
      <c r="UHZ153" s="728"/>
      <c r="UIA153" s="728"/>
      <c r="UIB153" s="728"/>
      <c r="UIC153" s="728"/>
      <c r="UID153" s="728"/>
      <c r="UIE153" s="728"/>
      <c r="UIF153" s="728"/>
      <c r="UIG153" s="728"/>
      <c r="UIH153" s="728"/>
      <c r="UII153" s="728"/>
      <c r="UIJ153" s="728"/>
      <c r="UIK153" s="728"/>
      <c r="UIL153" s="728"/>
      <c r="UIM153" s="728"/>
      <c r="UIN153" s="728"/>
      <c r="UIO153" s="728"/>
      <c r="UIP153" s="728"/>
      <c r="UIQ153" s="728"/>
      <c r="UIR153" s="728"/>
      <c r="UIS153" s="728"/>
      <c r="UIT153" s="728"/>
      <c r="UIU153" s="728"/>
      <c r="UIV153" s="728"/>
      <c r="UIW153" s="728"/>
      <c r="UIX153" s="728"/>
      <c r="UIY153" s="728"/>
      <c r="UIZ153" s="728"/>
      <c r="UJA153" s="728"/>
      <c r="UJB153" s="728"/>
      <c r="UJC153" s="728"/>
      <c r="UJD153" s="728"/>
      <c r="UJE153" s="728"/>
      <c r="UJF153" s="728"/>
      <c r="UJG153" s="728"/>
      <c r="UJH153" s="728"/>
      <c r="UJI153" s="728"/>
      <c r="UJJ153" s="728"/>
      <c r="UJK153" s="728"/>
      <c r="UJL153" s="728"/>
      <c r="UJM153" s="728"/>
      <c r="UJN153" s="728"/>
      <c r="UJO153" s="728"/>
      <c r="UJP153" s="728"/>
      <c r="UJQ153" s="728"/>
      <c r="UJR153" s="728"/>
      <c r="UJS153" s="728"/>
      <c r="UJT153" s="728"/>
      <c r="UJU153" s="728"/>
      <c r="UJV153" s="728"/>
      <c r="UJW153" s="728"/>
      <c r="UJX153" s="728"/>
      <c r="UJY153" s="728"/>
      <c r="UJZ153" s="728"/>
      <c r="UKA153" s="728"/>
      <c r="UKB153" s="728"/>
      <c r="UKC153" s="728"/>
      <c r="UKD153" s="728"/>
      <c r="UKE153" s="728"/>
      <c r="UKF153" s="728"/>
      <c r="UKG153" s="728"/>
      <c r="UKH153" s="728"/>
      <c r="UKI153" s="728"/>
      <c r="UKJ153" s="728"/>
      <c r="UKK153" s="728"/>
      <c r="UKL153" s="728"/>
      <c r="UKM153" s="728"/>
      <c r="UKN153" s="728"/>
      <c r="UKO153" s="728"/>
      <c r="UKP153" s="728"/>
      <c r="UKQ153" s="728"/>
      <c r="UKR153" s="728"/>
      <c r="UKS153" s="728"/>
      <c r="UKT153" s="728"/>
      <c r="UKU153" s="728"/>
      <c r="UKV153" s="728"/>
      <c r="UKW153" s="728"/>
      <c r="UKX153" s="728"/>
      <c r="UKY153" s="728"/>
      <c r="UKZ153" s="728"/>
      <c r="ULA153" s="728"/>
      <c r="ULB153" s="728"/>
      <c r="ULC153" s="728"/>
      <c r="ULD153" s="728"/>
      <c r="ULE153" s="728"/>
      <c r="ULF153" s="728"/>
      <c r="ULG153" s="728"/>
      <c r="ULH153" s="728"/>
      <c r="ULI153" s="728"/>
      <c r="ULJ153" s="728"/>
      <c r="ULK153" s="728"/>
      <c r="ULL153" s="728"/>
      <c r="ULM153" s="728"/>
      <c r="ULN153" s="728"/>
      <c r="ULO153" s="728"/>
      <c r="ULP153" s="728"/>
      <c r="ULQ153" s="728"/>
      <c r="ULR153" s="728"/>
      <c r="ULS153" s="728"/>
      <c r="ULT153" s="728"/>
      <c r="ULU153" s="728"/>
      <c r="ULV153" s="728"/>
      <c r="ULW153" s="728"/>
      <c r="ULX153" s="728"/>
      <c r="ULY153" s="728"/>
      <c r="ULZ153" s="728"/>
      <c r="UMA153" s="728"/>
      <c r="UMB153" s="728"/>
      <c r="UMC153" s="728"/>
      <c r="UMD153" s="728"/>
      <c r="UME153" s="728"/>
      <c r="UMF153" s="728"/>
      <c r="UMG153" s="728"/>
      <c r="UMH153" s="728"/>
      <c r="UMI153" s="728"/>
      <c r="UMJ153" s="728"/>
      <c r="UMK153" s="728"/>
      <c r="UML153" s="728"/>
      <c r="UMM153" s="728"/>
      <c r="UMN153" s="728"/>
      <c r="UMO153" s="728"/>
      <c r="UMP153" s="728"/>
      <c r="UMQ153" s="728"/>
      <c r="UMR153" s="728"/>
      <c r="UMS153" s="728"/>
      <c r="UMT153" s="728"/>
      <c r="UMU153" s="728"/>
      <c r="UMV153" s="728"/>
      <c r="UMW153" s="728"/>
      <c r="UMX153" s="728"/>
      <c r="UMY153" s="728"/>
      <c r="UMZ153" s="728"/>
      <c r="UNA153" s="728"/>
      <c r="UNB153" s="728"/>
      <c r="UNC153" s="728"/>
      <c r="UND153" s="728"/>
      <c r="UNE153" s="728"/>
      <c r="UNF153" s="728"/>
      <c r="UNG153" s="728"/>
      <c r="UNH153" s="728"/>
      <c r="UNI153" s="728"/>
      <c r="UNJ153" s="728"/>
      <c r="UNK153" s="728"/>
      <c r="UNL153" s="728"/>
      <c r="UNM153" s="728"/>
      <c r="UNN153" s="728"/>
      <c r="UNO153" s="728"/>
      <c r="UNP153" s="728"/>
      <c r="UNQ153" s="728"/>
      <c r="UNR153" s="728"/>
      <c r="UNS153" s="728"/>
      <c r="UNT153" s="728"/>
      <c r="UNU153" s="728"/>
      <c r="UNV153" s="728"/>
      <c r="UNW153" s="728"/>
      <c r="UNX153" s="728"/>
      <c r="UNY153" s="728"/>
      <c r="UNZ153" s="728"/>
      <c r="UOA153" s="728"/>
      <c r="UOB153" s="728"/>
      <c r="UOC153" s="728"/>
      <c r="UOD153" s="728"/>
      <c r="UOE153" s="728"/>
      <c r="UOF153" s="728"/>
      <c r="UOG153" s="728"/>
      <c r="UOH153" s="728"/>
      <c r="UOI153" s="728"/>
      <c r="UOJ153" s="728"/>
      <c r="UOK153" s="728"/>
      <c r="UOL153" s="728"/>
      <c r="UOM153" s="728"/>
      <c r="UON153" s="728"/>
      <c r="UOO153" s="728"/>
      <c r="UOP153" s="728"/>
      <c r="UOQ153" s="728"/>
      <c r="UOR153" s="728"/>
      <c r="UOS153" s="728"/>
      <c r="UOT153" s="728"/>
      <c r="UOU153" s="728"/>
      <c r="UOV153" s="728"/>
      <c r="UOW153" s="728"/>
      <c r="UOX153" s="728"/>
      <c r="UOY153" s="728"/>
      <c r="UOZ153" s="728"/>
      <c r="UPA153" s="728"/>
      <c r="UPB153" s="728"/>
      <c r="UPC153" s="728"/>
      <c r="UPD153" s="728"/>
      <c r="UPE153" s="728"/>
      <c r="UPF153" s="728"/>
      <c r="UPG153" s="728"/>
      <c r="UPH153" s="728"/>
      <c r="UPI153" s="728"/>
      <c r="UPJ153" s="728"/>
      <c r="UPK153" s="728"/>
      <c r="UPL153" s="728"/>
      <c r="UPM153" s="728"/>
      <c r="UPN153" s="728"/>
      <c r="UPO153" s="728"/>
      <c r="UPP153" s="728"/>
      <c r="UPQ153" s="728"/>
      <c r="UPR153" s="728"/>
      <c r="UPS153" s="728"/>
      <c r="UPT153" s="728"/>
      <c r="UPU153" s="728"/>
      <c r="UPV153" s="728"/>
      <c r="UPW153" s="728"/>
      <c r="UPX153" s="728"/>
      <c r="UPY153" s="728"/>
      <c r="UPZ153" s="728"/>
      <c r="UQA153" s="728"/>
      <c r="UQB153" s="728"/>
      <c r="UQC153" s="728"/>
      <c r="UQD153" s="728"/>
      <c r="UQE153" s="728"/>
      <c r="UQF153" s="728"/>
      <c r="UQG153" s="728"/>
      <c r="UQH153" s="728"/>
      <c r="UQI153" s="728"/>
      <c r="UQJ153" s="728"/>
      <c r="UQK153" s="728"/>
      <c r="UQL153" s="728"/>
      <c r="UQM153" s="728"/>
      <c r="UQN153" s="728"/>
      <c r="UQO153" s="728"/>
      <c r="UQP153" s="728"/>
      <c r="UQQ153" s="728"/>
      <c r="UQR153" s="728"/>
      <c r="UQS153" s="728"/>
      <c r="UQT153" s="728"/>
      <c r="UQU153" s="728"/>
      <c r="UQV153" s="728"/>
      <c r="UQW153" s="728"/>
      <c r="UQX153" s="728"/>
      <c r="UQY153" s="728"/>
      <c r="UQZ153" s="728"/>
      <c r="URA153" s="728"/>
      <c r="URB153" s="728"/>
      <c r="URC153" s="728"/>
      <c r="URD153" s="728"/>
      <c r="URE153" s="728"/>
      <c r="URF153" s="728"/>
      <c r="URG153" s="728"/>
      <c r="URH153" s="728"/>
      <c r="URI153" s="728"/>
      <c r="URJ153" s="728"/>
      <c r="URK153" s="728"/>
      <c r="URL153" s="728"/>
      <c r="URM153" s="728"/>
      <c r="URN153" s="728"/>
      <c r="URO153" s="728"/>
      <c r="URP153" s="728"/>
      <c r="URQ153" s="728"/>
      <c r="URR153" s="728"/>
      <c r="URS153" s="728"/>
      <c r="URT153" s="728"/>
      <c r="URU153" s="728"/>
      <c r="URV153" s="728"/>
      <c r="URW153" s="728"/>
      <c r="URX153" s="728"/>
      <c r="URY153" s="728"/>
      <c r="URZ153" s="728"/>
      <c r="USA153" s="728"/>
      <c r="USB153" s="728"/>
      <c r="USC153" s="728"/>
      <c r="USD153" s="728"/>
      <c r="USE153" s="728"/>
      <c r="USF153" s="728"/>
      <c r="USG153" s="728"/>
      <c r="USH153" s="728"/>
      <c r="USI153" s="728"/>
      <c r="USJ153" s="728"/>
      <c r="USK153" s="728"/>
      <c r="USL153" s="728"/>
      <c r="USM153" s="728"/>
      <c r="USN153" s="728"/>
      <c r="USO153" s="728"/>
      <c r="USP153" s="728"/>
      <c r="USQ153" s="728"/>
      <c r="USR153" s="728"/>
      <c r="USS153" s="728"/>
      <c r="UST153" s="728"/>
      <c r="USU153" s="728"/>
      <c r="USV153" s="728"/>
      <c r="USW153" s="728"/>
      <c r="USX153" s="728"/>
      <c r="USY153" s="728"/>
      <c r="USZ153" s="728"/>
      <c r="UTA153" s="728"/>
      <c r="UTB153" s="728"/>
      <c r="UTC153" s="728"/>
      <c r="UTD153" s="728"/>
      <c r="UTE153" s="728"/>
      <c r="UTF153" s="728"/>
      <c r="UTG153" s="728"/>
      <c r="UTH153" s="728"/>
      <c r="UTI153" s="728"/>
      <c r="UTJ153" s="728"/>
      <c r="UTK153" s="728"/>
      <c r="UTL153" s="728"/>
      <c r="UTM153" s="728"/>
      <c r="UTN153" s="728"/>
      <c r="UTO153" s="728"/>
      <c r="UTP153" s="728"/>
      <c r="UTQ153" s="728"/>
      <c r="UTR153" s="728"/>
      <c r="UTS153" s="728"/>
      <c r="UTT153" s="728"/>
      <c r="UTU153" s="728"/>
      <c r="UTV153" s="728"/>
      <c r="UTW153" s="728"/>
      <c r="UTX153" s="728"/>
      <c r="UTY153" s="728"/>
      <c r="UTZ153" s="728"/>
      <c r="UUA153" s="728"/>
      <c r="UUB153" s="728"/>
      <c r="UUC153" s="728"/>
      <c r="UUD153" s="728"/>
      <c r="UUE153" s="728"/>
      <c r="UUF153" s="728"/>
      <c r="UUG153" s="728"/>
      <c r="UUH153" s="728"/>
      <c r="UUI153" s="728"/>
      <c r="UUJ153" s="728"/>
      <c r="UUK153" s="728"/>
      <c r="UUL153" s="728"/>
      <c r="UUM153" s="728"/>
      <c r="UUN153" s="728"/>
      <c r="UUO153" s="728"/>
      <c r="UUP153" s="728"/>
      <c r="UUQ153" s="728"/>
      <c r="UUR153" s="728"/>
      <c r="UUS153" s="728"/>
      <c r="UUT153" s="728"/>
      <c r="UUU153" s="728"/>
      <c r="UUV153" s="728"/>
      <c r="UUW153" s="728"/>
      <c r="UUX153" s="728"/>
      <c r="UUY153" s="728"/>
      <c r="UUZ153" s="728"/>
      <c r="UVA153" s="728"/>
      <c r="UVB153" s="728"/>
      <c r="UVC153" s="728"/>
      <c r="UVD153" s="728"/>
      <c r="UVE153" s="728"/>
      <c r="UVF153" s="728"/>
      <c r="UVG153" s="728"/>
      <c r="UVH153" s="728"/>
      <c r="UVI153" s="728"/>
      <c r="UVJ153" s="728"/>
      <c r="UVK153" s="728"/>
      <c r="UVL153" s="728"/>
      <c r="UVM153" s="728"/>
      <c r="UVN153" s="728"/>
      <c r="UVO153" s="728"/>
      <c r="UVP153" s="728"/>
      <c r="UVQ153" s="728"/>
      <c r="UVR153" s="728"/>
      <c r="UVS153" s="728"/>
      <c r="UVT153" s="728"/>
      <c r="UVU153" s="728"/>
      <c r="UVV153" s="728"/>
      <c r="UVW153" s="728"/>
      <c r="UVX153" s="728"/>
      <c r="UVY153" s="728"/>
      <c r="UVZ153" s="728"/>
      <c r="UWA153" s="728"/>
      <c r="UWB153" s="728"/>
      <c r="UWC153" s="728"/>
      <c r="UWD153" s="728"/>
      <c r="UWE153" s="728"/>
      <c r="UWF153" s="728"/>
      <c r="UWG153" s="728"/>
      <c r="UWH153" s="728"/>
      <c r="UWI153" s="728"/>
      <c r="UWJ153" s="728"/>
      <c r="UWK153" s="728"/>
      <c r="UWL153" s="728"/>
      <c r="UWM153" s="728"/>
      <c r="UWN153" s="728"/>
      <c r="UWO153" s="728"/>
      <c r="UWP153" s="728"/>
      <c r="UWQ153" s="728"/>
      <c r="UWR153" s="728"/>
      <c r="UWS153" s="728"/>
      <c r="UWT153" s="728"/>
      <c r="UWU153" s="728"/>
      <c r="UWV153" s="728"/>
      <c r="UWW153" s="728"/>
      <c r="UWX153" s="728"/>
      <c r="UWY153" s="728"/>
      <c r="UWZ153" s="728"/>
      <c r="UXA153" s="728"/>
      <c r="UXB153" s="728"/>
      <c r="UXC153" s="728"/>
      <c r="UXD153" s="728"/>
      <c r="UXE153" s="728"/>
      <c r="UXF153" s="728"/>
      <c r="UXG153" s="728"/>
      <c r="UXH153" s="728"/>
      <c r="UXI153" s="728"/>
      <c r="UXJ153" s="728"/>
      <c r="UXK153" s="728"/>
      <c r="UXL153" s="728"/>
      <c r="UXM153" s="728"/>
      <c r="UXN153" s="728"/>
      <c r="UXO153" s="728"/>
      <c r="UXP153" s="728"/>
      <c r="UXQ153" s="728"/>
      <c r="UXR153" s="728"/>
      <c r="UXS153" s="728"/>
      <c r="UXT153" s="728"/>
      <c r="UXU153" s="728"/>
      <c r="UXV153" s="728"/>
      <c r="UXW153" s="728"/>
      <c r="UXX153" s="728"/>
      <c r="UXY153" s="728"/>
      <c r="UXZ153" s="728"/>
      <c r="UYA153" s="728"/>
      <c r="UYB153" s="728"/>
      <c r="UYC153" s="728"/>
      <c r="UYD153" s="728"/>
      <c r="UYE153" s="728"/>
      <c r="UYF153" s="728"/>
      <c r="UYG153" s="728"/>
      <c r="UYH153" s="728"/>
      <c r="UYI153" s="728"/>
      <c r="UYJ153" s="728"/>
      <c r="UYK153" s="728"/>
      <c r="UYL153" s="728"/>
      <c r="UYM153" s="728"/>
      <c r="UYN153" s="728"/>
      <c r="UYO153" s="728"/>
      <c r="UYP153" s="728"/>
      <c r="UYQ153" s="728"/>
      <c r="UYR153" s="728"/>
      <c r="UYS153" s="728"/>
      <c r="UYT153" s="728"/>
      <c r="UYU153" s="728"/>
      <c r="UYV153" s="728"/>
      <c r="UYW153" s="728"/>
      <c r="UYX153" s="728"/>
      <c r="UYY153" s="728"/>
      <c r="UYZ153" s="728"/>
      <c r="UZA153" s="728"/>
      <c r="UZB153" s="728"/>
      <c r="UZC153" s="728"/>
      <c r="UZD153" s="728"/>
      <c r="UZE153" s="728"/>
      <c r="UZF153" s="728"/>
      <c r="UZG153" s="728"/>
      <c r="UZH153" s="728"/>
      <c r="UZI153" s="728"/>
      <c r="UZJ153" s="728"/>
      <c r="UZK153" s="728"/>
      <c r="UZL153" s="728"/>
      <c r="UZM153" s="728"/>
      <c r="UZN153" s="728"/>
      <c r="UZO153" s="728"/>
      <c r="UZP153" s="728"/>
      <c r="UZQ153" s="728"/>
      <c r="UZR153" s="728"/>
      <c r="UZS153" s="728"/>
      <c r="UZT153" s="728"/>
      <c r="UZU153" s="728"/>
      <c r="UZV153" s="728"/>
      <c r="UZW153" s="728"/>
      <c r="UZX153" s="728"/>
      <c r="UZY153" s="728"/>
      <c r="UZZ153" s="728"/>
      <c r="VAA153" s="728"/>
      <c r="VAB153" s="728"/>
      <c r="VAC153" s="728"/>
      <c r="VAD153" s="728"/>
      <c r="VAE153" s="728"/>
      <c r="VAF153" s="728"/>
      <c r="VAG153" s="728"/>
      <c r="VAH153" s="728"/>
      <c r="VAI153" s="728"/>
      <c r="VAJ153" s="728"/>
      <c r="VAK153" s="728"/>
      <c r="VAL153" s="728"/>
      <c r="VAM153" s="728"/>
      <c r="VAN153" s="728"/>
      <c r="VAO153" s="728"/>
      <c r="VAP153" s="728"/>
      <c r="VAQ153" s="728"/>
      <c r="VAR153" s="728"/>
      <c r="VAS153" s="728"/>
      <c r="VAT153" s="728"/>
      <c r="VAU153" s="728"/>
      <c r="VAV153" s="728"/>
      <c r="VAW153" s="728"/>
      <c r="VAX153" s="728"/>
      <c r="VAY153" s="728"/>
      <c r="VAZ153" s="728"/>
      <c r="VBA153" s="728"/>
      <c r="VBB153" s="728"/>
      <c r="VBC153" s="728"/>
      <c r="VBD153" s="728"/>
      <c r="VBE153" s="728"/>
      <c r="VBF153" s="728"/>
      <c r="VBG153" s="728"/>
      <c r="VBH153" s="728"/>
      <c r="VBI153" s="728"/>
      <c r="VBJ153" s="728"/>
      <c r="VBK153" s="728"/>
      <c r="VBL153" s="728"/>
      <c r="VBM153" s="728"/>
      <c r="VBN153" s="728"/>
      <c r="VBO153" s="728"/>
      <c r="VBP153" s="728"/>
      <c r="VBQ153" s="728"/>
      <c r="VBR153" s="728"/>
      <c r="VBS153" s="728"/>
      <c r="VBT153" s="728"/>
      <c r="VBU153" s="728"/>
      <c r="VBV153" s="728"/>
      <c r="VBW153" s="728"/>
      <c r="VBX153" s="728"/>
      <c r="VBY153" s="728"/>
      <c r="VBZ153" s="728"/>
      <c r="VCA153" s="728"/>
      <c r="VCB153" s="728"/>
      <c r="VCC153" s="728"/>
      <c r="VCD153" s="728"/>
      <c r="VCE153" s="728"/>
      <c r="VCF153" s="728"/>
      <c r="VCG153" s="728"/>
      <c r="VCH153" s="728"/>
      <c r="VCI153" s="728"/>
      <c r="VCJ153" s="728"/>
      <c r="VCK153" s="728"/>
      <c r="VCL153" s="728"/>
      <c r="VCM153" s="728"/>
      <c r="VCN153" s="728"/>
      <c r="VCO153" s="728"/>
      <c r="VCP153" s="728"/>
      <c r="VCQ153" s="728"/>
      <c r="VCR153" s="728"/>
      <c r="VCS153" s="728"/>
      <c r="VCT153" s="728"/>
      <c r="VCU153" s="728"/>
      <c r="VCV153" s="728"/>
      <c r="VCW153" s="728"/>
      <c r="VCX153" s="728"/>
      <c r="VCY153" s="728"/>
      <c r="VCZ153" s="728"/>
      <c r="VDA153" s="728"/>
      <c r="VDB153" s="728"/>
      <c r="VDC153" s="728"/>
      <c r="VDD153" s="728"/>
      <c r="VDE153" s="728"/>
      <c r="VDF153" s="728"/>
      <c r="VDG153" s="728"/>
      <c r="VDH153" s="728"/>
      <c r="VDI153" s="728"/>
      <c r="VDJ153" s="728"/>
      <c r="VDK153" s="728"/>
      <c r="VDL153" s="728"/>
      <c r="VDM153" s="728"/>
      <c r="VDN153" s="728"/>
      <c r="VDO153" s="728"/>
      <c r="VDP153" s="728"/>
      <c r="VDQ153" s="728"/>
      <c r="VDR153" s="728"/>
      <c r="VDS153" s="728"/>
      <c r="VDT153" s="728"/>
      <c r="VDU153" s="728"/>
      <c r="VDV153" s="728"/>
      <c r="VDW153" s="728"/>
      <c r="VDX153" s="728"/>
      <c r="VDY153" s="728"/>
      <c r="VDZ153" s="728"/>
      <c r="VEA153" s="728"/>
      <c r="VEB153" s="728"/>
      <c r="VEC153" s="728"/>
      <c r="VED153" s="728"/>
      <c r="VEE153" s="728"/>
      <c r="VEF153" s="728"/>
      <c r="VEG153" s="728"/>
      <c r="VEH153" s="728"/>
      <c r="VEI153" s="728"/>
      <c r="VEJ153" s="728"/>
      <c r="VEK153" s="728"/>
      <c r="VEL153" s="728"/>
      <c r="VEM153" s="728"/>
      <c r="VEN153" s="728"/>
      <c r="VEO153" s="728"/>
      <c r="VEP153" s="728"/>
      <c r="VEQ153" s="728"/>
      <c r="VER153" s="728"/>
      <c r="VES153" s="728"/>
      <c r="VET153" s="728"/>
      <c r="VEU153" s="728"/>
      <c r="VEV153" s="728"/>
      <c r="VEW153" s="728"/>
      <c r="VEX153" s="728"/>
      <c r="VEY153" s="728"/>
      <c r="VEZ153" s="728"/>
      <c r="VFA153" s="728"/>
      <c r="VFB153" s="728"/>
      <c r="VFC153" s="728"/>
      <c r="VFD153" s="728"/>
      <c r="VFE153" s="728"/>
      <c r="VFF153" s="728"/>
      <c r="VFG153" s="728"/>
      <c r="VFH153" s="728"/>
      <c r="VFI153" s="728"/>
      <c r="VFJ153" s="728"/>
      <c r="VFK153" s="728"/>
      <c r="VFL153" s="728"/>
      <c r="VFM153" s="728"/>
      <c r="VFN153" s="728"/>
      <c r="VFO153" s="728"/>
      <c r="VFP153" s="728"/>
      <c r="VFQ153" s="728"/>
      <c r="VFR153" s="728"/>
      <c r="VFS153" s="728"/>
      <c r="VFT153" s="728"/>
      <c r="VFU153" s="728"/>
      <c r="VFV153" s="728"/>
      <c r="VFW153" s="728"/>
      <c r="VFX153" s="728"/>
      <c r="VFY153" s="728"/>
      <c r="VFZ153" s="728"/>
      <c r="VGA153" s="728"/>
      <c r="VGB153" s="728"/>
      <c r="VGC153" s="728"/>
      <c r="VGD153" s="728"/>
      <c r="VGE153" s="728"/>
      <c r="VGF153" s="728"/>
      <c r="VGG153" s="728"/>
      <c r="VGH153" s="728"/>
      <c r="VGI153" s="728"/>
      <c r="VGJ153" s="728"/>
      <c r="VGK153" s="728"/>
      <c r="VGL153" s="728"/>
      <c r="VGM153" s="728"/>
      <c r="VGN153" s="728"/>
      <c r="VGO153" s="728"/>
      <c r="VGP153" s="728"/>
      <c r="VGQ153" s="728"/>
      <c r="VGR153" s="728"/>
      <c r="VGS153" s="728"/>
      <c r="VGT153" s="728"/>
      <c r="VGU153" s="728"/>
      <c r="VGV153" s="728"/>
      <c r="VGW153" s="728"/>
      <c r="VGX153" s="728"/>
      <c r="VGY153" s="728"/>
      <c r="VGZ153" s="728"/>
      <c r="VHA153" s="728"/>
      <c r="VHB153" s="728"/>
      <c r="VHC153" s="728"/>
      <c r="VHD153" s="728"/>
      <c r="VHE153" s="728"/>
      <c r="VHF153" s="728"/>
      <c r="VHG153" s="728"/>
      <c r="VHH153" s="728"/>
      <c r="VHI153" s="728"/>
      <c r="VHJ153" s="728"/>
      <c r="VHK153" s="728"/>
      <c r="VHL153" s="728"/>
      <c r="VHM153" s="728"/>
      <c r="VHN153" s="728"/>
      <c r="VHO153" s="728"/>
      <c r="VHP153" s="728"/>
      <c r="VHQ153" s="728"/>
      <c r="VHR153" s="728"/>
      <c r="VHS153" s="728"/>
      <c r="VHT153" s="728"/>
      <c r="VHU153" s="728"/>
      <c r="VHV153" s="728"/>
      <c r="VHW153" s="728"/>
      <c r="VHX153" s="728"/>
      <c r="VHY153" s="728"/>
      <c r="VHZ153" s="728"/>
      <c r="VIA153" s="728"/>
      <c r="VIB153" s="728"/>
      <c r="VIC153" s="728"/>
      <c r="VID153" s="728"/>
      <c r="VIE153" s="728"/>
      <c r="VIF153" s="728"/>
      <c r="VIG153" s="728"/>
      <c r="VIH153" s="728"/>
      <c r="VII153" s="728"/>
      <c r="VIJ153" s="728"/>
      <c r="VIK153" s="728"/>
      <c r="VIL153" s="728"/>
      <c r="VIM153" s="728"/>
      <c r="VIN153" s="728"/>
      <c r="VIO153" s="728"/>
      <c r="VIP153" s="728"/>
      <c r="VIQ153" s="728"/>
      <c r="VIR153" s="728"/>
      <c r="VIS153" s="728"/>
      <c r="VIT153" s="728"/>
      <c r="VIU153" s="728"/>
      <c r="VIV153" s="728"/>
      <c r="VIW153" s="728"/>
      <c r="VIX153" s="728"/>
      <c r="VIY153" s="728"/>
      <c r="VIZ153" s="728"/>
      <c r="VJA153" s="728"/>
      <c r="VJB153" s="728"/>
      <c r="VJC153" s="728"/>
      <c r="VJD153" s="728"/>
      <c r="VJE153" s="728"/>
      <c r="VJF153" s="728"/>
      <c r="VJG153" s="728"/>
      <c r="VJH153" s="728"/>
      <c r="VJI153" s="728"/>
      <c r="VJJ153" s="728"/>
      <c r="VJK153" s="728"/>
      <c r="VJL153" s="728"/>
      <c r="VJM153" s="728"/>
      <c r="VJN153" s="728"/>
      <c r="VJO153" s="728"/>
      <c r="VJP153" s="728"/>
      <c r="VJQ153" s="728"/>
      <c r="VJR153" s="728"/>
      <c r="VJS153" s="728"/>
      <c r="VJT153" s="728"/>
      <c r="VJU153" s="728"/>
      <c r="VJV153" s="728"/>
      <c r="VJW153" s="728"/>
      <c r="VJX153" s="728"/>
      <c r="VJY153" s="728"/>
      <c r="VJZ153" s="728"/>
      <c r="VKA153" s="728"/>
      <c r="VKB153" s="728"/>
      <c r="VKC153" s="728"/>
      <c r="VKD153" s="728"/>
      <c r="VKE153" s="728"/>
      <c r="VKF153" s="728"/>
      <c r="VKG153" s="728"/>
      <c r="VKH153" s="728"/>
      <c r="VKI153" s="728"/>
      <c r="VKJ153" s="728"/>
      <c r="VKK153" s="728"/>
      <c r="VKL153" s="728"/>
      <c r="VKM153" s="728"/>
      <c r="VKN153" s="728"/>
      <c r="VKO153" s="728"/>
      <c r="VKP153" s="728"/>
      <c r="VKQ153" s="728"/>
      <c r="VKR153" s="728"/>
      <c r="VKS153" s="728"/>
      <c r="VKT153" s="728"/>
      <c r="VKU153" s="728"/>
      <c r="VKV153" s="728"/>
      <c r="VKW153" s="728"/>
      <c r="VKX153" s="728"/>
      <c r="VKY153" s="728"/>
      <c r="VKZ153" s="728"/>
      <c r="VLA153" s="728"/>
      <c r="VLB153" s="728"/>
      <c r="VLC153" s="728"/>
      <c r="VLD153" s="728"/>
      <c r="VLE153" s="728"/>
      <c r="VLF153" s="728"/>
      <c r="VLG153" s="728"/>
      <c r="VLH153" s="728"/>
      <c r="VLI153" s="728"/>
      <c r="VLJ153" s="728"/>
      <c r="VLK153" s="728"/>
      <c r="VLL153" s="728"/>
      <c r="VLM153" s="728"/>
      <c r="VLN153" s="728"/>
      <c r="VLO153" s="728"/>
      <c r="VLP153" s="728"/>
      <c r="VLQ153" s="728"/>
      <c r="VLR153" s="728"/>
      <c r="VLS153" s="728"/>
      <c r="VLT153" s="728"/>
      <c r="VLU153" s="728"/>
      <c r="VLV153" s="728"/>
      <c r="VLW153" s="728"/>
      <c r="VLX153" s="728"/>
      <c r="VLY153" s="728"/>
      <c r="VLZ153" s="728"/>
      <c r="VMA153" s="728"/>
      <c r="VMB153" s="728"/>
      <c r="VMC153" s="728"/>
      <c r="VMD153" s="728"/>
      <c r="VME153" s="728"/>
      <c r="VMF153" s="728"/>
      <c r="VMG153" s="728"/>
      <c r="VMH153" s="728"/>
      <c r="VMI153" s="728"/>
      <c r="VMJ153" s="728"/>
      <c r="VMK153" s="728"/>
      <c r="VML153" s="728"/>
      <c r="VMM153" s="728"/>
      <c r="VMN153" s="728"/>
      <c r="VMO153" s="728"/>
      <c r="VMP153" s="728"/>
      <c r="VMQ153" s="728"/>
      <c r="VMR153" s="728"/>
      <c r="VMS153" s="728"/>
      <c r="VMT153" s="728"/>
      <c r="VMU153" s="728"/>
      <c r="VMV153" s="728"/>
      <c r="VMW153" s="728"/>
      <c r="VMX153" s="728"/>
      <c r="VMY153" s="728"/>
      <c r="VMZ153" s="728"/>
      <c r="VNA153" s="728"/>
      <c r="VNB153" s="728"/>
      <c r="VNC153" s="728"/>
      <c r="VND153" s="728"/>
      <c r="VNE153" s="728"/>
      <c r="VNF153" s="728"/>
      <c r="VNG153" s="728"/>
      <c r="VNH153" s="728"/>
      <c r="VNI153" s="728"/>
      <c r="VNJ153" s="728"/>
      <c r="VNK153" s="728"/>
      <c r="VNL153" s="728"/>
      <c r="VNM153" s="728"/>
      <c r="VNN153" s="728"/>
      <c r="VNO153" s="728"/>
      <c r="VNP153" s="728"/>
      <c r="VNQ153" s="728"/>
      <c r="VNR153" s="728"/>
      <c r="VNS153" s="728"/>
      <c r="VNT153" s="728"/>
      <c r="VNU153" s="728"/>
      <c r="VNV153" s="728"/>
      <c r="VNW153" s="728"/>
      <c r="VNX153" s="728"/>
      <c r="VNY153" s="728"/>
      <c r="VNZ153" s="728"/>
      <c r="VOA153" s="728"/>
      <c r="VOB153" s="728"/>
      <c r="VOC153" s="728"/>
      <c r="VOD153" s="728"/>
      <c r="VOE153" s="728"/>
      <c r="VOF153" s="728"/>
      <c r="VOG153" s="728"/>
      <c r="VOH153" s="728"/>
      <c r="VOI153" s="728"/>
      <c r="VOJ153" s="728"/>
      <c r="VOK153" s="728"/>
      <c r="VOL153" s="728"/>
      <c r="VOM153" s="728"/>
      <c r="VON153" s="728"/>
      <c r="VOO153" s="728"/>
      <c r="VOP153" s="728"/>
      <c r="VOQ153" s="728"/>
      <c r="VOR153" s="728"/>
      <c r="VOS153" s="728"/>
      <c r="VOT153" s="728"/>
      <c r="VOU153" s="728"/>
      <c r="VOV153" s="728"/>
      <c r="VOW153" s="728"/>
      <c r="VOX153" s="728"/>
      <c r="VOY153" s="728"/>
      <c r="VOZ153" s="728"/>
      <c r="VPA153" s="728"/>
      <c r="VPB153" s="728"/>
      <c r="VPC153" s="728"/>
      <c r="VPD153" s="728"/>
      <c r="VPE153" s="728"/>
      <c r="VPF153" s="728"/>
      <c r="VPG153" s="728"/>
      <c r="VPH153" s="728"/>
      <c r="VPI153" s="728"/>
      <c r="VPJ153" s="728"/>
      <c r="VPK153" s="728"/>
      <c r="VPL153" s="728"/>
      <c r="VPM153" s="728"/>
      <c r="VPN153" s="728"/>
      <c r="VPO153" s="728"/>
      <c r="VPP153" s="728"/>
      <c r="VPQ153" s="728"/>
      <c r="VPR153" s="728"/>
      <c r="VPS153" s="728"/>
      <c r="VPT153" s="728"/>
      <c r="VPU153" s="728"/>
      <c r="VPV153" s="728"/>
      <c r="VPW153" s="728"/>
      <c r="VPX153" s="728"/>
      <c r="VPY153" s="728"/>
      <c r="VPZ153" s="728"/>
      <c r="VQA153" s="728"/>
      <c r="VQB153" s="728"/>
      <c r="VQC153" s="728"/>
      <c r="VQD153" s="728"/>
      <c r="VQE153" s="728"/>
      <c r="VQF153" s="728"/>
      <c r="VQG153" s="728"/>
      <c r="VQH153" s="728"/>
      <c r="VQI153" s="728"/>
      <c r="VQJ153" s="728"/>
      <c r="VQK153" s="728"/>
      <c r="VQL153" s="728"/>
      <c r="VQM153" s="728"/>
      <c r="VQN153" s="728"/>
      <c r="VQO153" s="728"/>
      <c r="VQP153" s="728"/>
      <c r="VQQ153" s="728"/>
      <c r="VQR153" s="728"/>
      <c r="VQS153" s="728"/>
      <c r="VQT153" s="728"/>
      <c r="VQU153" s="728"/>
      <c r="VQV153" s="728"/>
      <c r="VQW153" s="728"/>
      <c r="VQX153" s="728"/>
      <c r="VQY153" s="728"/>
      <c r="VQZ153" s="728"/>
      <c r="VRA153" s="728"/>
      <c r="VRB153" s="728"/>
      <c r="VRC153" s="728"/>
      <c r="VRD153" s="728"/>
      <c r="VRE153" s="728"/>
      <c r="VRF153" s="728"/>
      <c r="VRG153" s="728"/>
      <c r="VRH153" s="728"/>
      <c r="VRI153" s="728"/>
      <c r="VRJ153" s="728"/>
      <c r="VRK153" s="728"/>
      <c r="VRL153" s="728"/>
      <c r="VRM153" s="728"/>
      <c r="VRN153" s="728"/>
      <c r="VRO153" s="728"/>
      <c r="VRP153" s="728"/>
      <c r="VRQ153" s="728"/>
      <c r="VRR153" s="728"/>
      <c r="VRS153" s="728"/>
      <c r="VRT153" s="728"/>
      <c r="VRU153" s="728"/>
      <c r="VRV153" s="728"/>
      <c r="VRW153" s="728"/>
      <c r="VRX153" s="728"/>
      <c r="VRY153" s="728"/>
      <c r="VRZ153" s="728"/>
      <c r="VSA153" s="728"/>
      <c r="VSB153" s="728"/>
      <c r="VSC153" s="728"/>
      <c r="VSD153" s="728"/>
      <c r="VSE153" s="728"/>
      <c r="VSF153" s="728"/>
      <c r="VSG153" s="728"/>
      <c r="VSH153" s="728"/>
      <c r="VSI153" s="728"/>
      <c r="VSJ153" s="728"/>
      <c r="VSK153" s="728"/>
      <c r="VSL153" s="728"/>
      <c r="VSM153" s="728"/>
      <c r="VSN153" s="728"/>
      <c r="VSO153" s="728"/>
      <c r="VSP153" s="728"/>
      <c r="VSQ153" s="728"/>
      <c r="VSR153" s="728"/>
      <c r="VSS153" s="728"/>
      <c r="VST153" s="728"/>
      <c r="VSU153" s="728"/>
      <c r="VSV153" s="728"/>
      <c r="VSW153" s="728"/>
      <c r="VSX153" s="728"/>
      <c r="VSY153" s="728"/>
      <c r="VSZ153" s="728"/>
      <c r="VTA153" s="728"/>
      <c r="VTB153" s="728"/>
      <c r="VTC153" s="728"/>
      <c r="VTD153" s="728"/>
      <c r="VTE153" s="728"/>
      <c r="VTF153" s="728"/>
      <c r="VTG153" s="728"/>
      <c r="VTH153" s="728"/>
      <c r="VTI153" s="728"/>
      <c r="VTJ153" s="728"/>
      <c r="VTK153" s="728"/>
      <c r="VTL153" s="728"/>
      <c r="VTM153" s="728"/>
      <c r="VTN153" s="728"/>
      <c r="VTO153" s="728"/>
      <c r="VTP153" s="728"/>
      <c r="VTQ153" s="728"/>
      <c r="VTR153" s="728"/>
      <c r="VTS153" s="728"/>
      <c r="VTT153" s="728"/>
      <c r="VTU153" s="728"/>
      <c r="VTV153" s="728"/>
      <c r="VTW153" s="728"/>
      <c r="VTX153" s="728"/>
      <c r="VTY153" s="728"/>
      <c r="VTZ153" s="728"/>
      <c r="VUA153" s="728"/>
      <c r="VUB153" s="728"/>
      <c r="VUC153" s="728"/>
      <c r="VUD153" s="728"/>
      <c r="VUE153" s="728"/>
      <c r="VUF153" s="728"/>
      <c r="VUG153" s="728"/>
      <c r="VUH153" s="728"/>
      <c r="VUI153" s="728"/>
      <c r="VUJ153" s="728"/>
      <c r="VUK153" s="728"/>
      <c r="VUL153" s="728"/>
      <c r="VUM153" s="728"/>
      <c r="VUN153" s="728"/>
      <c r="VUO153" s="728"/>
      <c r="VUP153" s="728"/>
      <c r="VUQ153" s="728"/>
      <c r="VUR153" s="728"/>
      <c r="VUS153" s="728"/>
      <c r="VUT153" s="728"/>
      <c r="VUU153" s="728"/>
      <c r="VUV153" s="728"/>
      <c r="VUW153" s="728"/>
      <c r="VUX153" s="728"/>
      <c r="VUY153" s="728"/>
      <c r="VUZ153" s="728"/>
      <c r="VVA153" s="728"/>
      <c r="VVB153" s="728"/>
      <c r="VVC153" s="728"/>
      <c r="VVD153" s="728"/>
      <c r="VVE153" s="728"/>
      <c r="VVF153" s="728"/>
      <c r="VVG153" s="728"/>
      <c r="VVH153" s="728"/>
      <c r="VVI153" s="728"/>
      <c r="VVJ153" s="728"/>
      <c r="VVK153" s="728"/>
      <c r="VVL153" s="728"/>
      <c r="VVM153" s="728"/>
      <c r="VVN153" s="728"/>
      <c r="VVO153" s="728"/>
      <c r="VVP153" s="728"/>
      <c r="VVQ153" s="728"/>
      <c r="VVR153" s="728"/>
      <c r="VVS153" s="728"/>
      <c r="VVT153" s="728"/>
      <c r="VVU153" s="728"/>
      <c r="VVV153" s="728"/>
      <c r="VVW153" s="728"/>
      <c r="VVX153" s="728"/>
      <c r="VVY153" s="728"/>
      <c r="VVZ153" s="728"/>
      <c r="VWA153" s="728"/>
      <c r="VWB153" s="728"/>
      <c r="VWC153" s="728"/>
      <c r="VWD153" s="728"/>
      <c r="VWE153" s="728"/>
      <c r="VWF153" s="728"/>
      <c r="VWG153" s="728"/>
      <c r="VWH153" s="728"/>
      <c r="VWI153" s="728"/>
      <c r="VWJ153" s="728"/>
      <c r="VWK153" s="728"/>
      <c r="VWL153" s="728"/>
      <c r="VWM153" s="728"/>
      <c r="VWN153" s="728"/>
      <c r="VWO153" s="728"/>
      <c r="VWP153" s="728"/>
      <c r="VWQ153" s="728"/>
      <c r="VWR153" s="728"/>
      <c r="VWS153" s="728"/>
      <c r="VWT153" s="728"/>
      <c r="VWU153" s="728"/>
      <c r="VWV153" s="728"/>
      <c r="VWW153" s="728"/>
      <c r="VWX153" s="728"/>
      <c r="VWY153" s="728"/>
      <c r="VWZ153" s="728"/>
      <c r="VXA153" s="728"/>
      <c r="VXB153" s="728"/>
      <c r="VXC153" s="728"/>
      <c r="VXD153" s="728"/>
      <c r="VXE153" s="728"/>
      <c r="VXF153" s="728"/>
      <c r="VXG153" s="728"/>
      <c r="VXH153" s="728"/>
      <c r="VXI153" s="728"/>
      <c r="VXJ153" s="728"/>
      <c r="VXK153" s="728"/>
      <c r="VXL153" s="728"/>
      <c r="VXM153" s="728"/>
      <c r="VXN153" s="728"/>
      <c r="VXO153" s="728"/>
      <c r="VXP153" s="728"/>
      <c r="VXQ153" s="728"/>
      <c r="VXR153" s="728"/>
      <c r="VXS153" s="728"/>
      <c r="VXT153" s="728"/>
      <c r="VXU153" s="728"/>
      <c r="VXV153" s="728"/>
      <c r="VXW153" s="728"/>
      <c r="VXX153" s="728"/>
      <c r="VXY153" s="728"/>
      <c r="VXZ153" s="728"/>
      <c r="VYA153" s="728"/>
      <c r="VYB153" s="728"/>
      <c r="VYC153" s="728"/>
      <c r="VYD153" s="728"/>
      <c r="VYE153" s="728"/>
      <c r="VYF153" s="728"/>
      <c r="VYG153" s="728"/>
      <c r="VYH153" s="728"/>
      <c r="VYI153" s="728"/>
      <c r="VYJ153" s="728"/>
      <c r="VYK153" s="728"/>
      <c r="VYL153" s="728"/>
      <c r="VYM153" s="728"/>
      <c r="VYN153" s="728"/>
      <c r="VYO153" s="728"/>
      <c r="VYP153" s="728"/>
      <c r="VYQ153" s="728"/>
      <c r="VYR153" s="728"/>
      <c r="VYS153" s="728"/>
      <c r="VYT153" s="728"/>
      <c r="VYU153" s="728"/>
      <c r="VYV153" s="728"/>
      <c r="VYW153" s="728"/>
      <c r="VYX153" s="728"/>
      <c r="VYY153" s="728"/>
      <c r="VYZ153" s="728"/>
      <c r="VZA153" s="728"/>
      <c r="VZB153" s="728"/>
      <c r="VZC153" s="728"/>
      <c r="VZD153" s="728"/>
      <c r="VZE153" s="728"/>
      <c r="VZF153" s="728"/>
      <c r="VZG153" s="728"/>
      <c r="VZH153" s="728"/>
      <c r="VZI153" s="728"/>
      <c r="VZJ153" s="728"/>
      <c r="VZK153" s="728"/>
      <c r="VZL153" s="728"/>
      <c r="VZM153" s="728"/>
      <c r="VZN153" s="728"/>
      <c r="VZO153" s="728"/>
      <c r="VZP153" s="728"/>
      <c r="VZQ153" s="728"/>
      <c r="VZR153" s="728"/>
      <c r="VZS153" s="728"/>
      <c r="VZT153" s="728"/>
      <c r="VZU153" s="728"/>
      <c r="VZV153" s="728"/>
      <c r="VZW153" s="728"/>
      <c r="VZX153" s="728"/>
      <c r="VZY153" s="728"/>
      <c r="VZZ153" s="728"/>
      <c r="WAA153" s="728"/>
      <c r="WAB153" s="728"/>
      <c r="WAC153" s="728"/>
      <c r="WAD153" s="728"/>
      <c r="WAE153" s="728"/>
      <c r="WAF153" s="728"/>
      <c r="WAG153" s="728"/>
      <c r="WAH153" s="728"/>
      <c r="WAI153" s="728"/>
      <c r="WAJ153" s="728"/>
      <c r="WAK153" s="728"/>
      <c r="WAL153" s="728"/>
      <c r="WAM153" s="728"/>
      <c r="WAN153" s="728"/>
      <c r="WAO153" s="728"/>
      <c r="WAP153" s="728"/>
      <c r="WAQ153" s="728"/>
      <c r="WAR153" s="728"/>
      <c r="WAS153" s="728"/>
      <c r="WAT153" s="728"/>
      <c r="WAU153" s="728"/>
      <c r="WAV153" s="728"/>
      <c r="WAW153" s="728"/>
      <c r="WAX153" s="728"/>
      <c r="WAY153" s="728"/>
      <c r="WAZ153" s="728"/>
      <c r="WBA153" s="728"/>
      <c r="WBB153" s="728"/>
      <c r="WBC153" s="728"/>
      <c r="WBD153" s="728"/>
      <c r="WBE153" s="728"/>
      <c r="WBF153" s="728"/>
      <c r="WBG153" s="728"/>
      <c r="WBH153" s="728"/>
      <c r="WBI153" s="728"/>
      <c r="WBJ153" s="728"/>
      <c r="WBK153" s="728"/>
      <c r="WBL153" s="728"/>
      <c r="WBM153" s="728"/>
      <c r="WBN153" s="728"/>
      <c r="WBO153" s="728"/>
      <c r="WBP153" s="728"/>
      <c r="WBQ153" s="728"/>
      <c r="WBR153" s="728"/>
      <c r="WBS153" s="728"/>
      <c r="WBT153" s="728"/>
      <c r="WBU153" s="728"/>
      <c r="WBV153" s="728"/>
      <c r="WBW153" s="728"/>
      <c r="WBX153" s="728"/>
      <c r="WBY153" s="728"/>
      <c r="WBZ153" s="728"/>
      <c r="WCA153" s="728"/>
      <c r="WCB153" s="728"/>
      <c r="WCC153" s="728"/>
      <c r="WCD153" s="728"/>
      <c r="WCE153" s="728"/>
      <c r="WCF153" s="728"/>
      <c r="WCG153" s="728"/>
      <c r="WCH153" s="728"/>
      <c r="WCI153" s="728"/>
      <c r="WCJ153" s="728"/>
      <c r="WCK153" s="728"/>
      <c r="WCL153" s="728"/>
      <c r="WCM153" s="728"/>
      <c r="WCN153" s="728"/>
      <c r="WCO153" s="728"/>
      <c r="WCP153" s="728"/>
      <c r="WCQ153" s="728"/>
      <c r="WCR153" s="728"/>
      <c r="WCS153" s="728"/>
      <c r="WCT153" s="728"/>
      <c r="WCU153" s="728"/>
      <c r="WCV153" s="728"/>
      <c r="WCW153" s="728"/>
      <c r="WCX153" s="728"/>
      <c r="WCY153" s="728"/>
      <c r="WCZ153" s="728"/>
      <c r="WDA153" s="728"/>
      <c r="WDB153" s="728"/>
      <c r="WDC153" s="728"/>
      <c r="WDD153" s="728"/>
      <c r="WDE153" s="728"/>
      <c r="WDF153" s="728"/>
      <c r="WDG153" s="728"/>
      <c r="WDH153" s="728"/>
      <c r="WDI153" s="728"/>
      <c r="WDJ153" s="728"/>
      <c r="WDK153" s="728"/>
      <c r="WDL153" s="728"/>
      <c r="WDM153" s="728"/>
      <c r="WDN153" s="728"/>
      <c r="WDO153" s="728"/>
      <c r="WDP153" s="728"/>
      <c r="WDQ153" s="728"/>
      <c r="WDR153" s="728"/>
      <c r="WDS153" s="728"/>
      <c r="WDT153" s="728"/>
      <c r="WDU153" s="728"/>
      <c r="WDV153" s="728"/>
      <c r="WDW153" s="728"/>
      <c r="WDX153" s="728"/>
      <c r="WDY153" s="728"/>
      <c r="WDZ153" s="728"/>
      <c r="WEA153" s="728"/>
      <c r="WEB153" s="728"/>
      <c r="WEC153" s="728"/>
      <c r="WED153" s="728"/>
      <c r="WEE153" s="728"/>
      <c r="WEF153" s="728"/>
      <c r="WEG153" s="728"/>
      <c r="WEH153" s="728"/>
      <c r="WEI153" s="728"/>
      <c r="WEJ153" s="728"/>
      <c r="WEK153" s="728"/>
      <c r="WEL153" s="728"/>
      <c r="WEM153" s="728"/>
      <c r="WEN153" s="728"/>
      <c r="WEO153" s="728"/>
      <c r="WEP153" s="728"/>
      <c r="WEQ153" s="728"/>
      <c r="WER153" s="728"/>
      <c r="WES153" s="728"/>
      <c r="WET153" s="728"/>
      <c r="WEU153" s="728"/>
      <c r="WEV153" s="728"/>
      <c r="WEW153" s="728"/>
      <c r="WEX153" s="728"/>
      <c r="WEY153" s="728"/>
      <c r="WEZ153" s="728"/>
      <c r="WFA153" s="728"/>
      <c r="WFB153" s="728"/>
      <c r="WFC153" s="728"/>
      <c r="WFD153" s="728"/>
      <c r="WFE153" s="728"/>
      <c r="WFF153" s="728"/>
      <c r="WFG153" s="728"/>
      <c r="WFH153" s="728"/>
      <c r="WFI153" s="728"/>
      <c r="WFJ153" s="728"/>
      <c r="WFK153" s="728"/>
      <c r="WFL153" s="728"/>
      <c r="WFM153" s="728"/>
      <c r="WFN153" s="728"/>
      <c r="WFO153" s="728"/>
      <c r="WFP153" s="728"/>
      <c r="WFQ153" s="728"/>
      <c r="WFR153" s="728"/>
      <c r="WFS153" s="728"/>
      <c r="WFT153" s="728"/>
      <c r="WFU153" s="728"/>
      <c r="WFV153" s="728"/>
      <c r="WFW153" s="728"/>
      <c r="WFX153" s="728"/>
      <c r="WFY153" s="728"/>
      <c r="WFZ153" s="728"/>
      <c r="WGA153" s="728"/>
      <c r="WGB153" s="728"/>
      <c r="WGC153" s="728"/>
      <c r="WGD153" s="728"/>
      <c r="WGE153" s="728"/>
      <c r="WGF153" s="728"/>
      <c r="WGG153" s="728"/>
      <c r="WGH153" s="728"/>
      <c r="WGI153" s="728"/>
      <c r="WGJ153" s="728"/>
      <c r="WGK153" s="728"/>
      <c r="WGL153" s="728"/>
      <c r="WGM153" s="728"/>
      <c r="WGN153" s="728"/>
      <c r="WGO153" s="728"/>
      <c r="WGP153" s="728"/>
      <c r="WGQ153" s="728"/>
      <c r="WGR153" s="728"/>
      <c r="WGS153" s="728"/>
      <c r="WGT153" s="728"/>
      <c r="WGU153" s="728"/>
      <c r="WGV153" s="728"/>
      <c r="WGW153" s="728"/>
      <c r="WGX153" s="728"/>
      <c r="WGY153" s="728"/>
      <c r="WGZ153" s="728"/>
      <c r="WHA153" s="728"/>
      <c r="WHB153" s="728"/>
      <c r="WHC153" s="728"/>
      <c r="WHD153" s="728"/>
      <c r="WHE153" s="728"/>
      <c r="WHF153" s="728"/>
      <c r="WHG153" s="728"/>
      <c r="WHH153" s="728"/>
      <c r="WHI153" s="728"/>
      <c r="WHJ153" s="728"/>
      <c r="WHK153" s="728"/>
      <c r="WHL153" s="728"/>
      <c r="WHM153" s="728"/>
      <c r="WHN153" s="728"/>
      <c r="WHO153" s="728"/>
      <c r="WHP153" s="728"/>
      <c r="WHQ153" s="728"/>
      <c r="WHR153" s="728"/>
      <c r="WHS153" s="728"/>
      <c r="WHT153" s="728"/>
      <c r="WHU153" s="728"/>
      <c r="WHV153" s="728"/>
      <c r="WHW153" s="728"/>
      <c r="WHX153" s="728"/>
      <c r="WHY153" s="728"/>
      <c r="WHZ153" s="728"/>
      <c r="WIA153" s="728"/>
      <c r="WIB153" s="728"/>
      <c r="WIC153" s="728"/>
      <c r="WID153" s="728"/>
      <c r="WIE153" s="728"/>
      <c r="WIF153" s="728"/>
      <c r="WIG153" s="728"/>
      <c r="WIH153" s="728"/>
      <c r="WII153" s="728"/>
      <c r="WIJ153" s="728"/>
      <c r="WIK153" s="728"/>
      <c r="WIL153" s="728"/>
      <c r="WIM153" s="728"/>
      <c r="WIN153" s="728"/>
      <c r="WIO153" s="728"/>
      <c r="WIP153" s="728"/>
      <c r="WIQ153" s="728"/>
      <c r="WIR153" s="728"/>
      <c r="WIS153" s="728"/>
      <c r="WIT153" s="728"/>
      <c r="WIU153" s="728"/>
      <c r="WIV153" s="728"/>
      <c r="WIW153" s="728"/>
      <c r="WIX153" s="728"/>
      <c r="WIY153" s="728"/>
      <c r="WIZ153" s="728"/>
      <c r="WJA153" s="728"/>
      <c r="WJB153" s="728"/>
      <c r="WJC153" s="728"/>
      <c r="WJD153" s="728"/>
      <c r="WJE153" s="728"/>
      <c r="WJF153" s="728"/>
      <c r="WJG153" s="728"/>
      <c r="WJH153" s="728"/>
      <c r="WJI153" s="728"/>
      <c r="WJJ153" s="728"/>
      <c r="WJK153" s="728"/>
      <c r="WJL153" s="728"/>
      <c r="WJM153" s="728"/>
      <c r="WJN153" s="728"/>
      <c r="WJO153" s="728"/>
      <c r="WJP153" s="728"/>
      <c r="WJQ153" s="728"/>
      <c r="WJR153" s="728"/>
      <c r="WJS153" s="728"/>
      <c r="WJT153" s="728"/>
      <c r="WJU153" s="728"/>
      <c r="WJV153" s="728"/>
      <c r="WJW153" s="728"/>
      <c r="WJX153" s="728"/>
      <c r="WJY153" s="728"/>
      <c r="WJZ153" s="728"/>
      <c r="WKA153" s="728"/>
      <c r="WKB153" s="728"/>
      <c r="WKC153" s="728"/>
      <c r="WKD153" s="728"/>
      <c r="WKE153" s="728"/>
      <c r="WKF153" s="728"/>
      <c r="WKG153" s="728"/>
      <c r="WKH153" s="728"/>
      <c r="WKI153" s="728"/>
      <c r="WKJ153" s="728"/>
      <c r="WKK153" s="728"/>
      <c r="WKL153" s="728"/>
      <c r="WKM153" s="728"/>
      <c r="WKN153" s="728"/>
      <c r="WKO153" s="728"/>
      <c r="WKP153" s="728"/>
      <c r="WKQ153" s="728"/>
      <c r="WKR153" s="728"/>
      <c r="WKS153" s="728"/>
      <c r="WKT153" s="728"/>
      <c r="WKU153" s="728"/>
      <c r="WKV153" s="728"/>
      <c r="WKW153" s="728"/>
      <c r="WKX153" s="728"/>
      <c r="WKY153" s="728"/>
      <c r="WKZ153" s="728"/>
      <c r="WLA153" s="728"/>
      <c r="WLB153" s="728"/>
      <c r="WLC153" s="728"/>
      <c r="WLD153" s="728"/>
      <c r="WLE153" s="728"/>
      <c r="WLF153" s="728"/>
      <c r="WLG153" s="728"/>
      <c r="WLH153" s="728"/>
      <c r="WLI153" s="728"/>
      <c r="WLJ153" s="728"/>
      <c r="WLK153" s="728"/>
      <c r="WLL153" s="728"/>
      <c r="WLM153" s="728"/>
      <c r="WLN153" s="728"/>
      <c r="WLO153" s="728"/>
      <c r="WLP153" s="728"/>
      <c r="WLQ153" s="728"/>
      <c r="WLR153" s="728"/>
      <c r="WLS153" s="728"/>
      <c r="WLT153" s="728"/>
      <c r="WLU153" s="728"/>
      <c r="WLV153" s="728"/>
      <c r="WLW153" s="728"/>
      <c r="WLX153" s="728"/>
      <c r="WLY153" s="728"/>
      <c r="WLZ153" s="728"/>
      <c r="WMA153" s="728"/>
      <c r="WMB153" s="728"/>
      <c r="WMC153" s="728"/>
      <c r="WMD153" s="728"/>
      <c r="WME153" s="728"/>
      <c r="WMF153" s="728"/>
      <c r="WMG153" s="728"/>
      <c r="WMH153" s="728"/>
      <c r="WMI153" s="728"/>
      <c r="WMJ153" s="728"/>
      <c r="WMK153" s="728"/>
      <c r="WML153" s="728"/>
      <c r="WMM153" s="728"/>
      <c r="WMN153" s="728"/>
      <c r="WMO153" s="728"/>
      <c r="WMP153" s="728"/>
      <c r="WMQ153" s="728"/>
      <c r="WMR153" s="728"/>
      <c r="WMS153" s="728"/>
      <c r="WMT153" s="728"/>
      <c r="WMU153" s="728"/>
      <c r="WMV153" s="728"/>
      <c r="WMW153" s="728"/>
      <c r="WMX153" s="728"/>
      <c r="WMY153" s="728"/>
      <c r="WMZ153" s="728"/>
      <c r="WNA153" s="728"/>
      <c r="WNB153" s="728"/>
      <c r="WNC153" s="728"/>
      <c r="WND153" s="728"/>
      <c r="WNE153" s="728"/>
      <c r="WNF153" s="728"/>
      <c r="WNG153" s="728"/>
      <c r="WNH153" s="728"/>
      <c r="WNI153" s="728"/>
      <c r="WNJ153" s="728"/>
      <c r="WNK153" s="728"/>
      <c r="WNL153" s="728"/>
      <c r="WNM153" s="728"/>
      <c r="WNN153" s="728"/>
      <c r="WNO153" s="728"/>
      <c r="WNP153" s="728"/>
      <c r="WNQ153" s="728"/>
      <c r="WNR153" s="728"/>
      <c r="WNS153" s="728"/>
      <c r="WNT153" s="728"/>
      <c r="WNU153" s="728"/>
      <c r="WNV153" s="728"/>
      <c r="WNW153" s="728"/>
      <c r="WNX153" s="728"/>
      <c r="WNY153" s="728"/>
      <c r="WNZ153" s="728"/>
      <c r="WOA153" s="728"/>
      <c r="WOB153" s="728"/>
      <c r="WOC153" s="728"/>
      <c r="WOD153" s="728"/>
      <c r="WOE153" s="728"/>
      <c r="WOF153" s="728"/>
      <c r="WOG153" s="728"/>
      <c r="WOH153" s="728"/>
      <c r="WOI153" s="728"/>
      <c r="WOJ153" s="728"/>
      <c r="WOK153" s="728"/>
      <c r="WOL153" s="728"/>
      <c r="WOM153" s="728"/>
      <c r="WON153" s="728"/>
      <c r="WOO153" s="728"/>
      <c r="WOP153" s="728"/>
      <c r="WOQ153" s="728"/>
      <c r="WOR153" s="728"/>
      <c r="WOS153" s="728"/>
      <c r="WOT153" s="728"/>
      <c r="WOU153" s="728"/>
      <c r="WOV153" s="728"/>
      <c r="WOW153" s="728"/>
      <c r="WOX153" s="728"/>
      <c r="WOY153" s="728"/>
      <c r="WOZ153" s="728"/>
      <c r="WPA153" s="728"/>
      <c r="WPB153" s="728"/>
      <c r="WPC153" s="728"/>
      <c r="WPD153" s="728"/>
      <c r="WPE153" s="728"/>
      <c r="WPF153" s="728"/>
      <c r="WPG153" s="728"/>
      <c r="WPH153" s="728"/>
      <c r="WPI153" s="728"/>
      <c r="WPJ153" s="728"/>
      <c r="WPK153" s="728"/>
      <c r="WPL153" s="728"/>
      <c r="WPM153" s="728"/>
      <c r="WPN153" s="728"/>
      <c r="WPO153" s="728"/>
      <c r="WPP153" s="728"/>
      <c r="WPQ153" s="728"/>
      <c r="WPR153" s="728"/>
      <c r="WPS153" s="728"/>
      <c r="WPT153" s="728"/>
      <c r="WPU153" s="728"/>
      <c r="WPV153" s="728"/>
      <c r="WPW153" s="728"/>
      <c r="WPX153" s="728"/>
      <c r="WPY153" s="728"/>
      <c r="WPZ153" s="728"/>
      <c r="WQA153" s="728"/>
      <c r="WQB153" s="728"/>
      <c r="WQC153" s="728"/>
      <c r="WQD153" s="728"/>
      <c r="WQE153" s="728"/>
      <c r="WQF153" s="728"/>
      <c r="WQG153" s="728"/>
      <c r="WQH153" s="728"/>
      <c r="WQI153" s="728"/>
      <c r="WQJ153" s="728"/>
      <c r="WQK153" s="728"/>
      <c r="WQL153" s="728"/>
      <c r="WQM153" s="728"/>
      <c r="WQN153" s="728"/>
      <c r="WQO153" s="728"/>
      <c r="WQP153" s="728"/>
      <c r="WQQ153" s="728"/>
      <c r="WQR153" s="728"/>
      <c r="WQS153" s="728"/>
      <c r="WQT153" s="728"/>
      <c r="WQU153" s="728"/>
      <c r="WQV153" s="728"/>
      <c r="WQW153" s="728"/>
      <c r="WQX153" s="728"/>
      <c r="WQY153" s="728"/>
      <c r="WQZ153" s="728"/>
      <c r="WRA153" s="728"/>
      <c r="WRB153" s="728"/>
      <c r="WRC153" s="728"/>
      <c r="WRD153" s="728"/>
      <c r="WRE153" s="728"/>
      <c r="WRF153" s="728"/>
      <c r="WRG153" s="728"/>
      <c r="WRH153" s="728"/>
      <c r="WRI153" s="728"/>
      <c r="WRJ153" s="728"/>
      <c r="WRK153" s="728"/>
      <c r="WRL153" s="728"/>
      <c r="WRM153" s="728"/>
      <c r="WRN153" s="728"/>
      <c r="WRO153" s="728"/>
      <c r="WRP153" s="728"/>
      <c r="WRQ153" s="728"/>
      <c r="WRR153" s="728"/>
      <c r="WRS153" s="728"/>
      <c r="WRT153" s="728"/>
      <c r="WRU153" s="728"/>
      <c r="WRV153" s="728"/>
      <c r="WRW153" s="728"/>
      <c r="WRX153" s="728"/>
      <c r="WRY153" s="728"/>
      <c r="WRZ153" s="728"/>
      <c r="WSA153" s="728"/>
      <c r="WSB153" s="728"/>
      <c r="WSC153" s="728"/>
      <c r="WSD153" s="728"/>
      <c r="WSE153" s="728"/>
      <c r="WSF153" s="728"/>
      <c r="WSG153" s="728"/>
      <c r="WSH153" s="728"/>
      <c r="WSI153" s="728"/>
      <c r="WSJ153" s="728"/>
      <c r="WSK153" s="728"/>
      <c r="WSL153" s="728"/>
      <c r="WSM153" s="728"/>
      <c r="WSN153" s="728"/>
      <c r="WSO153" s="728"/>
      <c r="WSP153" s="728"/>
      <c r="WSQ153" s="728"/>
      <c r="WSR153" s="728"/>
      <c r="WSS153" s="728"/>
      <c r="WST153" s="728"/>
      <c r="WSU153" s="728"/>
      <c r="WSV153" s="728"/>
      <c r="WSW153" s="728"/>
      <c r="WSX153" s="728"/>
      <c r="WSY153" s="728"/>
      <c r="WSZ153" s="728"/>
      <c r="WTA153" s="728"/>
      <c r="WTB153" s="728"/>
      <c r="WTC153" s="728"/>
      <c r="WTD153" s="728"/>
      <c r="WTE153" s="728"/>
      <c r="WTF153" s="728"/>
      <c r="WTG153" s="728"/>
      <c r="WTH153" s="728"/>
      <c r="WTI153" s="728"/>
      <c r="WTJ153" s="728"/>
      <c r="WTK153" s="728"/>
      <c r="WTL153" s="728"/>
      <c r="WTM153" s="728"/>
      <c r="WTN153" s="728"/>
      <c r="WTO153" s="728"/>
      <c r="WTP153" s="728"/>
      <c r="WTQ153" s="728"/>
      <c r="WTR153" s="728"/>
      <c r="WTS153" s="728"/>
      <c r="WTT153" s="728"/>
      <c r="WTU153" s="728"/>
      <c r="WTV153" s="728"/>
      <c r="WTW153" s="728"/>
      <c r="WTX153" s="728"/>
      <c r="WTY153" s="728"/>
      <c r="WTZ153" s="728"/>
      <c r="WUA153" s="728"/>
      <c r="WUB153" s="728"/>
      <c r="WUC153" s="728"/>
      <c r="WUD153" s="728"/>
      <c r="WUE153" s="728"/>
      <c r="WUF153" s="728"/>
      <c r="WUG153" s="728"/>
      <c r="WUH153" s="728"/>
      <c r="WUI153" s="728"/>
      <c r="WUJ153" s="728"/>
      <c r="WUK153" s="728"/>
      <c r="WUL153" s="728"/>
      <c r="WUM153" s="728"/>
      <c r="WUN153" s="728"/>
      <c r="WUO153" s="728"/>
      <c r="WUP153" s="728"/>
      <c r="WUQ153" s="728"/>
      <c r="WUR153" s="728"/>
      <c r="WUS153" s="728"/>
      <c r="WUT153" s="728"/>
      <c r="WUU153" s="728"/>
      <c r="WUV153" s="728"/>
      <c r="WUW153" s="728"/>
      <c r="WUX153" s="728"/>
      <c r="WUY153" s="728"/>
      <c r="WUZ153" s="728"/>
      <c r="WVA153" s="728"/>
      <c r="WVB153" s="728"/>
      <c r="WVC153" s="728"/>
      <c r="WVD153" s="728"/>
      <c r="WVE153" s="728"/>
      <c r="WVF153" s="728"/>
      <c r="WVG153" s="728"/>
      <c r="WVH153" s="728"/>
      <c r="WVI153" s="728"/>
      <c r="WVJ153" s="728"/>
      <c r="WVK153" s="728"/>
      <c r="WVL153" s="728"/>
      <c r="WVM153" s="728"/>
      <c r="WVN153" s="728"/>
      <c r="WVO153" s="728"/>
    </row>
  </sheetData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&amp;C&amp;"Arial,Normalny"&amp;8&amp;P</oddFooter>
  </headerFooter>
  <rowBreaks count="1" manualBreakCount="1">
    <brk id="101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9</vt:i4>
      </vt:variant>
      <vt:variant>
        <vt:lpstr>Nazwane zakresy</vt:lpstr>
      </vt:variant>
      <vt:variant>
        <vt:i4>9</vt:i4>
      </vt:variant>
    </vt:vector>
  </HeadingPairs>
  <TitlesOfParts>
    <vt:vector size="18" baseType="lpstr">
      <vt:lpstr>Zał.Nr1</vt:lpstr>
      <vt:lpstr>Zał.Nr2</vt:lpstr>
      <vt:lpstr>Zał.Nr3</vt:lpstr>
      <vt:lpstr>Zał.Nr4</vt:lpstr>
      <vt:lpstr>Zał.Nr5</vt:lpstr>
      <vt:lpstr>Zał.Nr6</vt:lpstr>
      <vt:lpstr>Zał.Nr7</vt:lpstr>
      <vt:lpstr>Zał.Nr8</vt:lpstr>
      <vt:lpstr>Zał.Nr9</vt:lpstr>
      <vt:lpstr>Zał.Nr1!Obszar_wydruku</vt:lpstr>
      <vt:lpstr>Zał.Nr2!Obszar_wydruku</vt:lpstr>
      <vt:lpstr>Zał.Nr9!Obszar_wydruku</vt:lpstr>
      <vt:lpstr>Zał.Nr1!Tytuły_wydruku</vt:lpstr>
      <vt:lpstr>Zał.Nr2!Tytuły_wydruku</vt:lpstr>
      <vt:lpstr>Zał.Nr3!Tytuły_wydruku</vt:lpstr>
      <vt:lpstr>Zał.Nr6!Tytuły_wydruku</vt:lpstr>
      <vt:lpstr>Zał.Nr7!Tytuły_wydruku</vt:lpstr>
      <vt:lpstr>Zał.Nr9!Tytuły_wydruku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Załącznik do Zarządzenia nr 80/2025 Prezydenta Miasta Włocławek z dn. 28 lutego 2025 r.</dc:title>
  <dc:creator>Monika Szubska</dc:creator>
  <cp:keywords>Załącznik do Zarządzenia nr 80/2025 Prezydenta Miasta Włocławek</cp:keywords>
  <cp:lastModifiedBy>Karolina Budziszewska</cp:lastModifiedBy>
  <cp:lastPrinted>2025-03-06T09:03:01Z</cp:lastPrinted>
  <dcterms:created xsi:type="dcterms:W3CDTF">2015-06-05T18:19:34Z</dcterms:created>
  <dcterms:modified xsi:type="dcterms:W3CDTF">2025-03-06T12:35:34Z</dcterms:modified>
</cp:coreProperties>
</file>