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E287BE2E-A105-41B1-A472-453C5F46DA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14" r:id="rId1"/>
    <sheet name="Zał.Nr2" sheetId="7" r:id="rId2"/>
    <sheet name="Zał.Nr3" sheetId="8" r:id="rId3"/>
    <sheet name="Zał.Nr4" sheetId="9" r:id="rId4"/>
    <sheet name="Zał.Nr5" sheetId="10" r:id="rId5"/>
    <sheet name="Zał.Nr6" sheetId="13" r:id="rId6"/>
    <sheet name="Zał.Nr7" sheetId="11" r:id="rId7"/>
  </sheets>
  <definedNames>
    <definedName name="_xlnm._FilterDatabase" localSheetId="0" hidden="1">Zał.Nr1!$C$1:$C$651</definedName>
    <definedName name="_xlnm.Print_Area" localSheetId="0">Zał.Nr1!$A$1:$H$436</definedName>
    <definedName name="_xlnm.Print_Area" localSheetId="6">Zał.Nr7!$A$1:$G$163</definedName>
    <definedName name="_xlnm.Print_Titles" localSheetId="0">Zał.Nr1!$7:$9</definedName>
    <definedName name="_xlnm.Print_Titles" localSheetId="1">Zał.Nr2!$8:$14</definedName>
    <definedName name="_xlnm.Print_Titles" localSheetId="3">Zał.Nr4!$10:$11</definedName>
    <definedName name="_xlnm.Print_Titles" localSheetId="4">Zał.Nr5!$53:$53</definedName>
    <definedName name="_xlnm.Print_Titles" localSheetId="6">Zał.Nr7!$10:$11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35" i="14" l="1"/>
  <c r="G434" i="14"/>
  <c r="G433" i="14" s="1"/>
  <c r="F434" i="14"/>
  <c r="H432" i="14"/>
  <c r="H431" i="14"/>
  <c r="H430" i="14"/>
  <c r="G429" i="14"/>
  <c r="F429" i="14"/>
  <c r="H429" i="14" s="1"/>
  <c r="H428" i="14"/>
  <c r="H427" i="14"/>
  <c r="G426" i="14"/>
  <c r="F426" i="14"/>
  <c r="H426" i="14" s="1"/>
  <c r="H423" i="14"/>
  <c r="H422" i="14"/>
  <c r="H421" i="14"/>
  <c r="H420" i="14"/>
  <c r="F420" i="14"/>
  <c r="G419" i="14"/>
  <c r="H419" i="14" s="1"/>
  <c r="H418" i="14"/>
  <c r="H417" i="14"/>
  <c r="H416" i="14"/>
  <c r="G415" i="14"/>
  <c r="G414" i="14" s="1"/>
  <c r="G413" i="14" s="1"/>
  <c r="F415" i="14"/>
  <c r="F414" i="14" s="1"/>
  <c r="F413" i="14" s="1"/>
  <c r="H412" i="14"/>
  <c r="G411" i="14"/>
  <c r="G410" i="14" s="1"/>
  <c r="G409" i="14" s="1"/>
  <c r="F411" i="14"/>
  <c r="H407" i="14"/>
  <c r="H406" i="14"/>
  <c r="H405" i="14"/>
  <c r="H404" i="14"/>
  <c r="G403" i="14"/>
  <c r="G402" i="14" s="1"/>
  <c r="G401" i="14" s="1"/>
  <c r="F403" i="14"/>
  <c r="F402" i="14"/>
  <c r="H400" i="14"/>
  <c r="H399" i="14"/>
  <c r="G398" i="14"/>
  <c r="G397" i="14" s="1"/>
  <c r="G396" i="14" s="1"/>
  <c r="F398" i="14"/>
  <c r="H394" i="14"/>
  <c r="H393" i="14"/>
  <c r="G392" i="14"/>
  <c r="H392" i="14" s="1"/>
  <c r="F392" i="14"/>
  <c r="F391" i="14" s="1"/>
  <c r="H390" i="14"/>
  <c r="G389" i="14"/>
  <c r="G388" i="14" s="1"/>
  <c r="F389" i="14"/>
  <c r="H389" i="14" s="1"/>
  <c r="H387" i="14"/>
  <c r="H386" i="14"/>
  <c r="G385" i="14"/>
  <c r="F385" i="14"/>
  <c r="H385" i="14" s="1"/>
  <c r="G384" i="14"/>
  <c r="H382" i="14"/>
  <c r="G382" i="14"/>
  <c r="H381" i="14"/>
  <c r="G380" i="14"/>
  <c r="G379" i="14" s="1"/>
  <c r="F380" i="14"/>
  <c r="H380" i="14" s="1"/>
  <c r="H378" i="14"/>
  <c r="G377" i="14"/>
  <c r="G376" i="14" s="1"/>
  <c r="F377" i="14"/>
  <c r="H377" i="14" s="1"/>
  <c r="H374" i="14"/>
  <c r="G373" i="14"/>
  <c r="H373" i="14" s="1"/>
  <c r="F373" i="14"/>
  <c r="H372" i="14"/>
  <c r="H371" i="14"/>
  <c r="G370" i="14"/>
  <c r="F370" i="14"/>
  <c r="G369" i="14"/>
  <c r="H368" i="14"/>
  <c r="H367" i="14"/>
  <c r="H366" i="14"/>
  <c r="H365" i="14"/>
  <c r="H364" i="14"/>
  <c r="G363" i="14"/>
  <c r="F363" i="14"/>
  <c r="H363" i="14" s="1"/>
  <c r="G362" i="14"/>
  <c r="H361" i="14"/>
  <c r="G360" i="14"/>
  <c r="H360" i="14" s="1"/>
  <c r="F360" i="14"/>
  <c r="G359" i="14"/>
  <c r="G358" i="14" s="1"/>
  <c r="F359" i="14"/>
  <c r="H357" i="14"/>
  <c r="H356" i="14"/>
  <c r="H355" i="14"/>
  <c r="G354" i="14"/>
  <c r="F354" i="14"/>
  <c r="F353" i="14" s="1"/>
  <c r="H353" i="14" s="1"/>
  <c r="G353" i="14"/>
  <c r="F352" i="14"/>
  <c r="H352" i="14" s="1"/>
  <c r="H351" i="14"/>
  <c r="F351" i="14"/>
  <c r="F350" i="14"/>
  <c r="F349" i="14"/>
  <c r="H349" i="14" s="1"/>
  <c r="G348" i="14"/>
  <c r="H347" i="14"/>
  <c r="H346" i="14"/>
  <c r="H345" i="14"/>
  <c r="G344" i="14"/>
  <c r="H344" i="14" s="1"/>
  <c r="F344" i="14"/>
  <c r="H343" i="14"/>
  <c r="G342" i="14"/>
  <c r="H342" i="14" s="1"/>
  <c r="F342" i="14"/>
  <c r="H341" i="14"/>
  <c r="G340" i="14"/>
  <c r="H340" i="14" s="1"/>
  <c r="F340" i="14"/>
  <c r="H338" i="14"/>
  <c r="H337" i="14"/>
  <c r="H336" i="14"/>
  <c r="G335" i="14"/>
  <c r="G333" i="14" s="1"/>
  <c r="F335" i="14"/>
  <c r="H332" i="14"/>
  <c r="H331" i="14"/>
  <c r="G330" i="14"/>
  <c r="F330" i="14"/>
  <c r="G329" i="14"/>
  <c r="H325" i="14"/>
  <c r="H324" i="14"/>
  <c r="H323" i="14"/>
  <c r="G323" i="14"/>
  <c r="F323" i="14"/>
  <c r="F322" i="14" s="1"/>
  <c r="H322" i="14" s="1"/>
  <c r="G322" i="14"/>
  <c r="H321" i="14"/>
  <c r="G320" i="14"/>
  <c r="F320" i="14"/>
  <c r="H320" i="14" s="1"/>
  <c r="G319" i="14"/>
  <c r="H318" i="14"/>
  <c r="H317" i="14"/>
  <c r="G316" i="14"/>
  <c r="H316" i="14" s="1"/>
  <c r="F316" i="14"/>
  <c r="G315" i="14"/>
  <c r="G313" i="14" s="1"/>
  <c r="F315" i="14"/>
  <c r="H312" i="14"/>
  <c r="G311" i="14"/>
  <c r="G310" i="14" s="1"/>
  <c r="F311" i="14"/>
  <c r="F310" i="14" s="1"/>
  <c r="H309" i="14"/>
  <c r="H308" i="14"/>
  <c r="G307" i="14"/>
  <c r="G306" i="14" s="1"/>
  <c r="F307" i="14"/>
  <c r="F306" i="14"/>
  <c r="H304" i="14"/>
  <c r="H303" i="14"/>
  <c r="G302" i="14"/>
  <c r="F302" i="14"/>
  <c r="H302" i="14" s="1"/>
  <c r="H301" i="14"/>
  <c r="G300" i="14"/>
  <c r="F300" i="14"/>
  <c r="H299" i="14"/>
  <c r="H298" i="14"/>
  <c r="G297" i="14"/>
  <c r="G296" i="14" s="1"/>
  <c r="F297" i="14"/>
  <c r="F296" i="14"/>
  <c r="H295" i="14"/>
  <c r="G294" i="14"/>
  <c r="G293" i="14" s="1"/>
  <c r="F294" i="14"/>
  <c r="H292" i="14"/>
  <c r="H291" i="14"/>
  <c r="G291" i="14"/>
  <c r="F291" i="14"/>
  <c r="F290" i="14" s="1"/>
  <c r="H290" i="14" s="1"/>
  <c r="G290" i="14"/>
  <c r="H288" i="14"/>
  <c r="H287" i="14"/>
  <c r="H286" i="14"/>
  <c r="G286" i="14"/>
  <c r="F286" i="14"/>
  <c r="F285" i="14" s="1"/>
  <c r="H285" i="14" s="1"/>
  <c r="G285" i="14"/>
  <c r="H284" i="14"/>
  <c r="G283" i="14"/>
  <c r="F283" i="14"/>
  <c r="H283" i="14" s="1"/>
  <c r="H282" i="14"/>
  <c r="H281" i="14"/>
  <c r="H280" i="14"/>
  <c r="G279" i="14"/>
  <c r="G278" i="14" s="1"/>
  <c r="F279" i="14"/>
  <c r="H276" i="14"/>
  <c r="H275" i="14"/>
  <c r="H274" i="14"/>
  <c r="G273" i="14"/>
  <c r="G272" i="14" s="1"/>
  <c r="G271" i="14" s="1"/>
  <c r="F273" i="14"/>
  <c r="H273" i="14" s="1"/>
  <c r="H270" i="14"/>
  <c r="F270" i="14"/>
  <c r="F269" i="14"/>
  <c r="H269" i="14" s="1"/>
  <c r="F268" i="14"/>
  <c r="H268" i="14" s="1"/>
  <c r="F267" i="14"/>
  <c r="H267" i="14" s="1"/>
  <c r="H266" i="14"/>
  <c r="F266" i="14"/>
  <c r="F265" i="14"/>
  <c r="H265" i="14" s="1"/>
  <c r="F264" i="14"/>
  <c r="H264" i="14" s="1"/>
  <c r="F263" i="14"/>
  <c r="H263" i="14" s="1"/>
  <c r="G262" i="14"/>
  <c r="H261" i="14"/>
  <c r="H260" i="14"/>
  <c r="H259" i="14"/>
  <c r="G258" i="14"/>
  <c r="F258" i="14"/>
  <c r="H257" i="14"/>
  <c r="G256" i="14"/>
  <c r="H256" i="14" s="1"/>
  <c r="H255" i="14"/>
  <c r="G255" i="14"/>
  <c r="F255" i="14"/>
  <c r="H254" i="14"/>
  <c r="H253" i="14"/>
  <c r="H252" i="14"/>
  <c r="H251" i="14"/>
  <c r="G250" i="14"/>
  <c r="F250" i="14"/>
  <c r="H250" i="14" s="1"/>
  <c r="H249" i="14"/>
  <c r="H248" i="14"/>
  <c r="H247" i="14"/>
  <c r="H246" i="14"/>
  <c r="H245" i="14"/>
  <c r="H244" i="14"/>
  <c r="H243" i="14"/>
  <c r="H242" i="14"/>
  <c r="G241" i="14"/>
  <c r="F241" i="14"/>
  <c r="H241" i="14" s="1"/>
  <c r="H240" i="14"/>
  <c r="H239" i="14"/>
  <c r="H238" i="14"/>
  <c r="H237" i="14"/>
  <c r="H236" i="14"/>
  <c r="H235" i="14"/>
  <c r="H234" i="14"/>
  <c r="H233" i="14"/>
  <c r="G232" i="14"/>
  <c r="H232" i="14" s="1"/>
  <c r="F232" i="14"/>
  <c r="H231" i="14"/>
  <c r="H230" i="14"/>
  <c r="G229" i="14"/>
  <c r="F229" i="14"/>
  <c r="H227" i="14"/>
  <c r="H226" i="14"/>
  <c r="H225" i="14"/>
  <c r="H224" i="14"/>
  <c r="G223" i="14"/>
  <c r="G222" i="14" s="1"/>
  <c r="F223" i="14"/>
  <c r="H223" i="14" s="1"/>
  <c r="H219" i="14"/>
  <c r="G218" i="14"/>
  <c r="G217" i="14" s="1"/>
  <c r="F218" i="14"/>
  <c r="F217" i="14"/>
  <c r="H213" i="14"/>
  <c r="H212" i="14"/>
  <c r="H211" i="14"/>
  <c r="H210" i="14"/>
  <c r="H209" i="14"/>
  <c r="H208" i="14"/>
  <c r="H207" i="14"/>
  <c r="G206" i="14"/>
  <c r="F206" i="14"/>
  <c r="H206" i="14" s="1"/>
  <c r="G205" i="14"/>
  <c r="H204" i="14"/>
  <c r="H203" i="14"/>
  <c r="H202" i="14"/>
  <c r="G201" i="14"/>
  <c r="F201" i="14"/>
  <c r="H201" i="14" s="1"/>
  <c r="G200" i="14"/>
  <c r="H198" i="14"/>
  <c r="G197" i="14"/>
  <c r="G196" i="14" s="1"/>
  <c r="F197" i="14"/>
  <c r="H195" i="14"/>
  <c r="G194" i="14"/>
  <c r="G193" i="14" s="1"/>
  <c r="F194" i="14"/>
  <c r="H192" i="14"/>
  <c r="G191" i="14"/>
  <c r="F191" i="14"/>
  <c r="H191" i="14" s="1"/>
  <c r="H190" i="14"/>
  <c r="G189" i="14"/>
  <c r="F189" i="14"/>
  <c r="H189" i="14" s="1"/>
  <c r="H188" i="14"/>
  <c r="G187" i="14"/>
  <c r="F187" i="14"/>
  <c r="H186" i="14"/>
  <c r="H185" i="14"/>
  <c r="H184" i="14"/>
  <c r="G183" i="14"/>
  <c r="H183" i="14" s="1"/>
  <c r="F183" i="14"/>
  <c r="G182" i="14"/>
  <c r="H181" i="14"/>
  <c r="G180" i="14"/>
  <c r="G179" i="14" s="1"/>
  <c r="F180" i="14"/>
  <c r="F179" i="14"/>
  <c r="H178" i="14"/>
  <c r="G177" i="14"/>
  <c r="G172" i="14" s="1"/>
  <c r="F177" i="14"/>
  <c r="H176" i="14"/>
  <c r="H175" i="14"/>
  <c r="H174" i="14"/>
  <c r="G173" i="14"/>
  <c r="F173" i="14"/>
  <c r="F172" i="14" s="1"/>
  <c r="H171" i="14"/>
  <c r="G170" i="14"/>
  <c r="F170" i="14"/>
  <c r="F169" i="14"/>
  <c r="H168" i="14"/>
  <c r="G167" i="14"/>
  <c r="F167" i="14"/>
  <c r="H166" i="14"/>
  <c r="G165" i="14"/>
  <c r="F165" i="14"/>
  <c r="H165" i="14" s="1"/>
  <c r="H164" i="14"/>
  <c r="H163" i="14"/>
  <c r="H162" i="14"/>
  <c r="G162" i="14"/>
  <c r="F162" i="14"/>
  <c r="F161" i="14" s="1"/>
  <c r="H161" i="14" s="1"/>
  <c r="G161" i="14"/>
  <c r="H160" i="14"/>
  <c r="G159" i="14"/>
  <c r="F159" i="14"/>
  <c r="F158" i="14"/>
  <c r="H157" i="14"/>
  <c r="G156" i="14"/>
  <c r="F156" i="14"/>
  <c r="H155" i="14"/>
  <c r="H154" i="14"/>
  <c r="G153" i="14"/>
  <c r="F153" i="14"/>
  <c r="H153" i="14" s="1"/>
  <c r="H152" i="14"/>
  <c r="H151" i="14"/>
  <c r="H150" i="14"/>
  <c r="H149" i="14"/>
  <c r="H148" i="14"/>
  <c r="H147" i="14"/>
  <c r="H146" i="14"/>
  <c r="H145" i="14"/>
  <c r="H144" i="14"/>
  <c r="G143" i="14"/>
  <c r="F143" i="14"/>
  <c r="H141" i="14"/>
  <c r="G140" i="14"/>
  <c r="F140" i="14"/>
  <c r="H140" i="14" s="1"/>
  <c r="G139" i="14"/>
  <c r="F139" i="14"/>
  <c r="H138" i="14"/>
  <c r="G137" i="14"/>
  <c r="F137" i="14"/>
  <c r="H137" i="14" s="1"/>
  <c r="H136" i="14"/>
  <c r="H135" i="14"/>
  <c r="H134" i="14"/>
  <c r="G133" i="14"/>
  <c r="F133" i="14"/>
  <c r="H132" i="14"/>
  <c r="H131" i="14"/>
  <c r="H130" i="14"/>
  <c r="H129" i="14"/>
  <c r="G128" i="14"/>
  <c r="F128" i="14"/>
  <c r="F127" i="14" s="1"/>
  <c r="G125" i="14"/>
  <c r="F124" i="14"/>
  <c r="H121" i="14"/>
  <c r="H120" i="14"/>
  <c r="H119" i="14"/>
  <c r="H118" i="14"/>
  <c r="G117" i="14"/>
  <c r="G116" i="14" s="1"/>
  <c r="F117" i="14"/>
  <c r="F116" i="14" s="1"/>
  <c r="H115" i="14"/>
  <c r="H114" i="14"/>
  <c r="G113" i="14"/>
  <c r="G112" i="14" s="1"/>
  <c r="F113" i="14"/>
  <c r="F112" i="14"/>
  <c r="H109" i="14"/>
  <c r="H108" i="14"/>
  <c r="H107" i="14"/>
  <c r="H106" i="14"/>
  <c r="H105" i="14"/>
  <c r="H104" i="14"/>
  <c r="H103" i="14"/>
  <c r="H102" i="14"/>
  <c r="H101" i="14"/>
  <c r="H100" i="14"/>
  <c r="G99" i="14"/>
  <c r="G98" i="14" s="1"/>
  <c r="F99" i="14"/>
  <c r="H97" i="14"/>
  <c r="H96" i="14"/>
  <c r="G95" i="14"/>
  <c r="F95" i="14"/>
  <c r="G94" i="14"/>
  <c r="H92" i="14"/>
  <c r="G91" i="14"/>
  <c r="G90" i="14" s="1"/>
  <c r="G89" i="14" s="1"/>
  <c r="F91" i="14"/>
  <c r="H91" i="14" s="1"/>
  <c r="F90" i="14"/>
  <c r="H88" i="14"/>
  <c r="H87" i="14"/>
  <c r="G86" i="14"/>
  <c r="H86" i="14" s="1"/>
  <c r="F86" i="14"/>
  <c r="G85" i="14"/>
  <c r="F85" i="14"/>
  <c r="F84" i="14"/>
  <c r="H83" i="14"/>
  <c r="G82" i="14"/>
  <c r="G81" i="14" s="1"/>
  <c r="F82" i="14"/>
  <c r="F81" i="14"/>
  <c r="H80" i="14"/>
  <c r="G79" i="14"/>
  <c r="G78" i="14" s="1"/>
  <c r="G73" i="14" s="1"/>
  <c r="F79" i="14"/>
  <c r="H77" i="14"/>
  <c r="H76" i="14"/>
  <c r="G75" i="14"/>
  <c r="F75" i="14"/>
  <c r="G74" i="14"/>
  <c r="H70" i="14"/>
  <c r="G69" i="14"/>
  <c r="G68" i="14" s="1"/>
  <c r="G64" i="14" s="1"/>
  <c r="F69" i="14"/>
  <c r="H67" i="14"/>
  <c r="G66" i="14"/>
  <c r="F66" i="14"/>
  <c r="H66" i="14" s="1"/>
  <c r="G65" i="14"/>
  <c r="F63" i="14"/>
  <c r="H63" i="14" s="1"/>
  <c r="G62" i="14"/>
  <c r="G61" i="14"/>
  <c r="G60" i="14"/>
  <c r="H58" i="14"/>
  <c r="G57" i="14"/>
  <c r="F57" i="14"/>
  <c r="F56" i="14"/>
  <c r="H53" i="14"/>
  <c r="G52" i="14"/>
  <c r="F52" i="14"/>
  <c r="G51" i="14"/>
  <c r="G50" i="14" s="1"/>
  <c r="H49" i="14"/>
  <c r="G48" i="14"/>
  <c r="F48" i="14"/>
  <c r="F47" i="14" s="1"/>
  <c r="H44" i="14"/>
  <c r="G43" i="14"/>
  <c r="F43" i="14"/>
  <c r="H43" i="14" s="1"/>
  <c r="G42" i="14"/>
  <c r="F41" i="14"/>
  <c r="G40" i="14"/>
  <c r="G39" i="14"/>
  <c r="G38" i="14" s="1"/>
  <c r="H37" i="14"/>
  <c r="G36" i="14"/>
  <c r="F36" i="14"/>
  <c r="F35" i="14" s="1"/>
  <c r="F34" i="14" s="1"/>
  <c r="H34" i="14" s="1"/>
  <c r="G35" i="14"/>
  <c r="G34" i="14" s="1"/>
  <c r="H33" i="14"/>
  <c r="G32" i="14"/>
  <c r="G31" i="14" s="1"/>
  <c r="F32" i="14"/>
  <c r="H30" i="14"/>
  <c r="G29" i="14"/>
  <c r="G28" i="14" s="1"/>
  <c r="F29" i="14"/>
  <c r="H27" i="14"/>
  <c r="G26" i="14"/>
  <c r="G25" i="14" s="1"/>
  <c r="F26" i="14"/>
  <c r="F25" i="14" s="1"/>
  <c r="H22" i="14"/>
  <c r="F22" i="14"/>
  <c r="G21" i="14"/>
  <c r="G20" i="14" s="1"/>
  <c r="F21" i="14"/>
  <c r="H19" i="14"/>
  <c r="H18" i="14"/>
  <c r="G18" i="14"/>
  <c r="F18" i="14"/>
  <c r="G17" i="14"/>
  <c r="F17" i="14"/>
  <c r="H15" i="14"/>
  <c r="G14" i="14"/>
  <c r="F14" i="14"/>
  <c r="G13" i="14"/>
  <c r="G12" i="14" s="1"/>
  <c r="G31" i="13"/>
  <c r="F31" i="13"/>
  <c r="E31" i="13"/>
  <c r="D31" i="13"/>
  <c r="G161" i="11"/>
  <c r="G160" i="11"/>
  <c r="G158" i="11" s="1"/>
  <c r="F157" i="11"/>
  <c r="G155" i="11"/>
  <c r="G154" i="11"/>
  <c r="G153" i="11" s="1"/>
  <c r="G151" i="11" s="1"/>
  <c r="I150" i="11" s="1"/>
  <c r="F150" i="11"/>
  <c r="G148" i="11"/>
  <c r="G147" i="11"/>
  <c r="G145" i="11" s="1"/>
  <c r="G143" i="11" s="1"/>
  <c r="G146" i="11"/>
  <c r="F142" i="11"/>
  <c r="G140" i="11"/>
  <c r="G139" i="11"/>
  <c r="G137" i="11" s="1"/>
  <c r="G135" i="11"/>
  <c r="G134" i="11" s="1"/>
  <c r="G132" i="11" s="1"/>
  <c r="G130" i="11"/>
  <c r="G129" i="11"/>
  <c r="G127" i="11" s="1"/>
  <c r="G125" i="11" s="1"/>
  <c r="G128" i="11"/>
  <c r="G123" i="11"/>
  <c r="G122" i="11" s="1"/>
  <c r="G120" i="11" s="1"/>
  <c r="G118" i="11"/>
  <c r="G117" i="11"/>
  <c r="G115" i="11" s="1"/>
  <c r="G113" i="11" s="1"/>
  <c r="G116" i="11"/>
  <c r="G111" i="11"/>
  <c r="G110" i="11" s="1"/>
  <c r="G108" i="11" s="1"/>
  <c r="G106" i="11"/>
  <c r="G105" i="11"/>
  <c r="G103" i="11" s="1"/>
  <c r="G101" i="11"/>
  <c r="G100" i="11"/>
  <c r="G99" i="11"/>
  <c r="G98" i="11" s="1"/>
  <c r="G96" i="11" s="1"/>
  <c r="G94" i="11"/>
  <c r="G93" i="11"/>
  <c r="G91" i="11" s="1"/>
  <c r="G89" i="11"/>
  <c r="G88" i="11" s="1"/>
  <c r="G86" i="11" s="1"/>
  <c r="G84" i="11"/>
  <c r="G83" i="11"/>
  <c r="G82" i="11"/>
  <c r="G81" i="11"/>
  <c r="G79" i="11" s="1"/>
  <c r="G77" i="11"/>
  <c r="G76" i="11" s="1"/>
  <c r="G74" i="11" s="1"/>
  <c r="G72" i="11"/>
  <c r="G71" i="11"/>
  <c r="G69" i="11" s="1"/>
  <c r="G67" i="11"/>
  <c r="G65" i="11" s="1"/>
  <c r="G63" i="11" s="1"/>
  <c r="G66" i="11"/>
  <c r="G61" i="11"/>
  <c r="G60" i="11"/>
  <c r="G59" i="11"/>
  <c r="G58" i="11" s="1"/>
  <c r="G56" i="11" s="1"/>
  <c r="G54" i="11"/>
  <c r="G53" i="11"/>
  <c r="G51" i="11" s="1"/>
  <c r="G49" i="11"/>
  <c r="G48" i="11"/>
  <c r="G47" i="11"/>
  <c r="G46" i="11" s="1"/>
  <c r="G44" i="11" s="1"/>
  <c r="F41" i="11"/>
  <c r="G39" i="11"/>
  <c r="G38" i="11"/>
  <c r="G37" i="11"/>
  <c r="G36" i="11"/>
  <c r="G35" i="11"/>
  <c r="G33" i="11" s="1"/>
  <c r="F32" i="11"/>
  <c r="G30" i="11"/>
  <c r="G29" i="11"/>
  <c r="G27" i="11" s="1"/>
  <c r="F26" i="11"/>
  <c r="G24" i="11"/>
  <c r="G23" i="11"/>
  <c r="G21" i="11" s="1"/>
  <c r="G19" i="11" s="1"/>
  <c r="G22" i="11"/>
  <c r="F18" i="11"/>
  <c r="G16" i="11"/>
  <c r="I165" i="11" s="1"/>
  <c r="G15" i="11"/>
  <c r="G13" i="11" s="1"/>
  <c r="F12" i="11"/>
  <c r="F163" i="11" s="1"/>
  <c r="F137" i="10"/>
  <c r="F155" i="10" s="1"/>
  <c r="F50" i="10"/>
  <c r="F49" i="10"/>
  <c r="F48" i="10"/>
  <c r="F47" i="10"/>
  <c r="F45" i="10"/>
  <c r="F44" i="10"/>
  <c r="F43" i="10"/>
  <c r="F42" i="10"/>
  <c r="F41" i="10"/>
  <c r="F39" i="10"/>
  <c r="F38" i="10" s="1"/>
  <c r="F51" i="10" s="1"/>
  <c r="F156" i="10" s="1"/>
  <c r="F36" i="10"/>
  <c r="F35" i="10"/>
  <c r="F34" i="10"/>
  <c r="F33" i="10"/>
  <c r="F32" i="10"/>
  <c r="F31" i="10"/>
  <c r="F28" i="10"/>
  <c r="F26" i="10"/>
  <c r="F24" i="10"/>
  <c r="F19" i="10"/>
  <c r="F17" i="10"/>
  <c r="F16" i="10"/>
  <c r="F15" i="10"/>
  <c r="F14" i="10"/>
  <c r="F13" i="10"/>
  <c r="F38" i="9"/>
  <c r="F37" i="9"/>
  <c r="F36" i="9"/>
  <c r="F35" i="9"/>
  <c r="F34" i="9"/>
  <c r="F33" i="9"/>
  <c r="F32" i="9"/>
  <c r="F31" i="9"/>
  <c r="F30" i="9"/>
  <c r="F29" i="9"/>
  <c r="F39" i="9" s="1"/>
  <c r="F27" i="9"/>
  <c r="F40" i="9" s="1"/>
  <c r="F25" i="9"/>
  <c r="F23" i="9"/>
  <c r="F22" i="9"/>
  <c r="F21" i="9"/>
  <c r="F19" i="9"/>
  <c r="F16" i="9"/>
  <c r="I18" i="8"/>
  <c r="H18" i="8"/>
  <c r="F18" i="8"/>
  <c r="E17" i="8"/>
  <c r="G16" i="8"/>
  <c r="F16" i="8"/>
  <c r="E16" i="8"/>
  <c r="D16" i="8"/>
  <c r="G15" i="8"/>
  <c r="G18" i="8" s="1"/>
  <c r="F15" i="8"/>
  <c r="E15" i="8"/>
  <c r="D15" i="8"/>
  <c r="D18" i="8" s="1"/>
  <c r="E14" i="8"/>
  <c r="E18" i="8" s="1"/>
  <c r="H90" i="14" l="1"/>
  <c r="G93" i="14"/>
  <c r="G277" i="14"/>
  <c r="H17" i="14"/>
  <c r="H36" i="14"/>
  <c r="H52" i="14"/>
  <c r="H173" i="14"/>
  <c r="H177" i="14"/>
  <c r="F205" i="14"/>
  <c r="H205" i="14" s="1"/>
  <c r="G228" i="14"/>
  <c r="F272" i="14"/>
  <c r="H272" i="14" s="1"/>
  <c r="F362" i="14"/>
  <c r="H362" i="14" s="1"/>
  <c r="F376" i="14"/>
  <c r="F379" i="14"/>
  <c r="F388" i="14"/>
  <c r="H388" i="14" s="1"/>
  <c r="G425" i="14"/>
  <c r="G424" i="14" s="1"/>
  <c r="G408" i="14" s="1"/>
  <c r="H81" i="14"/>
  <c r="F89" i="14"/>
  <c r="H89" i="14" s="1"/>
  <c r="G142" i="14"/>
  <c r="F222" i="14"/>
  <c r="H296" i="14"/>
  <c r="F319" i="14"/>
  <c r="H319" i="14" s="1"/>
  <c r="F313" i="14"/>
  <c r="H354" i="14"/>
  <c r="F384" i="14"/>
  <c r="F425" i="14"/>
  <c r="H425" i="14" s="1"/>
  <c r="G23" i="14"/>
  <c r="F62" i="14"/>
  <c r="H62" i="14" s="1"/>
  <c r="H128" i="14"/>
  <c r="H29" i="14"/>
  <c r="H116" i="14"/>
  <c r="H187" i="14"/>
  <c r="H218" i="14"/>
  <c r="H258" i="14"/>
  <c r="H297" i="14"/>
  <c r="H300" i="14"/>
  <c r="H307" i="14"/>
  <c r="G339" i="14"/>
  <c r="G326" i="14" s="1"/>
  <c r="H359" i="14"/>
  <c r="G391" i="14"/>
  <c r="H391" i="14" s="1"/>
  <c r="H415" i="14"/>
  <c r="H25" i="14"/>
  <c r="F40" i="14"/>
  <c r="H41" i="14"/>
  <c r="H57" i="14"/>
  <c r="G56" i="14"/>
  <c r="G55" i="14" s="1"/>
  <c r="G54" i="14" s="1"/>
  <c r="H139" i="14"/>
  <c r="H14" i="14"/>
  <c r="F13" i="14"/>
  <c r="G127" i="14"/>
  <c r="H133" i="14"/>
  <c r="H229" i="14"/>
  <c r="G16" i="14"/>
  <c r="G11" i="14" s="1"/>
  <c r="F28" i="14"/>
  <c r="H28" i="14" s="1"/>
  <c r="F55" i="14"/>
  <c r="G124" i="14"/>
  <c r="G123" i="14" s="1"/>
  <c r="G122" i="14" s="1"/>
  <c r="H125" i="14"/>
  <c r="H197" i="14"/>
  <c r="F196" i="14"/>
  <c r="H196" i="14" s="1"/>
  <c r="F348" i="14"/>
  <c r="H348" i="14" s="1"/>
  <c r="H350" i="14"/>
  <c r="H21" i="14"/>
  <c r="F20" i="14"/>
  <c r="H48" i="14"/>
  <c r="G47" i="14"/>
  <c r="G46" i="14" s="1"/>
  <c r="G45" i="14" s="1"/>
  <c r="G84" i="14"/>
  <c r="H84" i="14" s="1"/>
  <c r="H85" i="14"/>
  <c r="H143" i="14"/>
  <c r="F142" i="14"/>
  <c r="G169" i="14"/>
  <c r="H169" i="14" s="1"/>
  <c r="H170" i="14"/>
  <c r="H26" i="14"/>
  <c r="H32" i="14"/>
  <c r="F31" i="14"/>
  <c r="H31" i="14" s="1"/>
  <c r="H35" i="14"/>
  <c r="F46" i="14"/>
  <c r="H47" i="14"/>
  <c r="F68" i="14"/>
  <c r="H68" i="14" s="1"/>
  <c r="H69" i="14"/>
  <c r="H75" i="14"/>
  <c r="F74" i="14"/>
  <c r="H99" i="14"/>
  <c r="F98" i="14"/>
  <c r="H98" i="14" s="1"/>
  <c r="H159" i="14"/>
  <c r="G158" i="14"/>
  <c r="H194" i="14"/>
  <c r="F193" i="14"/>
  <c r="H193" i="14" s="1"/>
  <c r="H330" i="14"/>
  <c r="F329" i="14"/>
  <c r="H335" i="14"/>
  <c r="F333" i="14"/>
  <c r="H333" i="14" s="1"/>
  <c r="G383" i="14"/>
  <c r="H434" i="14"/>
  <c r="F433" i="14"/>
  <c r="F42" i="14"/>
  <c r="H42" i="14" s="1"/>
  <c r="F51" i="14"/>
  <c r="F65" i="14"/>
  <c r="H79" i="14"/>
  <c r="F78" i="14"/>
  <c r="H78" i="14" s="1"/>
  <c r="H82" i="14"/>
  <c r="H95" i="14"/>
  <c r="F94" i="14"/>
  <c r="H113" i="14"/>
  <c r="F123" i="14"/>
  <c r="H156" i="14"/>
  <c r="H167" i="14"/>
  <c r="H179" i="14"/>
  <c r="F182" i="14"/>
  <c r="H182" i="14" s="1"/>
  <c r="H279" i="14"/>
  <c r="F278" i="14"/>
  <c r="H294" i="14"/>
  <c r="F293" i="14"/>
  <c r="H293" i="14" s="1"/>
  <c r="H310" i="14"/>
  <c r="H313" i="14"/>
  <c r="H398" i="14"/>
  <c r="F397" i="14"/>
  <c r="H402" i="14"/>
  <c r="F401" i="14"/>
  <c r="H401" i="14" s="1"/>
  <c r="H413" i="14"/>
  <c r="H112" i="14"/>
  <c r="F111" i="14"/>
  <c r="H158" i="14"/>
  <c r="H306" i="14"/>
  <c r="F305" i="14"/>
  <c r="G375" i="14"/>
  <c r="G111" i="14"/>
  <c r="H117" i="14"/>
  <c r="H172" i="14"/>
  <c r="H180" i="14"/>
  <c r="F200" i="14"/>
  <c r="H217" i="14"/>
  <c r="H222" i="14"/>
  <c r="F271" i="14"/>
  <c r="H271" i="14" s="1"/>
  <c r="G305" i="14"/>
  <c r="H311" i="14"/>
  <c r="H315" i="14"/>
  <c r="H370" i="14"/>
  <c r="F369" i="14"/>
  <c r="H376" i="14"/>
  <c r="F375" i="14"/>
  <c r="H379" i="14"/>
  <c r="G395" i="14"/>
  <c r="H403" i="14"/>
  <c r="H411" i="14"/>
  <c r="F410" i="14"/>
  <c r="H414" i="14"/>
  <c r="F262" i="14"/>
  <c r="H262" i="14" s="1"/>
  <c r="G42" i="11"/>
  <c r="I42" i="11" s="1"/>
  <c r="H124" i="14" l="1"/>
  <c r="F61" i="14"/>
  <c r="F60" i="14" s="1"/>
  <c r="H60" i="14" s="1"/>
  <c r="G10" i="14"/>
  <c r="H384" i="14"/>
  <c r="F383" i="14"/>
  <c r="H383" i="14" s="1"/>
  <c r="H305" i="14"/>
  <c r="H410" i="14"/>
  <c r="F409" i="14"/>
  <c r="F50" i="14"/>
  <c r="H50" i="14" s="1"/>
  <c r="H51" i="14"/>
  <c r="H74" i="14"/>
  <c r="F73" i="14"/>
  <c r="H55" i="14"/>
  <c r="H369" i="14"/>
  <c r="F358" i="14"/>
  <c r="H111" i="14"/>
  <c r="H142" i="14"/>
  <c r="H433" i="14"/>
  <c r="F424" i="14"/>
  <c r="H424" i="14" s="1"/>
  <c r="H46" i="14"/>
  <c r="G126" i="14"/>
  <c r="G72" i="14" s="1"/>
  <c r="G71" i="14" s="1"/>
  <c r="H127" i="14"/>
  <c r="F93" i="14"/>
  <c r="H94" i="14"/>
  <c r="F16" i="14"/>
  <c r="H16" i="14" s="1"/>
  <c r="H20" i="14"/>
  <c r="F23" i="14"/>
  <c r="H23" i="14" s="1"/>
  <c r="F122" i="14"/>
  <c r="H122" i="14" s="1"/>
  <c r="H123" i="14"/>
  <c r="F64" i="14"/>
  <c r="H64" i="14" s="1"/>
  <c r="H65" i="14"/>
  <c r="H375" i="14"/>
  <c r="F339" i="14"/>
  <c r="H339" i="14" s="1"/>
  <c r="H200" i="14"/>
  <c r="H397" i="14"/>
  <c r="F396" i="14"/>
  <c r="H278" i="14"/>
  <c r="F277" i="14"/>
  <c r="H329" i="14"/>
  <c r="H56" i="14"/>
  <c r="F228" i="14"/>
  <c r="H228" i="14" s="1"/>
  <c r="F12" i="14"/>
  <c r="H13" i="14"/>
  <c r="H40" i="14"/>
  <c r="F39" i="14"/>
  <c r="G163" i="11"/>
  <c r="I166" i="11" s="1"/>
  <c r="H61" i="14" l="1"/>
  <c r="H93" i="14"/>
  <c r="F45" i="14"/>
  <c r="H358" i="14"/>
  <c r="H73" i="14"/>
  <c r="F408" i="14"/>
  <c r="H409" i="14"/>
  <c r="F11" i="14"/>
  <c r="H12" i="14"/>
  <c r="F54" i="14"/>
  <c r="F38" i="14"/>
  <c r="H38" i="14" s="1"/>
  <c r="H39" i="14"/>
  <c r="F395" i="14"/>
  <c r="H396" i="14"/>
  <c r="F126" i="14"/>
  <c r="F326" i="14"/>
  <c r="H326" i="14" s="1"/>
  <c r="H277" i="14"/>
  <c r="H54" i="14" l="1"/>
  <c r="H408" i="14"/>
  <c r="H395" i="14"/>
  <c r="H45" i="14"/>
  <c r="F10" i="14"/>
  <c r="H11" i="14"/>
  <c r="F72" i="14"/>
  <c r="H126" i="14"/>
  <c r="F71" i="14" l="1"/>
  <c r="H72" i="14"/>
  <c r="H10" i="14"/>
  <c r="H71" i="14" l="1"/>
</calcChain>
</file>

<file path=xl/sharedStrings.xml><?xml version="1.0" encoding="utf-8"?>
<sst xmlns="http://schemas.openxmlformats.org/spreadsheetml/2006/main" count="1131" uniqueCount="505">
  <si>
    <t>PREZYDENTA MIASTA WŁOCŁAWEK</t>
  </si>
  <si>
    <t>w złotych</t>
  </si>
  <si>
    <t>§</t>
  </si>
  <si>
    <t>Szkoły podstawowe</t>
  </si>
  <si>
    <t>Wydział Edukacji, Zdrowia i Polityki Społecznej</t>
  </si>
  <si>
    <t>Przedszkola</t>
  </si>
  <si>
    <t>Technika</t>
  </si>
  <si>
    <t>Licea ogólnokształcące</t>
  </si>
  <si>
    <t>Jednostki oświatowe zbiorczo</t>
  </si>
  <si>
    <t>Internaty i bursy szkolne</t>
  </si>
  <si>
    <t>Załącznik Nr 2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</si>
  <si>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</si>
  <si>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</si>
  <si>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</si>
  <si>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</si>
  <si>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</si>
  <si>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</si>
  <si>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</si>
  <si>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</si>
  <si>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</si>
  <si>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</si>
  <si>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</si>
  <si>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</si>
  <si>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</si>
  <si>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Planowane wydatki</t>
  </si>
  <si>
    <t>w okresie</t>
  </si>
  <si>
    <t>2025 rok</t>
  </si>
  <si>
    <t>Klasyfikacja</t>
  </si>
  <si>
    <t>realizacji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</si>
  <si>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</si>
  <si>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</si>
  <si>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</si>
  <si>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</si>
  <si>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</si>
  <si>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</si>
  <si>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</si>
  <si>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</si>
  <si>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</si>
  <si>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</si>
  <si>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</si>
  <si>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</si>
  <si>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</si>
  <si>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2021 -  2027</t>
  </si>
  <si>
    <t>1.11</t>
  </si>
  <si>
    <t>Dostosowanie kształcenia zawodowego do potrzeb rynku pracy</t>
  </si>
  <si>
    <t>w tym: /Urząd Miasta, Centrum Usług Wspólnych Placówek Oświatowych, Jednostki Oświatowe Zbiorczo/</t>
  </si>
  <si>
    <t>dz. 801</t>
  </si>
  <si>
    <t>rozdz. 80195</t>
  </si>
  <si>
    <t>1.16</t>
  </si>
  <si>
    <t>Młodzi, zdolni, aktywni</t>
  </si>
  <si>
    <t>w tym: /Zespół Szkół Nr 11/</t>
  </si>
  <si>
    <t>1.17</t>
  </si>
  <si>
    <t>Kreatywni i aktywni</t>
  </si>
  <si>
    <t>w tym: /Szkoła Podstawowa Nr 14/</t>
  </si>
  <si>
    <t>1.18</t>
  </si>
  <si>
    <t>Bezpieczna Kryjówka</t>
  </si>
  <si>
    <t>w tym: /Szkoła Podstawowa Nr 23/</t>
  </si>
  <si>
    <t>1.19</t>
  </si>
  <si>
    <t>FolklorLab</t>
  </si>
  <si>
    <t>w tym: /III Liceum Ogólnokształcące, Zespół Szkół Technicznych/</t>
  </si>
  <si>
    <t>1.20</t>
  </si>
  <si>
    <t>LEVEL UP - Klub dla młodzieży - stworzenie i funkcjonowanie klubu młodzieżowego</t>
  </si>
  <si>
    <t>w tym: /Zespół Szkół Technicznych/</t>
  </si>
  <si>
    <t>* środki własne jst, współfinansowanie z budżetu państwa oraz inne</t>
  </si>
  <si>
    <t>do Zarządzenia NR 203/2025</t>
  </si>
  <si>
    <t>z dnia 30 maja 2025 r.</t>
  </si>
  <si>
    <t>Załącznik Nr 3</t>
  </si>
  <si>
    <t>Dochody i wydatki związane z realizacją zadań z zakresu administracji rządowej wykonywanych na podstawie porozumień z organami administracji rządowej na 2025 rok</t>
  </si>
  <si>
    <t>z tego:</t>
  </si>
  <si>
    <t>Dział</t>
  </si>
  <si>
    <t>Rozdział</t>
  </si>
  <si>
    <t>Dotacje
ogółem</t>
  </si>
  <si>
    <t>Wydatki
ogółem
(6+9)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</si>
  <si>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</si>
  <si>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</si>
  <si>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</si>
  <si>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</si>
  <si>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</si>
  <si>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4</t>
  </si>
  <si>
    <t xml:space="preserve">Dotacje udzielane z budżetu jednostki samorządu terytorialnego </t>
  </si>
  <si>
    <t>dla jednostek sektora finansów publicznych na 2025 rok</t>
  </si>
  <si>
    <t xml:space="preserve">§ </t>
  </si>
  <si>
    <t>Nazwa zadania</t>
  </si>
  <si>
    <t>Kwota dotacji</t>
  </si>
  <si>
    <t>dotacje celowe</t>
  </si>
  <si>
    <t>Programy polityki zdrowotnej</t>
  </si>
  <si>
    <t>Przeciwdziałanie alkoholizmowi (dofinansowanie "Niebieskiej linii")</t>
  </si>
  <si>
    <t>Przeciwdziałanie alkoholizmowi (realizacja zadań z zakresu profilaktyki uzależnień)</t>
  </si>
  <si>
    <t xml:space="preserve">Powiatowe urzędy pracy </t>
  </si>
  <si>
    <t>Pozostała działalność - SENIORALIA 2025 – Obchody Święta Seniora (Budżet Obywatelski)</t>
  </si>
  <si>
    <t>Galerie i biura wystaw artystycznych (dotacja na inwestycje)</t>
  </si>
  <si>
    <t xml:space="preserve"> - Galeria Sztuki Współczesnej</t>
  </si>
  <si>
    <t>Centra kultury i sztuki</t>
  </si>
  <si>
    <t xml:space="preserve"> - Centrum Kultury Browar B </t>
  </si>
  <si>
    <t>Centra kultury i sztuki (dotacja na inwestycje)</t>
  </si>
  <si>
    <t xml:space="preserve"> - Centrum Kultury Browar B</t>
  </si>
  <si>
    <t>Biblioteki</t>
  </si>
  <si>
    <t xml:space="preserve"> - Miejska Biblioteka Publiczna</t>
  </si>
  <si>
    <t>Razem:</t>
  </si>
  <si>
    <t>dotacje podmiotowe</t>
  </si>
  <si>
    <t>Pozostała działalność</t>
  </si>
  <si>
    <t xml:space="preserve"> - Zakład Aktywności Zawodowej</t>
  </si>
  <si>
    <t>Galerie i biura wystaw artystycznych</t>
  </si>
  <si>
    <t>Pozostałe instytucje kultury</t>
  </si>
  <si>
    <t xml:space="preserve"> - Teatr Impresaryjny</t>
  </si>
  <si>
    <t xml:space="preserve">                                                                                                Załącznik Nr 5</t>
  </si>
  <si>
    <t xml:space="preserve">                                                                                                PREZYDENTA MIASTA WŁOCŁAWEK</t>
  </si>
  <si>
    <t>dla jednostek spoza sektora finansów publicznych na 2025 rok</t>
  </si>
  <si>
    <t>Zadania w zakresie upowszechniania turystyki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</si>
  <si>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</si>
  <si>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</si>
  <si>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</si>
  <si>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</si>
  <si>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</si>
  <si>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</si>
  <si>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</si>
  <si>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</si>
  <si>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</si>
  <si>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</si>
  <si>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</si>
  <si>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</si>
  <si>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</si>
  <si>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</si>
  <si>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</si>
  <si>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</si>
  <si>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</si>
  <si>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</si>
  <si>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</si>
  <si>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</si>
  <si>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</si>
  <si>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</si>
  <si>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17.1</t>
  </si>
  <si>
    <t xml:space="preserve"> - zadania własne</t>
  </si>
  <si>
    <t>17.2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</si>
  <si>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</si>
  <si>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</si>
  <si>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</si>
  <si>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</si>
  <si>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Działalność placówek opiekuńczo - wychowawczych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</si>
  <si>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</si>
  <si>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</si>
  <si>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</si>
  <si>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</si>
  <si>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</si>
  <si>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</si>
  <si>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</si>
  <si>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</si>
  <si>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</si>
  <si>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</si>
  <si>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</si>
  <si>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</si>
  <si>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</si>
  <si>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</si>
  <si>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</si>
  <si>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Oddziały przedszkolne w szkołach podstawowych</t>
  </si>
  <si>
    <t>Niepubliczne Przedszkole "Smerfna Chata"</t>
  </si>
  <si>
    <t>Przedszkole Niepubliczne "Tęczowa Kraina"</t>
  </si>
  <si>
    <t>Niepubliczne Przedszkole "Na Wspólnej"</t>
  </si>
  <si>
    <t>Niepubliczne Przedszkole "Bajeczka" Kinga Mizak Aneta Kryczka s.c.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</si>
  <si>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</si>
  <si>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</si>
  <si>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</si>
  <si>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</si>
  <si>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</si>
  <si>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</si>
  <si>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</si>
  <si>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</si>
  <si>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</si>
  <si>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</si>
  <si>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</si>
  <si>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</si>
  <si>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</si>
  <si>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</si>
  <si>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</si>
  <si>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</si>
  <si>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</si>
  <si>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</si>
  <si>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</si>
  <si>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</si>
  <si>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>Branżowe szkoły I stopnia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</si>
  <si>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</si>
  <si>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</si>
  <si>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</si>
  <si>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</si>
  <si>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</si>
  <si>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</si>
  <si>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</si>
  <si>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</si>
  <si>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</si>
  <si>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</si>
  <si>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</si>
  <si>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</si>
  <si>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</si>
  <si>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</si>
  <si>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</si>
  <si>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</si>
  <si>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</si>
  <si>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</si>
  <si>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</si>
  <si>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</si>
  <si>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</si>
  <si>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</si>
  <si>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</si>
  <si>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</si>
  <si>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</si>
  <si>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</si>
  <si>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</si>
  <si>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</si>
  <si>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</si>
  <si>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</si>
  <si>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</si>
  <si>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Załącznik Nr 7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</si>
  <si>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</si>
  <si>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</si>
  <si>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</si>
  <si>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</si>
  <si>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</si>
  <si>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2100</t>
  </si>
  <si>
    <t>x</t>
  </si>
  <si>
    <t>Zapewnienie posiłku dzieciom i młodzieży</t>
  </si>
  <si>
    <t>852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</si>
  <si>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</si>
  <si>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</si>
  <si>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</si>
  <si>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</si>
  <si>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</si>
  <si>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</si>
  <si>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</si>
  <si>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</si>
  <si>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Zasiłki okresowe</t>
  </si>
  <si>
    <t>85214</t>
  </si>
  <si>
    <t>Miejski Ośrodek Pomocy Rodzinie</t>
  </si>
  <si>
    <t>Finansowanie pobytu dzieci obywateli Ukrainy umieszczonych w systemie pieczy zastępczej</t>
  </si>
  <si>
    <t>85510</t>
  </si>
  <si>
    <t>Centrum Opieki nad Dzieckiem</t>
  </si>
  <si>
    <t>4350</t>
  </si>
  <si>
    <t>4370</t>
  </si>
  <si>
    <t>758</t>
  </si>
  <si>
    <t>75814</t>
  </si>
  <si>
    <t>Realizacja dodatkowych zadań oświatowych</t>
  </si>
  <si>
    <t>801</t>
  </si>
  <si>
    <t>80101</t>
  </si>
  <si>
    <t>4750</t>
  </si>
  <si>
    <t>2340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</si>
  <si>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</si>
  <si>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</si>
  <si>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</si>
  <si>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</si>
  <si>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</si>
  <si>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</si>
  <si>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</si>
  <si>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</si>
  <si>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</si>
  <si>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</si>
  <si>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</si>
  <si>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</si>
  <si>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</si>
  <si>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</si>
  <si>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</si>
  <si>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</si>
  <si>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</si>
  <si>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</si>
  <si>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</si>
  <si>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Wydział Organizacyjno - Prawny i Kadr</t>
  </si>
  <si>
    <t>Zasiłki stałe wraz ze składkami zdrowotnymi</t>
  </si>
  <si>
    <t>85295</t>
  </si>
  <si>
    <t xml:space="preserve">                                                                                                do Zarządzenia NR 203/2025</t>
  </si>
  <si>
    <t xml:space="preserve">                                                                                                z dnia 30 maja 2025 r.</t>
  </si>
  <si>
    <t>Załącznik Nr 6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</si>
  <si>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</si>
  <si>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</si>
  <si>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</si>
  <si>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</si>
  <si>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</si>
  <si>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Dz.</t>
  </si>
  <si>
    <t>Wyszczególnienie</t>
  </si>
  <si>
    <t>Dochody</t>
  </si>
  <si>
    <t>Wydatki</t>
  </si>
  <si>
    <t>Rozdz.</t>
  </si>
  <si>
    <t>Szkoły podstawowe specjalne</t>
  </si>
  <si>
    <t xml:space="preserve">Szkoły artystyczne </t>
  </si>
  <si>
    <t>Placówki kształcenia ustawicznego i centra kształcenia zawodowego</t>
  </si>
  <si>
    <t>Ośrodki szkolenia, dokształcania i doskonalenia kadr</t>
  </si>
  <si>
    <t>9.</t>
  </si>
  <si>
    <t>Inne formy kształcenia osobno niewymienione</t>
  </si>
  <si>
    <t>10.</t>
  </si>
  <si>
    <t>Stołówki szkolne i przedszkolne</t>
  </si>
  <si>
    <t xml:space="preserve">Kolonie i obozy oraz inne formy wypoczynku dzieci i młodzieży szkolnej, a także szkolenia młodzieży </t>
  </si>
  <si>
    <t>Szkolne schroniska młodzieżowe</t>
  </si>
  <si>
    <t>Młodzieżowe ośrodki wychowawcze</t>
  </si>
  <si>
    <t xml:space="preserve">Ogółem </t>
  </si>
  <si>
    <t>Załącznik Nr 1</t>
  </si>
  <si>
    <t>Zmiany w budżecie miasta Włocławek na 2025 rok</t>
  </si>
  <si>
    <t>Plan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</si>
  <si>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</si>
  <si>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</si>
  <si>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</si>
  <si>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</si>
  <si>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</si>
  <si>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</si>
  <si>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</si>
  <si>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</si>
  <si>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Różne rozliczenia finansowe</t>
  </si>
  <si>
    <t>Organ - Fundusz Pomocy (realizacja dodatkowych zadań oświatowych)</t>
  </si>
  <si>
    <t>środki z Funduszu Pomocy na finansowanie lub dofinansowanie zadań bieżących w zakresie pomocy obywatelom Ukrainy</t>
  </si>
  <si>
    <t>Oświata i wychowanie</t>
  </si>
  <si>
    <t>Dokształcanie i doskonalenie nauczycieli</t>
  </si>
  <si>
    <t>Organ</t>
  </si>
  <si>
    <t>2120</t>
  </si>
  <si>
    <t>dotacje celowe otrzymane z budżetu państwa na zadania bieżące realizowane przez powiat na podstawie porozumień z organami administracji rządowej</t>
  </si>
  <si>
    <t>Organ - projekty w ramach grantów Lokalnej Grupy Działania Miasta Włocławek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</si>
  <si>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</si>
  <si>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</si>
  <si>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</si>
  <si>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</si>
  <si>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</si>
  <si>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</si>
  <si>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</si>
  <si>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</si>
  <si>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Organ - Fundusz Pomocy (zasiłki stałe wraz ze składkami zdrowotnymi)</t>
  </si>
  <si>
    <t>Edukacyjna opieka wychowawcza</t>
  </si>
  <si>
    <t>Pomoc materialna dla uczniów o charakterze socjalnym</t>
  </si>
  <si>
    <t>2030</t>
  </si>
  <si>
    <t>dotacja celowa otrzymana z budżetu państwa na realizację własnych zadań bieżących gmin (związków gmin, związków powiatowo-gminnych)</t>
  </si>
  <si>
    <t>Rodzina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</si>
  <si>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</si>
  <si>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</si>
  <si>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</si>
  <si>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Administracja publiczna</t>
  </si>
  <si>
    <t>Urzędy wojewódzkie</t>
  </si>
  <si>
    <t>Organ - Fundusz Pomocy (nadanie numeru PESEL, aktualizacja i uzupełnienie danych obywateli Ukrainy, wprowadzenie danych do rejestru danych kontaktowych na wniosek oraz zarządzanie statusem UKR)</t>
  </si>
  <si>
    <t>Ośrodki wsparcia</t>
  </si>
  <si>
    <t>2010</t>
  </si>
  <si>
    <t xml:space="preserve">dotacja celowa otrzymana z budżetu państwa na realizację zadań bieżących z zakresu administracji rządowej oraz innych zadań zleconych gminie (związkom gmin, związkom powiatowo-gminnym) ustawami </t>
  </si>
  <si>
    <t>Dochody na zadania rządowe:</t>
  </si>
  <si>
    <t>710</t>
  </si>
  <si>
    <t>Działalność usługowa</t>
  </si>
  <si>
    <t>Zadania z zakresu geodezji i kartografii</t>
  </si>
  <si>
    <t>dotacja celowa otrzymana z budżetu państwa na zadania bieżące z zakresu administracji rządowej oraz inne zadania zlecone ustawami realizowane przez powiat</t>
  </si>
  <si>
    <t xml:space="preserve">Bezpieczeństwo publiczne i ochrona </t>
  </si>
  <si>
    <t>przeciwpożarowa</t>
  </si>
  <si>
    <t>Komendy powiatowe Państwowej Straży Pożarnej</t>
  </si>
  <si>
    <t>Pozostałe zadania w zakresie polityki społecznej</t>
  </si>
  <si>
    <t>Zespoły do spraw orzekania o niepełnosprawności</t>
  </si>
  <si>
    <t>Organ - Fundusz Pomocy (realizacja zadań przez Miejski Zespół do Spraw Orzekania o Niepełnosprawności na rzecz obywateli Ukrainy)</t>
  </si>
  <si>
    <t>Pomoc dla repatriantów</t>
  </si>
  <si>
    <t>WYDATKI OGÓŁEM:</t>
  </si>
  <si>
    <t>Wydatki na zadania własne:</t>
  </si>
  <si>
    <t>Transport i łączność</t>
  </si>
  <si>
    <t>Drogi publiczne gminne</t>
  </si>
  <si>
    <t xml:space="preserve">Miejski Zarząd Dróg i Zieleni </t>
  </si>
  <si>
    <t>4210</t>
  </si>
  <si>
    <t>zakup materiałów i wyposażenia</t>
  </si>
  <si>
    <t>4260</t>
  </si>
  <si>
    <t>zakup energii</t>
  </si>
  <si>
    <t>Płatne parkowanie</t>
  </si>
  <si>
    <t xml:space="preserve">różne opłaty i składki </t>
  </si>
  <si>
    <t>Turystyka</t>
  </si>
  <si>
    <t>Ośrodek Sportu i Rekreacji</t>
  </si>
  <si>
    <t>zakup usług zdrowotnych</t>
  </si>
  <si>
    <t>zakup usług pozostałych</t>
  </si>
  <si>
    <t>Gospodarka mieszkaniowa</t>
  </si>
  <si>
    <t>Gospodarowanie mieszkaniowym zasobem gminy</t>
  </si>
  <si>
    <t>Administracja Zasobów Komunalnych</t>
  </si>
  <si>
    <t>odpisy na zakładowy fundusz świadczeń socjalnych</t>
  </si>
  <si>
    <t>75023</t>
  </si>
  <si>
    <t>Urzędy gmin (miast i miast na prawach powiatu)</t>
  </si>
  <si>
    <t xml:space="preserve">zakup usług obejmujących wykonanie ekspertyz, analiz i opinii </t>
  </si>
  <si>
    <t>podróże służbowe krajowe</t>
  </si>
  <si>
    <t>Miejski Zarząd Dróg i Zieleni - zadanie pn. "Zielone tereny Śródmieścia miasta Włocławek"</t>
  </si>
  <si>
    <t xml:space="preserve">wynagrodzenia osobowe pracowników </t>
  </si>
  <si>
    <t xml:space="preserve">składki na ubezpieczenie społeczne </t>
  </si>
  <si>
    <t>składki na Fundusz Pracy oraz Fundusz Solidarnościowy</t>
  </si>
  <si>
    <t>4218</t>
  </si>
  <si>
    <t>4219</t>
  </si>
  <si>
    <t>Bezpieczeństwo publiczne i ochrona</t>
  </si>
  <si>
    <t>75414</t>
  </si>
  <si>
    <t>Obrona cywilna</t>
  </si>
  <si>
    <t>Wydział Zarządzania Kryzysowego i Bezpieczeństwa</t>
  </si>
  <si>
    <t>zakup usług remontowych</t>
  </si>
  <si>
    <t>Straż gminna (miejska)</t>
  </si>
  <si>
    <t>Straż Miejska</t>
  </si>
  <si>
    <t>dodatkowe wynagrodzenie roczne</t>
  </si>
  <si>
    <t>opłaty z tytułu zakupu usług telekomunikacyjnych</t>
  </si>
  <si>
    <t xml:space="preserve">szkolenia pracowników niebędących członkami korpusu służby cywilnej </t>
  </si>
  <si>
    <t>Rezerwy ogólne i celowe</t>
  </si>
  <si>
    <t>4810</t>
  </si>
  <si>
    <t xml:space="preserve">rezerwy </t>
  </si>
  <si>
    <t xml:space="preserve"> - rezerwa ogólna</t>
  </si>
  <si>
    <t>dodatkowe wynagrodzenie roczne nauczycieli</t>
  </si>
  <si>
    <t>Jednostki oświatowe zbiorczo - Fundusz Pomocy (realizacja dodatkowych zadań oświatowych)</t>
  </si>
  <si>
    <t>zakup towarów (w szczególności materiałów, leków, żywności) w związku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</si>
  <si>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</si>
  <si>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</si>
  <si>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Edukacji, Zdrowia i Polityki Społecznej - Fundusz Pomocy (realizacja dodatkowych zadań oświatowych)</t>
  </si>
  <si>
    <t>dotacja celowa dla jednostki spoza sektora finansów publicznych na finansowanie lub dofinansowanie zadań bieżących związanych z pomocą obywatelom Ukrainy</t>
  </si>
  <si>
    <t>wydatki osobowe niezaliczone do wynagrodzeń</t>
  </si>
  <si>
    <t>wpłaty na PPK finansowane przez podmiot zatrudniający</t>
  </si>
  <si>
    <t>zakup usług związanych z pomocą obywatelom Ukrainy</t>
  </si>
  <si>
    <t xml:space="preserve">Przedszkola specjalne </t>
  </si>
  <si>
    <t>Branżowe szkoły II stopnia</t>
  </si>
  <si>
    <t>opłaty na rzecz budżetów jednostek samorządu terytorialnego</t>
  </si>
  <si>
    <t>Wydział Inwestycji i Zamówień Publicznych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</si>
  <si>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</si>
  <si>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</si>
  <si>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</si>
  <si>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</si>
  <si>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 xml:space="preserve">składki na ubezpieczenia społeczne </t>
  </si>
  <si>
    <t xml:space="preserve">składki na Fundusz Pracy oraz Fundusz Solidarnościowy </t>
  </si>
  <si>
    <t>wynagrodzenie osobowe nauczycieli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</si>
  <si>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</si>
  <si>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</si>
  <si>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</si>
  <si>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</si>
  <si>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</si>
  <si>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</si>
  <si>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Wydział Edukacji, Zdrowia i Polityki Społecznej - projekt pn. "Dostosowanie kształcenia zawodowego do potrzeb rynku pracy"</t>
  </si>
  <si>
    <t>4797</t>
  </si>
  <si>
    <t>4799</t>
  </si>
  <si>
    <t>Jednostki oświatowe zbiorczo  - projekt pn. "Dostosowanie kształcenia zawodowego do potrzeb rynku pracy"</t>
  </si>
  <si>
    <t>4117</t>
  </si>
  <si>
    <t>4119</t>
  </si>
  <si>
    <t>4127</t>
  </si>
  <si>
    <t>4129</t>
  </si>
  <si>
    <t>4717</t>
  </si>
  <si>
    <t>4719</t>
  </si>
  <si>
    <t>Centrum Usług Wspólnych Placówek Oświatowych  - projekt pn. "Dostosowanie kształcenia zawodowego do potrzeb rynku pracy"</t>
  </si>
  <si>
    <t>4017</t>
  </si>
  <si>
    <t>wynagrodzenia osobowe pracowników</t>
  </si>
  <si>
    <t>4019</t>
  </si>
  <si>
    <t>Zespół Szkół Samochodowych - Erasmus+ Akcja KA1 pn. "Międzynarodowe Praktyki Uczniów Szansą Rozwoju Zawodowego"</t>
  </si>
  <si>
    <t>Zespół Szkół Technicznych  - Erasmus + Akcja KA1 pn."Erasmus w ZST - 2025"</t>
  </si>
  <si>
    <t>podróże służbowe zagraniczne</t>
  </si>
  <si>
    <t>Szkoła Podstawowa Nr 2 - Erasmus+ Akcja KA1 pn. "Odkrywcy technologii, ekologii i kultury"</t>
  </si>
  <si>
    <t>zakup środków żywności</t>
  </si>
  <si>
    <t>Jednostki oświatowe zbiorczo - projekt w ramach grantów Lokalnej Grupy Działania Miasta Włocławek</t>
  </si>
  <si>
    <t>składki na ubezpieczenia społeczne</t>
  </si>
  <si>
    <t>wynagrodzenia bezosobowe</t>
  </si>
  <si>
    <t xml:space="preserve">zakup materiałów i wyposażenia </t>
  </si>
  <si>
    <t xml:space="preserve">zakup środków dydaktycznych i książek </t>
  </si>
  <si>
    <t xml:space="preserve">zakup usług pozostałych </t>
  </si>
  <si>
    <t>851</t>
  </si>
  <si>
    <t>Ochrona zdrowia</t>
  </si>
  <si>
    <t>Przeciwdziałanie alkoholizmowi</t>
  </si>
  <si>
    <t>Włocławskie Centrum Organizacji Pozarządowych i Wolontariatu</t>
  </si>
  <si>
    <t>Domy pomocy społecznej</t>
  </si>
  <si>
    <t>Dom Pomocy Społecznej ul. Nowomiejska 19</t>
  </si>
  <si>
    <t>Dom Pomocy Społecznej ul. Dobrzyńska 102</t>
  </si>
  <si>
    <t>Dom Pomocy Społecznej przy ul. Nowomiejskiej 19 - Centrum Wsparcia Społecznego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</si>
  <si>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</si>
  <si>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</si>
  <si>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</si>
  <si>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Dom Pomocy Społecznej przy ul. Nowomiejskiej 19 - mieszkania wspomagane ul. Piekarska 25</t>
  </si>
  <si>
    <t>Miejski Ośrodek Pomocy Rodzinie - Fundusz Pomocy (zasiłki stałe wraz ze składkami zdrowotnymi)</t>
  </si>
  <si>
    <t>Miejski Ośrodek Pomocy Rodzinie - projekt pn. "Osiedlowy Klub Seniora ZORZA"</t>
  </si>
  <si>
    <t>Miejska Jadłodajnia "U Świętego Antoniego"</t>
  </si>
  <si>
    <t>Poradnie psychologiczno - pedagogiczne, w tym</t>
  </si>
  <si>
    <t>poradnie specjalistyczne</t>
  </si>
  <si>
    <t>stypendia dla uczniów</t>
  </si>
  <si>
    <t>inne formy pomocy dla uczniów</t>
  </si>
  <si>
    <t>Świadczenia rodzinne, świadczenia z funduszu</t>
  </si>
  <si>
    <t>alimentacyjnego oraz składki na ubezpieczenia emerytalne</t>
  </si>
  <si>
    <t>i rentowe z ubezpieczenia społecznego</t>
  </si>
  <si>
    <t>Wspieranie rodziny</t>
  </si>
  <si>
    <t>Miejski Ośrodek Pomocy Rodzinie - placówki wsparcia</t>
  </si>
  <si>
    <t>dziennego</t>
  </si>
  <si>
    <t xml:space="preserve">Placówka Opiekuńczo - Wychowawcza Nr 1 "Maluch" </t>
  </si>
  <si>
    <t xml:space="preserve">Placówka Opiekuńczo - Wychowawcza Nr 2 "Calineczka" </t>
  </si>
  <si>
    <t>Placówka Opiekuńczo - Wychowawcza nr 6 "Nibylandia"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</si>
  <si>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</si>
  <si>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</si>
  <si>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>Miejski Ośrodek Pomocy Rodzinie - Fundusz Pomocy (świadczenia rodzinne)</t>
  </si>
  <si>
    <t>Gospodarka komunalna i ochrona środowiska</t>
  </si>
  <si>
    <t>Gospodarka ściekowa i ochrona wód</t>
  </si>
  <si>
    <t>różne opłaty i składki</t>
  </si>
  <si>
    <t>Ochrona powietrza atmosferycznego i klimatu</t>
  </si>
  <si>
    <t>Wydział Dróg, Transportu Zbiorowego i Energii</t>
  </si>
  <si>
    <t xml:space="preserve">Kultura i ochrona dziedzictwa narodowego </t>
  </si>
  <si>
    <t>Wydział Kultury, Turystyki i Promocji</t>
  </si>
  <si>
    <t>dotacja celowa z budżetu dla pozostałych jednostek zaliczanych do sektora finansów publicznych</t>
  </si>
  <si>
    <t>Kultura fizyczna</t>
  </si>
  <si>
    <t>Instytucje kultury fizycznej</t>
  </si>
  <si>
    <t xml:space="preserve">Zadania w zakresie kultury fizycznej </t>
  </si>
  <si>
    <t>Wydział Sportu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</si>
  <si>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</si>
  <si>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</si>
  <si>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nagrody o charakterze szczególnym  niezaliczone do wynagrodzeń</t>
  </si>
  <si>
    <t>Wydatki na zadania zlecone:</t>
  </si>
  <si>
    <t>Wydział Organizacyjno - Prawny i Kadr - Fundusz Pomocy (nadanie numeru PESEL, aktualizacja i uzupełnienie danych obywateli Ukrainy, wprowadzenie danych do rejestru danych kontaktowych na wniosek oraz zarządzanie statusem UKR)</t>
  </si>
  <si>
    <t xml:space="preserve">Środowiskowy Dom Samopomocy </t>
  </si>
  <si>
    <t>Wydatki na zadania rządowe:</t>
  </si>
  <si>
    <t>Wydział Geodezji i Kartografii</t>
  </si>
  <si>
    <t>Bezpieczeństwo publiczne i ochrona przeciwpożarowa</t>
  </si>
  <si>
    <t>Komenda Miejska Państwowej Straży Pożarnej</t>
  </si>
  <si>
    <t>wydatki osobowe niezaliczone do uposażeń wypłacane żołnierzom i funkcjonariuszom</t>
  </si>
  <si>
    <t>wynagrodzenia osobowe członków korpusu służby cywilnej</t>
  </si>
  <si>
    <t>uposażenia żołnierzy zawodowych oraz funkcjonariuszy</t>
  </si>
  <si>
    <t>inne należności żołnierzy zawodowych oraz funkcjonariuszy zaliczane do wynagrodzeń</t>
  </si>
  <si>
    <t>4080</t>
  </si>
  <si>
    <t>uposażenia i świadczenia pieniężne wypłacane przez okres roku żołnierzom i funkcjonariuszom zwolnionym ze służby</t>
  </si>
  <si>
    <t>równoważniki pieniężne i ekwiwalenty dla żołnierzy  i funkcjonariuszy oraz pozostałe należności</t>
  </si>
  <si>
    <t>Miejski Zespół do Spraw Orzekania o Niepełnosprawności - Fundusz Pomocy (realizacja zadań przez Miejski Zespół do Spraw Orzekania o Niepełnosprawności na rzecz obywateli Ukrainy)</t>
  </si>
  <si>
    <t>świadczenia społeczne</t>
  </si>
  <si>
    <r>
      <t>wynagrodzenia bezosobowe</t>
    </r>
    <r>
      <rPr>
        <sz val="7"/>
        <rFont val="Arial CE"/>
        <charset val="238"/>
      </rPr>
      <t xml:space="preserve"> (w tym: budżet obywatelski)</t>
    </r>
  </si>
  <si>
    <r>
      <t xml:space="preserve">zakup usług pozostałych </t>
    </r>
    <r>
      <rPr>
        <sz val="7"/>
        <rFont val="Arial CE"/>
        <charset val="238"/>
      </rPr>
      <t>(w tym: budżet obywatelski)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</si>
</sst>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10"/>
      <name val="Arial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0"/>
      <name val="Arial CE"/>
      <charset val="238"/>
    </font>
    <font>
      <sz val="8"/>
      <color theme="1"/>
      <name val="Arial"/>
      <family val="2"/>
      <charset val="238"/>
    </font>
    <font>
      <sz val="8"/>
      <color theme="1"/>
      <name val="Arial CE"/>
      <charset val="238"/>
    </font>
    <font>
      <b/>
      <sz val="11"/>
      <color theme="1"/>
      <name val="Calibri"/>
      <family val="2"/>
      <charset val="238"/>
      <scheme val="minor"/>
    </font>
    <font>
      <sz val="7"/>
      <name val="Arial CE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7">
    <xf numFmtId="0" fontId="0" fillId="0" borderId="0"/>
    <xf numFmtId="0" fontId="6" fillId="0" borderId="0"/>
    <xf numFmtId="0" fontId="7" fillId="0" borderId="0"/>
    <xf numFmtId="43" fontId="7" fillId="0" borderId="0" applyFont="0" applyFill="0" applyBorder="0" applyAlignment="0" applyProtection="0"/>
    <xf numFmtId="0" fontId="16" fillId="0" borderId="0"/>
    <xf numFmtId="0" fontId="5" fillId="0" borderId="0"/>
    <xf numFmtId="0" fontId="4" fillId="0" borderId="0"/>
    <xf numFmtId="43" fontId="7" fillId="0" borderId="0" applyFont="0" applyFill="0" applyBorder="0" applyAlignment="0" applyProtection="0"/>
    <xf numFmtId="0" fontId="19" fillId="4" borderId="0" applyNumberFormat="0" applyBorder="0" applyAlignment="0" applyProtection="0"/>
    <xf numFmtId="0" fontId="20" fillId="0" borderId="0"/>
    <xf numFmtId="0" fontId="7" fillId="0" borderId="0"/>
    <xf numFmtId="0" fontId="17" fillId="0" borderId="0"/>
    <xf numFmtId="0" fontId="17" fillId="0" borderId="0"/>
    <xf numFmtId="0" fontId="28" fillId="0" borderId="0"/>
    <xf numFmtId="0" fontId="17" fillId="0" borderId="0"/>
    <xf numFmtId="0" fontId="3" fillId="0" borderId="0"/>
    <xf numFmtId="0" fontId="2" fillId="0" borderId="0"/>
  </cellStyleXfs>
  <cellXfs count="643">
    <xf numFmtId="0" fontId="0" fillId="0" borderId="0" xfId="0"/>
    <xf numFmtId="0" fontId="14" fillId="0" borderId="0" xfId="9" applyFont="1"/>
    <xf numFmtId="0" fontId="8" fillId="0" borderId="0" xfId="0" applyFont="1"/>
    <xf numFmtId="0" fontId="8" fillId="0" borderId="0" xfId="10" applyFont="1"/>
    <xf numFmtId="0" fontId="8" fillId="0" borderId="0" xfId="0" applyFont="1" applyAlignment="1">
      <alignment horizontal="left"/>
    </xf>
    <xf numFmtId="0" fontId="18" fillId="0" borderId="0" xfId="9" applyFont="1" applyAlignment="1">
      <alignment horizontal="centerContinuous" vertical="center"/>
    </xf>
    <xf numFmtId="0" fontId="21" fillId="0" borderId="1" xfId="9" applyFont="1" applyBorder="1" applyAlignment="1">
      <alignment horizontal="center" vertical="center"/>
    </xf>
    <xf numFmtId="0" fontId="21" fillId="0" borderId="1" xfId="9" applyFont="1" applyBorder="1" applyAlignment="1">
      <alignment horizontal="center" vertical="center" wrapText="1"/>
    </xf>
    <xf numFmtId="0" fontId="22" fillId="0" borderId="1" xfId="9" applyFont="1" applyBorder="1" applyAlignment="1">
      <alignment horizontal="center" vertical="top" wrapText="1"/>
    </xf>
    <xf numFmtId="0" fontId="21" fillId="0" borderId="12" xfId="9" applyFont="1" applyBorder="1" applyAlignment="1">
      <alignment horizontal="centerContinuous" vertical="center"/>
    </xf>
    <xf numFmtId="0" fontId="21" fillId="0" borderId="13" xfId="9" applyFont="1" applyBorder="1" applyAlignment="1">
      <alignment horizontal="centerContinuous" vertical="center"/>
    </xf>
    <xf numFmtId="0" fontId="21" fillId="0" borderId="14" xfId="9" applyFont="1" applyBorder="1" applyAlignment="1">
      <alignment horizontal="centerContinuous" vertical="center"/>
    </xf>
    <xf numFmtId="0" fontId="21" fillId="0" borderId="3" xfId="9" applyFont="1" applyBorder="1" applyAlignment="1">
      <alignment horizontal="center" vertical="center"/>
    </xf>
    <xf numFmtId="0" fontId="21" fillId="0" borderId="3" xfId="9" applyFont="1" applyBorder="1" applyAlignment="1">
      <alignment horizontal="center" vertical="center" wrapText="1"/>
    </xf>
    <xf numFmtId="0" fontId="22" fillId="0" borderId="3" xfId="9" applyFont="1" applyBorder="1" applyAlignment="1">
      <alignment horizontal="center" vertical="center" wrapText="1"/>
    </xf>
    <xf numFmtId="0" fontId="21" fillId="0" borderId="5" xfId="9" applyFont="1" applyBorder="1" applyAlignment="1">
      <alignment horizontal="center" vertical="center"/>
    </xf>
    <xf numFmtId="0" fontId="22" fillId="0" borderId="5" xfId="9" applyFont="1" applyBorder="1" applyAlignment="1">
      <alignment horizontal="center" vertical="center" wrapText="1"/>
    </xf>
    <xf numFmtId="0" fontId="21" fillId="0" borderId="5" xfId="9" applyFont="1" applyBorder="1" applyAlignment="1">
      <alignment horizontal="center" vertical="center" wrapText="1"/>
    </xf>
    <xf numFmtId="0" fontId="23" fillId="0" borderId="10" xfId="9" applyFont="1" applyBorder="1" applyAlignment="1">
      <alignment horizontal="center" vertical="center"/>
    </xf>
    <xf numFmtId="0" fontId="23" fillId="0" borderId="13" xfId="9" applyFont="1" applyBorder="1" applyAlignment="1">
      <alignment horizontal="center" vertical="center"/>
    </xf>
    <xf numFmtId="0" fontId="18" fillId="0" borderId="1" xfId="9" applyFont="1" applyBorder="1" applyAlignment="1">
      <alignment horizontal="center" vertical="center"/>
    </xf>
    <xf numFmtId="0" fontId="18" fillId="0" borderId="10" xfId="9" applyFont="1" applyBorder="1" applyAlignment="1">
      <alignment vertical="center"/>
    </xf>
    <xf numFmtId="4" fontId="21" fillId="0" borderId="13" xfId="9" applyNumberFormat="1" applyFont="1" applyBorder="1" applyAlignment="1">
      <alignment horizontal="center" vertical="center"/>
    </xf>
    <xf numFmtId="4" fontId="21" fillId="0" borderId="10" xfId="9" applyNumberFormat="1" applyFont="1" applyBorder="1" applyAlignment="1">
      <alignment vertical="center"/>
    </xf>
    <xf numFmtId="4" fontId="14" fillId="0" borderId="0" xfId="9" applyNumberFormat="1" applyFont="1" applyAlignment="1">
      <alignment horizontal="right" vertical="center"/>
    </xf>
    <xf numFmtId="4" fontId="21" fillId="0" borderId="0" xfId="9" applyNumberFormat="1" applyFont="1"/>
    <xf numFmtId="0" fontId="21" fillId="0" borderId="0" xfId="9" applyFont="1"/>
    <xf numFmtId="0" fontId="18" fillId="0" borderId="3" xfId="9" applyFont="1" applyBorder="1" applyAlignment="1">
      <alignment horizontal="center" vertical="center"/>
    </xf>
    <xf numFmtId="4" fontId="14" fillId="0" borderId="0" xfId="9" applyNumberFormat="1" applyFont="1"/>
    <xf numFmtId="43" fontId="14" fillId="0" borderId="0" xfId="7" applyFont="1"/>
    <xf numFmtId="3" fontId="21" fillId="0" borderId="0" xfId="9" applyNumberFormat="1" applyFont="1"/>
    <xf numFmtId="49" fontId="21" fillId="0" borderId="17" xfId="9" applyNumberFormat="1" applyFont="1" applyBorder="1" applyAlignment="1">
      <alignment horizontal="center" vertical="center"/>
    </xf>
    <xf numFmtId="0" fontId="21" fillId="0" borderId="18" xfId="9" applyFont="1" applyBorder="1" applyAlignment="1">
      <alignment vertical="center" wrapText="1"/>
    </xf>
    <xf numFmtId="4" fontId="18" fillId="0" borderId="19" xfId="0" applyNumberFormat="1" applyFont="1" applyBorder="1" applyAlignment="1">
      <alignment horizontal="center" vertical="center"/>
    </xf>
    <xf numFmtId="4" fontId="21" fillId="0" borderId="20" xfId="0" applyNumberFormat="1" applyFont="1" applyBorder="1" applyAlignment="1">
      <alignment horizontal="right" vertical="center"/>
    </xf>
    <xf numFmtId="3" fontId="14" fillId="0" borderId="0" xfId="9" applyNumberFormat="1" applyFont="1"/>
    <xf numFmtId="49" fontId="14" fillId="0" borderId="3" xfId="9" applyNumberFormat="1" applyFont="1" applyBorder="1" applyAlignment="1">
      <alignment horizontal="center" vertical="center"/>
    </xf>
    <xf numFmtId="0" fontId="21" fillId="0" borderId="15" xfId="9" applyFont="1" applyBorder="1" applyAlignment="1">
      <alignment vertical="center" wrapText="1"/>
    </xf>
    <xf numFmtId="0" fontId="14" fillId="0" borderId="2" xfId="9" applyFont="1" applyBorder="1" applyAlignment="1">
      <alignment horizontal="center"/>
    </xf>
    <xf numFmtId="4" fontId="14" fillId="0" borderId="21" xfId="9" applyNumberFormat="1" applyFont="1" applyBorder="1"/>
    <xf numFmtId="4" fontId="14" fillId="0" borderId="22" xfId="9" applyNumberFormat="1" applyFont="1" applyBorder="1"/>
    <xf numFmtId="0" fontId="14" fillId="0" borderId="3" xfId="9" applyFont="1" applyBorder="1" applyAlignment="1">
      <alignment horizontal="center" vertical="center"/>
    </xf>
    <xf numFmtId="0" fontId="24" fillId="0" borderId="23" xfId="9" applyFont="1" applyBorder="1" applyAlignment="1">
      <alignment vertical="top" wrapText="1"/>
    </xf>
    <xf numFmtId="0" fontId="14" fillId="0" borderId="24" xfId="9" applyFont="1" applyBorder="1" applyAlignment="1">
      <alignment horizontal="center"/>
    </xf>
    <xf numFmtId="4" fontId="14" fillId="0" borderId="24" xfId="9" applyNumberFormat="1" applyFont="1" applyBorder="1"/>
    <xf numFmtId="4" fontId="14" fillId="0" borderId="25" xfId="9" applyNumberFormat="1" applyFont="1" applyBorder="1"/>
    <xf numFmtId="4" fontId="14" fillId="0" borderId="23" xfId="9" applyNumberFormat="1" applyFont="1" applyBorder="1"/>
    <xf numFmtId="4" fontId="14" fillId="0" borderId="3" xfId="9" applyNumberFormat="1" applyFont="1" applyBorder="1"/>
    <xf numFmtId="4" fontId="14" fillId="0" borderId="26" xfId="9" applyNumberFormat="1" applyFont="1" applyBorder="1"/>
    <xf numFmtId="0" fontId="14" fillId="0" borderId="0" xfId="9" applyFont="1" applyAlignment="1">
      <alignment horizontal="center"/>
    </xf>
    <xf numFmtId="0" fontId="14" fillId="0" borderId="5" xfId="9" applyFont="1" applyBorder="1" applyAlignment="1">
      <alignment horizontal="center" vertical="center"/>
    </xf>
    <xf numFmtId="0" fontId="14" fillId="0" borderId="27" xfId="9" applyFont="1" applyBorder="1" applyAlignment="1">
      <alignment horizontal="center"/>
    </xf>
    <xf numFmtId="4" fontId="14" fillId="0" borderId="16" xfId="9" applyNumberFormat="1" applyFont="1" applyBorder="1"/>
    <xf numFmtId="49" fontId="14" fillId="0" borderId="15" xfId="9" applyNumberFormat="1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 wrapText="1"/>
    </xf>
    <xf numFmtId="0" fontId="14" fillId="0" borderId="23" xfId="9" applyFont="1" applyBorder="1" applyAlignment="1">
      <alignment horizontal="center" vertical="top"/>
    </xf>
    <xf numFmtId="0" fontId="14" fillId="0" borderId="23" xfId="9" applyFont="1" applyBorder="1"/>
    <xf numFmtId="0" fontId="14" fillId="0" borderId="23" xfId="9" applyFont="1" applyBorder="1" applyAlignment="1">
      <alignment horizontal="center" vertical="center"/>
    </xf>
    <xf numFmtId="0" fontId="14" fillId="3" borderId="23" xfId="9" applyFont="1" applyFill="1" applyBorder="1" applyAlignment="1">
      <alignment horizontal="center"/>
    </xf>
    <xf numFmtId="0" fontId="14" fillId="0" borderId="16" xfId="9" applyFont="1" applyBorder="1" applyAlignment="1">
      <alignment horizontal="center" vertical="center"/>
    </xf>
    <xf numFmtId="0" fontId="14" fillId="3" borderId="16" xfId="9" applyFont="1" applyFill="1" applyBorder="1" applyAlignment="1">
      <alignment horizontal="center"/>
    </xf>
    <xf numFmtId="4" fontId="14" fillId="0" borderId="30" xfId="9" applyNumberFormat="1" applyFont="1" applyBorder="1"/>
    <xf numFmtId="0" fontId="14" fillId="0" borderId="0" xfId="9" applyFont="1" applyAlignment="1">
      <alignment horizontal="center" vertical="center"/>
    </xf>
    <xf numFmtId="4" fontId="14" fillId="0" borderId="0" xfId="9" applyNumberFormat="1" applyFont="1" applyAlignment="1">
      <alignment horizontal="center"/>
    </xf>
    <xf numFmtId="4" fontId="14" fillId="0" borderId="0" xfId="9" applyNumberFormat="1" applyFont="1" applyAlignment="1">
      <alignment horizontal="right"/>
    </xf>
    <xf numFmtId="0" fontId="25" fillId="0" borderId="0" xfId="11" applyFont="1" applyAlignment="1">
      <alignment vertical="center"/>
    </xf>
    <xf numFmtId="0" fontId="8" fillId="0" borderId="0" xfId="11" applyFont="1" applyAlignment="1">
      <alignment horizontal="left"/>
    </xf>
    <xf numFmtId="0" fontId="25" fillId="0" borderId="0" xfId="11" applyFont="1"/>
    <xf numFmtId="0" fontId="8" fillId="0" borderId="0" xfId="11" applyFont="1"/>
    <xf numFmtId="0" fontId="26" fillId="0" borderId="0" xfId="11" applyFont="1"/>
    <xf numFmtId="0" fontId="27" fillId="0" borderId="0" xfId="11" applyFont="1" applyAlignment="1">
      <alignment horizontal="centerContinuous" vertical="center" wrapText="1"/>
    </xf>
    <xf numFmtId="0" fontId="27" fillId="0" borderId="0" xfId="11" applyFont="1" applyAlignment="1">
      <alignment horizontal="center" vertical="center" wrapText="1"/>
    </xf>
    <xf numFmtId="0" fontId="14" fillId="0" borderId="0" xfId="11" applyFont="1" applyAlignment="1">
      <alignment horizontal="center" vertical="center"/>
    </xf>
    <xf numFmtId="0" fontId="27" fillId="2" borderId="1" xfId="11" applyFont="1" applyFill="1" applyBorder="1" applyAlignment="1">
      <alignment horizontal="center" vertical="center"/>
    </xf>
    <xf numFmtId="0" fontId="27" fillId="2" borderId="1" xfId="11" applyFont="1" applyFill="1" applyBorder="1" applyAlignment="1">
      <alignment horizontal="center" vertical="center" wrapText="1"/>
    </xf>
    <xf numFmtId="0" fontId="27" fillId="2" borderId="12" xfId="11" applyFont="1" applyFill="1" applyBorder="1" applyAlignment="1">
      <alignment horizontal="centerContinuous" vertical="center" wrapText="1"/>
    </xf>
    <xf numFmtId="0" fontId="27" fillId="2" borderId="14" xfId="11" applyFont="1" applyFill="1" applyBorder="1" applyAlignment="1">
      <alignment horizontal="centerContinuous" vertical="center" wrapText="1"/>
    </xf>
    <xf numFmtId="0" fontId="27" fillId="2" borderId="13" xfId="11" applyFont="1" applyFill="1" applyBorder="1" applyAlignment="1">
      <alignment horizontal="centerContinuous" vertical="center" wrapText="1"/>
    </xf>
    <xf numFmtId="0" fontId="27" fillId="2" borderId="3" xfId="11" applyFont="1" applyFill="1" applyBorder="1" applyAlignment="1">
      <alignment horizontal="center" vertical="center"/>
    </xf>
    <xf numFmtId="0" fontId="27" fillId="2" borderId="3" xfId="11" applyFont="1" applyFill="1" applyBorder="1" applyAlignment="1">
      <alignment horizontal="center" vertical="center" wrapText="1"/>
    </xf>
    <xf numFmtId="0" fontId="27" fillId="2" borderId="5" xfId="11" applyFont="1" applyFill="1" applyBorder="1" applyAlignment="1">
      <alignment horizontal="center" vertical="center"/>
    </xf>
    <xf numFmtId="0" fontId="27" fillId="2" borderId="5" xfId="11" applyFont="1" applyFill="1" applyBorder="1" applyAlignment="1">
      <alignment horizontal="center" vertical="center" wrapText="1"/>
    </xf>
    <xf numFmtId="0" fontId="27" fillId="2" borderId="5" xfId="11" applyFont="1" applyFill="1" applyBorder="1" applyAlignment="1">
      <alignment horizontal="center" vertical="top" wrapText="1"/>
    </xf>
    <xf numFmtId="0" fontId="10" fillId="2" borderId="10" xfId="11" applyFont="1" applyFill="1" applyBorder="1" applyAlignment="1">
      <alignment horizontal="center" vertical="center" wrapText="1"/>
    </xf>
    <xf numFmtId="0" fontId="11" fillId="0" borderId="10" xfId="11" applyFont="1" applyBorder="1" applyAlignment="1">
      <alignment horizontal="center" vertical="center"/>
    </xf>
    <xf numFmtId="0" fontId="24" fillId="0" borderId="0" xfId="11" applyFont="1"/>
    <xf numFmtId="0" fontId="24" fillId="0" borderId="0" xfId="11" applyFont="1" applyAlignment="1">
      <alignment vertical="center"/>
    </xf>
    <xf numFmtId="0" fontId="25" fillId="0" borderId="10" xfId="11" applyFont="1" applyBorder="1" applyAlignment="1">
      <alignment vertical="center"/>
    </xf>
    <xf numFmtId="4" fontId="25" fillId="0" borderId="10" xfId="11" applyNumberFormat="1" applyFont="1" applyBorder="1" applyAlignment="1">
      <alignment vertical="center"/>
    </xf>
    <xf numFmtId="0" fontId="25" fillId="0" borderId="31" xfId="11" applyFont="1" applyBorder="1" applyAlignment="1">
      <alignment vertical="center"/>
    </xf>
    <xf numFmtId="4" fontId="25" fillId="0" borderId="5" xfId="11" applyNumberFormat="1" applyFont="1" applyBorder="1" applyAlignment="1">
      <alignment vertical="center"/>
    </xf>
    <xf numFmtId="0" fontId="25" fillId="0" borderId="0" xfId="12" applyFont="1"/>
    <xf numFmtId="0" fontId="25" fillId="0" borderId="0" xfId="12" applyFont="1" applyAlignment="1">
      <alignment horizontal="center" vertical="top"/>
    </xf>
    <xf numFmtId="0" fontId="8" fillId="0" borderId="0" xfId="12" applyFont="1" applyAlignment="1">
      <alignment horizontal="left"/>
    </xf>
    <xf numFmtId="0" fontId="26" fillId="0" borderId="0" xfId="12" applyFont="1" applyAlignment="1">
      <alignment horizontal="left"/>
    </xf>
    <xf numFmtId="0" fontId="8" fillId="0" borderId="0" xfId="13" applyFont="1" applyAlignment="1">
      <alignment horizontal="left"/>
    </xf>
    <xf numFmtId="0" fontId="8" fillId="0" borderId="0" xfId="13" applyFont="1"/>
    <xf numFmtId="0" fontId="27" fillId="0" borderId="0" xfId="12" applyFont="1" applyAlignment="1">
      <alignment horizontal="center" vertical="center"/>
    </xf>
    <xf numFmtId="0" fontId="25" fillId="0" borderId="0" xfId="12" applyFont="1" applyAlignment="1">
      <alignment vertical="center"/>
    </xf>
    <xf numFmtId="0" fontId="11" fillId="0" borderId="0" xfId="12" applyFont="1" applyAlignment="1">
      <alignment horizontal="right"/>
    </xf>
    <xf numFmtId="0" fontId="27" fillId="0" borderId="10" xfId="12" applyFont="1" applyBorder="1" applyAlignment="1">
      <alignment horizontal="center" vertical="center"/>
    </xf>
    <xf numFmtId="0" fontId="27" fillId="2" borderId="10" xfId="12" applyFont="1" applyFill="1" applyBorder="1" applyAlignment="1">
      <alignment horizontal="center" vertical="center"/>
    </xf>
    <xf numFmtId="0" fontId="11" fillId="0" borderId="10" xfId="12" applyFont="1" applyBorder="1" applyAlignment="1">
      <alignment horizontal="center" vertical="center"/>
    </xf>
    <xf numFmtId="0" fontId="11" fillId="0" borderId="10" xfId="12" applyFont="1" applyBorder="1" applyAlignment="1">
      <alignment horizontal="center" vertical="top"/>
    </xf>
    <xf numFmtId="0" fontId="11" fillId="0" borderId="0" xfId="12" applyFont="1"/>
    <xf numFmtId="0" fontId="29" fillId="0" borderId="12" xfId="12" applyFont="1" applyBorder="1" applyAlignment="1">
      <alignment horizontal="left" vertical="center"/>
    </xf>
    <xf numFmtId="0" fontId="29" fillId="0" borderId="14" xfId="12" applyFont="1" applyBorder="1" applyAlignment="1">
      <alignment horizontal="left" vertical="center"/>
    </xf>
    <xf numFmtId="0" fontId="29" fillId="0" borderId="14" xfId="12" applyFont="1" applyBorder="1" applyAlignment="1">
      <alignment horizontal="center" vertical="top"/>
    </xf>
    <xf numFmtId="0" fontId="29" fillId="0" borderId="13" xfId="12" applyFont="1" applyBorder="1" applyAlignment="1">
      <alignment horizontal="left" vertical="center"/>
    </xf>
    <xf numFmtId="0" fontId="30" fillId="0" borderId="10" xfId="12" applyFont="1" applyBorder="1" applyAlignment="1">
      <alignment horizontal="center" vertical="center"/>
    </xf>
    <xf numFmtId="0" fontId="26" fillId="0" borderId="10" xfId="12" applyFont="1" applyBorder="1" applyAlignment="1">
      <alignment vertical="center" wrapText="1"/>
    </xf>
    <xf numFmtId="4" fontId="26" fillId="0" borderId="10" xfId="12" applyNumberFormat="1" applyFont="1" applyBorder="1" applyAlignment="1">
      <alignment vertical="center"/>
    </xf>
    <xf numFmtId="4" fontId="25" fillId="0" borderId="0" xfId="12" applyNumberFormat="1" applyFont="1"/>
    <xf numFmtId="0" fontId="30" fillId="0" borderId="1" xfId="12" applyFont="1" applyBorder="1" applyAlignment="1">
      <alignment horizontal="center" vertical="center"/>
    </xf>
    <xf numFmtId="0" fontId="26" fillId="0" borderId="1" xfId="12" applyFont="1" applyBorder="1" applyAlignment="1">
      <alignment horizontal="center" vertical="center"/>
    </xf>
    <xf numFmtId="0" fontId="26" fillId="0" borderId="10" xfId="12" applyFont="1" applyBorder="1" applyAlignment="1">
      <alignment horizontal="center" vertical="center"/>
    </xf>
    <xf numFmtId="0" fontId="26" fillId="0" borderId="10" xfId="12" applyFont="1" applyBorder="1" applyAlignment="1">
      <alignment vertical="center"/>
    </xf>
    <xf numFmtId="0" fontId="26" fillId="3" borderId="10" xfId="14" applyFont="1" applyFill="1" applyBorder="1" applyAlignment="1">
      <alignment vertical="center"/>
    </xf>
    <xf numFmtId="0" fontId="26" fillId="3" borderId="10" xfId="14" applyFont="1" applyFill="1" applyBorder="1" applyAlignment="1">
      <alignment horizontal="center" vertical="center"/>
    </xf>
    <xf numFmtId="0" fontId="25" fillId="3" borderId="12" xfId="8" applyFont="1" applyFill="1" applyBorder="1" applyAlignment="1">
      <alignment horizontal="center" vertical="center"/>
    </xf>
    <xf numFmtId="0" fontId="26" fillId="0" borderId="12" xfId="14" applyFont="1" applyBorder="1" applyAlignment="1">
      <alignment vertical="center" wrapText="1"/>
    </xf>
    <xf numFmtId="0" fontId="13" fillId="0" borderId="12" xfId="12" applyFont="1" applyBorder="1" applyAlignment="1">
      <alignment horizontal="center" vertical="center"/>
    </xf>
    <xf numFmtId="0" fontId="8" fillId="3" borderId="14" xfId="13" applyFont="1" applyFill="1" applyBorder="1" applyAlignment="1">
      <alignment vertical="center"/>
    </xf>
    <xf numFmtId="0" fontId="8" fillId="3" borderId="14" xfId="13" applyFont="1" applyFill="1" applyBorder="1" applyAlignment="1">
      <alignment horizontal="center" vertical="center"/>
    </xf>
    <xf numFmtId="0" fontId="14" fillId="3" borderId="14" xfId="8" applyFont="1" applyFill="1" applyBorder="1" applyAlignment="1">
      <alignment horizontal="center" vertical="center"/>
    </xf>
    <xf numFmtId="0" fontId="8" fillId="0" borderId="31" xfId="12" applyFont="1" applyBorder="1" applyAlignment="1">
      <alignment vertical="center"/>
    </xf>
    <xf numFmtId="4" fontId="8" fillId="0" borderId="10" xfId="12" applyNumberFormat="1" applyFont="1" applyBorder="1" applyAlignment="1">
      <alignment vertical="center"/>
    </xf>
    <xf numFmtId="0" fontId="14" fillId="0" borderId="0" xfId="12" applyFont="1"/>
    <xf numFmtId="0" fontId="26" fillId="0" borderId="10" xfId="12" applyFont="1" applyBorder="1" applyAlignment="1">
      <alignment horizontal="left" vertical="center"/>
    </xf>
    <xf numFmtId="4" fontId="26" fillId="0" borderId="10" xfId="12" applyNumberFormat="1" applyFont="1" applyBorder="1" applyAlignment="1">
      <alignment horizontal="right" vertical="center"/>
    </xf>
    <xf numFmtId="0" fontId="13" fillId="0" borderId="6" xfId="12" applyFont="1" applyBorder="1" applyAlignment="1">
      <alignment horizontal="center"/>
    </xf>
    <xf numFmtId="0" fontId="8" fillId="0" borderId="30" xfId="12" applyFont="1" applyBorder="1" applyAlignment="1">
      <alignment horizontal="center"/>
    </xf>
    <xf numFmtId="0" fontId="8" fillId="0" borderId="14" xfId="12" applyFont="1" applyBorder="1" applyAlignment="1">
      <alignment horizontal="center"/>
    </xf>
    <xf numFmtId="0" fontId="8" fillId="0" borderId="13" xfId="12" applyFont="1" applyBorder="1" applyAlignment="1">
      <alignment horizontal="center" vertical="top"/>
    </xf>
    <xf numFmtId="0" fontId="8" fillId="0" borderId="10" xfId="12" applyFont="1" applyBorder="1" applyAlignment="1">
      <alignment wrapText="1"/>
    </xf>
    <xf numFmtId="4" fontId="8" fillId="0" borderId="31" xfId="12" applyNumberFormat="1" applyFont="1" applyBorder="1" applyAlignment="1">
      <alignment horizontal="right" vertical="center"/>
    </xf>
    <xf numFmtId="0" fontId="8" fillId="0" borderId="30" xfId="12" applyFont="1" applyBorder="1" applyAlignment="1">
      <alignment horizontal="center" vertical="top"/>
    </xf>
    <xf numFmtId="0" fontId="8" fillId="0" borderId="10" xfId="12" applyFont="1" applyBorder="1" applyAlignment="1">
      <alignment vertical="center"/>
    </xf>
    <xf numFmtId="4" fontId="8" fillId="0" borderId="31" xfId="12" applyNumberFormat="1" applyFont="1" applyBorder="1" applyAlignment="1">
      <alignment vertical="center"/>
    </xf>
    <xf numFmtId="0" fontId="8" fillId="0" borderId="13" xfId="12" applyFont="1" applyBorder="1"/>
    <xf numFmtId="4" fontId="8" fillId="0" borderId="31" xfId="12" applyNumberFormat="1" applyFont="1" applyBorder="1"/>
    <xf numFmtId="4" fontId="26" fillId="0" borderId="13" xfId="12" applyNumberFormat="1" applyFont="1" applyBorder="1" applyAlignment="1">
      <alignment vertical="center"/>
    </xf>
    <xf numFmtId="0" fontId="8" fillId="0" borderId="13" xfId="12" applyFont="1" applyBorder="1" applyAlignment="1">
      <alignment horizontal="center"/>
    </xf>
    <xf numFmtId="0" fontId="8" fillId="0" borderId="31" xfId="12" applyFont="1" applyBorder="1"/>
    <xf numFmtId="0" fontId="13" fillId="0" borderId="12" xfId="12" applyFont="1" applyBorder="1" applyAlignment="1">
      <alignment horizontal="center"/>
    </xf>
    <xf numFmtId="0" fontId="8" fillId="0" borderId="10" xfId="12" applyFont="1" applyBorder="1"/>
    <xf numFmtId="4" fontId="8" fillId="0" borderId="13" xfId="12" applyNumberFormat="1" applyFont="1" applyBorder="1"/>
    <xf numFmtId="0" fontId="8" fillId="0" borderId="30" xfId="12" applyFont="1" applyBorder="1"/>
    <xf numFmtId="0" fontId="25" fillId="0" borderId="0" xfId="13" applyFont="1"/>
    <xf numFmtId="0" fontId="25" fillId="0" borderId="0" xfId="13" applyFont="1" applyAlignment="1">
      <alignment horizontal="center"/>
    </xf>
    <xf numFmtId="0" fontId="14" fillId="0" borderId="0" xfId="13" applyFont="1"/>
    <xf numFmtId="0" fontId="26" fillId="0" borderId="0" xfId="13" applyFont="1" applyAlignment="1">
      <alignment horizontal="left"/>
    </xf>
    <xf numFmtId="0" fontId="27" fillId="0" borderId="0" xfId="13" applyFont="1" applyAlignment="1">
      <alignment horizontal="centerContinuous" vertical="center" wrapText="1"/>
    </xf>
    <xf numFmtId="0" fontId="31" fillId="0" borderId="0" xfId="13" applyFont="1" applyAlignment="1">
      <alignment horizontal="centerContinuous" wrapText="1"/>
    </xf>
    <xf numFmtId="0" fontId="27" fillId="0" borderId="0" xfId="13" applyFont="1" applyAlignment="1">
      <alignment horizontal="center" vertical="center"/>
    </xf>
    <xf numFmtId="0" fontId="11" fillId="0" borderId="0" xfId="13" applyFont="1" applyAlignment="1">
      <alignment horizontal="right"/>
    </xf>
    <xf numFmtId="0" fontId="27" fillId="0" borderId="10" xfId="13" applyFont="1" applyBorder="1" applyAlignment="1">
      <alignment horizontal="center" vertical="center"/>
    </xf>
    <xf numFmtId="0" fontId="27" fillId="3" borderId="10" xfId="13" applyFont="1" applyFill="1" applyBorder="1" applyAlignment="1">
      <alignment horizontal="center" vertical="center"/>
    </xf>
    <xf numFmtId="0" fontId="27" fillId="3" borderId="12" xfId="13" applyFont="1" applyFill="1" applyBorder="1" applyAlignment="1">
      <alignment horizontal="centerContinuous" vertical="center"/>
    </xf>
    <xf numFmtId="0" fontId="32" fillId="0" borderId="10" xfId="13" applyFont="1" applyBorder="1" applyAlignment="1">
      <alignment horizontal="center" vertical="center"/>
    </xf>
    <xf numFmtId="0" fontId="32" fillId="3" borderId="10" xfId="13" applyFont="1" applyFill="1" applyBorder="1" applyAlignment="1">
      <alignment horizontal="center" vertical="center"/>
    </xf>
    <xf numFmtId="0" fontId="23" fillId="3" borderId="12" xfId="8" applyFont="1" applyFill="1" applyBorder="1" applyAlignment="1">
      <alignment horizontal="center" vertical="top"/>
    </xf>
    <xf numFmtId="0" fontId="32" fillId="3" borderId="12" xfId="13" applyFont="1" applyFill="1" applyBorder="1" applyAlignment="1">
      <alignment horizontal="centerContinuous" vertical="center"/>
    </xf>
    <xf numFmtId="0" fontId="32" fillId="0" borderId="0" xfId="13" applyFont="1"/>
    <xf numFmtId="0" fontId="25" fillId="0" borderId="14" xfId="8" applyFont="1" applyFill="1" applyBorder="1" applyAlignment="1">
      <alignment horizontal="center" vertical="top"/>
    </xf>
    <xf numFmtId="0" fontId="26" fillId="0" borderId="10" xfId="13" applyFont="1" applyBorder="1" applyAlignment="1">
      <alignment vertical="center"/>
    </xf>
    <xf numFmtId="0" fontId="30" fillId="0" borderId="10" xfId="12" applyFont="1" applyBorder="1" applyAlignment="1">
      <alignment horizontal="right" vertical="center"/>
    </xf>
    <xf numFmtId="0" fontId="33" fillId="0" borderId="0" xfId="13" applyFont="1"/>
    <xf numFmtId="0" fontId="26" fillId="3" borderId="10" xfId="13" applyFont="1" applyFill="1" applyBorder="1" applyAlignment="1">
      <alignment vertical="center"/>
    </xf>
    <xf numFmtId="0" fontId="25" fillId="3" borderId="10" xfId="8" applyFont="1" applyFill="1" applyBorder="1" applyAlignment="1">
      <alignment horizontal="center" vertical="center"/>
    </xf>
    <xf numFmtId="0" fontId="30" fillId="3" borderId="10" xfId="13" applyFont="1" applyFill="1" applyBorder="1" applyAlignment="1">
      <alignment horizontal="left" vertical="center" wrapText="1"/>
    </xf>
    <xf numFmtId="4" fontId="26" fillId="0" borderId="10" xfId="13" applyNumberFormat="1" applyFont="1" applyBorder="1" applyAlignment="1">
      <alignment vertical="center"/>
    </xf>
    <xf numFmtId="0" fontId="26" fillId="3" borderId="12" xfId="13" applyFont="1" applyFill="1" applyBorder="1" applyAlignment="1">
      <alignment vertical="top" wrapText="1"/>
    </xf>
    <xf numFmtId="4" fontId="25" fillId="0" borderId="0" xfId="13" applyNumberFormat="1" applyFont="1"/>
    <xf numFmtId="0" fontId="26" fillId="0" borderId="10" xfId="13" applyFont="1" applyBorder="1" applyAlignment="1">
      <alignment vertical="top"/>
    </xf>
    <xf numFmtId="0" fontId="26" fillId="3" borderId="10" xfId="13" applyFont="1" applyFill="1" applyBorder="1" applyAlignment="1">
      <alignment vertical="top"/>
    </xf>
    <xf numFmtId="0" fontId="25" fillId="3" borderId="12" xfId="8" applyFont="1" applyFill="1" applyBorder="1" applyAlignment="1">
      <alignment horizontal="center" vertical="top"/>
    </xf>
    <xf numFmtId="0" fontId="26" fillId="3" borderId="12" xfId="13" applyFont="1" applyFill="1" applyBorder="1" applyAlignment="1">
      <alignment vertical="center" wrapText="1"/>
    </xf>
    <xf numFmtId="4" fontId="26" fillId="0" borderId="10" xfId="13" applyNumberFormat="1" applyFont="1" applyBorder="1"/>
    <xf numFmtId="0" fontId="25" fillId="0" borderId="5" xfId="8" applyFont="1" applyFill="1" applyBorder="1" applyAlignment="1">
      <alignment horizontal="center" vertical="center" wrapText="1"/>
    </xf>
    <xf numFmtId="0" fontId="26" fillId="0" borderId="12" xfId="12" applyFont="1" applyBorder="1" applyAlignment="1">
      <alignment vertical="center"/>
    </xf>
    <xf numFmtId="0" fontId="26" fillId="0" borderId="4" xfId="12" applyFont="1" applyBorder="1"/>
    <xf numFmtId="0" fontId="26" fillId="0" borderId="0" xfId="12" applyFont="1"/>
    <xf numFmtId="0" fontId="26" fillId="0" borderId="0" xfId="12" applyFont="1" applyAlignment="1">
      <alignment vertical="center"/>
    </xf>
    <xf numFmtId="0" fontId="25" fillId="0" borderId="10" xfId="8" applyFont="1" applyFill="1" applyBorder="1" applyAlignment="1">
      <alignment horizontal="center" vertical="top" wrapText="1"/>
    </xf>
    <xf numFmtId="0" fontId="8" fillId="0" borderId="12" xfId="12" applyFont="1" applyBorder="1" applyAlignment="1">
      <alignment horizontal="left" vertical="center" wrapText="1"/>
    </xf>
    <xf numFmtId="4" fontId="26" fillId="0" borderId="10" xfId="12" applyNumberFormat="1" applyFont="1" applyBorder="1"/>
    <xf numFmtId="0" fontId="26" fillId="0" borderId="2" xfId="12" applyFont="1" applyBorder="1"/>
    <xf numFmtId="0" fontId="26" fillId="0" borderId="21" xfId="12" applyFont="1" applyBorder="1"/>
    <xf numFmtId="0" fontId="25" fillId="0" borderId="1" xfId="8" applyFont="1" applyFill="1" applyBorder="1" applyAlignment="1">
      <alignment horizontal="center" vertical="top"/>
    </xf>
    <xf numFmtId="0" fontId="8" fillId="0" borderId="32" xfId="12" applyFont="1" applyBorder="1" applyAlignment="1">
      <alignment vertical="center" wrapText="1"/>
    </xf>
    <xf numFmtId="4" fontId="26" fillId="0" borderId="9" xfId="12" applyNumberFormat="1" applyFont="1" applyBorder="1"/>
    <xf numFmtId="0" fontId="25" fillId="0" borderId="3" xfId="8" applyFont="1" applyFill="1" applyBorder="1" applyAlignment="1">
      <alignment horizontal="center" vertical="top"/>
    </xf>
    <xf numFmtId="0" fontId="8" fillId="0" borderId="33" xfId="13" applyFont="1" applyBorder="1" applyAlignment="1">
      <alignment vertical="center" wrapText="1"/>
    </xf>
    <xf numFmtId="4" fontId="26" fillId="0" borderId="33" xfId="12" applyNumberFormat="1" applyFont="1" applyBorder="1"/>
    <xf numFmtId="4" fontId="26" fillId="0" borderId="34" xfId="12" applyNumberFormat="1" applyFont="1" applyBorder="1"/>
    <xf numFmtId="0" fontId="26" fillId="0" borderId="6" xfId="12" applyFont="1" applyBorder="1"/>
    <xf numFmtId="0" fontId="26" fillId="0" borderId="30" xfId="12" applyFont="1" applyBorder="1"/>
    <xf numFmtId="0" fontId="25" fillId="0" borderId="5" xfId="8" applyFont="1" applyFill="1" applyBorder="1" applyAlignment="1">
      <alignment horizontal="center" vertical="top"/>
    </xf>
    <xf numFmtId="0" fontId="8" fillId="0" borderId="6" xfId="12" applyFont="1" applyBorder="1" applyAlignment="1">
      <alignment wrapText="1"/>
    </xf>
    <xf numFmtId="4" fontId="26" fillId="0" borderId="35" xfId="12" applyNumberFormat="1" applyFont="1" applyBorder="1"/>
    <xf numFmtId="0" fontId="26" fillId="0" borderId="5" xfId="12" applyFont="1" applyBorder="1" applyAlignment="1">
      <alignment vertical="center"/>
    </xf>
    <xf numFmtId="0" fontId="26" fillId="0" borderId="6" xfId="12" applyFont="1" applyBorder="1" applyAlignment="1">
      <alignment vertical="center"/>
    </xf>
    <xf numFmtId="4" fontId="26" fillId="0" borderId="5" xfId="12" applyNumberFormat="1" applyFont="1" applyBorder="1" applyAlignment="1">
      <alignment vertical="center"/>
    </xf>
    <xf numFmtId="0" fontId="26" fillId="0" borderId="12" xfId="12" applyFont="1" applyBorder="1"/>
    <xf numFmtId="0" fontId="26" fillId="0" borderId="14" xfId="12" applyFont="1" applyBorder="1"/>
    <xf numFmtId="0" fontId="26" fillId="0" borderId="14" xfId="12" applyFont="1" applyBorder="1" applyAlignment="1">
      <alignment vertical="center"/>
    </xf>
    <xf numFmtId="0" fontId="25" fillId="0" borderId="10" xfId="8" applyFont="1" applyFill="1" applyBorder="1" applyAlignment="1">
      <alignment horizontal="center" vertical="center"/>
    </xf>
    <xf numFmtId="0" fontId="25" fillId="0" borderId="10" xfId="8" applyFont="1" applyFill="1" applyBorder="1" applyAlignment="1">
      <alignment horizontal="center" vertical="top"/>
    </xf>
    <xf numFmtId="0" fontId="8" fillId="0" borderId="8" xfId="13" applyFont="1" applyBorder="1" applyAlignment="1">
      <alignment horizontal="left" wrapText="1"/>
    </xf>
    <xf numFmtId="0" fontId="8" fillId="0" borderId="8" xfId="12" applyFont="1" applyBorder="1" applyAlignment="1">
      <alignment horizontal="left" vertical="center" wrapText="1"/>
    </xf>
    <xf numFmtId="0" fontId="8" fillId="0" borderId="36" xfId="12" applyFont="1" applyBorder="1" applyAlignment="1">
      <alignment horizontal="left" vertical="center" wrapText="1"/>
    </xf>
    <xf numFmtId="0" fontId="25" fillId="3" borderId="6" xfId="8" applyFont="1" applyFill="1" applyBorder="1" applyAlignment="1">
      <alignment horizontal="center" vertical="center" wrapText="1"/>
    </xf>
    <xf numFmtId="0" fontId="26" fillId="3" borderId="6" xfId="13" applyFont="1" applyFill="1" applyBorder="1" applyAlignment="1">
      <alignment vertical="center" wrapText="1"/>
    </xf>
    <xf numFmtId="4" fontId="26" fillId="0" borderId="5" xfId="13" applyNumberFormat="1" applyFont="1" applyBorder="1"/>
    <xf numFmtId="0" fontId="25" fillId="3" borderId="6" xfId="8" applyFont="1" applyFill="1" applyBorder="1" applyAlignment="1">
      <alignment horizontal="center" vertical="top"/>
    </xf>
    <xf numFmtId="0" fontId="26" fillId="3" borderId="6" xfId="13" applyFont="1" applyFill="1" applyBorder="1" applyAlignment="1">
      <alignment vertical="top"/>
    </xf>
    <xf numFmtId="0" fontId="26" fillId="0" borderId="1" xfId="13" applyFont="1" applyBorder="1" applyAlignment="1">
      <alignment vertical="center"/>
    </xf>
    <xf numFmtId="0" fontId="26" fillId="3" borderId="1" xfId="13" applyFont="1" applyFill="1" applyBorder="1" applyAlignment="1">
      <alignment vertical="center"/>
    </xf>
    <xf numFmtId="0" fontId="26" fillId="3" borderId="22" xfId="13" applyFont="1" applyFill="1" applyBorder="1" applyAlignment="1">
      <alignment vertical="center"/>
    </xf>
    <xf numFmtId="0" fontId="25" fillId="3" borderId="21" xfId="8" applyFont="1" applyFill="1" applyBorder="1" applyAlignment="1">
      <alignment horizontal="center" vertical="center"/>
    </xf>
    <xf numFmtId="0" fontId="26" fillId="0" borderId="12" xfId="13" applyFont="1" applyBorder="1" applyAlignment="1">
      <alignment vertical="top" wrapText="1"/>
    </xf>
    <xf numFmtId="0" fontId="25" fillId="0" borderId="12" xfId="8" applyFont="1" applyFill="1" applyBorder="1" applyAlignment="1">
      <alignment horizontal="center" vertical="center"/>
    </xf>
    <xf numFmtId="0" fontId="26" fillId="0" borderId="12" xfId="13" applyFont="1" applyBorder="1" applyAlignment="1">
      <alignment vertical="center" wrapText="1"/>
    </xf>
    <xf numFmtId="0" fontId="26" fillId="3" borderId="1" xfId="13" applyFont="1" applyFill="1" applyBorder="1" applyAlignment="1">
      <alignment horizontal="right" vertical="center"/>
    </xf>
    <xf numFmtId="0" fontId="26" fillId="3" borderId="22" xfId="13" applyFont="1" applyFill="1" applyBorder="1" applyAlignment="1">
      <alignment horizontal="right" vertical="center"/>
    </xf>
    <xf numFmtId="0" fontId="26" fillId="3" borderId="12" xfId="13" applyFont="1" applyFill="1" applyBorder="1" applyAlignment="1">
      <alignment wrapText="1"/>
    </xf>
    <xf numFmtId="49" fontId="8" fillId="0" borderId="1" xfId="13" applyNumberFormat="1" applyFont="1" applyBorder="1" applyAlignment="1">
      <alignment horizontal="right"/>
    </xf>
    <xf numFmtId="0" fontId="8" fillId="3" borderId="1" xfId="13" applyFont="1" applyFill="1" applyBorder="1" applyAlignment="1">
      <alignment horizontal="right" vertical="top"/>
    </xf>
    <xf numFmtId="0" fontId="8" fillId="3" borderId="22" xfId="13" applyFont="1" applyFill="1" applyBorder="1" applyAlignment="1">
      <alignment horizontal="right" vertical="top"/>
    </xf>
    <xf numFmtId="0" fontId="14" fillId="3" borderId="21" xfId="8" applyFont="1" applyFill="1" applyBorder="1" applyAlignment="1">
      <alignment horizontal="center" vertical="top"/>
    </xf>
    <xf numFmtId="0" fontId="8" fillId="3" borderId="37" xfId="13" applyFont="1" applyFill="1" applyBorder="1" applyAlignment="1">
      <alignment wrapText="1"/>
    </xf>
    <xf numFmtId="4" fontId="8" fillId="0" borderId="9" xfId="13" applyNumberFormat="1" applyFont="1" applyBorder="1" applyAlignment="1">
      <alignment vertical="center"/>
    </xf>
    <xf numFmtId="49" fontId="8" fillId="0" borderId="5" xfId="13" applyNumberFormat="1" applyFont="1" applyBorder="1" applyAlignment="1">
      <alignment horizontal="right"/>
    </xf>
    <xf numFmtId="0" fontId="8" fillId="3" borderId="5" xfId="13" applyFont="1" applyFill="1" applyBorder="1" applyAlignment="1">
      <alignment horizontal="right" vertical="top"/>
    </xf>
    <xf numFmtId="0" fontId="8" fillId="3" borderId="31" xfId="13" applyFont="1" applyFill="1" applyBorder="1" applyAlignment="1">
      <alignment horizontal="right" vertical="top"/>
    </xf>
    <xf numFmtId="0" fontId="14" fillId="3" borderId="30" xfId="8" applyFont="1" applyFill="1" applyBorder="1" applyAlignment="1">
      <alignment horizontal="center" vertical="top"/>
    </xf>
    <xf numFmtId="0" fontId="8" fillId="3" borderId="6" xfId="13" applyFont="1" applyFill="1" applyBorder="1" applyAlignment="1">
      <alignment wrapText="1"/>
    </xf>
    <xf numFmtId="4" fontId="8" fillId="0" borderId="5" xfId="13" applyNumberFormat="1" applyFont="1" applyBorder="1" applyAlignment="1">
      <alignment vertical="center"/>
    </xf>
    <xf numFmtId="0" fontId="25" fillId="3" borderId="12" xfId="8" applyFont="1" applyFill="1" applyBorder="1" applyAlignment="1">
      <alignment horizontal="center" vertical="top" wrapText="1"/>
    </xf>
    <xf numFmtId="0" fontId="26" fillId="0" borderId="12" xfId="13" applyFont="1" applyBorder="1" applyAlignment="1">
      <alignment wrapText="1"/>
    </xf>
    <xf numFmtId="0" fontId="26" fillId="0" borderId="10" xfId="13" quotePrefix="1" applyFont="1" applyBorder="1" applyAlignment="1">
      <alignment horizontal="right" vertical="center"/>
    </xf>
    <xf numFmtId="0" fontId="26" fillId="0" borderId="12" xfId="13" quotePrefix="1" applyFont="1" applyBorder="1" applyAlignment="1">
      <alignment vertical="top" wrapText="1"/>
    </xf>
    <xf numFmtId="4" fontId="26" fillId="0" borderId="10" xfId="13" applyNumberFormat="1" applyFont="1" applyBorder="1" applyAlignment="1">
      <alignment horizontal="right" vertical="center"/>
    </xf>
    <xf numFmtId="0" fontId="26" fillId="0" borderId="10" xfId="13" applyFont="1" applyBorder="1"/>
    <xf numFmtId="0" fontId="26" fillId="3" borderId="10" xfId="13" applyFont="1" applyFill="1" applyBorder="1"/>
    <xf numFmtId="0" fontId="25" fillId="3" borderId="12" xfId="8" applyFont="1" applyFill="1" applyBorder="1" applyAlignment="1">
      <alignment horizontal="center"/>
    </xf>
    <xf numFmtId="0" fontId="26" fillId="3" borderId="12" xfId="13" applyFont="1" applyFill="1" applyBorder="1"/>
    <xf numFmtId="0" fontId="25" fillId="3" borderId="12" xfId="8" applyFont="1" applyFill="1" applyBorder="1" applyAlignment="1">
      <alignment horizontal="center" vertical="center" wrapText="1"/>
    </xf>
    <xf numFmtId="0" fontId="25" fillId="0" borderId="14" xfId="8" applyFont="1" applyFill="1" applyBorder="1" applyAlignment="1">
      <alignment horizontal="center" vertical="center"/>
    </xf>
    <xf numFmtId="0" fontId="25" fillId="0" borderId="0" xfId="13" applyFont="1" applyAlignment="1">
      <alignment vertical="center"/>
    </xf>
    <xf numFmtId="4" fontId="25" fillId="0" borderId="0" xfId="13" applyNumberFormat="1" applyFont="1" applyAlignment="1">
      <alignment vertical="center"/>
    </xf>
    <xf numFmtId="0" fontId="26" fillId="3" borderId="12" xfId="13" applyFont="1" applyFill="1" applyBorder="1" applyAlignment="1">
      <alignment vertical="center"/>
    </xf>
    <xf numFmtId="0" fontId="8" fillId="0" borderId="2" xfId="13" applyFont="1" applyBorder="1"/>
    <xf numFmtId="0" fontId="8" fillId="0" borderId="21" xfId="13" applyFont="1" applyBorder="1"/>
    <xf numFmtId="0" fontId="8" fillId="0" borderId="22" xfId="13" applyFont="1" applyBorder="1"/>
    <xf numFmtId="0" fontId="14" fillId="0" borderId="21" xfId="8" applyFont="1" applyFill="1" applyBorder="1" applyAlignment="1">
      <alignment horizontal="center" vertical="top"/>
    </xf>
    <xf numFmtId="0" fontId="8" fillId="0" borderId="37" xfId="13" applyFont="1" applyBorder="1" applyAlignment="1">
      <alignment vertical="center" wrapText="1"/>
    </xf>
    <xf numFmtId="4" fontId="8" fillId="0" borderId="9" xfId="13" applyNumberFormat="1" applyFont="1" applyBorder="1"/>
    <xf numFmtId="0" fontId="8" fillId="0" borderId="4" xfId="13" applyFont="1" applyBorder="1"/>
    <xf numFmtId="0" fontId="8" fillId="0" borderId="26" xfId="13" applyFont="1" applyBorder="1"/>
    <xf numFmtId="0" fontId="14" fillId="0" borderId="26" xfId="8" applyFont="1" applyFill="1" applyBorder="1" applyAlignment="1">
      <alignment horizontal="center" vertical="top"/>
    </xf>
    <xf numFmtId="0" fontId="8" fillId="0" borderId="32" xfId="13" applyFont="1" applyBorder="1" applyAlignment="1">
      <alignment horizontal="left" wrapText="1"/>
    </xf>
    <xf numFmtId="4" fontId="8" fillId="0" borderId="33" xfId="13" applyNumberFormat="1" applyFont="1" applyBorder="1"/>
    <xf numFmtId="0" fontId="34" fillId="0" borderId="0" xfId="13" applyFont="1"/>
    <xf numFmtId="0" fontId="14" fillId="0" borderId="0" xfId="8" applyFont="1" applyFill="1" applyBorder="1" applyAlignment="1">
      <alignment horizontal="center" vertical="top"/>
    </xf>
    <xf numFmtId="0" fontId="8" fillId="0" borderId="8" xfId="13" applyFont="1" applyBorder="1" applyAlignment="1">
      <alignment horizontal="left" vertical="center" wrapText="1"/>
    </xf>
    <xf numFmtId="4" fontId="8" fillId="0" borderId="7" xfId="13" applyNumberFormat="1" applyFont="1" applyBorder="1"/>
    <xf numFmtId="0" fontId="8" fillId="0" borderId="32" xfId="13" applyFont="1" applyBorder="1" applyAlignment="1">
      <alignment horizontal="left" vertical="center" wrapText="1"/>
    </xf>
    <xf numFmtId="0" fontId="8" fillId="0" borderId="6" xfId="13" applyFont="1" applyBorder="1"/>
    <xf numFmtId="0" fontId="8" fillId="0" borderId="30" xfId="13" applyFont="1" applyBorder="1"/>
    <xf numFmtId="0" fontId="8" fillId="0" borderId="31" xfId="13" applyFont="1" applyBorder="1"/>
    <xf numFmtId="0" fontId="14" fillId="0" borderId="30" xfId="8" applyFont="1" applyFill="1" applyBorder="1" applyAlignment="1">
      <alignment horizontal="center" vertical="top"/>
    </xf>
    <xf numFmtId="0" fontId="8" fillId="0" borderId="6" xfId="13" applyFont="1" applyBorder="1" applyAlignment="1">
      <alignment horizontal="left" wrapText="1"/>
    </xf>
    <xf numFmtId="4" fontId="8" fillId="0" borderId="5" xfId="13" applyNumberFormat="1" applyFont="1" applyBorder="1"/>
    <xf numFmtId="0" fontId="8" fillId="0" borderId="37" xfId="13" applyFont="1" applyBorder="1" applyAlignment="1">
      <alignment horizontal="left" vertical="center" wrapText="1"/>
    </xf>
    <xf numFmtId="0" fontId="8" fillId="0" borderId="32" xfId="13" applyFont="1" applyBorder="1" applyAlignment="1">
      <alignment vertical="center" wrapText="1"/>
    </xf>
    <xf numFmtId="0" fontId="8" fillId="0" borderId="32" xfId="13" applyFont="1" applyBorder="1"/>
    <xf numFmtId="0" fontId="8" fillId="0" borderId="6" xfId="13" applyFont="1" applyBorder="1" applyAlignment="1">
      <alignment vertical="center" wrapText="1"/>
    </xf>
    <xf numFmtId="0" fontId="14" fillId="0" borderId="1" xfId="8" applyFont="1" applyFill="1" applyBorder="1" applyAlignment="1">
      <alignment horizontal="center" vertical="top"/>
    </xf>
    <xf numFmtId="0" fontId="8" fillId="3" borderId="29" xfId="13" applyFont="1" applyFill="1" applyBorder="1" applyAlignment="1">
      <alignment vertical="center" wrapText="1"/>
    </xf>
    <xf numFmtId="4" fontId="8" fillId="0" borderId="11" xfId="13" applyNumberFormat="1" applyFont="1" applyBorder="1"/>
    <xf numFmtId="0" fontId="25" fillId="3" borderId="10" xfId="8" applyFont="1" applyFill="1" applyBorder="1" applyAlignment="1">
      <alignment horizontal="center"/>
    </xf>
    <xf numFmtId="0" fontId="26" fillId="3" borderId="14" xfId="13" applyFont="1" applyFill="1" applyBorder="1"/>
    <xf numFmtId="0" fontId="8" fillId="0" borderId="12" xfId="13" applyFont="1" applyBorder="1"/>
    <xf numFmtId="0" fontId="8" fillId="0" borderId="14" xfId="13" applyFont="1" applyBorder="1"/>
    <xf numFmtId="0" fontId="8" fillId="0" borderId="13" xfId="13" applyFont="1" applyBorder="1"/>
    <xf numFmtId="0" fontId="14" fillId="0" borderId="10" xfId="8" applyFont="1" applyFill="1" applyBorder="1" applyAlignment="1">
      <alignment horizontal="center" vertical="top"/>
    </xf>
    <xf numFmtId="0" fontId="8" fillId="3" borderId="14" xfId="13" applyFont="1" applyFill="1" applyBorder="1" applyAlignment="1">
      <alignment horizontal="left" vertical="center" wrapText="1"/>
    </xf>
    <xf numFmtId="4" fontId="8" fillId="0" borderId="10" xfId="13" applyNumberFormat="1" applyFont="1" applyBorder="1"/>
    <xf numFmtId="0" fontId="13" fillId="0" borderId="37" xfId="13" applyFont="1" applyBorder="1"/>
    <xf numFmtId="0" fontId="14" fillId="0" borderId="0" xfId="8" quotePrefix="1" applyFont="1" applyFill="1" applyBorder="1" applyAlignment="1">
      <alignment horizontal="center" vertical="top"/>
    </xf>
    <xf numFmtId="0" fontId="13" fillId="0" borderId="8" xfId="13" applyFont="1" applyBorder="1"/>
    <xf numFmtId="0" fontId="13" fillId="0" borderId="32" xfId="13" applyFont="1" applyBorder="1"/>
    <xf numFmtId="0" fontId="14" fillId="0" borderId="26" xfId="8" quotePrefix="1" applyFont="1" applyFill="1" applyBorder="1" applyAlignment="1">
      <alignment horizontal="center" vertical="top"/>
    </xf>
    <xf numFmtId="0" fontId="8" fillId="0" borderId="8" xfId="13" applyFont="1" applyBorder="1"/>
    <xf numFmtId="0" fontId="25" fillId="0" borderId="12" xfId="8" applyFont="1" applyFill="1" applyBorder="1" applyAlignment="1">
      <alignment horizontal="center" vertical="center" wrapText="1"/>
    </xf>
    <xf numFmtId="0" fontId="8" fillId="3" borderId="8" xfId="13" applyFont="1" applyFill="1" applyBorder="1" applyAlignment="1">
      <alignment horizontal="left" wrapText="1"/>
    </xf>
    <xf numFmtId="0" fontId="8" fillId="3" borderId="6" xfId="13" applyFont="1" applyFill="1" applyBorder="1" applyAlignment="1">
      <alignment horizontal="left" wrapText="1"/>
    </xf>
    <xf numFmtId="0" fontId="8" fillId="0" borderId="32" xfId="13" applyFont="1" applyBorder="1" applyAlignment="1">
      <alignment wrapText="1"/>
    </xf>
    <xf numFmtId="0" fontId="8" fillId="0" borderId="8" xfId="13" applyFont="1" applyBorder="1" applyAlignment="1">
      <alignment vertical="center" wrapText="1"/>
    </xf>
    <xf numFmtId="0" fontId="8" fillId="3" borderId="8" xfId="13" applyFont="1" applyFill="1" applyBorder="1" applyAlignment="1">
      <alignment horizontal="left" vertical="center" wrapText="1"/>
    </xf>
    <xf numFmtId="0" fontId="8" fillId="3" borderId="6" xfId="13" applyFont="1" applyFill="1" applyBorder="1" applyAlignment="1">
      <alignment horizontal="left" vertical="center" wrapText="1"/>
    </xf>
    <xf numFmtId="0" fontId="14" fillId="0" borderId="21" xfId="8" quotePrefix="1" applyFont="1" applyFill="1" applyBorder="1" applyAlignment="1">
      <alignment horizontal="center" vertical="top"/>
    </xf>
    <xf numFmtId="0" fontId="13" fillId="3" borderId="37" xfId="13" applyFont="1" applyFill="1" applyBorder="1"/>
    <xf numFmtId="0" fontId="14" fillId="0" borderId="30" xfId="8" quotePrefix="1" applyFont="1" applyFill="1" applyBorder="1" applyAlignment="1">
      <alignment horizontal="center" vertical="top"/>
    </xf>
    <xf numFmtId="0" fontId="8" fillId="3" borderId="6" xfId="13" applyFont="1" applyFill="1" applyBorder="1" applyAlignment="1">
      <alignment vertical="center" wrapText="1"/>
    </xf>
    <xf numFmtId="0" fontId="8" fillId="0" borderId="38" xfId="13" applyFont="1" applyBorder="1" applyAlignment="1">
      <alignment vertical="center" wrapText="1"/>
    </xf>
    <xf numFmtId="4" fontId="8" fillId="0" borderId="39" xfId="13" applyNumberFormat="1" applyFont="1" applyBorder="1"/>
    <xf numFmtId="0" fontId="8" fillId="0" borderId="7" xfId="13" applyFont="1" applyBorder="1" applyAlignment="1">
      <alignment horizontal="left" vertical="center" wrapText="1"/>
    </xf>
    <xf numFmtId="0" fontId="26" fillId="0" borderId="5" xfId="13" applyFont="1" applyBorder="1"/>
    <xf numFmtId="0" fontId="25" fillId="0" borderId="10" xfId="8" applyFont="1" applyFill="1" applyBorder="1" applyAlignment="1">
      <alignment horizontal="center"/>
    </xf>
    <xf numFmtId="0" fontId="26" fillId="3" borderId="30" xfId="13" applyFont="1" applyFill="1" applyBorder="1"/>
    <xf numFmtId="0" fontId="14" fillId="0" borderId="5" xfId="8" applyFont="1" applyFill="1" applyBorder="1" applyAlignment="1">
      <alignment horizontal="center" vertical="top"/>
    </xf>
    <xf numFmtId="0" fontId="8" fillId="3" borderId="30" xfId="13" applyFont="1" applyFill="1" applyBorder="1"/>
    <xf numFmtId="0" fontId="26" fillId="0" borderId="10" xfId="12" applyFont="1" applyBorder="1"/>
    <xf numFmtId="0" fontId="26" fillId="3" borderId="14" xfId="12" applyFont="1" applyFill="1" applyBorder="1"/>
    <xf numFmtId="0" fontId="8" fillId="3" borderId="14" xfId="13" applyFont="1" applyFill="1" applyBorder="1" applyAlignment="1">
      <alignment vertical="top" wrapText="1"/>
    </xf>
    <xf numFmtId="0" fontId="14" fillId="0" borderId="3" xfId="8" applyFont="1" applyFill="1" applyBorder="1" applyAlignment="1">
      <alignment horizontal="center" vertical="top"/>
    </xf>
    <xf numFmtId="0" fontId="8" fillId="0" borderId="40" xfId="13" applyFont="1" applyBorder="1" applyAlignment="1">
      <alignment vertical="center" wrapText="1"/>
    </xf>
    <xf numFmtId="0" fontId="26" fillId="0" borderId="5" xfId="13" applyFont="1" applyBorder="1" applyAlignment="1">
      <alignment vertical="center"/>
    </xf>
    <xf numFmtId="0" fontId="26" fillId="3" borderId="12" xfId="13" applyFont="1" applyFill="1" applyBorder="1" applyAlignment="1">
      <alignment horizontal="left" vertical="top" wrapText="1"/>
    </xf>
    <xf numFmtId="0" fontId="8" fillId="3" borderId="41" xfId="13" applyFont="1" applyFill="1" applyBorder="1" applyAlignment="1">
      <alignment vertical="top" wrapText="1"/>
    </xf>
    <xf numFmtId="4" fontId="8" fillId="3" borderId="10" xfId="13" applyNumberFormat="1" applyFont="1" applyFill="1" applyBorder="1"/>
    <xf numFmtId="0" fontId="27" fillId="0" borderId="12" xfId="13" applyFont="1" applyBorder="1" applyAlignment="1">
      <alignment horizontal="center" vertical="center"/>
    </xf>
    <xf numFmtId="0" fontId="27" fillId="0" borderId="14" xfId="13" applyFont="1" applyBorder="1" applyAlignment="1">
      <alignment horizontal="center" vertical="center"/>
    </xf>
    <xf numFmtId="4" fontId="29" fillId="0" borderId="10" xfId="13" applyNumberFormat="1" applyFont="1" applyBorder="1" applyAlignment="1">
      <alignment vertical="center"/>
    </xf>
    <xf numFmtId="0" fontId="17" fillId="0" borderId="0" xfId="15" applyFont="1" applyAlignment="1">
      <alignment vertical="center"/>
    </xf>
    <xf numFmtId="0" fontId="8" fillId="0" borderId="0" xfId="15" applyFont="1" applyAlignment="1">
      <alignment horizontal="left"/>
    </xf>
    <xf numFmtId="0" fontId="8" fillId="0" borderId="0" xfId="15" applyFont="1"/>
    <xf numFmtId="0" fontId="9" fillId="0" borderId="0" xfId="15" applyFont="1" applyAlignment="1">
      <alignment horizontal="centerContinuous" vertical="center"/>
    </xf>
    <xf numFmtId="0" fontId="35" fillId="0" borderId="0" xfId="15" applyFont="1" applyAlignment="1">
      <alignment horizontal="centerContinuous" vertical="center" wrapText="1"/>
    </xf>
    <xf numFmtId="0" fontId="9" fillId="0" borderId="0" xfId="15" applyFont="1" applyAlignment="1">
      <alignment horizontal="left" vertical="center"/>
    </xf>
    <xf numFmtId="0" fontId="35" fillId="0" borderId="0" xfId="15" applyFont="1" applyAlignment="1">
      <alignment horizontal="left" vertical="center" wrapText="1"/>
    </xf>
    <xf numFmtId="0" fontId="24" fillId="0" borderId="0" xfId="15" applyFont="1" applyAlignment="1">
      <alignment horizontal="center" vertical="center"/>
    </xf>
    <xf numFmtId="0" fontId="27" fillId="2" borderId="10" xfId="15" applyFont="1" applyFill="1" applyBorder="1" applyAlignment="1">
      <alignment horizontal="center" vertical="center"/>
    </xf>
    <xf numFmtId="0" fontId="27" fillId="2" borderId="10" xfId="15" applyFont="1" applyFill="1" applyBorder="1" applyAlignment="1">
      <alignment horizontal="center" vertical="center" wrapText="1"/>
    </xf>
    <xf numFmtId="0" fontId="25" fillId="0" borderId="0" xfId="15" applyFont="1"/>
    <xf numFmtId="0" fontId="25" fillId="0" borderId="0" xfId="15" applyFont="1" applyAlignment="1">
      <alignment vertical="center"/>
    </xf>
    <xf numFmtId="0" fontId="32" fillId="0" borderId="10" xfId="15" applyFont="1" applyBorder="1" applyAlignment="1">
      <alignment horizontal="center" vertical="center"/>
    </xf>
    <xf numFmtId="0" fontId="23" fillId="0" borderId="0" xfId="15" applyFont="1"/>
    <xf numFmtId="0" fontId="23" fillId="0" borderId="0" xfId="15" applyFont="1" applyAlignment="1">
      <alignment vertical="center"/>
    </xf>
    <xf numFmtId="0" fontId="25" fillId="0" borderId="3" xfId="15" applyFont="1" applyBorder="1" applyAlignment="1">
      <alignment horizontal="center" vertical="center"/>
    </xf>
    <xf numFmtId="0" fontId="25" fillId="0" borderId="3" xfId="15" applyFont="1" applyBorder="1" applyAlignment="1">
      <alignment vertical="center"/>
    </xf>
    <xf numFmtId="49" fontId="25" fillId="0" borderId="3" xfId="15" applyNumberFormat="1" applyFont="1" applyBorder="1" applyAlignment="1">
      <alignment horizontal="center" vertical="center"/>
    </xf>
    <xf numFmtId="49" fontId="25" fillId="0" borderId="5" xfId="15" applyNumberFormat="1" applyFont="1" applyBorder="1" applyAlignment="1">
      <alignment horizontal="center" vertical="center"/>
    </xf>
    <xf numFmtId="4" fontId="31" fillId="0" borderId="5" xfId="15" applyNumberFormat="1" applyFont="1" applyBorder="1" applyAlignment="1">
      <alignment vertical="center"/>
    </xf>
    <xf numFmtId="4" fontId="25" fillId="0" borderId="5" xfId="15" applyNumberFormat="1" applyFont="1" applyBorder="1" applyAlignment="1">
      <alignment horizontal="center" vertical="center"/>
    </xf>
    <xf numFmtId="0" fontId="31" fillId="0" borderId="3" xfId="15" applyFont="1" applyBorder="1" applyAlignment="1">
      <alignment horizontal="center" vertical="center"/>
    </xf>
    <xf numFmtId="0" fontId="36" fillId="0" borderId="0" xfId="15" applyFont="1" applyAlignment="1">
      <alignment wrapText="1"/>
    </xf>
    <xf numFmtId="49" fontId="25" fillId="0" borderId="10" xfId="15" applyNumberFormat="1" applyFont="1" applyBorder="1" applyAlignment="1">
      <alignment horizontal="center" vertical="center"/>
    </xf>
    <xf numFmtId="4" fontId="25" fillId="0" borderId="10" xfId="15" applyNumberFormat="1" applyFont="1" applyBorder="1" applyAlignment="1">
      <alignment horizontal="center" vertical="center"/>
    </xf>
    <xf numFmtId="4" fontId="31" fillId="0" borderId="10" xfId="15" applyNumberFormat="1" applyFont="1" applyBorder="1" applyAlignment="1">
      <alignment vertical="center"/>
    </xf>
    <xf numFmtId="0" fontId="36" fillId="0" borderId="0" xfId="15" applyFont="1"/>
    <xf numFmtId="4" fontId="25" fillId="0" borderId="3" xfId="15" applyNumberFormat="1" applyFont="1" applyBorder="1" applyAlignment="1">
      <alignment horizontal="center" vertical="center"/>
    </xf>
    <xf numFmtId="4" fontId="25" fillId="0" borderId="3" xfId="15" applyNumberFormat="1" applyFont="1" applyBorder="1" applyAlignment="1">
      <alignment vertical="center"/>
    </xf>
    <xf numFmtId="0" fontId="25" fillId="0" borderId="5" xfId="15" applyFont="1" applyBorder="1" applyAlignment="1">
      <alignment horizontal="center" vertical="center"/>
    </xf>
    <xf numFmtId="0" fontId="25" fillId="0" borderId="5" xfId="15" applyFont="1" applyBorder="1" applyAlignment="1">
      <alignment vertical="center"/>
    </xf>
    <xf numFmtId="49" fontId="25" fillId="0" borderId="31" xfId="15" applyNumberFormat="1" applyFont="1" applyBorder="1" applyAlignment="1">
      <alignment horizontal="center" vertical="center"/>
    </xf>
    <xf numFmtId="4" fontId="25" fillId="0" borderId="5" xfId="15" applyNumberFormat="1" applyFont="1" applyBorder="1" applyAlignment="1">
      <alignment vertical="center"/>
    </xf>
    <xf numFmtId="0" fontId="36" fillId="0" borderId="0" xfId="15" applyFont="1" applyAlignment="1">
      <alignment vertical="center" wrapText="1"/>
    </xf>
    <xf numFmtId="49" fontId="25" fillId="0" borderId="26" xfId="15" applyNumberFormat="1" applyFont="1" applyBorder="1" applyAlignment="1">
      <alignment horizontal="center" vertical="center"/>
    </xf>
    <xf numFmtId="4" fontId="31" fillId="0" borderId="10" xfId="15" applyNumberFormat="1" applyFont="1" applyBorder="1" applyAlignment="1">
      <alignment horizontal="right" vertical="center"/>
    </xf>
    <xf numFmtId="0" fontId="31" fillId="0" borderId="5" xfId="15" applyFont="1" applyBorder="1" applyAlignment="1">
      <alignment horizontal="center" vertical="center"/>
    </xf>
    <xf numFmtId="4" fontId="12" fillId="0" borderId="0" xfId="15" applyNumberFormat="1" applyFont="1"/>
    <xf numFmtId="4" fontId="37" fillId="0" borderId="0" xfId="15" applyNumberFormat="1" applyFont="1"/>
    <xf numFmtId="0" fontId="8" fillId="0" borderId="0" xfId="16" applyFont="1" applyAlignment="1">
      <alignment horizontal="left"/>
    </xf>
    <xf numFmtId="0" fontId="8" fillId="0" borderId="0" xfId="16" applyFont="1"/>
    <xf numFmtId="0" fontId="17" fillId="0" borderId="0" xfId="16" applyFont="1"/>
    <xf numFmtId="0" fontId="9" fillId="0" borderId="0" xfId="16" applyFont="1" applyAlignment="1">
      <alignment horizontal="centerContinuous" vertical="center"/>
    </xf>
    <xf numFmtId="0" fontId="8" fillId="0" borderId="0" xfId="16" applyFont="1" applyAlignment="1">
      <alignment horizontal="center" vertical="center"/>
    </xf>
    <xf numFmtId="0" fontId="9" fillId="2" borderId="1" xfId="16" applyFont="1" applyFill="1" applyBorder="1" applyAlignment="1">
      <alignment horizontal="center" vertical="center"/>
    </xf>
    <xf numFmtId="0" fontId="9" fillId="2" borderId="2" xfId="16" applyFont="1" applyFill="1" applyBorder="1" applyAlignment="1">
      <alignment horizontal="center" vertical="center"/>
    </xf>
    <xf numFmtId="0" fontId="9" fillId="2" borderId="2" xfId="16" applyFont="1" applyFill="1" applyBorder="1" applyAlignment="1">
      <alignment horizontal="center" vertical="center" wrapText="1"/>
    </xf>
    <xf numFmtId="0" fontId="9" fillId="2" borderId="3" xfId="16" applyFont="1" applyFill="1" applyBorder="1" applyAlignment="1">
      <alignment horizontal="center" vertical="center"/>
    </xf>
    <xf numFmtId="0" fontId="9" fillId="2" borderId="5" xfId="16" applyFont="1" applyFill="1" applyBorder="1" applyAlignment="1">
      <alignment horizontal="center" vertical="center"/>
    </xf>
    <xf numFmtId="0" fontId="32" fillId="2" borderId="10" xfId="16" applyFont="1" applyFill="1" applyBorder="1" applyAlignment="1">
      <alignment horizontal="center" vertical="center"/>
    </xf>
    <xf numFmtId="0" fontId="18" fillId="0" borderId="5" xfId="16" applyFont="1" applyBorder="1" applyAlignment="1">
      <alignment vertical="center"/>
    </xf>
    <xf numFmtId="0" fontId="18" fillId="0" borderId="5" xfId="16" applyFont="1" applyBorder="1" applyAlignment="1">
      <alignment horizontal="center" vertical="center"/>
    </xf>
    <xf numFmtId="0" fontId="17" fillId="0" borderId="3" xfId="16" applyFont="1" applyBorder="1" applyAlignment="1">
      <alignment vertical="center"/>
    </xf>
    <xf numFmtId="0" fontId="17" fillId="0" borderId="1" xfId="16" applyFont="1" applyBorder="1" applyAlignment="1">
      <alignment horizontal="left" vertical="center" indent="2"/>
    </xf>
    <xf numFmtId="0" fontId="17" fillId="0" borderId="3" xfId="16" applyFont="1" applyBorder="1" applyAlignment="1">
      <alignment horizontal="left" vertical="center" indent="2"/>
    </xf>
    <xf numFmtId="0" fontId="17" fillId="0" borderId="3" xfId="16" applyFont="1" applyBorder="1" applyAlignment="1">
      <alignment vertical="top"/>
    </xf>
    <xf numFmtId="0" fontId="17" fillId="0" borderId="3" xfId="16" applyFont="1" applyBorder="1" applyAlignment="1">
      <alignment horizontal="left" vertical="top" wrapText="1" indent="2"/>
    </xf>
    <xf numFmtId="0" fontId="18" fillId="0" borderId="10" xfId="16" applyFont="1" applyBorder="1" applyAlignment="1">
      <alignment horizontal="center"/>
    </xf>
    <xf numFmtId="0" fontId="17" fillId="0" borderId="10" xfId="16" applyFont="1" applyBorder="1" applyAlignment="1">
      <alignment horizontal="left" vertical="center" indent="2"/>
    </xf>
    <xf numFmtId="0" fontId="17" fillId="0" borderId="3" xfId="16" applyFont="1" applyBorder="1" applyAlignment="1">
      <alignment horizontal="left" vertical="center" wrapText="1" indent="2"/>
    </xf>
    <xf numFmtId="0" fontId="17" fillId="0" borderId="5" xfId="16" applyFont="1" applyBorder="1" applyAlignment="1">
      <alignment vertical="center"/>
    </xf>
    <xf numFmtId="0" fontId="17" fillId="0" borderId="5" xfId="16" applyFont="1" applyBorder="1" applyAlignment="1">
      <alignment horizontal="left" vertical="center" indent="2"/>
    </xf>
    <xf numFmtId="0" fontId="14" fillId="0" borderId="0" xfId="16" applyFont="1"/>
    <xf numFmtId="49" fontId="8" fillId="0" borderId="0" xfId="16" applyNumberFormat="1" applyFont="1"/>
    <xf numFmtId="0" fontId="38" fillId="0" borderId="0" xfId="16" applyFont="1" applyAlignment="1">
      <alignment horizontal="centerContinuous"/>
    </xf>
    <xf numFmtId="49" fontId="38" fillId="0" borderId="0" xfId="16" applyNumberFormat="1" applyFont="1" applyAlignment="1">
      <alignment horizontal="centerContinuous"/>
    </xf>
    <xf numFmtId="0" fontId="9" fillId="0" borderId="0" xfId="16" applyFont="1" applyAlignment="1">
      <alignment horizontal="centerContinuous"/>
    </xf>
    <xf numFmtId="0" fontId="10" fillId="0" borderId="0" xfId="16" applyFont="1"/>
    <xf numFmtId="0" fontId="8" fillId="0" borderId="0" xfId="16" applyFont="1" applyAlignment="1">
      <alignment horizontal="center"/>
    </xf>
    <xf numFmtId="0" fontId="11" fillId="0" borderId="0" xfId="16" applyFont="1" applyAlignment="1">
      <alignment horizontal="center"/>
    </xf>
    <xf numFmtId="0" fontId="8" fillId="0" borderId="1" xfId="16" applyFont="1" applyBorder="1"/>
    <xf numFmtId="49" fontId="8" fillId="0" borderId="1" xfId="16" applyNumberFormat="1" applyFont="1" applyBorder="1"/>
    <xf numFmtId="0" fontId="10" fillId="0" borderId="2" xfId="16" applyFont="1" applyBorder="1"/>
    <xf numFmtId="0" fontId="10" fillId="0" borderId="1" xfId="16" applyFont="1" applyBorder="1" applyAlignment="1">
      <alignment horizontal="center"/>
    </xf>
    <xf numFmtId="3" fontId="8" fillId="0" borderId="1" xfId="16" applyNumberFormat="1" applyFont="1" applyBorder="1"/>
    <xf numFmtId="0" fontId="8" fillId="0" borderId="1" xfId="16" applyFont="1" applyBorder="1" applyAlignment="1">
      <alignment horizontal="center"/>
    </xf>
    <xf numFmtId="0" fontId="12" fillId="0" borderId="0" xfId="16" applyFont="1"/>
    <xf numFmtId="0" fontId="10" fillId="0" borderId="3" xfId="16" applyFont="1" applyBorder="1" applyAlignment="1">
      <alignment horizontal="center"/>
    </xf>
    <xf numFmtId="49" fontId="10" fillId="0" borderId="3" xfId="16" applyNumberFormat="1" applyFont="1" applyBorder="1" applyAlignment="1">
      <alignment horizontal="center"/>
    </xf>
    <xf numFmtId="0" fontId="10" fillId="0" borderId="4" xfId="16" applyFont="1" applyBorder="1" applyAlignment="1">
      <alignment horizontal="center"/>
    </xf>
    <xf numFmtId="3" fontId="10" fillId="0" borderId="3" xfId="16" applyNumberFormat="1" applyFont="1" applyBorder="1" applyAlignment="1">
      <alignment horizontal="center"/>
    </xf>
    <xf numFmtId="0" fontId="10" fillId="0" borderId="5" xfId="16" applyFont="1" applyBorder="1" applyAlignment="1">
      <alignment horizontal="center"/>
    </xf>
    <xf numFmtId="49" fontId="10" fillId="0" borderId="5" xfId="16" applyNumberFormat="1" applyFont="1" applyBorder="1" applyAlignment="1">
      <alignment horizontal="center"/>
    </xf>
    <xf numFmtId="0" fontId="10" fillId="0" borderId="6" xfId="16" applyFont="1" applyBorder="1" applyAlignment="1">
      <alignment horizontal="center"/>
    </xf>
    <xf numFmtId="3" fontId="10" fillId="0" borderId="5" xfId="16" applyNumberFormat="1" applyFont="1" applyBorder="1" applyAlignment="1">
      <alignment horizontal="center"/>
    </xf>
    <xf numFmtId="3" fontId="8" fillId="0" borderId="3" xfId="16" applyNumberFormat="1" applyFont="1" applyBorder="1"/>
    <xf numFmtId="49" fontId="8" fillId="0" borderId="3" xfId="16" applyNumberFormat="1" applyFont="1" applyBorder="1" applyAlignment="1">
      <alignment horizontal="right"/>
    </xf>
    <xf numFmtId="0" fontId="10" fillId="0" borderId="42" xfId="16" applyFont="1" applyBorder="1"/>
    <xf numFmtId="4" fontId="10" fillId="0" borderId="43" xfId="16" applyNumberFormat="1" applyFont="1" applyBorder="1"/>
    <xf numFmtId="0" fontId="10" fillId="0" borderId="44" xfId="16" applyFont="1" applyBorder="1"/>
    <xf numFmtId="4" fontId="10" fillId="0" borderId="45" xfId="16" applyNumberFormat="1" applyFont="1" applyBorder="1"/>
    <xf numFmtId="0" fontId="10" fillId="0" borderId="3" xfId="16" applyFont="1" applyBorder="1"/>
    <xf numFmtId="0" fontId="10" fillId="0" borderId="4" xfId="16" applyFont="1" applyBorder="1"/>
    <xf numFmtId="4" fontId="10" fillId="0" borderId="45" xfId="16" applyNumberFormat="1" applyFont="1" applyBorder="1" applyAlignment="1">
      <alignment horizontal="right"/>
    </xf>
    <xf numFmtId="0" fontId="8" fillId="0" borderId="3" xfId="16" applyFont="1" applyBorder="1" applyAlignment="1">
      <alignment horizontal="center"/>
    </xf>
    <xf numFmtId="0" fontId="8" fillId="0" borderId="6" xfId="16" applyFont="1" applyBorder="1"/>
    <xf numFmtId="4" fontId="8" fillId="0" borderId="5" xfId="16" applyNumberFormat="1" applyFont="1" applyBorder="1"/>
    <xf numFmtId="4" fontId="8" fillId="0" borderId="5" xfId="16" applyNumberFormat="1" applyFont="1" applyBorder="1" applyAlignment="1">
      <alignment horizontal="right"/>
    </xf>
    <xf numFmtId="49" fontId="8" fillId="0" borderId="3" xfId="16" applyNumberFormat="1" applyFont="1" applyBorder="1" applyAlignment="1">
      <alignment horizontal="center"/>
    </xf>
    <xf numFmtId="49" fontId="8" fillId="0" borderId="3" xfId="16" applyNumberFormat="1" applyFont="1" applyBorder="1" applyAlignment="1">
      <alignment horizontal="right" vertical="top"/>
    </xf>
    <xf numFmtId="0" fontId="8" fillId="0" borderId="4" xfId="16" applyFont="1" applyBorder="1" applyAlignment="1">
      <alignment vertical="top" wrapText="1"/>
    </xf>
    <xf numFmtId="4" fontId="8" fillId="0" borderId="3" xfId="16" applyNumberFormat="1" applyFont="1" applyBorder="1"/>
    <xf numFmtId="4" fontId="8" fillId="0" borderId="3" xfId="16" applyNumberFormat="1" applyFont="1" applyBorder="1" applyAlignment="1">
      <alignment horizontal="right"/>
    </xf>
    <xf numFmtId="3" fontId="10" fillId="0" borderId="3" xfId="16" applyNumberFormat="1" applyFont="1" applyBorder="1" applyAlignment="1">
      <alignment horizontal="right"/>
    </xf>
    <xf numFmtId="49" fontId="10" fillId="0" borderId="3" xfId="16" applyNumberFormat="1" applyFont="1" applyBorder="1" applyAlignment="1">
      <alignment horizontal="right"/>
    </xf>
    <xf numFmtId="3" fontId="10" fillId="0" borderId="4" xfId="16" applyNumberFormat="1" applyFont="1" applyBorder="1"/>
    <xf numFmtId="0" fontId="13" fillId="0" borderId="3" xfId="16" applyFont="1" applyBorder="1"/>
    <xf numFmtId="49" fontId="13" fillId="0" borderId="3" xfId="16" applyNumberFormat="1" applyFont="1" applyBorder="1" applyAlignment="1">
      <alignment horizontal="right"/>
    </xf>
    <xf numFmtId="0" fontId="30" fillId="0" borderId="3" xfId="16" applyFont="1" applyBorder="1"/>
    <xf numFmtId="49" fontId="30" fillId="0" borderId="3" xfId="16" applyNumberFormat="1" applyFont="1" applyBorder="1" applyAlignment="1">
      <alignment horizontal="right"/>
    </xf>
    <xf numFmtId="3" fontId="10" fillId="0" borderId="3" xfId="16" applyNumberFormat="1" applyFont="1" applyBorder="1"/>
    <xf numFmtId="0" fontId="8" fillId="0" borderId="3" xfId="16" applyFont="1" applyBorder="1" applyAlignment="1">
      <alignment wrapText="1"/>
    </xf>
    <xf numFmtId="0" fontId="8" fillId="0" borderId="3" xfId="16" applyFont="1" applyBorder="1"/>
    <xf numFmtId="3" fontId="8" fillId="0" borderId="4" xfId="16" applyNumberFormat="1" applyFont="1" applyBorder="1"/>
    <xf numFmtId="4" fontId="10" fillId="0" borderId="3" xfId="16" applyNumberFormat="1" applyFont="1" applyBorder="1"/>
    <xf numFmtId="4" fontId="10" fillId="0" borderId="3" xfId="16" applyNumberFormat="1" applyFont="1" applyBorder="1" applyAlignment="1">
      <alignment horizontal="right"/>
    </xf>
    <xf numFmtId="3" fontId="13" fillId="0" borderId="6" xfId="16" applyNumberFormat="1" applyFont="1" applyBorder="1"/>
    <xf numFmtId="0" fontId="8" fillId="0" borderId="3" xfId="16" applyFont="1" applyBorder="1" applyAlignment="1">
      <alignment vertical="top" wrapText="1"/>
    </xf>
    <xf numFmtId="4" fontId="13" fillId="0" borderId="3" xfId="16" applyNumberFormat="1" applyFont="1" applyBorder="1" applyAlignment="1">
      <alignment horizontal="right"/>
    </xf>
    <xf numFmtId="0" fontId="13" fillId="0" borderId="3" xfId="16" applyFont="1" applyBorder="1" applyAlignment="1">
      <alignment horizontal="right"/>
    </xf>
    <xf numFmtId="0" fontId="13" fillId="0" borderId="3" xfId="16" applyFont="1" applyBorder="1" applyAlignment="1">
      <alignment horizontal="center"/>
    </xf>
    <xf numFmtId="3" fontId="8" fillId="0" borderId="3" xfId="16" applyNumberFormat="1" applyFont="1" applyBorder="1" applyAlignment="1">
      <alignment horizontal="right"/>
    </xf>
    <xf numFmtId="3" fontId="8" fillId="0" borderId="5" xfId="16" applyNumberFormat="1" applyFont="1" applyBorder="1" applyAlignment="1">
      <alignment horizontal="right"/>
    </xf>
    <xf numFmtId="3" fontId="10" fillId="0" borderId="5" xfId="16" applyNumberFormat="1" applyFont="1" applyBorder="1"/>
    <xf numFmtId="49" fontId="8" fillId="0" borderId="5" xfId="16" applyNumberFormat="1" applyFont="1" applyBorder="1" applyAlignment="1">
      <alignment horizontal="right" vertical="top"/>
    </xf>
    <xf numFmtId="0" fontId="8" fillId="0" borderId="6" xfId="16" applyFont="1" applyBorder="1" applyAlignment="1">
      <alignment vertical="top" wrapText="1"/>
    </xf>
    <xf numFmtId="0" fontId="8" fillId="0" borderId="3" xfId="16" applyFont="1" applyBorder="1" applyAlignment="1">
      <alignment horizontal="right" vertical="top"/>
    </xf>
    <xf numFmtId="0" fontId="13" fillId="0" borderId="6" xfId="16" applyFont="1" applyBorder="1" applyAlignment="1">
      <alignment horizontal="left"/>
    </xf>
    <xf numFmtId="3" fontId="8" fillId="0" borderId="6" xfId="16" applyNumberFormat="1" applyFont="1" applyBorder="1"/>
    <xf numFmtId="0" fontId="8" fillId="0" borderId="3" xfId="16" applyFont="1" applyBorder="1" applyAlignment="1">
      <alignment horizontal="right"/>
    </xf>
    <xf numFmtId="0" fontId="8" fillId="0" borderId="4" xfId="16" applyFont="1" applyBorder="1" applyAlignment="1">
      <alignment wrapText="1"/>
    </xf>
    <xf numFmtId="4" fontId="13" fillId="0" borderId="34" xfId="16" applyNumberFormat="1" applyFont="1" applyBorder="1" applyAlignment="1">
      <alignment horizontal="right"/>
    </xf>
    <xf numFmtId="4" fontId="8" fillId="0" borderId="34" xfId="16" applyNumberFormat="1" applyFont="1" applyBorder="1"/>
    <xf numFmtId="3" fontId="8" fillId="0" borderId="5" xfId="16" applyNumberFormat="1" applyFont="1" applyBorder="1"/>
    <xf numFmtId="0" fontId="8" fillId="0" borderId="5" xfId="16" applyFont="1" applyBorder="1" applyAlignment="1">
      <alignment horizontal="right" vertical="top"/>
    </xf>
    <xf numFmtId="0" fontId="8" fillId="0" borderId="6" xfId="16" applyFont="1" applyBorder="1" applyAlignment="1">
      <alignment wrapText="1"/>
    </xf>
    <xf numFmtId="4" fontId="13" fillId="0" borderId="35" xfId="16" applyNumberFormat="1" applyFont="1" applyBorder="1" applyAlignment="1">
      <alignment horizontal="right"/>
    </xf>
    <xf numFmtId="4" fontId="8" fillId="0" borderId="35" xfId="16" applyNumberFormat="1" applyFont="1" applyBorder="1"/>
    <xf numFmtId="4" fontId="13" fillId="0" borderId="5" xfId="16" applyNumberFormat="1" applyFont="1" applyBorder="1"/>
    <xf numFmtId="3" fontId="21" fillId="0" borderId="3" xfId="16" applyNumberFormat="1" applyFont="1" applyBorder="1" applyAlignment="1">
      <alignment horizontal="right"/>
    </xf>
    <xf numFmtId="0" fontId="14" fillId="0" borderId="3" xfId="16" applyFont="1" applyBorder="1"/>
    <xf numFmtId="0" fontId="13" fillId="0" borderId="4" xfId="16" applyFont="1" applyBorder="1"/>
    <xf numFmtId="4" fontId="14" fillId="0" borderId="3" xfId="16" applyNumberFormat="1" applyFont="1" applyBorder="1" applyAlignment="1">
      <alignment horizontal="right"/>
    </xf>
    <xf numFmtId="0" fontId="8" fillId="0" borderId="4" xfId="16" applyFont="1" applyBorder="1"/>
    <xf numFmtId="4" fontId="13" fillId="0" borderId="3" xfId="16" applyNumberFormat="1" applyFont="1" applyBorder="1"/>
    <xf numFmtId="0" fontId="8" fillId="0" borderId="4" xfId="16" applyFont="1" applyBorder="1" applyAlignment="1">
      <alignment horizontal="right"/>
    </xf>
    <xf numFmtId="4" fontId="13" fillId="0" borderId="7" xfId="16" applyNumberFormat="1" applyFont="1" applyBorder="1"/>
    <xf numFmtId="0" fontId="15" fillId="0" borderId="3" xfId="16" applyFont="1" applyBorder="1" applyAlignment="1">
      <alignment horizontal="center"/>
    </xf>
    <xf numFmtId="0" fontId="15" fillId="0" borderId="3" xfId="16" applyFont="1" applyBorder="1" applyAlignment="1">
      <alignment horizontal="right"/>
    </xf>
    <xf numFmtId="0" fontId="15" fillId="0" borderId="3" xfId="16" applyFont="1" applyBorder="1"/>
    <xf numFmtId="49" fontId="13" fillId="0" borderId="3" xfId="16" applyNumberFormat="1" applyFont="1" applyBorder="1" applyAlignment="1">
      <alignment horizontal="center"/>
    </xf>
    <xf numFmtId="0" fontId="13" fillId="0" borderId="5" xfId="16" applyFont="1" applyBorder="1"/>
    <xf numFmtId="0" fontId="13" fillId="0" borderId="3" xfId="2" applyFont="1" applyBorder="1" applyAlignment="1">
      <alignment horizontal="center"/>
    </xf>
    <xf numFmtId="0" fontId="13" fillId="0" borderId="6" xfId="16" applyFont="1" applyBorder="1"/>
    <xf numFmtId="0" fontId="14" fillId="0" borderId="3" xfId="2" applyFont="1" applyBorder="1" applyAlignment="1">
      <alignment horizontal="right"/>
    </xf>
    <xf numFmtId="0" fontId="14" fillId="0" borderId="3" xfId="2" applyFont="1" applyBorder="1"/>
    <xf numFmtId="4" fontId="14" fillId="0" borderId="3" xfId="16" applyNumberFormat="1" applyFont="1" applyBorder="1"/>
    <xf numFmtId="3" fontId="15" fillId="0" borderId="3" xfId="16" applyNumberFormat="1" applyFont="1" applyBorder="1" applyAlignment="1">
      <alignment horizontal="right"/>
    </xf>
    <xf numFmtId="0" fontId="15" fillId="0" borderId="4" xfId="16" applyFont="1" applyBorder="1"/>
    <xf numFmtId="4" fontId="13" fillId="0" borderId="3" xfId="16" applyNumberFormat="1" applyFont="1" applyBorder="1" applyAlignment="1">
      <alignment horizontal="right" vertical="center"/>
    </xf>
    <xf numFmtId="0" fontId="13" fillId="0" borderId="4" xfId="16" applyFont="1" applyBorder="1" applyAlignment="1">
      <alignment wrapText="1"/>
    </xf>
    <xf numFmtId="4" fontId="13" fillId="0" borderId="1" xfId="16" applyNumberFormat="1" applyFont="1" applyBorder="1"/>
    <xf numFmtId="0" fontId="8" fillId="0" borderId="5" xfId="16" applyFont="1" applyBorder="1"/>
    <xf numFmtId="49" fontId="8" fillId="0" borderId="5" xfId="16" applyNumberFormat="1" applyFont="1" applyBorder="1" applyAlignment="1">
      <alignment horizontal="right"/>
    </xf>
    <xf numFmtId="4" fontId="15" fillId="0" borderId="45" xfId="2" applyNumberFormat="1" applyFont="1" applyBorder="1"/>
    <xf numFmtId="0" fontId="39" fillId="0" borderId="0" xfId="16" applyFont="1"/>
    <xf numFmtId="49" fontId="13" fillId="0" borderId="3" xfId="16" applyNumberFormat="1" applyFont="1" applyBorder="1" applyAlignment="1">
      <alignment horizontal="right" vertical="top"/>
    </xf>
    <xf numFmtId="4" fontId="13" fillId="0" borderId="3" xfId="2" applyNumberFormat="1" applyFont="1" applyBorder="1" applyAlignment="1">
      <alignment horizontal="right"/>
    </xf>
    <xf numFmtId="4" fontId="13" fillId="0" borderId="5" xfId="2" applyNumberFormat="1" applyFont="1" applyBorder="1"/>
    <xf numFmtId="49" fontId="13" fillId="0" borderId="5" xfId="16" applyNumberFormat="1" applyFont="1" applyBorder="1" applyAlignment="1">
      <alignment horizontal="right" vertical="top"/>
    </xf>
    <xf numFmtId="0" fontId="13" fillId="0" borderId="6" xfId="16" applyFont="1" applyBorder="1" applyAlignment="1">
      <alignment wrapText="1"/>
    </xf>
    <xf numFmtId="3" fontId="13" fillId="0" borderId="4" xfId="16" applyNumberFormat="1" applyFont="1" applyBorder="1"/>
    <xf numFmtId="0" fontId="8" fillId="0" borderId="5" xfId="16" applyFont="1" applyBorder="1" applyAlignment="1">
      <alignment horizontal="right"/>
    </xf>
    <xf numFmtId="0" fontId="13" fillId="0" borderId="4" xfId="16" applyFont="1" applyBorder="1" applyAlignment="1">
      <alignment vertical="top" wrapText="1"/>
    </xf>
    <xf numFmtId="0" fontId="13" fillId="0" borderId="5" xfId="2" applyFont="1" applyBorder="1"/>
    <xf numFmtId="0" fontId="13" fillId="0" borderId="5" xfId="16" applyFont="1" applyBorder="1" applyAlignment="1">
      <alignment horizontal="right" vertical="top"/>
    </xf>
    <xf numFmtId="0" fontId="39" fillId="0" borderId="30" xfId="16" applyFont="1" applyBorder="1"/>
    <xf numFmtId="0" fontId="13" fillId="0" borderId="3" xfId="2" applyFont="1" applyBorder="1" applyAlignment="1">
      <alignment horizontal="right"/>
    </xf>
    <xf numFmtId="0" fontId="13" fillId="0" borderId="3" xfId="2" applyFont="1" applyBorder="1"/>
    <xf numFmtId="0" fontId="40" fillId="0" borderId="0" xfId="2" applyFont="1"/>
    <xf numFmtId="4" fontId="13" fillId="0" borderId="5" xfId="16" applyNumberFormat="1" applyFont="1" applyBorder="1" applyAlignment="1">
      <alignment horizontal="right"/>
    </xf>
    <xf numFmtId="4" fontId="15" fillId="0" borderId="3" xfId="2" applyNumberFormat="1" applyFont="1" applyBorder="1"/>
    <xf numFmtId="0" fontId="13" fillId="0" borderId="5" xfId="16" applyFont="1" applyBorder="1" applyAlignment="1">
      <alignment horizontal="left"/>
    </xf>
    <xf numFmtId="4" fontId="14" fillId="0" borderId="3" xfId="2" applyNumberFormat="1" applyFont="1" applyBorder="1" applyAlignment="1">
      <alignment horizontal="right"/>
    </xf>
    <xf numFmtId="0" fontId="14" fillId="0" borderId="5" xfId="3" applyNumberFormat="1" applyFont="1" applyFill="1" applyBorder="1" applyAlignment="1">
      <alignment horizontal="left"/>
    </xf>
    <xf numFmtId="3" fontId="13" fillId="0" borderId="3" xfId="16" applyNumberFormat="1" applyFont="1" applyBorder="1"/>
    <xf numFmtId="49" fontId="14" fillId="0" borderId="3" xfId="2" applyNumberFormat="1" applyFont="1" applyBorder="1" applyAlignment="1">
      <alignment horizontal="right"/>
    </xf>
    <xf numFmtId="4" fontId="13" fillId="0" borderId="4" xfId="16" applyNumberFormat="1" applyFont="1" applyBorder="1"/>
    <xf numFmtId="4" fontId="13" fillId="0" borderId="3" xfId="2" applyNumberFormat="1" applyFont="1" applyBorder="1"/>
    <xf numFmtId="0" fontId="15" fillId="0" borderId="3" xfId="2" applyFont="1" applyBorder="1" applyAlignment="1">
      <alignment horizontal="center"/>
    </xf>
    <xf numFmtId="0" fontId="15" fillId="0" borderId="3" xfId="2" applyFont="1" applyBorder="1"/>
    <xf numFmtId="0" fontId="15" fillId="0" borderId="3" xfId="2" applyFont="1" applyBorder="1" applyAlignment="1">
      <alignment horizontal="right"/>
    </xf>
    <xf numFmtId="49" fontId="10" fillId="0" borderId="3" xfId="16" applyNumberFormat="1" applyFont="1" applyBorder="1"/>
    <xf numFmtId="0" fontId="8" fillId="0" borderId="3" xfId="16" applyFont="1" applyBorder="1" applyAlignment="1">
      <alignment horizontal="left"/>
    </xf>
    <xf numFmtId="0" fontId="8" fillId="0" borderId="4" xfId="16" applyFont="1" applyBorder="1" applyAlignment="1">
      <alignment horizontal="left" wrapText="1"/>
    </xf>
    <xf numFmtId="3" fontId="8" fillId="0" borderId="4" xfId="16" applyNumberFormat="1" applyFont="1" applyBorder="1" applyAlignment="1">
      <alignment wrapText="1"/>
    </xf>
    <xf numFmtId="0" fontId="13" fillId="0" borderId="3" xfId="16" applyFont="1" applyBorder="1" applyAlignment="1">
      <alignment horizontal="right" vertical="top"/>
    </xf>
    <xf numFmtId="0" fontId="13" fillId="0" borderId="3" xfId="16" applyFont="1" applyBorder="1" applyAlignment="1">
      <alignment wrapText="1"/>
    </xf>
    <xf numFmtId="43" fontId="13" fillId="0" borderId="3" xfId="3" applyFont="1" applyFill="1" applyBorder="1" applyAlignment="1">
      <alignment horizontal="right"/>
    </xf>
    <xf numFmtId="43" fontId="10" fillId="0" borderId="3" xfId="3" applyFont="1" applyBorder="1" applyAlignment="1">
      <alignment horizontal="right"/>
    </xf>
    <xf numFmtId="43" fontId="10" fillId="0" borderId="3" xfId="3" applyFont="1" applyBorder="1"/>
    <xf numFmtId="0" fontId="12" fillId="0" borderId="5" xfId="16" applyFont="1" applyBorder="1"/>
    <xf numFmtId="49" fontId="12" fillId="0" borderId="5" xfId="16" applyNumberFormat="1" applyFont="1" applyBorder="1" applyAlignment="1">
      <alignment horizontal="right"/>
    </xf>
    <xf numFmtId="0" fontId="12" fillId="0" borderId="6" xfId="16" applyFont="1" applyBorder="1"/>
    <xf numFmtId="0" fontId="1" fillId="0" borderId="0" xfId="16" applyFont="1"/>
    <xf numFmtId="0" fontId="1" fillId="0" borderId="0" xfId="16" applyFont="1" applyAlignment="1">
      <alignment horizontal="centerContinuous"/>
    </xf>
    <xf numFmtId="0" fontId="13" fillId="0" borderId="8" xfId="16" applyFont="1" applyBorder="1" applyAlignment="1">
      <alignment vertical="center" wrapText="1"/>
    </xf>
    <xf numFmtId="4" fontId="13" fillId="0" borderId="7" xfId="16" applyNumberFormat="1" applyFont="1" applyBorder="1" applyAlignment="1">
      <alignment horizontal="right"/>
    </xf>
    <xf numFmtId="0" fontId="13" fillId="0" borderId="7" xfId="16" applyFont="1" applyBorder="1" applyAlignment="1">
      <alignment vertical="center" wrapText="1"/>
    </xf>
    <xf numFmtId="0" fontId="13" fillId="0" borderId="8" xfId="16" applyFont="1" applyBorder="1" applyAlignment="1">
      <alignment vertical="center"/>
    </xf>
    <xf numFmtId="0" fontId="13" fillId="0" borderId="8" xfId="16" applyFont="1" applyBorder="1" applyAlignment="1">
      <alignment wrapText="1"/>
    </xf>
    <xf numFmtId="0" fontId="14" fillId="0" borderId="7" xfId="2" applyFont="1" applyBorder="1" applyAlignment="1">
      <alignment horizontal="left"/>
    </xf>
    <xf numFmtId="4" fontId="8" fillId="0" borderId="7" xfId="16" applyNumberFormat="1" applyFont="1" applyBorder="1" applyAlignment="1">
      <alignment horizontal="right"/>
    </xf>
    <xf numFmtId="4" fontId="8" fillId="0" borderId="7" xfId="16" applyNumberFormat="1" applyFont="1" applyBorder="1"/>
    <xf numFmtId="0" fontId="13" fillId="0" borderId="7" xfId="16" applyFont="1" applyBorder="1"/>
    <xf numFmtId="0" fontId="13" fillId="0" borderId="7" xfId="2" applyFont="1" applyBorder="1"/>
    <xf numFmtId="0" fontId="14" fillId="0" borderId="7" xfId="2" applyFont="1" applyBorder="1" applyAlignment="1">
      <alignment wrapText="1"/>
    </xf>
    <xf numFmtId="0" fontId="13" fillId="0" borderId="8" xfId="16" applyFont="1" applyBorder="1"/>
    <xf numFmtId="0" fontId="13" fillId="0" borderId="37" xfId="16" applyFont="1" applyBorder="1"/>
    <xf numFmtId="0" fontId="8" fillId="0" borderId="8" xfId="16" applyFont="1" applyBorder="1"/>
    <xf numFmtId="4" fontId="13" fillId="0" borderId="7" xfId="2" applyNumberFormat="1" applyFont="1" applyBorder="1" applyAlignment="1">
      <alignment horizontal="right"/>
    </xf>
    <xf numFmtId="0" fontId="13" fillId="0" borderId="7" xfId="2" applyFont="1" applyBorder="1" applyAlignment="1">
      <alignment vertical="center" wrapText="1"/>
    </xf>
    <xf numFmtId="0" fontId="40" fillId="0" borderId="8" xfId="2" applyFont="1" applyBorder="1" applyAlignment="1">
      <alignment wrapText="1"/>
    </xf>
    <xf numFmtId="0" fontId="8" fillId="0" borderId="7" xfId="16" applyFont="1" applyBorder="1" applyAlignment="1">
      <alignment vertical="center" wrapText="1"/>
    </xf>
    <xf numFmtId="0" fontId="8" fillId="0" borderId="8" xfId="16" applyFont="1" applyBorder="1" applyAlignment="1">
      <alignment wrapText="1"/>
    </xf>
    <xf numFmtId="3" fontId="13" fillId="0" borderId="8" xfId="16" applyNumberFormat="1" applyFont="1" applyBorder="1" applyAlignment="1">
      <alignment wrapText="1"/>
    </xf>
    <xf numFmtId="4" fontId="13" fillId="0" borderId="9" xfId="16" applyNumberFormat="1" applyFont="1" applyBorder="1"/>
    <xf numFmtId="0" fontId="13" fillId="0" borderId="2" xfId="16" applyFont="1" applyBorder="1"/>
    <xf numFmtId="3" fontId="8" fillId="0" borderId="8" xfId="16" applyNumberFormat="1" applyFont="1" applyBorder="1"/>
    <xf numFmtId="0" fontId="8" fillId="0" borderId="7" xfId="16" applyFont="1" applyBorder="1"/>
    <xf numFmtId="0" fontId="8" fillId="0" borderId="7" xfId="2" applyFont="1" applyBorder="1" applyAlignment="1">
      <alignment wrapText="1"/>
    </xf>
    <xf numFmtId="3" fontId="13" fillId="0" borderId="37" xfId="16" applyNumberFormat="1" applyFont="1" applyBorder="1"/>
    <xf numFmtId="4" fontId="13" fillId="0" borderId="9" xfId="16" applyNumberFormat="1" applyFont="1" applyBorder="1" applyAlignment="1">
      <alignment horizontal="right"/>
    </xf>
    <xf numFmtId="0" fontId="14" fillId="0" borderId="7" xfId="2" applyFont="1" applyBorder="1"/>
    <xf numFmtId="0" fontId="13" fillId="0" borderId="8" xfId="2" applyFont="1" applyBorder="1"/>
    <xf numFmtId="0" fontId="8" fillId="0" borderId="8" xfId="16" applyFont="1" applyBorder="1" applyAlignment="1">
      <alignment vertical="center" wrapText="1"/>
    </xf>
    <xf numFmtId="0" fontId="13" fillId="0" borderId="7" xfId="2" applyFont="1" applyBorder="1" applyAlignment="1">
      <alignment wrapText="1"/>
    </xf>
    <xf numFmtId="0" fontId="8" fillId="0" borderId="7" xfId="16" applyFont="1" applyBorder="1" applyAlignment="1">
      <alignment horizontal="left"/>
    </xf>
    <xf numFmtId="0" fontId="13" fillId="0" borderId="7" xfId="16" applyFont="1" applyBorder="1" applyAlignment="1">
      <alignment vertical="center"/>
    </xf>
    <xf numFmtId="0" fontId="20" fillId="0" borderId="0" xfId="9"/>
    <xf numFmtId="0" fontId="14" fillId="0" borderId="15" xfId="9" applyFont="1" applyBorder="1" applyAlignment="1">
      <alignment vertical="center"/>
    </xf>
    <xf numFmtId="4" fontId="14" fillId="0" borderId="15" xfId="9" applyNumberFormat="1" applyFont="1" applyBorder="1" applyAlignment="1">
      <alignment horizontal="center" vertical="center"/>
    </xf>
    <xf numFmtId="4" fontId="14" fillId="0" borderId="15" xfId="9" applyNumberFormat="1" applyFont="1" applyBorder="1" applyAlignment="1">
      <alignment vertical="center"/>
    </xf>
    <xf numFmtId="0" fontId="14" fillId="0" borderId="16" xfId="9" applyFont="1" applyBorder="1" applyAlignment="1">
      <alignment vertical="center"/>
    </xf>
    <xf numFmtId="4" fontId="14" fillId="0" borderId="16" xfId="9" applyNumberFormat="1" applyFont="1" applyBorder="1" applyAlignment="1">
      <alignment horizontal="center" vertical="center"/>
    </xf>
    <xf numFmtId="4" fontId="14" fillId="0" borderId="16" xfId="9" applyNumberFormat="1" applyFont="1" applyBorder="1" applyAlignment="1">
      <alignment vertical="center"/>
    </xf>
    <xf numFmtId="0" fontId="14" fillId="0" borderId="3" xfId="9" applyFont="1" applyBorder="1"/>
    <xf numFmtId="0" fontId="14" fillId="0" borderId="16" xfId="9" applyFont="1" applyBorder="1"/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/>
    </xf>
    <xf numFmtId="0" fontId="24" fillId="0" borderId="0" xfId="9" applyFont="1"/>
    <xf numFmtId="4" fontId="31" fillId="0" borderId="5" xfId="11" applyNumberFormat="1" applyFont="1" applyBorder="1" applyAlignment="1">
      <alignment vertical="center"/>
    </xf>
    <xf numFmtId="0" fontId="30" fillId="0" borderId="12" xfId="12" applyFont="1" applyBorder="1" applyAlignment="1">
      <alignment horizontal="left"/>
    </xf>
    <xf numFmtId="0" fontId="30" fillId="0" borderId="14" xfId="12" applyFont="1" applyBorder="1" applyAlignment="1">
      <alignment horizontal="centerContinuous"/>
    </xf>
    <xf numFmtId="0" fontId="30" fillId="0" borderId="14" xfId="12" applyFont="1" applyBorder="1" applyAlignment="1">
      <alignment horizontal="center" vertical="top"/>
    </xf>
    <xf numFmtId="0" fontId="30" fillId="0" borderId="14" xfId="12" applyFont="1" applyBorder="1" applyAlignment="1">
      <alignment horizontal="center"/>
    </xf>
    <xf numFmtId="4" fontId="30" fillId="0" borderId="10" xfId="12" applyNumberFormat="1" applyFont="1" applyBorder="1"/>
    <xf numFmtId="0" fontId="27" fillId="0" borderId="14" xfId="12" applyFont="1" applyBorder="1" applyAlignment="1">
      <alignment horizontal="centerContinuous" vertical="center"/>
    </xf>
    <xf numFmtId="0" fontId="27" fillId="0" borderId="14" xfId="12" applyFont="1" applyBorder="1" applyAlignment="1">
      <alignment horizontal="center" vertical="top"/>
    </xf>
    <xf numFmtId="0" fontId="29" fillId="0" borderId="14" xfId="12" applyFont="1" applyBorder="1" applyAlignment="1">
      <alignment horizontal="center" vertical="center"/>
    </xf>
    <xf numFmtId="4" fontId="29" fillId="0" borderId="10" xfId="12" applyNumberFormat="1" applyFont="1" applyBorder="1" applyAlignment="1">
      <alignment vertical="center"/>
    </xf>
    <xf numFmtId="0" fontId="30" fillId="0" borderId="0" xfId="12" applyFont="1" applyAlignment="1">
      <alignment vertical="center"/>
    </xf>
    <xf numFmtId="0" fontId="29" fillId="0" borderId="12" xfId="13" applyFont="1" applyBorder="1" applyAlignment="1">
      <alignment horizontal="left" vertical="center"/>
    </xf>
    <xf numFmtId="0" fontId="29" fillId="0" borderId="14" xfId="13" applyFont="1" applyBorder="1" applyAlignment="1">
      <alignment horizontal="left" vertical="center"/>
    </xf>
    <xf numFmtId="0" fontId="29" fillId="0" borderId="13" xfId="13" applyFont="1" applyBorder="1" applyAlignment="1">
      <alignment horizontal="left" vertical="center"/>
    </xf>
    <xf numFmtId="0" fontId="30" fillId="0" borderId="12" xfId="13" applyFont="1" applyBorder="1" applyAlignment="1">
      <alignment horizontal="center" vertical="center"/>
    </xf>
    <xf numFmtId="0" fontId="30" fillId="0" borderId="14" xfId="13" applyFont="1" applyBorder="1" applyAlignment="1">
      <alignment horizontal="center" vertical="center"/>
    </xf>
    <xf numFmtId="4" fontId="30" fillId="0" borderId="10" xfId="13" applyNumberFormat="1" applyFont="1" applyBorder="1" applyAlignment="1">
      <alignment vertical="center"/>
    </xf>
    <xf numFmtId="0" fontId="30" fillId="0" borderId="12" xfId="13" applyFont="1" applyBorder="1" applyAlignment="1">
      <alignment horizontal="center"/>
    </xf>
    <xf numFmtId="0" fontId="30" fillId="0" borderId="14" xfId="13" applyFont="1" applyBorder="1" applyAlignment="1">
      <alignment horizontal="center"/>
    </xf>
    <xf numFmtId="4" fontId="30" fillId="0" borderId="10" xfId="13" applyNumberFormat="1" applyFont="1" applyBorder="1"/>
    <xf numFmtId="0" fontId="30" fillId="0" borderId="0" xfId="13" applyFont="1" applyAlignment="1">
      <alignment vertical="center"/>
    </xf>
    <xf numFmtId="0" fontId="1" fillId="0" borderId="0" xfId="16" applyFont="1" applyAlignment="1">
      <alignment vertical="center"/>
    </xf>
    <xf numFmtId="0" fontId="18" fillId="0" borderId="11" xfId="16" applyFont="1" applyBorder="1" applyAlignment="1">
      <alignment vertical="center" wrapText="1"/>
    </xf>
    <xf numFmtId="3" fontId="1" fillId="0" borderId="11" xfId="16" applyNumberFormat="1" applyFont="1" applyBorder="1" applyAlignment="1">
      <alignment vertical="center"/>
    </xf>
    <xf numFmtId="0" fontId="1" fillId="0" borderId="3" xfId="16" applyFont="1" applyBorder="1" applyAlignment="1">
      <alignment horizontal="center" vertical="center"/>
    </xf>
    <xf numFmtId="4" fontId="1" fillId="0" borderId="1" xfId="16" applyNumberFormat="1" applyFont="1" applyBorder="1" applyAlignment="1">
      <alignment vertical="center"/>
    </xf>
    <xf numFmtId="4" fontId="1" fillId="0" borderId="3" xfId="16" applyNumberFormat="1" applyFont="1" applyBorder="1" applyAlignment="1">
      <alignment vertical="center"/>
    </xf>
    <xf numFmtId="4" fontId="1" fillId="0" borderId="3" xfId="16" applyNumberFormat="1" applyFont="1" applyBorder="1" applyAlignment="1">
      <alignment vertical="top"/>
    </xf>
    <xf numFmtId="4" fontId="1" fillId="0" borderId="3" xfId="16" applyNumberFormat="1" applyFont="1" applyBorder="1" applyAlignment="1">
      <alignment horizontal="right" vertical="center"/>
    </xf>
    <xf numFmtId="0" fontId="1" fillId="0" borderId="3" xfId="16" applyFont="1" applyBorder="1" applyAlignment="1">
      <alignment horizontal="center" vertical="top"/>
    </xf>
    <xf numFmtId="4" fontId="1" fillId="0" borderId="3" xfId="16" applyNumberFormat="1" applyFont="1" applyBorder="1"/>
    <xf numFmtId="0" fontId="1" fillId="0" borderId="10" xfId="16" applyFont="1" applyBorder="1" applyAlignment="1">
      <alignment vertical="center"/>
    </xf>
    <xf numFmtId="4" fontId="1" fillId="0" borderId="10" xfId="16" applyNumberFormat="1" applyFont="1" applyBorder="1" applyAlignment="1">
      <alignment vertical="center"/>
    </xf>
    <xf numFmtId="0" fontId="1" fillId="0" borderId="5" xfId="16" applyFont="1" applyBorder="1" applyAlignment="1">
      <alignment horizontal="center" vertical="center"/>
    </xf>
    <xf numFmtId="4" fontId="1" fillId="0" borderId="5" xfId="16" applyNumberFormat="1" applyFont="1" applyBorder="1" applyAlignment="1">
      <alignment vertical="center"/>
    </xf>
    <xf numFmtId="4" fontId="1" fillId="0" borderId="5" xfId="16" applyNumberFormat="1" applyFont="1" applyBorder="1" applyAlignment="1">
      <alignment horizontal="right" vertical="center"/>
    </xf>
    <xf numFmtId="0" fontId="1" fillId="3" borderId="5" xfId="16" applyFont="1" applyFill="1" applyBorder="1" applyAlignment="1">
      <alignment vertical="center"/>
    </xf>
    <xf numFmtId="0" fontId="18" fillId="3" borderId="10" xfId="16" applyFont="1" applyFill="1" applyBorder="1" applyAlignment="1">
      <alignment horizontal="left" vertical="center" indent="2"/>
    </xf>
    <xf numFmtId="4" fontId="18" fillId="3" borderId="5" xfId="16" applyNumberFormat="1" applyFont="1" applyFill="1" applyBorder="1" applyAlignment="1">
      <alignment vertical="center"/>
    </xf>
    <xf numFmtId="0" fontId="1" fillId="3" borderId="0" xfId="16" applyFont="1" applyFill="1"/>
    <xf numFmtId="0" fontId="13" fillId="0" borderId="0" xfId="16" applyFont="1"/>
    <xf numFmtId="0" fontId="1" fillId="0" borderId="0" xfId="15" applyFont="1" applyAlignment="1">
      <alignment vertical="center"/>
    </xf>
    <xf numFmtId="0" fontId="1" fillId="0" borderId="0" xfId="15" applyFont="1"/>
    <xf numFmtId="0" fontId="14" fillId="0" borderId="0" xfId="15" applyFont="1"/>
    <xf numFmtId="0" fontId="14" fillId="0" borderId="0" xfId="15" applyFont="1" applyAlignment="1">
      <alignment vertical="center"/>
    </xf>
    <xf numFmtId="4" fontId="43" fillId="0" borderId="3" xfId="15" applyNumberFormat="1" applyFont="1" applyBorder="1" applyAlignment="1">
      <alignment vertical="center"/>
    </xf>
    <xf numFmtId="0" fontId="25" fillId="0" borderId="3" xfId="15" applyFont="1" applyBorder="1"/>
    <xf numFmtId="4" fontId="14" fillId="0" borderId="0" xfId="15" applyNumberFormat="1" applyFont="1"/>
    <xf numFmtId="0" fontId="25" fillId="0" borderId="3" xfId="15" applyFont="1" applyBorder="1" applyAlignment="1">
      <alignment wrapText="1"/>
    </xf>
    <xf numFmtId="0" fontId="25" fillId="0" borderId="5" xfId="15" applyFont="1" applyBorder="1"/>
    <xf numFmtId="0" fontId="27" fillId="0" borderId="12" xfId="15" applyFont="1" applyBorder="1" applyAlignment="1">
      <alignment horizontal="center" vertical="center"/>
    </xf>
    <xf numFmtId="0" fontId="41" fillId="0" borderId="14" xfId="15" applyFont="1" applyBorder="1" applyAlignment="1">
      <alignment horizontal="right" vertical="center"/>
    </xf>
    <xf numFmtId="0" fontId="1" fillId="0" borderId="14" xfId="15" applyFont="1" applyBorder="1" applyAlignment="1">
      <alignment horizontal="center" vertical="center"/>
    </xf>
    <xf numFmtId="4" fontId="27" fillId="0" borderId="13" xfId="15" applyNumberFormat="1" applyFont="1" applyBorder="1" applyAlignment="1">
      <alignment vertical="center"/>
    </xf>
    <xf numFmtId="4" fontId="27" fillId="0" borderId="10" xfId="15" applyNumberFormat="1" applyFont="1" applyBorder="1" applyAlignment="1">
      <alignment vertical="center"/>
    </xf>
    <xf numFmtId="0" fontId="44" fillId="0" borderId="0" xfId="15" applyFont="1" applyAlignment="1">
      <alignment vertical="center"/>
    </xf>
    <xf numFmtId="0" fontId="31" fillId="0" borderId="6" xfId="11" applyFont="1" applyBorder="1" applyAlignment="1">
      <alignment horizontal="center" vertical="center"/>
    </xf>
    <xf numFmtId="0" fontId="31" fillId="0" borderId="30" xfId="11" applyFont="1" applyBorder="1" applyAlignment="1">
      <alignment horizontal="center" vertical="center"/>
    </xf>
    <xf numFmtId="0" fontId="31" fillId="0" borderId="31" xfId="11" applyFont="1" applyBorder="1" applyAlignment="1">
      <alignment horizontal="center" vertical="center"/>
    </xf>
    <xf numFmtId="0" fontId="27" fillId="0" borderId="0" xfId="12" applyFont="1" applyAlignment="1">
      <alignment horizontal="center" vertical="center" wrapText="1"/>
    </xf>
    <xf numFmtId="0" fontId="9" fillId="0" borderId="0" xfId="16" applyFont="1" applyAlignment="1">
      <alignment horizontal="center" vertical="center"/>
    </xf>
    <xf numFmtId="0" fontId="38" fillId="0" borderId="0" xfId="16" applyFont="1" applyAlignment="1">
      <alignment horizontal="center" vertical="center"/>
    </xf>
    <xf numFmtId="0" fontId="9" fillId="2" borderId="1" xfId="16" applyFont="1" applyFill="1" applyBorder="1" applyAlignment="1">
      <alignment horizontal="center" vertical="center" wrapText="1"/>
    </xf>
    <xf numFmtId="0" fontId="9" fillId="2" borderId="3" xfId="16" applyFont="1" applyFill="1" applyBorder="1" applyAlignment="1">
      <alignment horizontal="center" vertical="center" wrapText="1"/>
    </xf>
    <xf numFmtId="0" fontId="9" fillId="2" borderId="5" xfId="16" applyFont="1" applyFill="1" applyBorder="1" applyAlignment="1">
      <alignment horizontal="center" vertical="center" wrapText="1"/>
    </xf>
  </cellXfs>
  <cellStyles count="17">
    <cellStyle name="Dziesiętny" xfId="7" builtinId="3"/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10" xr:uid="{00118282-61F3-48AE-A9D7-1DFD63C86E1A}"/>
    <cellStyle name="Normalny 3 2 2" xfId="12" xr:uid="{31A8FD7A-8F15-4E7B-9B8D-2993C5C5A3D6}"/>
    <cellStyle name="Normalny 4" xfId="6" xr:uid="{B2465C60-8C82-4AA7-8F41-043A6B5FBEE2}"/>
    <cellStyle name="Normalny 5" xfId="11" xr:uid="{FD217A88-59D6-4B14-BD2C-F01FAE556CAD}"/>
    <cellStyle name="Normalny 6" xfId="13" xr:uid="{77A24104-D419-400C-BA8D-9165BBF05021}"/>
    <cellStyle name="Normalny 6 2" xfId="14" xr:uid="{8779A5D0-D78A-4E4A-A580-10B1543C8932}"/>
    <cellStyle name="Normalny 7" xfId="15" xr:uid="{F739DFE5-C5F4-47BC-AC93-E97F29B04E08}"/>
    <cellStyle name="Normalny 8" xfId="16" xr:uid="{711F6314-85CF-4F10-8CBE-CEBD3A84950E}"/>
    <cellStyle name="Normalny_zal_Szczecin" xfId="9" xr:uid="{C89F5149-3265-439F-BDF3-1B9A72F47009}"/>
    <cellStyle name="Zły" xfId="8" builtinId="27"/>
  </cellStyles>
  <dxfs count="0"/>
  <tableStyles count="0" defaultTableStyle="TableStyleMedium2" defaultPivotStyle="PivotStyleLight16"/>
  <colors>
    <mruColors>
      <color rgb="FF0066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42B90-578A-46D8-84EF-8A21A73BEC3B}">
  <sheetPr>
    <tabColor rgb="FF99FF66"/>
  </sheetPr>
  <dimension ref="A1:H651"/>
  <sheetViews>
    <sheetView tabSelected="1" zoomScale="150" zoomScaleNormal="150" workbookViewId="0"/>
  </sheetViews>
  <sheetFormatPr defaultRowHeight="15" x14ac:dyDescent="0.25"/>
  <cols>
    <col min="1" max="1" width="3.5703125" style="531" customWidth="1"/>
    <col min="2" max="2" width="6" style="531" customWidth="1"/>
    <col min="3" max="3" width="4.85546875" style="531" customWidth="1"/>
    <col min="4" max="4" width="39.140625" style="531" customWidth="1"/>
    <col min="5" max="5" width="13" style="531" customWidth="1"/>
    <col min="6" max="6" width="10.5703125" style="531" customWidth="1"/>
    <col min="7" max="7" width="10.85546875" style="531" customWidth="1"/>
    <col min="8" max="8" width="12.7109375" style="531" customWidth="1"/>
    <col min="9" max="16384" width="9.140625" style="531"/>
  </cols>
  <sheetData>
    <row r="1" spans="1:8" ht="12.75" customHeight="1" x14ac:dyDescent="0.25">
      <c r="A1" s="367"/>
      <c r="B1" s="367"/>
      <c r="C1" s="390"/>
      <c r="D1" s="366"/>
      <c r="E1" s="366"/>
      <c r="F1" s="366" t="s">
        <v>291</v>
      </c>
      <c r="G1" s="366"/>
      <c r="H1" s="367"/>
    </row>
    <row r="2" spans="1:8" ht="12.75" customHeight="1" x14ac:dyDescent="0.25">
      <c r="A2" s="367"/>
      <c r="B2" s="367"/>
      <c r="C2" s="390"/>
      <c r="D2" s="366"/>
      <c r="E2" s="366"/>
      <c r="F2" s="366" t="s">
        <v>64</v>
      </c>
      <c r="G2" s="366"/>
      <c r="H2" s="367"/>
    </row>
    <row r="3" spans="1:8" ht="12.75" customHeight="1" x14ac:dyDescent="0.25">
      <c r="A3" s="367"/>
      <c r="B3" s="367"/>
      <c r="C3" s="390"/>
      <c r="D3" s="366"/>
      <c r="E3" s="366"/>
      <c r="F3" s="367" t="s">
        <v>0</v>
      </c>
      <c r="G3" s="367"/>
      <c r="H3" s="367"/>
    </row>
    <row r="4" spans="1:8" ht="12.75" customHeight="1" x14ac:dyDescent="0.25">
      <c r="A4" s="367"/>
      <c r="B4" s="367"/>
      <c r="C4" s="390"/>
      <c r="D4" s="366"/>
      <c r="E4" s="366"/>
      <c r="F4" s="366" t="s">
        <v>65</v>
      </c>
      <c r="G4" s="366"/>
      <c r="H4" s="367"/>
    </row>
    <row r="5" spans="1:8" ht="42.75" customHeight="1" x14ac:dyDescent="0.25">
      <c r="A5" s="391" t="s">
        <v>292</v>
      </c>
      <c r="B5" s="532"/>
      <c r="C5" s="392"/>
      <c r="D5" s="392"/>
      <c r="E5" s="532"/>
      <c r="F5" s="532"/>
      <c r="G5" s="393"/>
      <c r="H5" s="532"/>
    </row>
    <row r="6" spans="1:8" ht="32.25" customHeight="1" x14ac:dyDescent="0.25">
      <c r="A6" s="367"/>
      <c r="B6" s="367"/>
      <c r="C6" s="390"/>
      <c r="D6" s="390"/>
      <c r="E6" s="394"/>
      <c r="F6" s="367"/>
      <c r="G6" s="395"/>
      <c r="H6" s="396" t="s">
        <v>1</v>
      </c>
    </row>
    <row r="7" spans="1:8" s="403" customFormat="1" ht="11.25" x14ac:dyDescent="0.2">
      <c r="A7" s="397"/>
      <c r="B7" s="397"/>
      <c r="C7" s="398"/>
      <c r="D7" s="399"/>
      <c r="E7" s="400" t="s">
        <v>293</v>
      </c>
      <c r="F7" s="401"/>
      <c r="G7" s="402"/>
      <c r="H7" s="400" t="s">
        <v>293</v>
      </c>
    </row>
    <row r="8" spans="1:8" s="403" customFormat="1" ht="11.25" x14ac:dyDescent="0.2">
      <c r="A8" s="404" t="s">
        <v>274</v>
      </c>
      <c r="B8" s="404" t="s">
        <v>278</v>
      </c>
      <c r="C8" s="405" t="s">
        <v>2</v>
      </c>
      <c r="D8" s="406" t="s">
        <v>294</v>
      </c>
      <c r="E8" s="404" t="s">
        <v>295</v>
      </c>
      <c r="F8" s="407" t="s">
        <v>296</v>
      </c>
      <c r="G8" s="404" t="s">
        <v>297</v>
      </c>
      <c r="H8" s="404" t="s">
        <v>298</v>
      </c>
    </row>
    <row r="9" spans="1:8" s="403" customFormat="1" ht="4.5" customHeight="1" x14ac:dyDescent="0.2">
      <c r="A9" s="408"/>
      <c r="B9" s="408"/>
      <c r="C9" s="409"/>
      <c r="D9" s="410"/>
      <c r="E9" s="408"/>
      <c r="F9" s="411"/>
      <c r="G9" s="411"/>
      <c r="H9" s="408"/>
    </row>
    <row r="10" spans="1:8" s="403" customFormat="1" ht="17.25" customHeight="1" thickBot="1" x14ac:dyDescent="0.25">
      <c r="A10" s="412"/>
      <c r="B10" s="412"/>
      <c r="C10" s="413"/>
      <c r="D10" s="414" t="s">
        <v>299</v>
      </c>
      <c r="E10" s="415">
        <v>1160776326.0700004</v>
      </c>
      <c r="F10" s="415">
        <f>SUM(F11,F45,F54)</f>
        <v>1230479.6600000001</v>
      </c>
      <c r="G10" s="415">
        <f>SUM(G11,G45,G54)</f>
        <v>200480</v>
      </c>
      <c r="H10" s="415">
        <f t="shared" ref="H10:H23" si="0">SUM(E10+F10-G10)</f>
        <v>1161806325.7300005</v>
      </c>
    </row>
    <row r="11" spans="1:8" s="403" customFormat="1" ht="17.25" customHeight="1" thickBot="1" x14ac:dyDescent="0.25">
      <c r="A11" s="412"/>
      <c r="B11" s="412"/>
      <c r="C11" s="413"/>
      <c r="D11" s="416" t="s">
        <v>300</v>
      </c>
      <c r="E11" s="417">
        <v>1083704836.0600002</v>
      </c>
      <c r="F11" s="417">
        <f>SUM(F12,F16,F23,F34,F38)</f>
        <v>1000571.06</v>
      </c>
      <c r="G11" s="417">
        <f>SUM(G12,G16,G23,G34,G38)</f>
        <v>0</v>
      </c>
      <c r="H11" s="417">
        <f t="shared" si="0"/>
        <v>1084705407.1200001</v>
      </c>
    </row>
    <row r="12" spans="1:8" s="403" customFormat="1" ht="17.25" customHeight="1" thickTop="1" thickBot="1" x14ac:dyDescent="0.25">
      <c r="A12" s="418">
        <v>758</v>
      </c>
      <c r="B12" s="404"/>
      <c r="C12" s="404"/>
      <c r="D12" s="419" t="s">
        <v>301</v>
      </c>
      <c r="E12" s="417">
        <v>143392583.63999999</v>
      </c>
      <c r="F12" s="420">
        <f>SUM(F13)</f>
        <v>394845</v>
      </c>
      <c r="G12" s="420">
        <f>SUM(G13)</f>
        <v>0</v>
      </c>
      <c r="H12" s="417">
        <f t="shared" ref="H12:H15" si="1">SUM(E12+F12-G12)</f>
        <v>143787428.63999999</v>
      </c>
    </row>
    <row r="13" spans="1:8" s="403" customFormat="1" ht="12" customHeight="1" thickTop="1" x14ac:dyDescent="0.2">
      <c r="A13" s="418"/>
      <c r="B13" s="413" t="s">
        <v>238</v>
      </c>
      <c r="C13" s="421"/>
      <c r="D13" s="422" t="s">
        <v>302</v>
      </c>
      <c r="E13" s="423">
        <v>1849616</v>
      </c>
      <c r="F13" s="424">
        <f>SUM(F14)</f>
        <v>394845</v>
      </c>
      <c r="G13" s="424">
        <f t="shared" ref="G13" si="2">SUM(G14)</f>
        <v>0</v>
      </c>
      <c r="H13" s="423">
        <f t="shared" si="1"/>
        <v>2244461</v>
      </c>
    </row>
    <row r="14" spans="1:8" s="403" customFormat="1" ht="21" customHeight="1" x14ac:dyDescent="0.2">
      <c r="A14" s="412"/>
      <c r="B14" s="425"/>
      <c r="C14" s="413"/>
      <c r="D14" s="533" t="s">
        <v>303</v>
      </c>
      <c r="E14" s="473">
        <v>1549616</v>
      </c>
      <c r="F14" s="534">
        <f>SUM(F15:F15)</f>
        <v>394845</v>
      </c>
      <c r="G14" s="534">
        <f>SUM(G15:G15)</f>
        <v>0</v>
      </c>
      <c r="H14" s="473">
        <f t="shared" si="1"/>
        <v>1944461</v>
      </c>
    </row>
    <row r="15" spans="1:8" s="403" customFormat="1" ht="36" customHeight="1" x14ac:dyDescent="0.2">
      <c r="A15" s="412"/>
      <c r="B15" s="425"/>
      <c r="C15" s="426" t="s">
        <v>217</v>
      </c>
      <c r="D15" s="427" t="s">
        <v>304</v>
      </c>
      <c r="E15" s="428">
        <v>1549616</v>
      </c>
      <c r="F15" s="428">
        <v>394845</v>
      </c>
      <c r="G15" s="429"/>
      <c r="H15" s="428">
        <f t="shared" si="1"/>
        <v>1944461</v>
      </c>
    </row>
    <row r="16" spans="1:8" s="403" customFormat="1" ht="12" customHeight="1" thickBot="1" x14ac:dyDescent="0.25">
      <c r="A16" s="430">
        <v>801</v>
      </c>
      <c r="B16" s="430"/>
      <c r="C16" s="431"/>
      <c r="D16" s="432" t="s">
        <v>305</v>
      </c>
      <c r="E16" s="420">
        <v>22872232.089999996</v>
      </c>
      <c r="F16" s="420">
        <f>SUM(F17,F20)</f>
        <v>396679.06</v>
      </c>
      <c r="G16" s="420">
        <f>SUM(G17,G20)</f>
        <v>0</v>
      </c>
      <c r="H16" s="420">
        <f>SUM(E16+F16-G16)</f>
        <v>23268911.149999995</v>
      </c>
    </row>
    <row r="17" spans="1:8" s="403" customFormat="1" ht="12" customHeight="1" thickTop="1" x14ac:dyDescent="0.2">
      <c r="A17" s="412"/>
      <c r="B17" s="433">
        <v>80146</v>
      </c>
      <c r="C17" s="434"/>
      <c r="D17" s="422" t="s">
        <v>306</v>
      </c>
      <c r="E17" s="423">
        <v>592475</v>
      </c>
      <c r="F17" s="424">
        <f t="shared" ref="F17:G17" si="3">SUM(F18)</f>
        <v>19000</v>
      </c>
      <c r="G17" s="424">
        <f t="shared" si="3"/>
        <v>0</v>
      </c>
      <c r="H17" s="423">
        <f>SUM(E17+F17-G17)</f>
        <v>611475</v>
      </c>
    </row>
    <row r="18" spans="1:8" s="403" customFormat="1" ht="12" customHeight="1" x14ac:dyDescent="0.2">
      <c r="A18" s="412"/>
      <c r="B18" s="435"/>
      <c r="C18" s="436"/>
      <c r="D18" s="535" t="s">
        <v>307</v>
      </c>
      <c r="E18" s="473">
        <v>581000</v>
      </c>
      <c r="F18" s="534">
        <f>SUM(F19:F19)</f>
        <v>19000</v>
      </c>
      <c r="G18" s="534">
        <f>SUM(G19:G19)</f>
        <v>0</v>
      </c>
      <c r="H18" s="473">
        <f>SUM(E18+F18-G18)</f>
        <v>600000</v>
      </c>
    </row>
    <row r="19" spans="1:8" s="403" customFormat="1" ht="33" customHeight="1" x14ac:dyDescent="0.2">
      <c r="A19" s="412"/>
      <c r="B19" s="437"/>
      <c r="C19" s="426" t="s">
        <v>308</v>
      </c>
      <c r="D19" s="438" t="s">
        <v>309</v>
      </c>
      <c r="E19" s="428">
        <v>581000</v>
      </c>
      <c r="F19" s="428">
        <v>19000</v>
      </c>
      <c r="G19" s="429"/>
      <c r="H19" s="428">
        <f t="shared" ref="H19:H22" si="4">SUM(E19+F19-G19)</f>
        <v>600000</v>
      </c>
    </row>
    <row r="20" spans="1:8" s="403" customFormat="1" ht="12" customHeight="1" x14ac:dyDescent="0.2">
      <c r="A20" s="412"/>
      <c r="B20" s="439">
        <v>80195</v>
      </c>
      <c r="C20" s="413"/>
      <c r="D20" s="422" t="s">
        <v>100</v>
      </c>
      <c r="E20" s="424">
        <v>19506701.699999996</v>
      </c>
      <c r="F20" s="424">
        <f>SUM(F21)</f>
        <v>377679.06</v>
      </c>
      <c r="G20" s="424">
        <f>SUM(G21)</f>
        <v>0</v>
      </c>
      <c r="H20" s="423">
        <f t="shared" si="4"/>
        <v>19884380.759999994</v>
      </c>
    </row>
    <row r="21" spans="1:8" s="403" customFormat="1" ht="22.5" customHeight="1" x14ac:dyDescent="0.2">
      <c r="A21" s="412"/>
      <c r="B21" s="425"/>
      <c r="C21" s="434"/>
      <c r="D21" s="533" t="s">
        <v>310</v>
      </c>
      <c r="E21" s="473">
        <v>164965</v>
      </c>
      <c r="F21" s="534">
        <f>SUM(F22:F22)</f>
        <v>377679.06</v>
      </c>
      <c r="G21" s="534">
        <f>SUM(G22:G22)</f>
        <v>0</v>
      </c>
      <c r="H21" s="473">
        <f t="shared" si="4"/>
        <v>542644.06000000006</v>
      </c>
    </row>
    <row r="22" spans="1:8" s="403" customFormat="1" ht="57.75" customHeight="1" x14ac:dyDescent="0.2">
      <c r="A22" s="412"/>
      <c r="B22" s="425"/>
      <c r="C22" s="426" t="s">
        <v>311</v>
      </c>
      <c r="D22" s="427" t="s">
        <v>312</v>
      </c>
      <c r="E22" s="428">
        <v>164965</v>
      </c>
      <c r="F22" s="428">
        <f>79379.6+84265+71186.06+142848.4</f>
        <v>377679.06</v>
      </c>
      <c r="G22" s="429"/>
      <c r="H22" s="428">
        <f t="shared" si="4"/>
        <v>542644.06000000006</v>
      </c>
    </row>
    <row r="23" spans="1:8" s="403" customFormat="1" ht="12" customHeight="1" thickBot="1" x14ac:dyDescent="0.25">
      <c r="A23" s="431" t="s">
        <v>220</v>
      </c>
      <c r="B23" s="437"/>
      <c r="C23" s="431"/>
      <c r="D23" s="432" t="s">
        <v>313</v>
      </c>
      <c r="E23" s="417">
        <v>27167907.079999998</v>
      </c>
      <c r="F23" s="420">
        <f>SUM(F25,F28,F31)</f>
        <v>930</v>
      </c>
      <c r="G23" s="420">
        <f>SUM(G25,G28,G31)</f>
        <v>0</v>
      </c>
      <c r="H23" s="417">
        <f t="shared" si="0"/>
        <v>27168837.079999998</v>
      </c>
    </row>
    <row r="24" spans="1:8" s="403" customFormat="1" ht="12" customHeight="1" thickTop="1" x14ac:dyDescent="0.2">
      <c r="A24" s="418"/>
      <c r="B24" s="439">
        <v>85214</v>
      </c>
      <c r="C24" s="413"/>
      <c r="D24" s="440" t="s">
        <v>314</v>
      </c>
      <c r="E24" s="441"/>
      <c r="F24" s="442"/>
      <c r="G24" s="442"/>
      <c r="H24" s="441"/>
    </row>
    <row r="25" spans="1:8" s="403" customFormat="1" ht="12" customHeight="1" x14ac:dyDescent="0.2">
      <c r="A25" s="412"/>
      <c r="B25" s="439"/>
      <c r="C25" s="413"/>
      <c r="D25" s="443" t="s">
        <v>315</v>
      </c>
      <c r="E25" s="423">
        <v>5165531</v>
      </c>
      <c r="F25" s="424">
        <f>SUM(F26)</f>
        <v>55</v>
      </c>
      <c r="G25" s="424">
        <f>SUM(G26)</f>
        <v>0</v>
      </c>
      <c r="H25" s="423">
        <f>SUM(E25+F25-G25)</f>
        <v>5165586</v>
      </c>
    </row>
    <row r="26" spans="1:8" s="403" customFormat="1" ht="12" customHeight="1" x14ac:dyDescent="0.2">
      <c r="A26" s="412"/>
      <c r="B26" s="439"/>
      <c r="C26" s="434"/>
      <c r="D26" s="535" t="s">
        <v>316</v>
      </c>
      <c r="E26" s="473">
        <v>3720</v>
      </c>
      <c r="F26" s="534">
        <f>SUM(F27)</f>
        <v>55</v>
      </c>
      <c r="G26" s="534">
        <f>SUM(G27)</f>
        <v>0</v>
      </c>
      <c r="H26" s="473">
        <f t="shared" ref="H26:H27" si="5">SUM(E26+F26-G26)</f>
        <v>3775</v>
      </c>
    </row>
    <row r="27" spans="1:8" s="403" customFormat="1" ht="34.5" customHeight="1" x14ac:dyDescent="0.2">
      <c r="A27" s="412"/>
      <c r="B27" s="439"/>
      <c r="C27" s="426" t="s">
        <v>217</v>
      </c>
      <c r="D27" s="444" t="s">
        <v>304</v>
      </c>
      <c r="E27" s="445">
        <v>3720</v>
      </c>
      <c r="F27" s="429">
        <v>55</v>
      </c>
      <c r="G27" s="429"/>
      <c r="H27" s="445">
        <f t="shared" si="5"/>
        <v>3775</v>
      </c>
    </row>
    <row r="28" spans="1:8" s="403" customFormat="1" ht="12" customHeight="1" x14ac:dyDescent="0.2">
      <c r="A28" s="412"/>
      <c r="B28" s="439">
        <v>85230</v>
      </c>
      <c r="C28" s="413"/>
      <c r="D28" s="422" t="s">
        <v>317</v>
      </c>
      <c r="E28" s="423">
        <v>3347641</v>
      </c>
      <c r="F28" s="424">
        <f>SUM(F29)</f>
        <v>32</v>
      </c>
      <c r="G28" s="424">
        <f>SUM(G29)</f>
        <v>0</v>
      </c>
      <c r="H28" s="423">
        <f>SUM(E28+F28-G28)</f>
        <v>3347673</v>
      </c>
    </row>
    <row r="29" spans="1:8" s="403" customFormat="1" ht="21" customHeight="1" x14ac:dyDescent="0.2">
      <c r="A29" s="412"/>
      <c r="B29" s="437"/>
      <c r="C29" s="434"/>
      <c r="D29" s="535" t="s">
        <v>318</v>
      </c>
      <c r="E29" s="473">
        <v>2441</v>
      </c>
      <c r="F29" s="534">
        <f>SUM(F30:F30)</f>
        <v>32</v>
      </c>
      <c r="G29" s="534">
        <f>SUM(G30:G30)</f>
        <v>0</v>
      </c>
      <c r="H29" s="473">
        <f t="shared" ref="H29:H30" si="6">SUM(E29+F29-G29)</f>
        <v>2473</v>
      </c>
    </row>
    <row r="30" spans="1:8" s="403" customFormat="1" ht="34.5" customHeight="1" x14ac:dyDescent="0.2">
      <c r="A30" s="412"/>
      <c r="B30" s="437"/>
      <c r="C30" s="426" t="s">
        <v>217</v>
      </c>
      <c r="D30" s="427" t="s">
        <v>304</v>
      </c>
      <c r="E30" s="428">
        <v>2441</v>
      </c>
      <c r="F30" s="428">
        <v>32</v>
      </c>
      <c r="G30" s="429"/>
      <c r="H30" s="428">
        <f t="shared" si="6"/>
        <v>2473</v>
      </c>
    </row>
    <row r="31" spans="1:8" s="403" customFormat="1" ht="12" customHeight="1" x14ac:dyDescent="0.2">
      <c r="A31" s="412"/>
      <c r="B31" s="446">
        <v>85295</v>
      </c>
      <c r="C31" s="447"/>
      <c r="D31" s="422" t="s">
        <v>100</v>
      </c>
      <c r="E31" s="423">
        <v>1684199.65</v>
      </c>
      <c r="F31" s="424">
        <f>SUM(F32)</f>
        <v>843</v>
      </c>
      <c r="G31" s="424">
        <f>SUM(G32)</f>
        <v>0</v>
      </c>
      <c r="H31" s="423">
        <f>SUM(E31+F31-G31)</f>
        <v>1685042.65</v>
      </c>
    </row>
    <row r="32" spans="1:8" s="403" customFormat="1" ht="20.25" customHeight="1" x14ac:dyDescent="0.2">
      <c r="A32" s="412"/>
      <c r="B32" s="437"/>
      <c r="C32" s="434"/>
      <c r="D32" s="535" t="s">
        <v>319</v>
      </c>
      <c r="E32" s="473">
        <v>1694</v>
      </c>
      <c r="F32" s="534">
        <f>SUM(F33:F33)</f>
        <v>843</v>
      </c>
      <c r="G32" s="534">
        <f>SUM(G33:G33)</f>
        <v>0</v>
      </c>
      <c r="H32" s="473">
        <f t="shared" ref="H32:H33" si="7">SUM(E32+F32-G32)</f>
        <v>2537</v>
      </c>
    </row>
    <row r="33" spans="1:8" s="403" customFormat="1" ht="34.5" customHeight="1" x14ac:dyDescent="0.2">
      <c r="A33" s="412"/>
      <c r="B33" s="437"/>
      <c r="C33" s="426" t="s">
        <v>217</v>
      </c>
      <c r="D33" s="427" t="s">
        <v>304</v>
      </c>
      <c r="E33" s="428">
        <v>1694</v>
      </c>
      <c r="F33" s="428">
        <v>843</v>
      </c>
      <c r="G33" s="429"/>
      <c r="H33" s="428">
        <f t="shared" si="7"/>
        <v>2537</v>
      </c>
    </row>
    <row r="34" spans="1:8" s="403" customFormat="1" ht="12" customHeight="1" thickBot="1" x14ac:dyDescent="0.25">
      <c r="A34" s="430">
        <v>854</v>
      </c>
      <c r="B34" s="437"/>
      <c r="C34" s="431"/>
      <c r="D34" s="432" t="s">
        <v>320</v>
      </c>
      <c r="E34" s="420">
        <v>394196.42</v>
      </c>
      <c r="F34" s="420">
        <f t="shared" ref="F34:G36" si="8">SUM(F35)</f>
        <v>150000</v>
      </c>
      <c r="G34" s="420">
        <f t="shared" si="8"/>
        <v>0</v>
      </c>
      <c r="H34" s="420">
        <f>SUM(E34+F34-G34)</f>
        <v>544196.41999999993</v>
      </c>
    </row>
    <row r="35" spans="1:8" s="403" customFormat="1" ht="12" customHeight="1" thickTop="1" x14ac:dyDescent="0.2">
      <c r="A35" s="430"/>
      <c r="B35" s="439">
        <v>85415</v>
      </c>
      <c r="C35" s="413"/>
      <c r="D35" s="422" t="s">
        <v>321</v>
      </c>
      <c r="E35" s="423">
        <v>9000</v>
      </c>
      <c r="F35" s="424">
        <f t="shared" si="8"/>
        <v>150000</v>
      </c>
      <c r="G35" s="424">
        <f t="shared" si="8"/>
        <v>0</v>
      </c>
      <c r="H35" s="423">
        <f>SUM(E35+F35-G35)</f>
        <v>159000</v>
      </c>
    </row>
    <row r="36" spans="1:8" s="403" customFormat="1" ht="12" customHeight="1" x14ac:dyDescent="0.2">
      <c r="A36" s="448"/>
      <c r="B36" s="437"/>
      <c r="C36" s="413"/>
      <c r="D36" s="536" t="s">
        <v>307</v>
      </c>
      <c r="E36" s="473">
        <v>9000</v>
      </c>
      <c r="F36" s="534">
        <f t="shared" si="8"/>
        <v>150000</v>
      </c>
      <c r="G36" s="534">
        <f t="shared" si="8"/>
        <v>0</v>
      </c>
      <c r="H36" s="473">
        <f>SUM(E36+F36-G36)</f>
        <v>159000</v>
      </c>
    </row>
    <row r="37" spans="1:8" s="403" customFormat="1" ht="35.25" customHeight="1" x14ac:dyDescent="0.2">
      <c r="A37" s="449"/>
      <c r="B37" s="450"/>
      <c r="C37" s="451" t="s">
        <v>322</v>
      </c>
      <c r="D37" s="452" t="s">
        <v>323</v>
      </c>
      <c r="E37" s="423">
        <v>0</v>
      </c>
      <c r="F37" s="423">
        <v>150000</v>
      </c>
      <c r="G37" s="424"/>
      <c r="H37" s="423">
        <f t="shared" ref="H37" si="9">SUM(E37+F37-G37)</f>
        <v>150000</v>
      </c>
    </row>
    <row r="38" spans="1:8" s="403" customFormat="1" ht="12" customHeight="1" thickBot="1" x14ac:dyDescent="0.25">
      <c r="A38" s="437">
        <v>855</v>
      </c>
      <c r="B38" s="437"/>
      <c r="C38" s="431"/>
      <c r="D38" s="432" t="s">
        <v>324</v>
      </c>
      <c r="E38" s="420">
        <v>15660643.130000001</v>
      </c>
      <c r="F38" s="420">
        <f>SUM(F39,F42)</f>
        <v>58117</v>
      </c>
      <c r="G38" s="420">
        <f>SUM(G39,G42)</f>
        <v>0</v>
      </c>
      <c r="H38" s="420">
        <f>SUM(E38+F38-G38)</f>
        <v>15718760.130000001</v>
      </c>
    </row>
    <row r="39" spans="1:8" s="403" customFormat="1" ht="12" customHeight="1" thickTop="1" x14ac:dyDescent="0.2">
      <c r="A39" s="437"/>
      <c r="B39" s="453">
        <v>85510</v>
      </c>
      <c r="C39" s="413"/>
      <c r="D39" s="422" t="s">
        <v>138</v>
      </c>
      <c r="E39" s="424">
        <v>2219825.39</v>
      </c>
      <c r="F39" s="424">
        <f>SUM(F40)</f>
        <v>32788</v>
      </c>
      <c r="G39" s="424">
        <f>SUM(G40)</f>
        <v>0</v>
      </c>
      <c r="H39" s="423">
        <f t="shared" ref="H39:H90" si="10">SUM(E39+F39-G39)</f>
        <v>2252613.39</v>
      </c>
    </row>
    <row r="40" spans="1:8" s="403" customFormat="1" ht="34.5" customHeight="1" x14ac:dyDescent="0.2">
      <c r="A40" s="437"/>
      <c r="B40" s="453"/>
      <c r="C40" s="434"/>
      <c r="D40" s="535" t="s">
        <v>325</v>
      </c>
      <c r="E40" s="473">
        <v>38448</v>
      </c>
      <c r="F40" s="534">
        <f>SUM(F41:F41)</f>
        <v>32788</v>
      </c>
      <c r="G40" s="534">
        <f>SUM(G41:G41)</f>
        <v>0</v>
      </c>
      <c r="H40" s="473">
        <f t="shared" si="10"/>
        <v>71236</v>
      </c>
    </row>
    <row r="41" spans="1:8" s="403" customFormat="1" ht="36" customHeight="1" x14ac:dyDescent="0.2">
      <c r="A41" s="437"/>
      <c r="B41" s="453"/>
      <c r="C41" s="426" t="s">
        <v>217</v>
      </c>
      <c r="D41" s="427" t="s">
        <v>304</v>
      </c>
      <c r="E41" s="428">
        <v>38448</v>
      </c>
      <c r="F41" s="429">
        <f>16394+16394</f>
        <v>32788</v>
      </c>
      <c r="G41" s="429"/>
      <c r="H41" s="445">
        <f t="shared" si="10"/>
        <v>71236</v>
      </c>
    </row>
    <row r="42" spans="1:8" s="403" customFormat="1" ht="12" customHeight="1" x14ac:dyDescent="0.2">
      <c r="A42" s="430"/>
      <c r="B42" s="453">
        <v>85595</v>
      </c>
      <c r="C42" s="413"/>
      <c r="D42" s="422" t="s">
        <v>100</v>
      </c>
      <c r="E42" s="423">
        <v>744948.77</v>
      </c>
      <c r="F42" s="424">
        <f t="shared" ref="F42:G42" si="11">SUM(F43)</f>
        <v>25329</v>
      </c>
      <c r="G42" s="424">
        <f t="shared" si="11"/>
        <v>0</v>
      </c>
      <c r="H42" s="423">
        <f t="shared" si="10"/>
        <v>770277.77</v>
      </c>
    </row>
    <row r="43" spans="1:8" s="403" customFormat="1" ht="12" customHeight="1" x14ac:dyDescent="0.2">
      <c r="A43" s="430"/>
      <c r="B43" s="437"/>
      <c r="C43" s="434"/>
      <c r="D43" s="535" t="s">
        <v>326</v>
      </c>
      <c r="E43" s="473">
        <v>111310</v>
      </c>
      <c r="F43" s="534">
        <f>SUM(F44:F44)</f>
        <v>25329</v>
      </c>
      <c r="G43" s="534">
        <f>SUM(G44:G44)</f>
        <v>0</v>
      </c>
      <c r="H43" s="473">
        <f t="shared" si="10"/>
        <v>136639</v>
      </c>
    </row>
    <row r="44" spans="1:8" s="403" customFormat="1" ht="34.5" customHeight="1" x14ac:dyDescent="0.2">
      <c r="A44" s="430"/>
      <c r="B44" s="437"/>
      <c r="C44" s="426" t="s">
        <v>217</v>
      </c>
      <c r="D44" s="427" t="s">
        <v>304</v>
      </c>
      <c r="E44" s="428">
        <v>111310</v>
      </c>
      <c r="F44" s="428">
        <v>25329</v>
      </c>
      <c r="G44" s="429"/>
      <c r="H44" s="428">
        <f t="shared" si="10"/>
        <v>136639</v>
      </c>
    </row>
    <row r="45" spans="1:8" s="403" customFormat="1" ht="18.75" customHeight="1" thickBot="1" x14ac:dyDescent="0.25">
      <c r="A45" s="412"/>
      <c r="B45" s="412"/>
      <c r="C45" s="413"/>
      <c r="D45" s="416" t="s">
        <v>327</v>
      </c>
      <c r="E45" s="417">
        <v>51041534.009999998</v>
      </c>
      <c r="F45" s="420">
        <f>SUM(F46,F50,)</f>
        <v>35197.64</v>
      </c>
      <c r="G45" s="420">
        <f>SUM(G46,G50,)</f>
        <v>0</v>
      </c>
      <c r="H45" s="417">
        <f t="shared" si="10"/>
        <v>51076731.649999999</v>
      </c>
    </row>
    <row r="46" spans="1:8" s="403" customFormat="1" ht="18.75" customHeight="1" thickTop="1" thickBot="1" x14ac:dyDescent="0.25">
      <c r="A46" s="430">
        <v>750</v>
      </c>
      <c r="B46" s="437"/>
      <c r="C46" s="431"/>
      <c r="D46" s="432" t="s">
        <v>328</v>
      </c>
      <c r="E46" s="420">
        <v>2405811.54</v>
      </c>
      <c r="F46" s="420">
        <f t="shared" ref="F46:G46" si="12">SUM(F47)</f>
        <v>50.64</v>
      </c>
      <c r="G46" s="420">
        <f t="shared" si="12"/>
        <v>0</v>
      </c>
      <c r="H46" s="420">
        <f t="shared" si="10"/>
        <v>2405862.1800000002</v>
      </c>
    </row>
    <row r="47" spans="1:8" s="403" customFormat="1" ht="12" customHeight="1" thickTop="1" x14ac:dyDescent="0.2">
      <c r="A47" s="430"/>
      <c r="B47" s="421">
        <v>75011</v>
      </c>
      <c r="C47" s="421"/>
      <c r="D47" s="454" t="s">
        <v>329</v>
      </c>
      <c r="E47" s="423">
        <v>2405811.54</v>
      </c>
      <c r="F47" s="424">
        <f>SUM(F48)</f>
        <v>50.64</v>
      </c>
      <c r="G47" s="424">
        <f>SUM(G48)</f>
        <v>0</v>
      </c>
      <c r="H47" s="423">
        <f t="shared" si="10"/>
        <v>2405862.1800000002</v>
      </c>
    </row>
    <row r="48" spans="1:8" s="403" customFormat="1" ht="46.5" customHeight="1" x14ac:dyDescent="0.2">
      <c r="A48" s="430"/>
      <c r="B48" s="439"/>
      <c r="C48" s="413"/>
      <c r="D48" s="535" t="s">
        <v>330</v>
      </c>
      <c r="E48" s="473">
        <v>393.53999999999996</v>
      </c>
      <c r="F48" s="534">
        <f>SUM(F49:F49)</f>
        <v>50.64</v>
      </c>
      <c r="G48" s="534">
        <f>SUM(G49:G49)</f>
        <v>0</v>
      </c>
      <c r="H48" s="473">
        <f t="shared" si="10"/>
        <v>444.17999999999995</v>
      </c>
    </row>
    <row r="49" spans="1:8" s="403" customFormat="1" ht="35.25" customHeight="1" x14ac:dyDescent="0.2">
      <c r="A49" s="430"/>
      <c r="B49" s="437"/>
      <c r="C49" s="426" t="s">
        <v>217</v>
      </c>
      <c r="D49" s="427" t="s">
        <v>304</v>
      </c>
      <c r="E49" s="428">
        <v>393.53999999999996</v>
      </c>
      <c r="F49" s="428">
        <v>50.64</v>
      </c>
      <c r="G49" s="429"/>
      <c r="H49" s="428">
        <f t="shared" si="10"/>
        <v>444.17999999999995</v>
      </c>
    </row>
    <row r="50" spans="1:8" s="403" customFormat="1" ht="12" customHeight="1" thickBot="1" x14ac:dyDescent="0.25">
      <c r="A50" s="437">
        <v>852</v>
      </c>
      <c r="B50" s="437"/>
      <c r="C50" s="431"/>
      <c r="D50" s="432" t="s">
        <v>313</v>
      </c>
      <c r="E50" s="417">
        <v>5739251.5599999996</v>
      </c>
      <c r="F50" s="420">
        <f>SUM(F51)</f>
        <v>35147</v>
      </c>
      <c r="G50" s="420">
        <f>SUM(G51)</f>
        <v>0</v>
      </c>
      <c r="H50" s="420">
        <f>SUM(E50+F50-G50)</f>
        <v>5774398.5599999996</v>
      </c>
    </row>
    <row r="51" spans="1:8" s="403" customFormat="1" ht="12" customHeight="1" thickTop="1" x14ac:dyDescent="0.2">
      <c r="A51" s="437"/>
      <c r="B51" s="439">
        <v>85203</v>
      </c>
      <c r="C51" s="413"/>
      <c r="D51" s="455" t="s">
        <v>331</v>
      </c>
      <c r="E51" s="423">
        <v>1817035</v>
      </c>
      <c r="F51" s="424">
        <f t="shared" ref="F51:G52" si="13">SUM(F52)</f>
        <v>35147</v>
      </c>
      <c r="G51" s="424">
        <f t="shared" si="13"/>
        <v>0</v>
      </c>
      <c r="H51" s="423">
        <f t="shared" ref="H51:H54" si="14">SUM(E51+F51-G51)</f>
        <v>1852182</v>
      </c>
    </row>
    <row r="52" spans="1:8" s="403" customFormat="1" ht="12" customHeight="1" x14ac:dyDescent="0.2">
      <c r="A52" s="437"/>
      <c r="B52" s="439"/>
      <c r="C52" s="413"/>
      <c r="D52" s="536" t="s">
        <v>307</v>
      </c>
      <c r="E52" s="473">
        <v>1817035</v>
      </c>
      <c r="F52" s="534">
        <f t="shared" si="13"/>
        <v>35147</v>
      </c>
      <c r="G52" s="534">
        <f t="shared" si="13"/>
        <v>0</v>
      </c>
      <c r="H52" s="473">
        <f t="shared" si="14"/>
        <v>1852182</v>
      </c>
    </row>
    <row r="53" spans="1:8" s="403" customFormat="1" ht="45.75" customHeight="1" x14ac:dyDescent="0.2">
      <c r="A53" s="437"/>
      <c r="B53" s="437"/>
      <c r="C53" s="426" t="s">
        <v>332</v>
      </c>
      <c r="D53" s="444" t="s">
        <v>333</v>
      </c>
      <c r="E53" s="445">
        <v>1817035</v>
      </c>
      <c r="F53" s="428">
        <v>35147</v>
      </c>
      <c r="G53" s="428"/>
      <c r="H53" s="445">
        <f t="shared" si="14"/>
        <v>1852182</v>
      </c>
    </row>
    <row r="54" spans="1:8" s="403" customFormat="1" ht="18" customHeight="1" thickBot="1" x14ac:dyDescent="0.25">
      <c r="A54" s="412"/>
      <c r="B54" s="412"/>
      <c r="C54" s="413"/>
      <c r="D54" s="416" t="s">
        <v>334</v>
      </c>
      <c r="E54" s="417">
        <v>26029956</v>
      </c>
      <c r="F54" s="417">
        <f>SUM(F55,F60,F64)</f>
        <v>194710.96</v>
      </c>
      <c r="G54" s="417">
        <f>SUM(G55,G60,G64)</f>
        <v>200480</v>
      </c>
      <c r="H54" s="417">
        <f t="shared" si="14"/>
        <v>26024186.960000001</v>
      </c>
    </row>
    <row r="55" spans="1:8" s="403" customFormat="1" ht="18" customHeight="1" thickTop="1" thickBot="1" x14ac:dyDescent="0.25">
      <c r="A55" s="431" t="s">
        <v>335</v>
      </c>
      <c r="B55" s="437"/>
      <c r="C55" s="431"/>
      <c r="D55" s="432" t="s">
        <v>336</v>
      </c>
      <c r="E55" s="417">
        <v>1522670</v>
      </c>
      <c r="F55" s="417">
        <f>SUM(F56)</f>
        <v>26000</v>
      </c>
      <c r="G55" s="417">
        <f t="shared" ref="F55:G57" si="15">SUM(G56)</f>
        <v>0</v>
      </c>
      <c r="H55" s="417">
        <f>SUM(E55+F55-G55)</f>
        <v>1548670</v>
      </c>
    </row>
    <row r="56" spans="1:8" s="403" customFormat="1" ht="12" customHeight="1" thickTop="1" x14ac:dyDescent="0.2">
      <c r="A56" s="437"/>
      <c r="B56" s="439">
        <v>71012</v>
      </c>
      <c r="C56" s="456"/>
      <c r="D56" s="422" t="s">
        <v>337</v>
      </c>
      <c r="E56" s="423">
        <v>470102</v>
      </c>
      <c r="F56" s="423">
        <f t="shared" si="15"/>
        <v>26000</v>
      </c>
      <c r="G56" s="423">
        <f t="shared" si="15"/>
        <v>0</v>
      </c>
      <c r="H56" s="423">
        <f>SUM(E56+F56-G56)</f>
        <v>496102</v>
      </c>
    </row>
    <row r="57" spans="1:8" s="403" customFormat="1" ht="12" customHeight="1" x14ac:dyDescent="0.2">
      <c r="A57" s="448"/>
      <c r="B57" s="439"/>
      <c r="C57" s="413"/>
      <c r="D57" s="536" t="s">
        <v>307</v>
      </c>
      <c r="E57" s="473">
        <v>470102</v>
      </c>
      <c r="F57" s="534">
        <f t="shared" si="15"/>
        <v>26000</v>
      </c>
      <c r="G57" s="534">
        <f t="shared" si="15"/>
        <v>0</v>
      </c>
      <c r="H57" s="473">
        <f>SUM(E57+F57-G57)</f>
        <v>496102</v>
      </c>
    </row>
    <row r="58" spans="1:8" s="403" customFormat="1" ht="33.75" customHeight="1" x14ac:dyDescent="0.2">
      <c r="A58" s="430"/>
      <c r="B58" s="412"/>
      <c r="C58" s="453">
        <v>2110</v>
      </c>
      <c r="D58" s="457" t="s">
        <v>338</v>
      </c>
      <c r="E58" s="458">
        <v>470102</v>
      </c>
      <c r="F58" s="459">
        <v>26000</v>
      </c>
      <c r="G58" s="459"/>
      <c r="H58" s="458">
        <f t="shared" ref="H58" si="16">SUM(E58+F58-G58)</f>
        <v>496102</v>
      </c>
    </row>
    <row r="59" spans="1:8" s="403" customFormat="1" ht="12" customHeight="1" x14ac:dyDescent="0.2">
      <c r="A59" s="430">
        <v>754</v>
      </c>
      <c r="B59" s="437"/>
      <c r="C59" s="431"/>
      <c r="D59" s="432" t="s">
        <v>339</v>
      </c>
      <c r="E59" s="441"/>
      <c r="F59" s="441"/>
      <c r="G59" s="441"/>
      <c r="H59" s="441"/>
    </row>
    <row r="60" spans="1:8" s="403" customFormat="1" ht="12" customHeight="1" thickBot="1" x14ac:dyDescent="0.25">
      <c r="A60" s="430"/>
      <c r="B60" s="437"/>
      <c r="C60" s="431"/>
      <c r="D60" s="432" t="s">
        <v>340</v>
      </c>
      <c r="E60" s="417">
        <v>22082335</v>
      </c>
      <c r="F60" s="417">
        <f>SUM(F61)</f>
        <v>111974</v>
      </c>
      <c r="G60" s="417">
        <f t="shared" ref="F60:G62" si="17">SUM(G61)</f>
        <v>200480</v>
      </c>
      <c r="H60" s="417">
        <f>SUM(E60+F60-G60)</f>
        <v>21993829</v>
      </c>
    </row>
    <row r="61" spans="1:8" s="403" customFormat="1" ht="12" customHeight="1" thickTop="1" x14ac:dyDescent="0.2">
      <c r="A61" s="437"/>
      <c r="B61" s="439">
        <v>75411</v>
      </c>
      <c r="C61" s="413"/>
      <c r="D61" s="455" t="s">
        <v>341</v>
      </c>
      <c r="E61" s="423">
        <v>22082335</v>
      </c>
      <c r="F61" s="423">
        <f t="shared" si="17"/>
        <v>111974</v>
      </c>
      <c r="G61" s="423">
        <f t="shared" si="17"/>
        <v>200480</v>
      </c>
      <c r="H61" s="423">
        <f>SUM(E61+F61-G61)</f>
        <v>21993829</v>
      </c>
    </row>
    <row r="62" spans="1:8" s="403" customFormat="1" ht="12.75" customHeight="1" x14ac:dyDescent="0.2">
      <c r="A62" s="448"/>
      <c r="B62" s="439"/>
      <c r="C62" s="413"/>
      <c r="D62" s="536" t="s">
        <v>307</v>
      </c>
      <c r="E62" s="473">
        <v>22082335</v>
      </c>
      <c r="F62" s="534">
        <f t="shared" si="17"/>
        <v>111974</v>
      </c>
      <c r="G62" s="534">
        <f t="shared" si="17"/>
        <v>200480</v>
      </c>
      <c r="H62" s="473">
        <f>SUM(E62+F62-G62)</f>
        <v>21993829</v>
      </c>
    </row>
    <row r="63" spans="1:8" s="403" customFormat="1" ht="35.25" customHeight="1" x14ac:dyDescent="0.2">
      <c r="A63" s="430"/>
      <c r="B63" s="412"/>
      <c r="C63" s="453">
        <v>2110</v>
      </c>
      <c r="D63" s="457" t="s">
        <v>338</v>
      </c>
      <c r="E63" s="458">
        <v>22082335</v>
      </c>
      <c r="F63" s="459">
        <f>50250+61724</f>
        <v>111974</v>
      </c>
      <c r="G63" s="459">
        <v>200480</v>
      </c>
      <c r="H63" s="458">
        <f t="shared" ref="H63" si="18">SUM(E63+F63-G63)</f>
        <v>21993829</v>
      </c>
    </row>
    <row r="64" spans="1:8" s="403" customFormat="1" ht="12" customHeight="1" thickBot="1" x14ac:dyDescent="0.25">
      <c r="A64" s="430">
        <v>853</v>
      </c>
      <c r="B64" s="437"/>
      <c r="C64" s="431"/>
      <c r="D64" s="432" t="s">
        <v>342</v>
      </c>
      <c r="E64" s="417">
        <v>650810</v>
      </c>
      <c r="F64" s="417">
        <f>SUM(F65,F68)</f>
        <v>56736.959999999999</v>
      </c>
      <c r="G64" s="417">
        <f>SUM(G65,G68)</f>
        <v>0</v>
      </c>
      <c r="H64" s="417">
        <f>SUM(E64+F64-G64)</f>
        <v>707546.96</v>
      </c>
    </row>
    <row r="65" spans="1:8" s="403" customFormat="1" ht="12" customHeight="1" thickTop="1" x14ac:dyDescent="0.2">
      <c r="A65" s="430"/>
      <c r="B65" s="439">
        <v>85321</v>
      </c>
      <c r="C65" s="413"/>
      <c r="D65" s="422" t="s">
        <v>343</v>
      </c>
      <c r="E65" s="423">
        <v>650810</v>
      </c>
      <c r="F65" s="423">
        <f>SUM(F66)</f>
        <v>270</v>
      </c>
      <c r="G65" s="423">
        <f>SUM(G66)</f>
        <v>0</v>
      </c>
      <c r="H65" s="423">
        <f>SUM(E65+F65-G65)</f>
        <v>651080</v>
      </c>
    </row>
    <row r="66" spans="1:8" s="403" customFormat="1" ht="34.5" customHeight="1" x14ac:dyDescent="0.2">
      <c r="A66" s="412"/>
      <c r="B66" s="439"/>
      <c r="C66" s="413"/>
      <c r="D66" s="537" t="s">
        <v>344</v>
      </c>
      <c r="E66" s="473">
        <v>810</v>
      </c>
      <c r="F66" s="534">
        <f t="shared" ref="F66" si="19">SUM(F67)</f>
        <v>270</v>
      </c>
      <c r="G66" s="534">
        <f>SUM(G67)</f>
        <v>0</v>
      </c>
      <c r="H66" s="473">
        <f>SUM(E66+F66-G66)</f>
        <v>1080</v>
      </c>
    </row>
    <row r="67" spans="1:8" s="403" customFormat="1" ht="34.5" customHeight="1" x14ac:dyDescent="0.2">
      <c r="A67" s="437"/>
      <c r="B67" s="412"/>
      <c r="C67" s="426" t="s">
        <v>217</v>
      </c>
      <c r="D67" s="427" t="s">
        <v>304</v>
      </c>
      <c r="E67" s="445">
        <v>810</v>
      </c>
      <c r="F67" s="428">
        <v>270</v>
      </c>
      <c r="G67" s="428"/>
      <c r="H67" s="445">
        <f t="shared" ref="H67" si="20">SUM(E67+F67-G67)</f>
        <v>1080</v>
      </c>
    </row>
    <row r="68" spans="1:8" s="403" customFormat="1" ht="12" customHeight="1" x14ac:dyDescent="0.2">
      <c r="A68" s="437"/>
      <c r="B68" s="439">
        <v>85334</v>
      </c>
      <c r="C68" s="456"/>
      <c r="D68" s="422" t="s">
        <v>345</v>
      </c>
      <c r="E68" s="423">
        <v>0</v>
      </c>
      <c r="F68" s="423">
        <f t="shared" ref="F68:G69" si="21">SUM(F69)</f>
        <v>56466.96</v>
      </c>
      <c r="G68" s="423">
        <f t="shared" si="21"/>
        <v>0</v>
      </c>
      <c r="H68" s="423">
        <f>SUM(E68+F68-G68)</f>
        <v>56466.96</v>
      </c>
    </row>
    <row r="69" spans="1:8" s="403" customFormat="1" ht="12" customHeight="1" x14ac:dyDescent="0.2">
      <c r="A69" s="437"/>
      <c r="B69" s="439"/>
      <c r="C69" s="413"/>
      <c r="D69" s="536" t="s">
        <v>307</v>
      </c>
      <c r="E69" s="473">
        <v>0</v>
      </c>
      <c r="F69" s="534">
        <f t="shared" si="21"/>
        <v>56466.96</v>
      </c>
      <c r="G69" s="534">
        <f t="shared" si="21"/>
        <v>0</v>
      </c>
      <c r="H69" s="473">
        <f>SUM(E69+F69-G69)</f>
        <v>56466.96</v>
      </c>
    </row>
    <row r="70" spans="1:8" s="403" customFormat="1" ht="34.5" customHeight="1" x14ac:dyDescent="0.2">
      <c r="A70" s="450"/>
      <c r="B70" s="460"/>
      <c r="C70" s="461">
        <v>2110</v>
      </c>
      <c r="D70" s="462" t="s">
        <v>338</v>
      </c>
      <c r="E70" s="463">
        <v>0</v>
      </c>
      <c r="F70" s="464">
        <v>56466.96</v>
      </c>
      <c r="G70" s="464"/>
      <c r="H70" s="463">
        <f t="shared" ref="H70" si="22">SUM(E70+F70-G70)</f>
        <v>56466.96</v>
      </c>
    </row>
    <row r="71" spans="1:8" s="403" customFormat="1" ht="19.5" customHeight="1" thickBot="1" x14ac:dyDescent="0.25">
      <c r="A71" s="439"/>
      <c r="B71" s="439"/>
      <c r="C71" s="413"/>
      <c r="D71" s="414" t="s">
        <v>346</v>
      </c>
      <c r="E71" s="415">
        <v>1351877311.6499999</v>
      </c>
      <c r="F71" s="415">
        <f>SUM(F72,F395,F408)</f>
        <v>2477633.84</v>
      </c>
      <c r="G71" s="415">
        <f>SUM(G72,G395,G408)</f>
        <v>1447634.18</v>
      </c>
      <c r="H71" s="415">
        <f t="shared" si="10"/>
        <v>1352907311.3099997</v>
      </c>
    </row>
    <row r="72" spans="1:8" s="403" customFormat="1" ht="17.25" customHeight="1" thickBot="1" x14ac:dyDescent="0.25">
      <c r="A72" s="439"/>
      <c r="B72" s="439"/>
      <c r="C72" s="413"/>
      <c r="D72" s="416" t="s">
        <v>347</v>
      </c>
      <c r="E72" s="417">
        <v>1274805964.5800002</v>
      </c>
      <c r="F72" s="417">
        <f>SUM(F73,F84,F89,F93,F111,F122,F126,F271,F277,F305,F313,F326,F358,F375,F383)</f>
        <v>2079842.2399999998</v>
      </c>
      <c r="G72" s="417">
        <f>SUM(G73,G84,G89,G93,G111,G122,G126,G271,G277,G305,G313,G326,G358,G375,G383)</f>
        <v>1079271.18</v>
      </c>
      <c r="H72" s="417">
        <f t="shared" si="10"/>
        <v>1275806535.6400001</v>
      </c>
    </row>
    <row r="73" spans="1:8" s="403" customFormat="1" ht="16.5" customHeight="1" thickTop="1" thickBot="1" x14ac:dyDescent="0.25">
      <c r="A73" s="430">
        <v>600</v>
      </c>
      <c r="B73" s="437"/>
      <c r="C73" s="431"/>
      <c r="D73" s="432" t="s">
        <v>348</v>
      </c>
      <c r="E73" s="417">
        <v>187746473.63999999</v>
      </c>
      <c r="F73" s="417">
        <f>SUM(F74,F78,F81)</f>
        <v>9000</v>
      </c>
      <c r="G73" s="417">
        <f>SUM(G74,G78,G81)</f>
        <v>9000</v>
      </c>
      <c r="H73" s="417">
        <f>SUM(E73+F73-G73)</f>
        <v>187746473.63999999</v>
      </c>
    </row>
    <row r="74" spans="1:8" s="403" customFormat="1" ht="12" customHeight="1" thickTop="1" x14ac:dyDescent="0.2">
      <c r="A74" s="430"/>
      <c r="B74" s="439">
        <v>60016</v>
      </c>
      <c r="C74" s="413"/>
      <c r="D74" s="422" t="s">
        <v>349</v>
      </c>
      <c r="E74" s="465">
        <v>36670344.840000004</v>
      </c>
      <c r="F74" s="465">
        <f>SUM(F75)</f>
        <v>3000</v>
      </c>
      <c r="G74" s="465">
        <f>SUM(G75)</f>
        <v>3000</v>
      </c>
      <c r="H74" s="423">
        <f t="shared" ref="H74" si="23">SUM(E74+F74-G74)</f>
        <v>36670344.840000004</v>
      </c>
    </row>
    <row r="75" spans="1:8" s="403" customFormat="1" ht="12" customHeight="1" x14ac:dyDescent="0.2">
      <c r="A75" s="430"/>
      <c r="B75" s="439"/>
      <c r="C75" s="413"/>
      <c r="D75" s="538" t="s">
        <v>350</v>
      </c>
      <c r="E75" s="473">
        <v>36081344.840000004</v>
      </c>
      <c r="F75" s="539">
        <f>SUM(F76:F77)</f>
        <v>3000</v>
      </c>
      <c r="G75" s="539">
        <f>SUM(G76:G77)</f>
        <v>3000</v>
      </c>
      <c r="H75" s="540">
        <f>SUM(E75+F75-G75)</f>
        <v>36081344.840000004</v>
      </c>
    </row>
    <row r="76" spans="1:8" s="403" customFormat="1" ht="12" customHeight="1" x14ac:dyDescent="0.2">
      <c r="A76" s="466"/>
      <c r="B76" s="467"/>
      <c r="C76" s="434" t="s">
        <v>351</v>
      </c>
      <c r="D76" s="468" t="s">
        <v>352</v>
      </c>
      <c r="E76" s="469">
        <v>50000</v>
      </c>
      <c r="F76" s="469"/>
      <c r="G76" s="469">
        <v>3000</v>
      </c>
      <c r="H76" s="469">
        <f t="shared" ref="H76:H78" si="24">SUM(E76+F76-G76)</f>
        <v>47000</v>
      </c>
    </row>
    <row r="77" spans="1:8" s="403" customFormat="1" ht="12" customHeight="1" x14ac:dyDescent="0.2">
      <c r="A77" s="466"/>
      <c r="B77" s="467"/>
      <c r="C77" s="434" t="s">
        <v>353</v>
      </c>
      <c r="D77" s="468" t="s">
        <v>354</v>
      </c>
      <c r="E77" s="469">
        <v>0</v>
      </c>
      <c r="F77" s="469">
        <v>3000</v>
      </c>
      <c r="G77" s="469"/>
      <c r="H77" s="469">
        <f t="shared" si="24"/>
        <v>3000</v>
      </c>
    </row>
    <row r="78" spans="1:8" s="403" customFormat="1" ht="12" customHeight="1" x14ac:dyDescent="0.2">
      <c r="A78" s="439"/>
      <c r="B78" s="439">
        <v>60019</v>
      </c>
      <c r="C78" s="413"/>
      <c r="D78" s="422" t="s">
        <v>355</v>
      </c>
      <c r="E78" s="465">
        <v>4172600</v>
      </c>
      <c r="F78" s="465">
        <f>SUM(F79)</f>
        <v>6000</v>
      </c>
      <c r="G78" s="465">
        <f>SUM(G79)</f>
        <v>0</v>
      </c>
      <c r="H78" s="423">
        <f t="shared" si="24"/>
        <v>4178600</v>
      </c>
    </row>
    <row r="79" spans="1:8" s="403" customFormat="1" ht="12" customHeight="1" x14ac:dyDescent="0.2">
      <c r="A79" s="439"/>
      <c r="B79" s="439"/>
      <c r="C79" s="413"/>
      <c r="D79" s="538" t="s">
        <v>350</v>
      </c>
      <c r="E79" s="540">
        <v>572600</v>
      </c>
      <c r="F79" s="534">
        <f>SUM(F80:F80)</f>
        <v>6000</v>
      </c>
      <c r="G79" s="534">
        <f>SUM(G80:G80)</f>
        <v>0</v>
      </c>
      <c r="H79" s="473">
        <f>SUM(E79+F79-G79)</f>
        <v>578600</v>
      </c>
    </row>
    <row r="80" spans="1:8" s="403" customFormat="1" ht="12" customHeight="1" x14ac:dyDescent="0.2">
      <c r="A80" s="439"/>
      <c r="B80" s="439"/>
      <c r="C80" s="456">
        <v>4430</v>
      </c>
      <c r="D80" s="470" t="s">
        <v>356</v>
      </c>
      <c r="E80" s="471">
        <v>2600</v>
      </c>
      <c r="F80" s="445">
        <v>6000</v>
      </c>
      <c r="G80" s="445"/>
      <c r="H80" s="428">
        <f t="shared" ref="H80" si="25">SUM(E80+F80-G80)</f>
        <v>8600</v>
      </c>
    </row>
    <row r="81" spans="1:8" s="403" customFormat="1" ht="12" customHeight="1" x14ac:dyDescent="0.2">
      <c r="A81" s="439"/>
      <c r="B81" s="456">
        <v>60095</v>
      </c>
      <c r="C81" s="413"/>
      <c r="D81" s="422" t="s">
        <v>100</v>
      </c>
      <c r="E81" s="465">
        <v>17351812.5</v>
      </c>
      <c r="F81" s="465">
        <f>SUM(F82)</f>
        <v>0</v>
      </c>
      <c r="G81" s="465">
        <f>SUM(G82)</f>
        <v>6000</v>
      </c>
      <c r="H81" s="423">
        <f>SUM(E81+F81-G81)</f>
        <v>17345812.5</v>
      </c>
    </row>
    <row r="82" spans="1:8" s="403" customFormat="1" ht="12" customHeight="1" x14ac:dyDescent="0.2">
      <c r="A82" s="439"/>
      <c r="B82" s="456"/>
      <c r="C82" s="472"/>
      <c r="D82" s="538" t="s">
        <v>350</v>
      </c>
      <c r="E82" s="473">
        <v>16443512.499999998</v>
      </c>
      <c r="F82" s="473">
        <f>SUM(F83)</f>
        <v>0</v>
      </c>
      <c r="G82" s="473">
        <f>SUM(G83)</f>
        <v>6000</v>
      </c>
      <c r="H82" s="473">
        <f>SUM(E82+F82-G82)</f>
        <v>16437512.499999998</v>
      </c>
    </row>
    <row r="83" spans="1:8" s="403" customFormat="1" ht="12" customHeight="1" x14ac:dyDescent="0.2">
      <c r="A83" s="439"/>
      <c r="B83" s="456"/>
      <c r="C83" s="456">
        <v>4430</v>
      </c>
      <c r="D83" s="470" t="s">
        <v>356</v>
      </c>
      <c r="E83" s="471">
        <v>168000</v>
      </c>
      <c r="F83" s="471"/>
      <c r="G83" s="471">
        <v>6000</v>
      </c>
      <c r="H83" s="428">
        <f t="shared" ref="H83" si="26">SUM(E83+F83-G83)</f>
        <v>162000</v>
      </c>
    </row>
    <row r="84" spans="1:8" s="403" customFormat="1" ht="12" customHeight="1" thickBot="1" x14ac:dyDescent="0.25">
      <c r="A84" s="474">
        <v>630</v>
      </c>
      <c r="B84" s="475"/>
      <c r="C84" s="474"/>
      <c r="D84" s="476" t="s">
        <v>357</v>
      </c>
      <c r="E84" s="417">
        <v>2619767.1399999997</v>
      </c>
      <c r="F84" s="417">
        <f>SUM(F85)</f>
        <v>5830</v>
      </c>
      <c r="G84" s="417">
        <f t="shared" ref="G84" si="27">SUM(G85)</f>
        <v>5830</v>
      </c>
      <c r="H84" s="417">
        <f>SUM(E84+F84-G84)</f>
        <v>2619767.1399999997</v>
      </c>
    </row>
    <row r="85" spans="1:8" s="403" customFormat="1" ht="12" customHeight="1" thickTop="1" x14ac:dyDescent="0.2">
      <c r="A85" s="477"/>
      <c r="B85" s="446">
        <v>63003</v>
      </c>
      <c r="C85" s="447"/>
      <c r="D85" s="478" t="s">
        <v>108</v>
      </c>
      <c r="E85" s="465">
        <v>2539767.1399999997</v>
      </c>
      <c r="F85" s="465">
        <f>SUM(F86)</f>
        <v>5830</v>
      </c>
      <c r="G85" s="465">
        <f>SUM(G86)</f>
        <v>5830</v>
      </c>
      <c r="H85" s="423">
        <f>SUM(E85+F85-G85)</f>
        <v>2539767.1399999997</v>
      </c>
    </row>
    <row r="86" spans="1:8" s="403" customFormat="1" ht="12" customHeight="1" x14ac:dyDescent="0.2">
      <c r="A86" s="430"/>
      <c r="B86" s="456"/>
      <c r="C86" s="472"/>
      <c r="D86" s="541" t="s">
        <v>358</v>
      </c>
      <c r="E86" s="473">
        <v>2524767.1399999997</v>
      </c>
      <c r="F86" s="473">
        <f>SUM(F87:F88)</f>
        <v>5830</v>
      </c>
      <c r="G86" s="473">
        <f>SUM(G87:G88)</f>
        <v>5830</v>
      </c>
      <c r="H86" s="473">
        <f>SUM(E86+F86-G86)</f>
        <v>2524767.1399999997</v>
      </c>
    </row>
    <row r="87" spans="1:8" s="403" customFormat="1" ht="12" customHeight="1" x14ac:dyDescent="0.2">
      <c r="A87" s="430"/>
      <c r="B87" s="456"/>
      <c r="C87" s="456">
        <v>4280</v>
      </c>
      <c r="D87" s="470" t="s">
        <v>359</v>
      </c>
      <c r="E87" s="471">
        <v>3021</v>
      </c>
      <c r="F87" s="471">
        <v>5830</v>
      </c>
      <c r="G87" s="471"/>
      <c r="H87" s="428">
        <f t="shared" ref="H87:H88" si="28">SUM(E87+F87-G87)</f>
        <v>8851</v>
      </c>
    </row>
    <row r="88" spans="1:8" s="403" customFormat="1" ht="12" customHeight="1" x14ac:dyDescent="0.2">
      <c r="A88" s="430"/>
      <c r="B88" s="456"/>
      <c r="C88" s="456">
        <v>4300</v>
      </c>
      <c r="D88" s="470" t="s">
        <v>360</v>
      </c>
      <c r="E88" s="471">
        <v>283890</v>
      </c>
      <c r="F88" s="471"/>
      <c r="G88" s="471">
        <v>5830</v>
      </c>
      <c r="H88" s="428">
        <f t="shared" si="28"/>
        <v>278060</v>
      </c>
    </row>
    <row r="89" spans="1:8" s="403" customFormat="1" ht="12" customHeight="1" thickBot="1" x14ac:dyDescent="0.25">
      <c r="A89" s="430">
        <v>700</v>
      </c>
      <c r="B89" s="430"/>
      <c r="C89" s="431"/>
      <c r="D89" s="432" t="s">
        <v>361</v>
      </c>
      <c r="E89" s="417">
        <v>98323522.659999996</v>
      </c>
      <c r="F89" s="420">
        <f>SUM(F90,)</f>
        <v>17634</v>
      </c>
      <c r="G89" s="420">
        <f>SUM(G90,)</f>
        <v>0</v>
      </c>
      <c r="H89" s="417">
        <f t="shared" si="10"/>
        <v>98341156.659999996</v>
      </c>
    </row>
    <row r="90" spans="1:8" s="403" customFormat="1" ht="12" customHeight="1" thickTop="1" x14ac:dyDescent="0.2">
      <c r="A90" s="430"/>
      <c r="B90" s="446">
        <v>70007</v>
      </c>
      <c r="C90" s="447"/>
      <c r="D90" s="478" t="s">
        <v>362</v>
      </c>
      <c r="E90" s="423">
        <v>47462924.659999996</v>
      </c>
      <c r="F90" s="424">
        <f>SUM(F91)</f>
        <v>17634</v>
      </c>
      <c r="G90" s="424">
        <f>SUM(G91)</f>
        <v>0</v>
      </c>
      <c r="H90" s="423">
        <f t="shared" si="10"/>
        <v>47480558.659999996</v>
      </c>
    </row>
    <row r="91" spans="1:8" s="403" customFormat="1" ht="12" customHeight="1" x14ac:dyDescent="0.2">
      <c r="A91" s="430"/>
      <c r="B91" s="456"/>
      <c r="C91" s="413"/>
      <c r="D91" s="541" t="s">
        <v>363</v>
      </c>
      <c r="E91" s="540">
        <v>47347024.659999996</v>
      </c>
      <c r="F91" s="534">
        <f>SUM(F92:F92)</f>
        <v>17634</v>
      </c>
      <c r="G91" s="534">
        <f>SUM(G92:G92)</f>
        <v>0</v>
      </c>
      <c r="H91" s="473">
        <f>SUM(E91+F91-G91)</f>
        <v>47364658.659999996</v>
      </c>
    </row>
    <row r="92" spans="1:8" s="403" customFormat="1" ht="12" customHeight="1" x14ac:dyDescent="0.2">
      <c r="A92" s="430"/>
      <c r="B92" s="479"/>
      <c r="C92" s="456">
        <v>4440</v>
      </c>
      <c r="D92" s="470" t="s">
        <v>364</v>
      </c>
      <c r="E92" s="471">
        <v>105146</v>
      </c>
      <c r="F92" s="445">
        <v>17634</v>
      </c>
      <c r="G92" s="445"/>
      <c r="H92" s="428">
        <f t="shared" ref="H92:H93" si="29">SUM(E92+F92-G92)</f>
        <v>122780</v>
      </c>
    </row>
    <row r="93" spans="1:8" s="403" customFormat="1" ht="12" customHeight="1" thickBot="1" x14ac:dyDescent="0.25">
      <c r="A93" s="430">
        <v>750</v>
      </c>
      <c r="B93" s="437"/>
      <c r="C93" s="431"/>
      <c r="D93" s="432" t="s">
        <v>328</v>
      </c>
      <c r="E93" s="417">
        <v>96665140.279999986</v>
      </c>
      <c r="F93" s="420">
        <f>SUM(F94,F98)</f>
        <v>37522.000000000007</v>
      </c>
      <c r="G93" s="420">
        <f>SUM(G94,G98)</f>
        <v>37522</v>
      </c>
      <c r="H93" s="417">
        <f t="shared" si="29"/>
        <v>96665140.279999986</v>
      </c>
    </row>
    <row r="94" spans="1:8" s="403" customFormat="1" ht="12" customHeight="1" thickTop="1" x14ac:dyDescent="0.2">
      <c r="A94" s="430"/>
      <c r="B94" s="413" t="s">
        <v>365</v>
      </c>
      <c r="C94" s="456"/>
      <c r="D94" s="422" t="s">
        <v>366</v>
      </c>
      <c r="E94" s="423">
        <v>43143178.919999994</v>
      </c>
      <c r="F94" s="424">
        <f>SUM(F95)</f>
        <v>322</v>
      </c>
      <c r="G94" s="424">
        <f>SUM(G95)</f>
        <v>322</v>
      </c>
      <c r="H94" s="423">
        <f>SUM(E94+F94-G94)</f>
        <v>43143178.919999994</v>
      </c>
    </row>
    <row r="95" spans="1:8" s="403" customFormat="1" ht="12" customHeight="1" x14ac:dyDescent="0.2">
      <c r="A95" s="430"/>
      <c r="B95" s="413"/>
      <c r="C95" s="456"/>
      <c r="D95" s="542" t="s">
        <v>263</v>
      </c>
      <c r="E95" s="473">
        <v>38325363.049999997</v>
      </c>
      <c r="F95" s="540">
        <f>SUM(F96:F97)</f>
        <v>322</v>
      </c>
      <c r="G95" s="540">
        <f>SUM(G96:G97)</f>
        <v>322</v>
      </c>
      <c r="H95" s="540">
        <f t="shared" ref="H95:H98" si="30">SUM(E95+F95-G95)</f>
        <v>38325363.049999997</v>
      </c>
    </row>
    <row r="96" spans="1:8" s="403" customFormat="1" ht="24" customHeight="1" x14ac:dyDescent="0.2">
      <c r="A96" s="430"/>
      <c r="B96" s="413"/>
      <c r="C96" s="453">
        <v>4390</v>
      </c>
      <c r="D96" s="457" t="s">
        <v>367</v>
      </c>
      <c r="E96" s="429">
        <v>3350</v>
      </c>
      <c r="F96" s="429">
        <v>322</v>
      </c>
      <c r="G96" s="429"/>
      <c r="H96" s="429">
        <f t="shared" si="30"/>
        <v>3672</v>
      </c>
    </row>
    <row r="97" spans="1:8" s="403" customFormat="1" ht="12" customHeight="1" x14ac:dyDescent="0.2">
      <c r="A97" s="430"/>
      <c r="B97" s="413"/>
      <c r="C97" s="456">
        <v>4410</v>
      </c>
      <c r="D97" s="468" t="s">
        <v>368</v>
      </c>
      <c r="E97" s="429">
        <v>43000</v>
      </c>
      <c r="F97" s="429"/>
      <c r="G97" s="429">
        <v>322</v>
      </c>
      <c r="H97" s="429">
        <f t="shared" si="30"/>
        <v>42678</v>
      </c>
    </row>
    <row r="98" spans="1:8" s="403" customFormat="1" ht="12" customHeight="1" x14ac:dyDescent="0.2">
      <c r="A98" s="430"/>
      <c r="B98" s="446">
        <v>75095</v>
      </c>
      <c r="C98" s="446"/>
      <c r="D98" s="480" t="s">
        <v>100</v>
      </c>
      <c r="E98" s="423">
        <v>33761838.969999999</v>
      </c>
      <c r="F98" s="424">
        <f>SUM(F99)</f>
        <v>37200.000000000007</v>
      </c>
      <c r="G98" s="424">
        <f>SUM(G99)</f>
        <v>37200</v>
      </c>
      <c r="H98" s="423">
        <f t="shared" si="30"/>
        <v>33761838.969999999</v>
      </c>
    </row>
    <row r="99" spans="1:8" s="403" customFormat="1" ht="24.75" customHeight="1" x14ac:dyDescent="0.2">
      <c r="A99" s="430"/>
      <c r="B99" s="456"/>
      <c r="C99" s="413"/>
      <c r="D99" s="543" t="s">
        <v>369</v>
      </c>
      <c r="E99" s="540">
        <v>18789340.530000001</v>
      </c>
      <c r="F99" s="534">
        <f>SUM(F100:F109)</f>
        <v>37200.000000000007</v>
      </c>
      <c r="G99" s="534">
        <f>SUM(G100:G109)</f>
        <v>37200</v>
      </c>
      <c r="H99" s="473">
        <f>SUM(E99+F99-G99)</f>
        <v>18789340.530000001</v>
      </c>
    </row>
    <row r="100" spans="1:8" s="403" customFormat="1" ht="12" customHeight="1" x14ac:dyDescent="0.2">
      <c r="A100" s="430"/>
      <c r="B100" s="456"/>
      <c r="C100" s="481">
        <v>4018</v>
      </c>
      <c r="D100" s="482" t="s">
        <v>370</v>
      </c>
      <c r="E100" s="469">
        <v>0</v>
      </c>
      <c r="F100" s="469">
        <v>15604.03</v>
      </c>
      <c r="G100" s="469"/>
      <c r="H100" s="469">
        <f t="shared" ref="H100:H109" si="31">SUM(E100+F100-G100)</f>
        <v>15604.03</v>
      </c>
    </row>
    <row r="101" spans="1:8" s="403" customFormat="1" ht="12" customHeight="1" x14ac:dyDescent="0.2">
      <c r="A101" s="430"/>
      <c r="B101" s="456"/>
      <c r="C101" s="481">
        <v>4019</v>
      </c>
      <c r="D101" s="482" t="s">
        <v>370</v>
      </c>
      <c r="E101" s="483">
        <v>0</v>
      </c>
      <c r="F101" s="483">
        <v>11368.66</v>
      </c>
      <c r="G101" s="483"/>
      <c r="H101" s="469">
        <f t="shared" si="31"/>
        <v>11368.66</v>
      </c>
    </row>
    <row r="102" spans="1:8" s="403" customFormat="1" ht="12" customHeight="1" x14ac:dyDescent="0.2">
      <c r="A102" s="430"/>
      <c r="B102" s="456"/>
      <c r="C102" s="481">
        <v>4118</v>
      </c>
      <c r="D102" s="482" t="s">
        <v>371</v>
      </c>
      <c r="E102" s="483">
        <v>0</v>
      </c>
      <c r="F102" s="483">
        <v>2641.76</v>
      </c>
      <c r="G102" s="483"/>
      <c r="H102" s="469">
        <f t="shared" si="31"/>
        <v>2641.76</v>
      </c>
    </row>
    <row r="103" spans="1:8" s="403" customFormat="1" ht="12" customHeight="1" x14ac:dyDescent="0.2">
      <c r="A103" s="430"/>
      <c r="B103" s="413"/>
      <c r="C103" s="481">
        <v>4119</v>
      </c>
      <c r="D103" s="482" t="s">
        <v>371</v>
      </c>
      <c r="E103" s="483">
        <v>0</v>
      </c>
      <c r="F103" s="483">
        <v>1924.72</v>
      </c>
      <c r="G103" s="483"/>
      <c r="H103" s="469">
        <f t="shared" si="31"/>
        <v>1924.72</v>
      </c>
    </row>
    <row r="104" spans="1:8" s="403" customFormat="1" ht="12" customHeight="1" x14ac:dyDescent="0.2">
      <c r="A104" s="430"/>
      <c r="B104" s="413"/>
      <c r="C104" s="481">
        <v>4128</v>
      </c>
      <c r="D104" s="482" t="s">
        <v>372</v>
      </c>
      <c r="E104" s="483">
        <v>0</v>
      </c>
      <c r="F104" s="483">
        <v>382.3</v>
      </c>
      <c r="G104" s="483"/>
      <c r="H104" s="469">
        <f t="shared" si="31"/>
        <v>382.3</v>
      </c>
    </row>
    <row r="105" spans="1:8" s="403" customFormat="1" ht="12" customHeight="1" x14ac:dyDescent="0.2">
      <c r="A105" s="430"/>
      <c r="B105" s="413"/>
      <c r="C105" s="481">
        <v>4129</v>
      </c>
      <c r="D105" s="482" t="s">
        <v>372</v>
      </c>
      <c r="E105" s="483">
        <v>0</v>
      </c>
      <c r="F105" s="483">
        <v>278.52999999999997</v>
      </c>
      <c r="G105" s="483"/>
      <c r="H105" s="469">
        <f t="shared" si="31"/>
        <v>278.52999999999997</v>
      </c>
    </row>
    <row r="106" spans="1:8" s="403" customFormat="1" ht="12" customHeight="1" x14ac:dyDescent="0.2">
      <c r="A106" s="430"/>
      <c r="B106" s="413"/>
      <c r="C106" s="434" t="s">
        <v>373</v>
      </c>
      <c r="D106" s="468" t="s">
        <v>352</v>
      </c>
      <c r="E106" s="483">
        <v>0</v>
      </c>
      <c r="F106" s="483">
        <v>2892.56</v>
      </c>
      <c r="G106" s="483"/>
      <c r="H106" s="469">
        <f t="shared" si="31"/>
        <v>2892.56</v>
      </c>
    </row>
    <row r="107" spans="1:8" s="403" customFormat="1" ht="12" customHeight="1" x14ac:dyDescent="0.2">
      <c r="A107" s="430"/>
      <c r="B107" s="413"/>
      <c r="C107" s="434" t="s">
        <v>374</v>
      </c>
      <c r="D107" s="468" t="s">
        <v>352</v>
      </c>
      <c r="E107" s="483">
        <v>0</v>
      </c>
      <c r="F107" s="483">
        <v>2107.44</v>
      </c>
      <c r="G107" s="483"/>
      <c r="H107" s="469">
        <f t="shared" si="31"/>
        <v>2107.44</v>
      </c>
    </row>
    <row r="108" spans="1:8" s="403" customFormat="1" ht="12" customHeight="1" x14ac:dyDescent="0.2">
      <c r="A108" s="430"/>
      <c r="B108" s="413"/>
      <c r="C108" s="481">
        <v>4308</v>
      </c>
      <c r="D108" s="482" t="s">
        <v>360</v>
      </c>
      <c r="E108" s="483">
        <v>40157.160000000003</v>
      </c>
      <c r="F108" s="483"/>
      <c r="G108" s="483">
        <v>21520.65</v>
      </c>
      <c r="H108" s="469">
        <f t="shared" si="31"/>
        <v>18636.510000000002</v>
      </c>
    </row>
    <row r="109" spans="1:8" s="403" customFormat="1" ht="12" customHeight="1" x14ac:dyDescent="0.2">
      <c r="A109" s="430"/>
      <c r="B109" s="413"/>
      <c r="C109" s="481">
        <v>4309</v>
      </c>
      <c r="D109" s="482" t="s">
        <v>360</v>
      </c>
      <c r="E109" s="483">
        <v>29258.84</v>
      </c>
      <c r="F109" s="483"/>
      <c r="G109" s="483">
        <v>15679.35</v>
      </c>
      <c r="H109" s="469">
        <f t="shared" si="31"/>
        <v>13579.49</v>
      </c>
    </row>
    <row r="110" spans="1:8" s="403" customFormat="1" ht="12" customHeight="1" x14ac:dyDescent="0.2">
      <c r="A110" s="484">
        <v>754</v>
      </c>
      <c r="B110" s="475"/>
      <c r="C110" s="475"/>
      <c r="D110" s="485" t="s">
        <v>375</v>
      </c>
      <c r="E110" s="445"/>
      <c r="F110" s="445"/>
      <c r="G110" s="445"/>
      <c r="H110" s="445"/>
    </row>
    <row r="111" spans="1:8" s="403" customFormat="1" ht="12" customHeight="1" thickBot="1" x14ac:dyDescent="0.25">
      <c r="A111" s="484"/>
      <c r="B111" s="475"/>
      <c r="C111" s="475"/>
      <c r="D111" s="485" t="s">
        <v>340</v>
      </c>
      <c r="E111" s="417">
        <v>8084146.3200000003</v>
      </c>
      <c r="F111" s="420">
        <f>SUM(F112,F116)</f>
        <v>22500</v>
      </c>
      <c r="G111" s="420">
        <f>SUM(G112,G116)</f>
        <v>22500</v>
      </c>
      <c r="H111" s="417">
        <f>SUM(E111+F111-G111)</f>
        <v>8084146.3200000003</v>
      </c>
    </row>
    <row r="112" spans="1:8" s="403" customFormat="1" ht="12" customHeight="1" thickTop="1" x14ac:dyDescent="0.2">
      <c r="A112" s="484"/>
      <c r="B112" s="413" t="s">
        <v>376</v>
      </c>
      <c r="C112" s="456"/>
      <c r="D112" s="422" t="s">
        <v>377</v>
      </c>
      <c r="E112" s="423">
        <v>148500</v>
      </c>
      <c r="F112" s="424">
        <f>SUM(F113)</f>
        <v>6500</v>
      </c>
      <c r="G112" s="424">
        <f>SUM(G113)</f>
        <v>6500</v>
      </c>
      <c r="H112" s="423">
        <f>SUM(E112+F112-G112)</f>
        <v>148500</v>
      </c>
    </row>
    <row r="113" spans="1:8" s="403" customFormat="1" ht="12" customHeight="1" x14ac:dyDescent="0.2">
      <c r="A113" s="484"/>
      <c r="B113" s="413"/>
      <c r="C113" s="434"/>
      <c r="D113" s="544" t="s">
        <v>378</v>
      </c>
      <c r="E113" s="540">
        <v>148500</v>
      </c>
      <c r="F113" s="540">
        <f>SUM(F114:F115)</f>
        <v>6500</v>
      </c>
      <c r="G113" s="540">
        <f>SUM(G114:G115)</f>
        <v>6500</v>
      </c>
      <c r="H113" s="473">
        <f>SUM(E113+F113-G113)</f>
        <v>148500</v>
      </c>
    </row>
    <row r="114" spans="1:8" s="403" customFormat="1" ht="12" customHeight="1" x14ac:dyDescent="0.2">
      <c r="A114" s="484"/>
      <c r="B114" s="413"/>
      <c r="C114" s="434" t="s">
        <v>351</v>
      </c>
      <c r="D114" s="468" t="s">
        <v>352</v>
      </c>
      <c r="E114" s="471">
        <v>0</v>
      </c>
      <c r="F114" s="471">
        <v>6500</v>
      </c>
      <c r="G114" s="471"/>
      <c r="H114" s="428">
        <f t="shared" ref="H114:H115" si="32">SUM(E114+F114-G114)</f>
        <v>6500</v>
      </c>
    </row>
    <row r="115" spans="1:8" s="403" customFormat="1" ht="12" customHeight="1" x14ac:dyDescent="0.2">
      <c r="A115" s="484"/>
      <c r="B115" s="413"/>
      <c r="C115" s="456">
        <v>4270</v>
      </c>
      <c r="D115" s="470" t="s">
        <v>379</v>
      </c>
      <c r="E115" s="471">
        <v>59000</v>
      </c>
      <c r="F115" s="471"/>
      <c r="G115" s="471">
        <v>6500</v>
      </c>
      <c r="H115" s="428">
        <f t="shared" si="32"/>
        <v>52500</v>
      </c>
    </row>
    <row r="116" spans="1:8" s="403" customFormat="1" ht="12" customHeight="1" x14ac:dyDescent="0.2">
      <c r="A116" s="484"/>
      <c r="B116" s="446">
        <v>75416</v>
      </c>
      <c r="C116" s="446"/>
      <c r="D116" s="480" t="s">
        <v>380</v>
      </c>
      <c r="E116" s="423">
        <v>7573146.3200000003</v>
      </c>
      <c r="F116" s="424">
        <f>SUM(F117)</f>
        <v>16000</v>
      </c>
      <c r="G116" s="424">
        <f>SUM(G117)</f>
        <v>16000</v>
      </c>
      <c r="H116" s="423">
        <f>SUM(E116+F116-G116)</f>
        <v>7573146.3200000003</v>
      </c>
    </row>
    <row r="117" spans="1:8" s="403" customFormat="1" ht="12" customHeight="1" x14ac:dyDescent="0.2">
      <c r="A117" s="484"/>
      <c r="B117" s="446"/>
      <c r="C117" s="446"/>
      <c r="D117" s="545" t="s">
        <v>381</v>
      </c>
      <c r="E117" s="540">
        <v>6317093.0800000001</v>
      </c>
      <c r="F117" s="534">
        <f>SUM(F118:F121)</f>
        <v>16000</v>
      </c>
      <c r="G117" s="534">
        <f>SUM(G118:G121)</f>
        <v>16000</v>
      </c>
      <c r="H117" s="473">
        <f>SUM(E117+F117-G117)</f>
        <v>6317093.0800000001</v>
      </c>
    </row>
    <row r="118" spans="1:8" s="403" customFormat="1" ht="12" customHeight="1" x14ac:dyDescent="0.2">
      <c r="A118" s="484"/>
      <c r="B118" s="413"/>
      <c r="C118" s="456">
        <v>4040</v>
      </c>
      <c r="D118" s="470" t="s">
        <v>382</v>
      </c>
      <c r="E118" s="486">
        <v>314512</v>
      </c>
      <c r="F118" s="486"/>
      <c r="G118" s="486">
        <v>13000</v>
      </c>
      <c r="H118" s="428">
        <f t="shared" ref="H118:H121" si="33">SUM(E118+F118-G118)</f>
        <v>301512</v>
      </c>
    </row>
    <row r="119" spans="1:8" s="403" customFormat="1" ht="12" customHeight="1" x14ac:dyDescent="0.2">
      <c r="A119" s="484"/>
      <c r="B119" s="413"/>
      <c r="C119" s="456">
        <v>4360</v>
      </c>
      <c r="D119" s="470" t="s">
        <v>383</v>
      </c>
      <c r="E119" s="445">
        <v>20085</v>
      </c>
      <c r="F119" s="445">
        <v>2000</v>
      </c>
      <c r="G119" s="445"/>
      <c r="H119" s="428">
        <f t="shared" si="33"/>
        <v>22085</v>
      </c>
    </row>
    <row r="120" spans="1:8" s="403" customFormat="1" ht="12" customHeight="1" x14ac:dyDescent="0.2">
      <c r="A120" s="484"/>
      <c r="B120" s="413"/>
      <c r="C120" s="456">
        <v>4430</v>
      </c>
      <c r="D120" s="470" t="s">
        <v>356</v>
      </c>
      <c r="E120" s="445">
        <v>25000</v>
      </c>
      <c r="F120" s="445">
        <v>14000</v>
      </c>
      <c r="G120" s="445"/>
      <c r="H120" s="428">
        <f t="shared" si="33"/>
        <v>39000</v>
      </c>
    </row>
    <row r="121" spans="1:8" s="403" customFormat="1" ht="22.5" customHeight="1" x14ac:dyDescent="0.2">
      <c r="A121" s="484"/>
      <c r="B121" s="413"/>
      <c r="C121" s="453">
        <v>4700</v>
      </c>
      <c r="D121" s="487" t="s">
        <v>384</v>
      </c>
      <c r="E121" s="471">
        <v>28275</v>
      </c>
      <c r="F121" s="471"/>
      <c r="G121" s="471">
        <v>3000</v>
      </c>
      <c r="H121" s="428">
        <f t="shared" si="33"/>
        <v>25275</v>
      </c>
    </row>
    <row r="122" spans="1:8" s="403" customFormat="1" ht="12" customHeight="1" thickBot="1" x14ac:dyDescent="0.25">
      <c r="A122" s="437">
        <v>758</v>
      </c>
      <c r="B122" s="437"/>
      <c r="C122" s="431"/>
      <c r="D122" s="432" t="s">
        <v>301</v>
      </c>
      <c r="E122" s="417">
        <v>34055071.159999996</v>
      </c>
      <c r="F122" s="420">
        <f>SUM(F123)</f>
        <v>0</v>
      </c>
      <c r="G122" s="420">
        <f>SUM(G123)</f>
        <v>66731</v>
      </c>
      <c r="H122" s="417">
        <f>SUM(E122+F122-G122)</f>
        <v>33988340.159999996</v>
      </c>
    </row>
    <row r="123" spans="1:8" s="403" customFormat="1" ht="12" customHeight="1" thickTop="1" x14ac:dyDescent="0.2">
      <c r="A123" s="412"/>
      <c r="B123" s="439">
        <v>75818</v>
      </c>
      <c r="C123" s="413"/>
      <c r="D123" s="455" t="s">
        <v>385</v>
      </c>
      <c r="E123" s="423">
        <v>34055071.159999996</v>
      </c>
      <c r="F123" s="424">
        <f>SUM(F124)</f>
        <v>0</v>
      </c>
      <c r="G123" s="424">
        <f>SUM(G124)</f>
        <v>66731</v>
      </c>
      <c r="H123" s="423">
        <f>SUM(E123+F123-G123)</f>
        <v>33988340.159999996</v>
      </c>
    </row>
    <row r="124" spans="1:8" s="403" customFormat="1" ht="12" customHeight="1" x14ac:dyDescent="0.2">
      <c r="A124" s="412"/>
      <c r="B124" s="439"/>
      <c r="C124" s="413" t="s">
        <v>386</v>
      </c>
      <c r="D124" s="440" t="s">
        <v>387</v>
      </c>
      <c r="E124" s="488">
        <v>34055071.159999996</v>
      </c>
      <c r="F124" s="488">
        <f>SUM(F125:F125)</f>
        <v>0</v>
      </c>
      <c r="G124" s="488">
        <f>SUM(G125:G125)</f>
        <v>66731</v>
      </c>
      <c r="H124" s="488">
        <f>SUM(E124+F124-G124)</f>
        <v>33988340.159999996</v>
      </c>
    </row>
    <row r="125" spans="1:8" s="403" customFormat="1" ht="12" customHeight="1" x14ac:dyDescent="0.2">
      <c r="A125" s="460"/>
      <c r="B125" s="489"/>
      <c r="C125" s="490"/>
      <c r="D125" s="480" t="s">
        <v>388</v>
      </c>
      <c r="E125" s="465">
        <v>1314553</v>
      </c>
      <c r="F125" s="465"/>
      <c r="G125" s="465">
        <f>17634+1838+17416+4593+613+13000+11637</f>
        <v>66731</v>
      </c>
      <c r="H125" s="465">
        <f t="shared" ref="H125" si="34">SUM(E125+F125-G125)</f>
        <v>1247822</v>
      </c>
    </row>
    <row r="126" spans="1:8" s="403" customFormat="1" ht="12" customHeight="1" thickBot="1" x14ac:dyDescent="0.25">
      <c r="A126" s="437">
        <v>801</v>
      </c>
      <c r="B126" s="437"/>
      <c r="C126" s="431"/>
      <c r="D126" s="432" t="s">
        <v>305</v>
      </c>
      <c r="E126" s="491">
        <v>462489727.96999991</v>
      </c>
      <c r="F126" s="420">
        <f>SUM(F127,F139,F142,F158,F161,F169,F172,F179,F182,F193,F196,F200,F205,F217,F222,F228)</f>
        <v>1546164.7599999998</v>
      </c>
      <c r="G126" s="420">
        <f>SUM(G127,G139,G142,G158,G161,G169,G172,G179,G182,G193,G196,G200,G205,G217,G222,G228)</f>
        <v>763187.7</v>
      </c>
      <c r="H126" s="417">
        <f>SUM(E126+F126-G126)</f>
        <v>463272705.02999991</v>
      </c>
    </row>
    <row r="127" spans="1:8" s="403" customFormat="1" ht="12" customHeight="1" thickTop="1" x14ac:dyDescent="0.2">
      <c r="A127" s="437"/>
      <c r="B127" s="439">
        <v>80101</v>
      </c>
      <c r="C127" s="413"/>
      <c r="D127" s="422" t="s">
        <v>3</v>
      </c>
      <c r="E127" s="423">
        <v>124005102.32000001</v>
      </c>
      <c r="F127" s="424">
        <f>SUM(F128,F133,F137)</f>
        <v>202064.88</v>
      </c>
      <c r="G127" s="424">
        <f>SUM(G128,G133,G137)</f>
        <v>74064</v>
      </c>
      <c r="H127" s="423">
        <f>SUM(E127+F127-G127)</f>
        <v>124133103.2</v>
      </c>
    </row>
    <row r="128" spans="1:8" s="403" customFormat="1" ht="12" customHeight="1" x14ac:dyDescent="0.2">
      <c r="A128" s="437"/>
      <c r="B128" s="439"/>
      <c r="C128" s="413"/>
      <c r="D128" s="546" t="s">
        <v>8</v>
      </c>
      <c r="E128" s="540">
        <v>105003007.18000001</v>
      </c>
      <c r="F128" s="540">
        <f>SUM(F129:F132)</f>
        <v>464</v>
      </c>
      <c r="G128" s="540">
        <f>SUM(G129:G132)</f>
        <v>74064</v>
      </c>
      <c r="H128" s="473">
        <f>SUM(E128+F128-G128)</f>
        <v>104929407.18000001</v>
      </c>
    </row>
    <row r="129" spans="1:8" s="403" customFormat="1" ht="12" customHeight="1" x14ac:dyDescent="0.2">
      <c r="A129" s="437"/>
      <c r="B129" s="439"/>
      <c r="C129" s="456">
        <v>4040</v>
      </c>
      <c r="D129" s="470" t="s">
        <v>382</v>
      </c>
      <c r="E129" s="471">
        <v>1074413</v>
      </c>
      <c r="F129" s="471"/>
      <c r="G129" s="471">
        <v>4000</v>
      </c>
      <c r="H129" s="428">
        <f t="shared" ref="H129:H132" si="35">SUM(E129+F129-G129)</f>
        <v>1070413</v>
      </c>
    </row>
    <row r="130" spans="1:8" s="403" customFormat="1" ht="12" customHeight="1" x14ac:dyDescent="0.2">
      <c r="A130" s="437"/>
      <c r="B130" s="439"/>
      <c r="C130" s="456">
        <v>4300</v>
      </c>
      <c r="D130" s="470" t="s">
        <v>360</v>
      </c>
      <c r="E130" s="471">
        <v>1007845.2</v>
      </c>
      <c r="F130" s="471"/>
      <c r="G130" s="471">
        <v>464</v>
      </c>
      <c r="H130" s="428">
        <f t="shared" si="35"/>
        <v>1007381.2</v>
      </c>
    </row>
    <row r="131" spans="1:8" s="403" customFormat="1" ht="12" customHeight="1" x14ac:dyDescent="0.2">
      <c r="A131" s="437"/>
      <c r="B131" s="439"/>
      <c r="C131" s="456">
        <v>4430</v>
      </c>
      <c r="D131" s="470" t="s">
        <v>356</v>
      </c>
      <c r="E131" s="471">
        <v>9385</v>
      </c>
      <c r="F131" s="471">
        <v>464</v>
      </c>
      <c r="G131" s="471"/>
      <c r="H131" s="428">
        <f t="shared" si="35"/>
        <v>9849</v>
      </c>
    </row>
    <row r="132" spans="1:8" s="403" customFormat="1" ht="12" customHeight="1" x14ac:dyDescent="0.2">
      <c r="A132" s="437"/>
      <c r="B132" s="439"/>
      <c r="C132" s="446">
        <v>4800</v>
      </c>
      <c r="D132" s="492" t="s">
        <v>389</v>
      </c>
      <c r="E132" s="445">
        <v>4437797</v>
      </c>
      <c r="F132" s="445"/>
      <c r="G132" s="445">
        <v>69600</v>
      </c>
      <c r="H132" s="428">
        <f t="shared" si="35"/>
        <v>4368197</v>
      </c>
    </row>
    <row r="133" spans="1:8" s="403" customFormat="1" ht="21" customHeight="1" x14ac:dyDescent="0.2">
      <c r="A133" s="437"/>
      <c r="B133" s="439"/>
      <c r="C133" s="413"/>
      <c r="D133" s="533" t="s">
        <v>390</v>
      </c>
      <c r="E133" s="540">
        <v>1211041.2200000002</v>
      </c>
      <c r="F133" s="540">
        <f>SUM(F134:F136)</f>
        <v>200698.63</v>
      </c>
      <c r="G133" s="540">
        <f>SUM(G134:G136)</f>
        <v>0</v>
      </c>
      <c r="H133" s="473">
        <f>SUM(E133+F133-G133)</f>
        <v>1411739.85</v>
      </c>
    </row>
    <row r="134" spans="1:8" s="403" customFormat="1" ht="22.5" customHeight="1" x14ac:dyDescent="0.2">
      <c r="A134" s="437"/>
      <c r="B134" s="439"/>
      <c r="C134" s="493" t="s">
        <v>235</v>
      </c>
      <c r="D134" s="487" t="s">
        <v>391</v>
      </c>
      <c r="E134" s="471">
        <v>1002876.2200000001</v>
      </c>
      <c r="F134" s="471">
        <v>191698.63</v>
      </c>
      <c r="G134" s="471"/>
      <c r="H134" s="428">
        <f t="shared" ref="H134:H136" si="36">SUM(E134+F134-G134)</f>
        <v>1194574.8500000001</v>
      </c>
    </row>
    <row r="135" spans="1:8" s="403" customFormat="1" ht="21.75" customHeight="1" x14ac:dyDescent="0.2">
      <c r="A135" s="437"/>
      <c r="B135" s="439"/>
      <c r="C135" s="493" t="s">
        <v>242</v>
      </c>
      <c r="D135" s="457" t="s">
        <v>392</v>
      </c>
      <c r="E135" s="471">
        <v>169592.77000000002</v>
      </c>
      <c r="F135" s="471">
        <v>7000</v>
      </c>
      <c r="G135" s="471"/>
      <c r="H135" s="428">
        <f t="shared" si="36"/>
        <v>176592.77000000002</v>
      </c>
    </row>
    <row r="136" spans="1:8" s="403" customFormat="1" ht="23.25" customHeight="1" x14ac:dyDescent="0.2">
      <c r="A136" s="437"/>
      <c r="B136" s="439"/>
      <c r="C136" s="493" t="s">
        <v>228</v>
      </c>
      <c r="D136" s="457" t="s">
        <v>393</v>
      </c>
      <c r="E136" s="471">
        <v>38572.229999999996</v>
      </c>
      <c r="F136" s="471">
        <v>2000</v>
      </c>
      <c r="G136" s="471"/>
      <c r="H136" s="428">
        <f t="shared" si="36"/>
        <v>40572.229999999996</v>
      </c>
    </row>
    <row r="137" spans="1:8" s="403" customFormat="1" ht="33.75" customHeight="1" x14ac:dyDescent="0.2">
      <c r="A137" s="437"/>
      <c r="B137" s="439"/>
      <c r="C137" s="413"/>
      <c r="D137" s="533" t="s">
        <v>394</v>
      </c>
      <c r="E137" s="540">
        <v>3565</v>
      </c>
      <c r="F137" s="540">
        <f>SUM(F138)</f>
        <v>902.25</v>
      </c>
      <c r="G137" s="540">
        <f>SUM(G138)</f>
        <v>0</v>
      </c>
      <c r="H137" s="473">
        <f>SUM(E137+F137-G137)</f>
        <v>4467.25</v>
      </c>
    </row>
    <row r="138" spans="1:8" s="403" customFormat="1" ht="34.5" customHeight="1" x14ac:dyDescent="0.2">
      <c r="A138" s="437"/>
      <c r="B138" s="439"/>
      <c r="C138" s="493" t="s">
        <v>243</v>
      </c>
      <c r="D138" s="487" t="s">
        <v>395</v>
      </c>
      <c r="E138" s="445">
        <v>3565</v>
      </c>
      <c r="F138" s="471">
        <v>902.25</v>
      </c>
      <c r="G138" s="471"/>
      <c r="H138" s="428">
        <f t="shared" ref="H138" si="37">SUM(E138+F138-G138)</f>
        <v>4467.25</v>
      </c>
    </row>
    <row r="139" spans="1:8" s="403" customFormat="1" ht="12" customHeight="1" x14ac:dyDescent="0.2">
      <c r="A139" s="437"/>
      <c r="B139" s="439">
        <v>80102</v>
      </c>
      <c r="C139" s="413"/>
      <c r="D139" s="422" t="s">
        <v>279</v>
      </c>
      <c r="E139" s="424">
        <v>17141575.850000001</v>
      </c>
      <c r="F139" s="424">
        <f>SUM(F140)</f>
        <v>27351</v>
      </c>
      <c r="G139" s="424">
        <f>SUM(G140)</f>
        <v>0</v>
      </c>
      <c r="H139" s="423">
        <f>SUM(E139+F139-G139)</f>
        <v>17168926.850000001</v>
      </c>
    </row>
    <row r="140" spans="1:8" s="403" customFormat="1" ht="22.5" customHeight="1" x14ac:dyDescent="0.2">
      <c r="A140" s="437"/>
      <c r="B140" s="439"/>
      <c r="C140" s="413"/>
      <c r="D140" s="533" t="s">
        <v>390</v>
      </c>
      <c r="E140" s="540">
        <v>144020.71</v>
      </c>
      <c r="F140" s="540">
        <f>SUM(F141:F141)</f>
        <v>27351</v>
      </c>
      <c r="G140" s="540">
        <f>SUM(G141:G141)</f>
        <v>0</v>
      </c>
      <c r="H140" s="473">
        <f>SUM(E140+F140-G140)</f>
        <v>171371.71</v>
      </c>
    </row>
    <row r="141" spans="1:8" s="403" customFormat="1" ht="21.75" customHeight="1" x14ac:dyDescent="0.2">
      <c r="A141" s="437"/>
      <c r="B141" s="439"/>
      <c r="C141" s="493" t="s">
        <v>235</v>
      </c>
      <c r="D141" s="487" t="s">
        <v>391</v>
      </c>
      <c r="E141" s="471">
        <v>133020.71</v>
      </c>
      <c r="F141" s="471">
        <v>27351</v>
      </c>
      <c r="G141" s="471"/>
      <c r="H141" s="428">
        <f t="shared" ref="H141" si="38">SUM(E141+F141-G141)</f>
        <v>160371.71</v>
      </c>
    </row>
    <row r="142" spans="1:8" s="403" customFormat="1" ht="12" customHeight="1" x14ac:dyDescent="0.2">
      <c r="A142" s="437"/>
      <c r="B142" s="439">
        <v>80104</v>
      </c>
      <c r="C142" s="413"/>
      <c r="D142" s="422" t="s">
        <v>5</v>
      </c>
      <c r="E142" s="424">
        <v>59986924.300000004</v>
      </c>
      <c r="F142" s="424">
        <f>SUM(F143,F153,F156)</f>
        <v>76951.92</v>
      </c>
      <c r="G142" s="424">
        <f>SUM(G143,G153,G156)</f>
        <v>24250.16</v>
      </c>
      <c r="H142" s="423">
        <f>SUM(E142+F142-G142)</f>
        <v>60039626.06000001</v>
      </c>
    </row>
    <row r="143" spans="1:8" s="403" customFormat="1" ht="12" customHeight="1" x14ac:dyDescent="0.2">
      <c r="A143" s="437"/>
      <c r="B143" s="439"/>
      <c r="C143" s="413"/>
      <c r="D143" s="546" t="s">
        <v>8</v>
      </c>
      <c r="E143" s="540">
        <v>45249710.420000002</v>
      </c>
      <c r="F143" s="540">
        <f>SUM(F144:F152)</f>
        <v>25150.16</v>
      </c>
      <c r="G143" s="540">
        <f>SUM(G144:G152)</f>
        <v>24250.16</v>
      </c>
      <c r="H143" s="473">
        <f>SUM(E143+F143-G143)</f>
        <v>45250610.420000002</v>
      </c>
    </row>
    <row r="144" spans="1:8" s="403" customFormat="1" ht="12" customHeight="1" x14ac:dyDescent="0.2">
      <c r="A144" s="437"/>
      <c r="B144" s="439"/>
      <c r="C144" s="456">
        <v>3020</v>
      </c>
      <c r="D144" s="470" t="s">
        <v>396</v>
      </c>
      <c r="E144" s="471">
        <v>110023</v>
      </c>
      <c r="F144" s="471">
        <v>4000</v>
      </c>
      <c r="G144" s="471"/>
      <c r="H144" s="428">
        <f t="shared" ref="H144:H152" si="39">SUM(E144+F144-G144)</f>
        <v>114023</v>
      </c>
    </row>
    <row r="145" spans="1:8" s="403" customFormat="1" ht="12" customHeight="1" x14ac:dyDescent="0.2">
      <c r="A145" s="437"/>
      <c r="B145" s="439"/>
      <c r="C145" s="456">
        <v>4040</v>
      </c>
      <c r="D145" s="470" t="s">
        <v>382</v>
      </c>
      <c r="E145" s="471">
        <v>997230</v>
      </c>
      <c r="F145" s="471"/>
      <c r="G145" s="471">
        <v>136.16</v>
      </c>
      <c r="H145" s="428">
        <f t="shared" si="39"/>
        <v>997093.84</v>
      </c>
    </row>
    <row r="146" spans="1:8" s="403" customFormat="1" ht="12" customHeight="1" x14ac:dyDescent="0.2">
      <c r="A146" s="437"/>
      <c r="B146" s="439"/>
      <c r="C146" s="434" t="s">
        <v>351</v>
      </c>
      <c r="D146" s="468" t="s">
        <v>352</v>
      </c>
      <c r="E146" s="471">
        <v>581604.5</v>
      </c>
      <c r="F146" s="471">
        <v>4800</v>
      </c>
      <c r="G146" s="471"/>
      <c r="H146" s="428">
        <f t="shared" si="39"/>
        <v>586404.5</v>
      </c>
    </row>
    <row r="147" spans="1:8" s="403" customFormat="1" ht="12" customHeight="1" x14ac:dyDescent="0.2">
      <c r="A147" s="437"/>
      <c r="B147" s="439"/>
      <c r="C147" s="434" t="s">
        <v>353</v>
      </c>
      <c r="D147" s="468" t="s">
        <v>354</v>
      </c>
      <c r="E147" s="471">
        <v>2731913</v>
      </c>
      <c r="F147" s="471"/>
      <c r="G147" s="471">
        <v>9000</v>
      </c>
      <c r="H147" s="428">
        <f t="shared" si="39"/>
        <v>2722913</v>
      </c>
    </row>
    <row r="148" spans="1:8" s="403" customFormat="1" ht="12" customHeight="1" x14ac:dyDescent="0.2">
      <c r="A148" s="437"/>
      <c r="B148" s="439"/>
      <c r="C148" s="456">
        <v>4270</v>
      </c>
      <c r="D148" s="470" t="s">
        <v>379</v>
      </c>
      <c r="E148" s="471">
        <v>246260</v>
      </c>
      <c r="F148" s="471">
        <v>6000</v>
      </c>
      <c r="G148" s="471"/>
      <c r="H148" s="428">
        <f t="shared" si="39"/>
        <v>252260</v>
      </c>
    </row>
    <row r="149" spans="1:8" s="403" customFormat="1" ht="12" customHeight="1" x14ac:dyDescent="0.2">
      <c r="A149" s="437"/>
      <c r="B149" s="439"/>
      <c r="C149" s="456">
        <v>4300</v>
      </c>
      <c r="D149" s="470" t="s">
        <v>360</v>
      </c>
      <c r="E149" s="471">
        <v>703156</v>
      </c>
      <c r="F149" s="471">
        <v>10000</v>
      </c>
      <c r="G149" s="471"/>
      <c r="H149" s="428">
        <f t="shared" si="39"/>
        <v>713156</v>
      </c>
    </row>
    <row r="150" spans="1:8" s="403" customFormat="1" ht="12" customHeight="1" x14ac:dyDescent="0.2">
      <c r="A150" s="437"/>
      <c r="B150" s="439"/>
      <c r="C150" s="456">
        <v>4410</v>
      </c>
      <c r="D150" s="468" t="s">
        <v>368</v>
      </c>
      <c r="E150" s="471">
        <v>5446</v>
      </c>
      <c r="F150" s="471">
        <v>350.16</v>
      </c>
      <c r="G150" s="471"/>
      <c r="H150" s="428">
        <f t="shared" si="39"/>
        <v>5796.16</v>
      </c>
    </row>
    <row r="151" spans="1:8" s="403" customFormat="1" ht="12" customHeight="1" x14ac:dyDescent="0.2">
      <c r="A151" s="437"/>
      <c r="B151" s="439"/>
      <c r="C151" s="456">
        <v>4710</v>
      </c>
      <c r="D151" s="470" t="s">
        <v>397</v>
      </c>
      <c r="E151" s="445">
        <v>238295</v>
      </c>
      <c r="F151" s="445"/>
      <c r="G151" s="445">
        <v>11010</v>
      </c>
      <c r="H151" s="428">
        <f t="shared" si="39"/>
        <v>227285</v>
      </c>
    </row>
    <row r="152" spans="1:8" s="403" customFormat="1" ht="12" customHeight="1" x14ac:dyDescent="0.2">
      <c r="A152" s="437"/>
      <c r="B152" s="439"/>
      <c r="C152" s="446">
        <v>4800</v>
      </c>
      <c r="D152" s="492" t="s">
        <v>389</v>
      </c>
      <c r="E152" s="445">
        <v>1405168</v>
      </c>
      <c r="F152" s="445"/>
      <c r="G152" s="445">
        <v>4104</v>
      </c>
      <c r="H152" s="428">
        <f t="shared" si="39"/>
        <v>1401064</v>
      </c>
    </row>
    <row r="153" spans="1:8" s="403" customFormat="1" ht="23.25" customHeight="1" x14ac:dyDescent="0.2">
      <c r="A153" s="437"/>
      <c r="B153" s="439"/>
      <c r="C153" s="413"/>
      <c r="D153" s="533" t="s">
        <v>390</v>
      </c>
      <c r="E153" s="547">
        <v>180314.88</v>
      </c>
      <c r="F153" s="540">
        <f>SUM(F154:F155)</f>
        <v>45732.01</v>
      </c>
      <c r="G153" s="540">
        <f>SUM(G154:G155)</f>
        <v>0</v>
      </c>
      <c r="H153" s="473">
        <f>SUM(E153+F153-G153)</f>
        <v>226046.89</v>
      </c>
    </row>
    <row r="154" spans="1:8" s="403" customFormat="1" ht="23.25" customHeight="1" x14ac:dyDescent="0.2">
      <c r="A154" s="437"/>
      <c r="B154" s="439"/>
      <c r="C154" s="493" t="s">
        <v>235</v>
      </c>
      <c r="D154" s="487" t="s">
        <v>391</v>
      </c>
      <c r="E154" s="494">
        <v>180314.88</v>
      </c>
      <c r="F154" s="471">
        <v>43732.01</v>
      </c>
      <c r="G154" s="471"/>
      <c r="H154" s="428">
        <f t="shared" ref="H154:H155" si="40">SUM(E154+F154-G154)</f>
        <v>224046.89</v>
      </c>
    </row>
    <row r="155" spans="1:8" s="403" customFormat="1" ht="12.75" customHeight="1" x14ac:dyDescent="0.2">
      <c r="A155" s="437"/>
      <c r="B155" s="439"/>
      <c r="C155" s="434" t="s">
        <v>236</v>
      </c>
      <c r="D155" s="439" t="s">
        <v>398</v>
      </c>
      <c r="E155" s="494">
        <v>0</v>
      </c>
      <c r="F155" s="471">
        <v>2000</v>
      </c>
      <c r="G155" s="471"/>
      <c r="H155" s="428">
        <f t="shared" si="40"/>
        <v>2000</v>
      </c>
    </row>
    <row r="156" spans="1:8" s="403" customFormat="1" ht="32.25" customHeight="1" x14ac:dyDescent="0.2">
      <c r="A156" s="437"/>
      <c r="B156" s="439"/>
      <c r="C156" s="413"/>
      <c r="D156" s="533" t="s">
        <v>394</v>
      </c>
      <c r="E156" s="540">
        <v>21079</v>
      </c>
      <c r="F156" s="540">
        <f>SUM(F157)</f>
        <v>6069.75</v>
      </c>
      <c r="G156" s="540">
        <f>SUM(G157)</f>
        <v>0</v>
      </c>
      <c r="H156" s="473">
        <f>SUM(E156+F156-G156)</f>
        <v>27148.75</v>
      </c>
    </row>
    <row r="157" spans="1:8" s="403" customFormat="1" ht="33.75" customHeight="1" x14ac:dyDescent="0.2">
      <c r="A157" s="437"/>
      <c r="B157" s="439"/>
      <c r="C157" s="493" t="s">
        <v>243</v>
      </c>
      <c r="D157" s="487" t="s">
        <v>395</v>
      </c>
      <c r="E157" s="445">
        <v>21079</v>
      </c>
      <c r="F157" s="471">
        <v>6069.75</v>
      </c>
      <c r="G157" s="471"/>
      <c r="H157" s="428">
        <f t="shared" ref="H157:H158" si="41">SUM(E157+F157-G157)</f>
        <v>27148.75</v>
      </c>
    </row>
    <row r="158" spans="1:8" s="403" customFormat="1" ht="12" customHeight="1" x14ac:dyDescent="0.2">
      <c r="A158" s="437"/>
      <c r="B158" s="456">
        <v>80105</v>
      </c>
      <c r="C158" s="413"/>
      <c r="D158" s="422" t="s">
        <v>399</v>
      </c>
      <c r="E158" s="495">
        <v>1427480.26</v>
      </c>
      <c r="F158" s="424">
        <f>SUM(F159)</f>
        <v>663.36</v>
      </c>
      <c r="G158" s="424">
        <f>SUM(G159)</f>
        <v>0</v>
      </c>
      <c r="H158" s="423">
        <f t="shared" si="41"/>
        <v>1428143.62</v>
      </c>
    </row>
    <row r="159" spans="1:8" s="403" customFormat="1" ht="23.25" customHeight="1" x14ac:dyDescent="0.2">
      <c r="A159" s="437"/>
      <c r="B159" s="456"/>
      <c r="C159" s="413"/>
      <c r="D159" s="533" t="s">
        <v>390</v>
      </c>
      <c r="E159" s="547">
        <v>3255</v>
      </c>
      <c r="F159" s="540">
        <f>SUM(F160:F160)</f>
        <v>663.36</v>
      </c>
      <c r="G159" s="540">
        <f>SUM(G160:G160)</f>
        <v>0</v>
      </c>
      <c r="H159" s="473">
        <f>SUM(E159+F159-G159)</f>
        <v>3918.36</v>
      </c>
    </row>
    <row r="160" spans="1:8" s="403" customFormat="1" ht="23.25" customHeight="1" x14ac:dyDescent="0.2">
      <c r="A160" s="437"/>
      <c r="B160" s="456"/>
      <c r="C160" s="493" t="s">
        <v>235</v>
      </c>
      <c r="D160" s="487" t="s">
        <v>391</v>
      </c>
      <c r="E160" s="494">
        <v>3255</v>
      </c>
      <c r="F160" s="471">
        <v>663.36</v>
      </c>
      <c r="G160" s="471"/>
      <c r="H160" s="428">
        <f t="shared" ref="H160" si="42">SUM(E160+F160-G160)</f>
        <v>3918.36</v>
      </c>
    </row>
    <row r="161" spans="1:8" s="403" customFormat="1" ht="12" customHeight="1" x14ac:dyDescent="0.2">
      <c r="A161" s="437"/>
      <c r="B161" s="439">
        <v>80115</v>
      </c>
      <c r="C161" s="413"/>
      <c r="D161" s="422" t="s">
        <v>6</v>
      </c>
      <c r="E161" s="423">
        <v>66092838.440000005</v>
      </c>
      <c r="F161" s="424">
        <f>SUM(F162,F165,F167)</f>
        <v>40436</v>
      </c>
      <c r="G161" s="424">
        <f>SUM(G162,G165,G167)</f>
        <v>4000</v>
      </c>
      <c r="H161" s="423">
        <f>SUM(E161+F161-G161)</f>
        <v>66129274.440000005</v>
      </c>
    </row>
    <row r="162" spans="1:8" s="403" customFormat="1" ht="12" customHeight="1" x14ac:dyDescent="0.2">
      <c r="A162" s="437"/>
      <c r="B162" s="439"/>
      <c r="C162" s="413"/>
      <c r="D162" s="546" t="s">
        <v>8</v>
      </c>
      <c r="E162" s="540">
        <v>60701477.680000007</v>
      </c>
      <c r="F162" s="540">
        <f>SUM(F163:F164)</f>
        <v>4000</v>
      </c>
      <c r="G162" s="540">
        <f>SUM(G163:G164)</f>
        <v>4000</v>
      </c>
      <c r="H162" s="473">
        <f>SUM(E162+F162-G162)</f>
        <v>60701477.680000007</v>
      </c>
    </row>
    <row r="163" spans="1:8" s="403" customFormat="1" ht="12" customHeight="1" x14ac:dyDescent="0.2">
      <c r="A163" s="437"/>
      <c r="B163" s="439"/>
      <c r="C163" s="456">
        <v>4260</v>
      </c>
      <c r="D163" s="470" t="s">
        <v>354</v>
      </c>
      <c r="E163" s="471">
        <v>3673803.5</v>
      </c>
      <c r="F163" s="471"/>
      <c r="G163" s="445">
        <v>4000</v>
      </c>
      <c r="H163" s="429">
        <f t="shared" ref="H163:H164" si="43">SUM(E163+F163-G163)</f>
        <v>3669803.5</v>
      </c>
    </row>
    <row r="164" spans="1:8" s="403" customFormat="1" ht="21.75" customHeight="1" x14ac:dyDescent="0.2">
      <c r="A164" s="437"/>
      <c r="B164" s="439"/>
      <c r="C164" s="453">
        <v>4700</v>
      </c>
      <c r="D164" s="487" t="s">
        <v>384</v>
      </c>
      <c r="E164" s="471">
        <v>44200</v>
      </c>
      <c r="F164" s="471">
        <v>4000</v>
      </c>
      <c r="G164" s="471"/>
      <c r="H164" s="428">
        <f t="shared" si="43"/>
        <v>48200</v>
      </c>
    </row>
    <row r="165" spans="1:8" s="403" customFormat="1" ht="23.25" customHeight="1" x14ac:dyDescent="0.2">
      <c r="A165" s="437"/>
      <c r="B165" s="439"/>
      <c r="C165" s="413"/>
      <c r="D165" s="533" t="s">
        <v>390</v>
      </c>
      <c r="E165" s="540">
        <v>220077.32</v>
      </c>
      <c r="F165" s="540">
        <f>SUM(F166:F166)</f>
        <v>35184</v>
      </c>
      <c r="G165" s="540">
        <f>SUM(G166:G166)</f>
        <v>0</v>
      </c>
      <c r="H165" s="473">
        <f>SUM(E165+F165-G165)</f>
        <v>255261.32</v>
      </c>
    </row>
    <row r="166" spans="1:8" s="403" customFormat="1" ht="23.25" customHeight="1" x14ac:dyDescent="0.2">
      <c r="A166" s="450"/>
      <c r="B166" s="489"/>
      <c r="C166" s="496" t="s">
        <v>235</v>
      </c>
      <c r="D166" s="497" t="s">
        <v>391</v>
      </c>
      <c r="E166" s="465">
        <v>196787.32</v>
      </c>
      <c r="F166" s="465">
        <v>35184</v>
      </c>
      <c r="G166" s="465"/>
      <c r="H166" s="423">
        <f t="shared" ref="H166" si="44">SUM(E166+F166-G166)</f>
        <v>231971.32</v>
      </c>
    </row>
    <row r="167" spans="1:8" s="403" customFormat="1" ht="32.25" customHeight="1" x14ac:dyDescent="0.2">
      <c r="A167" s="437"/>
      <c r="B167" s="439"/>
      <c r="C167" s="413"/>
      <c r="D167" s="533" t="s">
        <v>394</v>
      </c>
      <c r="E167" s="540">
        <v>4954</v>
      </c>
      <c r="F167" s="540">
        <f>SUM(F168)</f>
        <v>1252</v>
      </c>
      <c r="G167" s="540">
        <f>SUM(G168)</f>
        <v>0</v>
      </c>
      <c r="H167" s="473">
        <f>SUM(E167+F167-G167)</f>
        <v>6206</v>
      </c>
    </row>
    <row r="168" spans="1:8" s="403" customFormat="1" ht="35.25" customHeight="1" x14ac:dyDescent="0.2">
      <c r="A168" s="437"/>
      <c r="B168" s="439"/>
      <c r="C168" s="493" t="s">
        <v>243</v>
      </c>
      <c r="D168" s="487" t="s">
        <v>395</v>
      </c>
      <c r="E168" s="445">
        <v>4954</v>
      </c>
      <c r="F168" s="471">
        <v>1252</v>
      </c>
      <c r="G168" s="471"/>
      <c r="H168" s="428">
        <f t="shared" ref="H168" si="45">SUM(E168+F168-G168)</f>
        <v>6206</v>
      </c>
    </row>
    <row r="169" spans="1:8" s="403" customFormat="1" ht="12" customHeight="1" x14ac:dyDescent="0.2">
      <c r="A169" s="437"/>
      <c r="B169" s="439">
        <v>80116</v>
      </c>
      <c r="C169" s="413"/>
      <c r="D169" s="422" t="s">
        <v>168</v>
      </c>
      <c r="E169" s="465">
        <v>11152575.07</v>
      </c>
      <c r="F169" s="424">
        <f>SUM(F170)</f>
        <v>440</v>
      </c>
      <c r="G169" s="424">
        <f>SUM(G170)</f>
        <v>0</v>
      </c>
      <c r="H169" s="423">
        <f>SUM(E169+F169-G169)</f>
        <v>11153015.07</v>
      </c>
    </row>
    <row r="170" spans="1:8" s="403" customFormat="1" ht="24" customHeight="1" x14ac:dyDescent="0.2">
      <c r="A170" s="437"/>
      <c r="B170" s="439"/>
      <c r="C170" s="413"/>
      <c r="D170" s="533" t="s">
        <v>390</v>
      </c>
      <c r="E170" s="540">
        <v>3334.79</v>
      </c>
      <c r="F170" s="540">
        <f>SUM(F171:F171)</f>
        <v>440</v>
      </c>
      <c r="G170" s="540">
        <f>SUM(G171:G171)</f>
        <v>0</v>
      </c>
      <c r="H170" s="473">
        <f>SUM(E170+F170-G170)</f>
        <v>3774.79</v>
      </c>
    </row>
    <row r="171" spans="1:8" s="403" customFormat="1" ht="22.5" customHeight="1" x14ac:dyDescent="0.2">
      <c r="A171" s="437"/>
      <c r="B171" s="439"/>
      <c r="C171" s="493" t="s">
        <v>235</v>
      </c>
      <c r="D171" s="487" t="s">
        <v>391</v>
      </c>
      <c r="E171" s="471">
        <v>3334.79</v>
      </c>
      <c r="F171" s="471">
        <v>440</v>
      </c>
      <c r="G171" s="471"/>
      <c r="H171" s="428">
        <f t="shared" ref="H171:H172" si="46">SUM(E171+F171-G171)</f>
        <v>3774.79</v>
      </c>
    </row>
    <row r="172" spans="1:8" s="403" customFormat="1" ht="12" customHeight="1" x14ac:dyDescent="0.2">
      <c r="A172" s="437"/>
      <c r="B172" s="439">
        <v>80117</v>
      </c>
      <c r="C172" s="413"/>
      <c r="D172" s="422" t="s">
        <v>179</v>
      </c>
      <c r="E172" s="423">
        <v>11515915.77</v>
      </c>
      <c r="F172" s="424">
        <f>SUM(F173,F177)</f>
        <v>26355</v>
      </c>
      <c r="G172" s="424">
        <f>SUM(G173,G177)</f>
        <v>0</v>
      </c>
      <c r="H172" s="423">
        <f t="shared" si="46"/>
        <v>11542270.77</v>
      </c>
    </row>
    <row r="173" spans="1:8" s="403" customFormat="1" ht="23.25" customHeight="1" x14ac:dyDescent="0.2">
      <c r="A173" s="437"/>
      <c r="B173" s="439"/>
      <c r="C173" s="413"/>
      <c r="D173" s="533" t="s">
        <v>390</v>
      </c>
      <c r="E173" s="540">
        <v>114304.43</v>
      </c>
      <c r="F173" s="540">
        <f>SUM(F174:F176)</f>
        <v>21768</v>
      </c>
      <c r="G173" s="540">
        <f>SUM(G174:G176)</f>
        <v>0</v>
      </c>
      <c r="H173" s="473">
        <f>SUM(E173+F173-G173)</f>
        <v>136072.43</v>
      </c>
    </row>
    <row r="174" spans="1:8" s="403" customFormat="1" ht="23.25" customHeight="1" x14ac:dyDescent="0.2">
      <c r="A174" s="437"/>
      <c r="B174" s="439"/>
      <c r="C174" s="493" t="s">
        <v>235</v>
      </c>
      <c r="D174" s="487" t="s">
        <v>391</v>
      </c>
      <c r="E174" s="471">
        <v>97594.43</v>
      </c>
      <c r="F174" s="471">
        <v>20518</v>
      </c>
      <c r="G174" s="471"/>
      <c r="H174" s="428">
        <f t="shared" ref="H174:H176" si="47">SUM(E174+F174-G174)</f>
        <v>118112.43</v>
      </c>
    </row>
    <row r="175" spans="1:8" s="403" customFormat="1" ht="21.75" customHeight="1" x14ac:dyDescent="0.2">
      <c r="A175" s="437"/>
      <c r="B175" s="439"/>
      <c r="C175" s="493" t="s">
        <v>242</v>
      </c>
      <c r="D175" s="457" t="s">
        <v>392</v>
      </c>
      <c r="E175" s="471">
        <v>13981</v>
      </c>
      <c r="F175" s="471">
        <v>1000</v>
      </c>
      <c r="G175" s="471"/>
      <c r="H175" s="428">
        <f t="shared" si="47"/>
        <v>14981</v>
      </c>
    </row>
    <row r="176" spans="1:8" s="403" customFormat="1" ht="22.5" customHeight="1" x14ac:dyDescent="0.2">
      <c r="A176" s="437"/>
      <c r="B176" s="439"/>
      <c r="C176" s="493" t="s">
        <v>228</v>
      </c>
      <c r="D176" s="457" t="s">
        <v>393</v>
      </c>
      <c r="E176" s="471">
        <v>2729</v>
      </c>
      <c r="F176" s="471">
        <v>250</v>
      </c>
      <c r="G176" s="471"/>
      <c r="H176" s="428">
        <f t="shared" si="47"/>
        <v>2979</v>
      </c>
    </row>
    <row r="177" spans="1:8" s="403" customFormat="1" ht="31.5" customHeight="1" x14ac:dyDescent="0.2">
      <c r="A177" s="437"/>
      <c r="B177" s="439"/>
      <c r="C177" s="413"/>
      <c r="D177" s="533" t="s">
        <v>394</v>
      </c>
      <c r="E177" s="540">
        <v>20586</v>
      </c>
      <c r="F177" s="540">
        <f>SUM(F178)</f>
        <v>4587</v>
      </c>
      <c r="G177" s="540">
        <f>SUM(G178)</f>
        <v>0</v>
      </c>
      <c r="H177" s="473">
        <f>SUM(E177+F177-G177)</f>
        <v>25173</v>
      </c>
    </row>
    <row r="178" spans="1:8" s="403" customFormat="1" ht="35.25" customHeight="1" x14ac:dyDescent="0.2">
      <c r="A178" s="437"/>
      <c r="B178" s="439"/>
      <c r="C178" s="493" t="s">
        <v>243</v>
      </c>
      <c r="D178" s="487" t="s">
        <v>395</v>
      </c>
      <c r="E178" s="445">
        <v>20586</v>
      </c>
      <c r="F178" s="471">
        <v>4587</v>
      </c>
      <c r="G178" s="471"/>
      <c r="H178" s="428">
        <f t="shared" ref="H178:H179" si="48">SUM(E178+F178-G178)</f>
        <v>25173</v>
      </c>
    </row>
    <row r="179" spans="1:8" s="403" customFormat="1" ht="12" customHeight="1" x14ac:dyDescent="0.2">
      <c r="A179" s="437"/>
      <c r="B179" s="439">
        <v>80118</v>
      </c>
      <c r="C179" s="413"/>
      <c r="D179" s="422" t="s">
        <v>400</v>
      </c>
      <c r="E179" s="423">
        <v>1887850.13</v>
      </c>
      <c r="F179" s="424">
        <f>SUM(F180)</f>
        <v>923</v>
      </c>
      <c r="G179" s="424">
        <f>SUM(G180)</f>
        <v>0</v>
      </c>
      <c r="H179" s="423">
        <f t="shared" si="48"/>
        <v>1888773.13</v>
      </c>
    </row>
    <row r="180" spans="1:8" s="403" customFormat="1" ht="20.25" customHeight="1" x14ac:dyDescent="0.2">
      <c r="A180" s="437"/>
      <c r="B180" s="456"/>
      <c r="C180" s="413"/>
      <c r="D180" s="533" t="s">
        <v>390</v>
      </c>
      <c r="E180" s="540">
        <v>5796.13</v>
      </c>
      <c r="F180" s="540">
        <f>SUM(F181)</f>
        <v>923</v>
      </c>
      <c r="G180" s="540">
        <f>SUM(G181:G181)</f>
        <v>0</v>
      </c>
      <c r="H180" s="473">
        <f>SUM(E180+F180-G180)</f>
        <v>6719.13</v>
      </c>
    </row>
    <row r="181" spans="1:8" s="403" customFormat="1" ht="23.25" customHeight="1" x14ac:dyDescent="0.2">
      <c r="A181" s="437"/>
      <c r="B181" s="456"/>
      <c r="C181" s="493" t="s">
        <v>235</v>
      </c>
      <c r="D181" s="487" t="s">
        <v>391</v>
      </c>
      <c r="E181" s="471">
        <v>5796.13</v>
      </c>
      <c r="F181" s="471">
        <v>923</v>
      </c>
      <c r="G181" s="471"/>
      <c r="H181" s="428">
        <f t="shared" ref="H181" si="49">SUM(E181+F181-G181)</f>
        <v>6719.13</v>
      </c>
    </row>
    <row r="182" spans="1:8" s="403" customFormat="1" ht="12" customHeight="1" x14ac:dyDescent="0.2">
      <c r="A182" s="437"/>
      <c r="B182" s="446">
        <v>80120</v>
      </c>
      <c r="C182" s="447"/>
      <c r="D182" s="478" t="s">
        <v>7</v>
      </c>
      <c r="E182" s="465">
        <v>48254401.810000002</v>
      </c>
      <c r="F182" s="424">
        <f>SUM(F183,F187,F189,F191)</f>
        <v>183099</v>
      </c>
      <c r="G182" s="424">
        <f>SUM(G183,G187,G189,G191)</f>
        <v>160034</v>
      </c>
      <c r="H182" s="423">
        <f>SUM(E182+F182-G182)</f>
        <v>48277466.810000002</v>
      </c>
    </row>
    <row r="183" spans="1:8" s="403" customFormat="1" ht="12" customHeight="1" x14ac:dyDescent="0.2">
      <c r="A183" s="437"/>
      <c r="B183" s="446"/>
      <c r="C183" s="413"/>
      <c r="D183" s="546" t="s">
        <v>8</v>
      </c>
      <c r="E183" s="540">
        <v>38638188.759999998</v>
      </c>
      <c r="F183" s="540">
        <f>SUM(F184:F186)</f>
        <v>160034</v>
      </c>
      <c r="G183" s="540">
        <f>SUM(G184:G186)</f>
        <v>34</v>
      </c>
      <c r="H183" s="540">
        <f>SUM(E183+F183-G183)</f>
        <v>38798188.759999998</v>
      </c>
    </row>
    <row r="184" spans="1:8" s="403" customFormat="1" ht="12" customHeight="1" x14ac:dyDescent="0.2">
      <c r="A184" s="437"/>
      <c r="B184" s="446"/>
      <c r="C184" s="456">
        <v>4040</v>
      </c>
      <c r="D184" s="470" t="s">
        <v>382</v>
      </c>
      <c r="E184" s="471">
        <v>325650</v>
      </c>
      <c r="F184" s="471"/>
      <c r="G184" s="445">
        <v>34</v>
      </c>
      <c r="H184" s="429">
        <f t="shared" ref="H184:H186" si="50">SUM(E184+F184-G184)</f>
        <v>325616</v>
      </c>
    </row>
    <row r="185" spans="1:8" s="403" customFormat="1" ht="12" customHeight="1" x14ac:dyDescent="0.2">
      <c r="A185" s="437"/>
      <c r="B185" s="446"/>
      <c r="C185" s="456">
        <v>4270</v>
      </c>
      <c r="D185" s="470" t="s">
        <v>379</v>
      </c>
      <c r="E185" s="471">
        <v>58235</v>
      </c>
      <c r="F185" s="471">
        <v>160000</v>
      </c>
      <c r="G185" s="445"/>
      <c r="H185" s="429">
        <f t="shared" si="50"/>
        <v>218235</v>
      </c>
    </row>
    <row r="186" spans="1:8" s="403" customFormat="1" ht="20.25" customHeight="1" x14ac:dyDescent="0.2">
      <c r="A186" s="437"/>
      <c r="B186" s="446"/>
      <c r="C186" s="453">
        <v>4520</v>
      </c>
      <c r="D186" s="438" t="s">
        <v>401</v>
      </c>
      <c r="E186" s="471">
        <v>777</v>
      </c>
      <c r="F186" s="471">
        <v>34</v>
      </c>
      <c r="G186" s="471"/>
      <c r="H186" s="428">
        <f t="shared" si="50"/>
        <v>811</v>
      </c>
    </row>
    <row r="187" spans="1:8" s="403" customFormat="1" ht="12" customHeight="1" x14ac:dyDescent="0.2">
      <c r="A187" s="437"/>
      <c r="B187" s="446"/>
      <c r="C187" s="413"/>
      <c r="D187" s="544" t="s">
        <v>402</v>
      </c>
      <c r="E187" s="540">
        <v>935000</v>
      </c>
      <c r="F187" s="540">
        <f>SUM(F188:F188)</f>
        <v>0</v>
      </c>
      <c r="G187" s="540">
        <f>SUM(G188:G188)</f>
        <v>160000</v>
      </c>
      <c r="H187" s="473">
        <f>SUM(E187+F187-G187)</f>
        <v>775000</v>
      </c>
    </row>
    <row r="188" spans="1:8" s="403" customFormat="1" ht="12" customHeight="1" x14ac:dyDescent="0.2">
      <c r="A188" s="437"/>
      <c r="B188" s="446"/>
      <c r="C188" s="456">
        <v>4270</v>
      </c>
      <c r="D188" s="470" t="s">
        <v>379</v>
      </c>
      <c r="E188" s="471">
        <v>435000</v>
      </c>
      <c r="F188" s="471"/>
      <c r="G188" s="471">
        <v>160000</v>
      </c>
      <c r="H188" s="428">
        <f t="shared" ref="H188:H190" si="51">SUM(E188+F188-G188)</f>
        <v>275000</v>
      </c>
    </row>
    <row r="189" spans="1:8" s="403" customFormat="1" ht="20.25" customHeight="1" x14ac:dyDescent="0.2">
      <c r="A189" s="437"/>
      <c r="B189" s="439"/>
      <c r="C189" s="413"/>
      <c r="D189" s="533" t="s">
        <v>390</v>
      </c>
      <c r="E189" s="473">
        <v>80883.75</v>
      </c>
      <c r="F189" s="540">
        <f>SUM(F190:F190)</f>
        <v>14374</v>
      </c>
      <c r="G189" s="540">
        <f>SUM(G190:G190)</f>
        <v>0</v>
      </c>
      <c r="H189" s="473">
        <f>SUM(E189+F189-G189)</f>
        <v>95257.75</v>
      </c>
    </row>
    <row r="190" spans="1:8" s="403" customFormat="1" ht="23.25" customHeight="1" x14ac:dyDescent="0.2">
      <c r="A190" s="437"/>
      <c r="B190" s="439"/>
      <c r="C190" s="493" t="s">
        <v>235</v>
      </c>
      <c r="D190" s="487" t="s">
        <v>391</v>
      </c>
      <c r="E190" s="471">
        <v>67259.75</v>
      </c>
      <c r="F190" s="471">
        <v>14374</v>
      </c>
      <c r="G190" s="471"/>
      <c r="H190" s="428">
        <f t="shared" si="51"/>
        <v>81633.75</v>
      </c>
    </row>
    <row r="191" spans="1:8" s="403" customFormat="1" ht="33" customHeight="1" x14ac:dyDescent="0.2">
      <c r="A191" s="437"/>
      <c r="B191" s="439"/>
      <c r="C191" s="413"/>
      <c r="D191" s="533" t="s">
        <v>394</v>
      </c>
      <c r="E191" s="540">
        <v>33487</v>
      </c>
      <c r="F191" s="540">
        <f>SUM(F192)</f>
        <v>8691</v>
      </c>
      <c r="G191" s="540">
        <f>SUM(G192)</f>
        <v>0</v>
      </c>
      <c r="H191" s="473">
        <f>SUM(E191+F191-G191)</f>
        <v>42178</v>
      </c>
    </row>
    <row r="192" spans="1:8" s="403" customFormat="1" ht="35.25" customHeight="1" x14ac:dyDescent="0.2">
      <c r="A192" s="437"/>
      <c r="B192" s="439"/>
      <c r="C192" s="493" t="s">
        <v>243</v>
      </c>
      <c r="D192" s="487" t="s">
        <v>395</v>
      </c>
      <c r="E192" s="445">
        <v>33487</v>
      </c>
      <c r="F192" s="471">
        <v>8691</v>
      </c>
      <c r="G192" s="471"/>
      <c r="H192" s="428">
        <f t="shared" ref="H192" si="52">SUM(E192+F192-G192)</f>
        <v>42178</v>
      </c>
    </row>
    <row r="193" spans="1:8" s="403" customFormat="1" ht="12" customHeight="1" x14ac:dyDescent="0.2">
      <c r="A193" s="437"/>
      <c r="B193" s="456">
        <v>80132</v>
      </c>
      <c r="C193" s="413"/>
      <c r="D193" s="422" t="s">
        <v>403</v>
      </c>
      <c r="E193" s="424">
        <v>8575989.370000001</v>
      </c>
      <c r="F193" s="424">
        <f>SUM(F194)</f>
        <v>14070</v>
      </c>
      <c r="G193" s="424">
        <f>SUM(G194)</f>
        <v>0</v>
      </c>
      <c r="H193" s="423">
        <f>SUM(E193+F193-G193)</f>
        <v>8590059.370000001</v>
      </c>
    </row>
    <row r="194" spans="1:8" s="403" customFormat="1" ht="21.75" customHeight="1" x14ac:dyDescent="0.2">
      <c r="A194" s="437"/>
      <c r="B194" s="456"/>
      <c r="C194" s="413"/>
      <c r="D194" s="533" t="s">
        <v>390</v>
      </c>
      <c r="E194" s="540">
        <v>80552.209999999992</v>
      </c>
      <c r="F194" s="540">
        <f>SUM(F195:F195)</f>
        <v>14070</v>
      </c>
      <c r="G194" s="540">
        <f>SUM(G195:G195)</f>
        <v>0</v>
      </c>
      <c r="H194" s="473">
        <f>SUM(E194+F194-G194)</f>
        <v>94622.209999999992</v>
      </c>
    </row>
    <row r="195" spans="1:8" s="403" customFormat="1" ht="23.25" customHeight="1" x14ac:dyDescent="0.2">
      <c r="A195" s="437"/>
      <c r="B195" s="456"/>
      <c r="C195" s="493" t="s">
        <v>235</v>
      </c>
      <c r="D195" s="487" t="s">
        <v>391</v>
      </c>
      <c r="E195" s="471">
        <v>70852.209999999992</v>
      </c>
      <c r="F195" s="471">
        <v>14070</v>
      </c>
      <c r="G195" s="471"/>
      <c r="H195" s="428">
        <f t="shared" ref="H195" si="53">SUM(E195+F195-G195)</f>
        <v>84922.209999999992</v>
      </c>
    </row>
    <row r="196" spans="1:8" s="403" customFormat="1" ht="12" customHeight="1" x14ac:dyDescent="0.2">
      <c r="A196" s="437"/>
      <c r="B196" s="439">
        <v>80134</v>
      </c>
      <c r="C196" s="413"/>
      <c r="D196" s="455" t="s">
        <v>404</v>
      </c>
      <c r="E196" s="465">
        <v>15053672.82</v>
      </c>
      <c r="F196" s="424">
        <f>SUM(F197)</f>
        <v>3592</v>
      </c>
      <c r="G196" s="424">
        <f>SUM(G197)</f>
        <v>0</v>
      </c>
      <c r="H196" s="423">
        <f>SUM(E196+F196-G196)</f>
        <v>15057264.82</v>
      </c>
    </row>
    <row r="197" spans="1:8" s="403" customFormat="1" ht="23.25" customHeight="1" x14ac:dyDescent="0.2">
      <c r="A197" s="437"/>
      <c r="B197" s="456"/>
      <c r="C197" s="413"/>
      <c r="D197" s="533" t="s">
        <v>390</v>
      </c>
      <c r="E197" s="540">
        <v>14252</v>
      </c>
      <c r="F197" s="540">
        <f>SUM(F198)</f>
        <v>3592</v>
      </c>
      <c r="G197" s="540">
        <f>SUM(G198)</f>
        <v>0</v>
      </c>
      <c r="H197" s="473">
        <f>SUM(E197+F197-G197)</f>
        <v>17844</v>
      </c>
    </row>
    <row r="198" spans="1:8" s="403" customFormat="1" ht="22.5" customHeight="1" x14ac:dyDescent="0.2">
      <c r="A198" s="437"/>
      <c r="B198" s="456"/>
      <c r="C198" s="493" t="s">
        <v>235</v>
      </c>
      <c r="D198" s="487" t="s">
        <v>391</v>
      </c>
      <c r="E198" s="471">
        <v>14252</v>
      </c>
      <c r="F198" s="471">
        <v>3592</v>
      </c>
      <c r="G198" s="471"/>
      <c r="H198" s="428">
        <f t="shared" ref="H198" si="54">SUM(E198+F198-G198)</f>
        <v>17844</v>
      </c>
    </row>
    <row r="199" spans="1:8" s="403" customFormat="1" ht="12" customHeight="1" x14ac:dyDescent="0.2">
      <c r="A199" s="437"/>
      <c r="B199" s="439">
        <v>80140</v>
      </c>
      <c r="C199" s="434"/>
      <c r="D199" s="498" t="s">
        <v>405</v>
      </c>
      <c r="E199" s="471"/>
      <c r="F199" s="471"/>
      <c r="G199" s="471"/>
      <c r="H199" s="428"/>
    </row>
    <row r="200" spans="1:8" s="403" customFormat="1" ht="12" customHeight="1" x14ac:dyDescent="0.2">
      <c r="A200" s="437"/>
      <c r="B200" s="439"/>
      <c r="C200" s="413"/>
      <c r="D200" s="422" t="s">
        <v>406</v>
      </c>
      <c r="E200" s="423">
        <v>5607035.5800000001</v>
      </c>
      <c r="F200" s="424">
        <f>SUM(F201)</f>
        <v>3500</v>
      </c>
      <c r="G200" s="424">
        <f>SUM(G201)</f>
        <v>3500</v>
      </c>
      <c r="H200" s="423">
        <f>SUM(E200+F200-G200)</f>
        <v>5607035.5800000001</v>
      </c>
    </row>
    <row r="201" spans="1:8" s="403" customFormat="1" ht="12" customHeight="1" x14ac:dyDescent="0.2">
      <c r="A201" s="437"/>
      <c r="B201" s="439"/>
      <c r="C201" s="413"/>
      <c r="D201" s="546" t="s">
        <v>8</v>
      </c>
      <c r="E201" s="473">
        <v>5607035.5800000001</v>
      </c>
      <c r="F201" s="539">
        <f>SUM(F202:F204)</f>
        <v>3500</v>
      </c>
      <c r="G201" s="539">
        <f>SUM(G202:G204)</f>
        <v>3500</v>
      </c>
      <c r="H201" s="540">
        <f t="shared" ref="H201:H204" si="55">SUM(E201+F201-G201)</f>
        <v>5607035.5800000001</v>
      </c>
    </row>
    <row r="202" spans="1:8" s="403" customFormat="1" ht="12" customHeight="1" x14ac:dyDescent="0.2">
      <c r="A202" s="437"/>
      <c r="B202" s="439"/>
      <c r="C202" s="456">
        <v>4040</v>
      </c>
      <c r="D202" s="470" t="s">
        <v>382</v>
      </c>
      <c r="E202" s="471">
        <v>47500</v>
      </c>
      <c r="F202" s="471"/>
      <c r="G202" s="445">
        <v>450</v>
      </c>
      <c r="H202" s="429">
        <f t="shared" si="55"/>
        <v>47050</v>
      </c>
    </row>
    <row r="203" spans="1:8" s="403" customFormat="1" ht="12" customHeight="1" x14ac:dyDescent="0.2">
      <c r="A203" s="450"/>
      <c r="B203" s="489"/>
      <c r="C203" s="499">
        <v>4300</v>
      </c>
      <c r="D203" s="422" t="s">
        <v>360</v>
      </c>
      <c r="E203" s="465">
        <v>173148.79999999999</v>
      </c>
      <c r="F203" s="465">
        <v>3500</v>
      </c>
      <c r="G203" s="465"/>
      <c r="H203" s="423">
        <f t="shared" si="55"/>
        <v>176648.8</v>
      </c>
    </row>
    <row r="204" spans="1:8" s="403" customFormat="1" ht="12" customHeight="1" x14ac:dyDescent="0.2">
      <c r="A204" s="437"/>
      <c r="B204" s="439"/>
      <c r="C204" s="446">
        <v>4800</v>
      </c>
      <c r="D204" s="492" t="s">
        <v>389</v>
      </c>
      <c r="E204" s="471">
        <v>174500</v>
      </c>
      <c r="F204" s="471"/>
      <c r="G204" s="471">
        <v>3050</v>
      </c>
      <c r="H204" s="428">
        <f t="shared" si="55"/>
        <v>171450</v>
      </c>
    </row>
    <row r="205" spans="1:8" s="403" customFormat="1" ht="12" customHeight="1" x14ac:dyDescent="0.2">
      <c r="A205" s="437"/>
      <c r="B205" s="433">
        <v>80146</v>
      </c>
      <c r="C205" s="434"/>
      <c r="D205" s="422" t="s">
        <v>306</v>
      </c>
      <c r="E205" s="423">
        <v>2126410</v>
      </c>
      <c r="F205" s="424">
        <f>SUM(F206)</f>
        <v>19800</v>
      </c>
      <c r="G205" s="424">
        <f>SUM(G206)</f>
        <v>800</v>
      </c>
      <c r="H205" s="423">
        <f>SUM(E205+F205-G205)</f>
        <v>2145410</v>
      </c>
    </row>
    <row r="206" spans="1:8" s="403" customFormat="1" ht="12" customHeight="1" x14ac:dyDescent="0.2">
      <c r="A206" s="437"/>
      <c r="B206" s="439"/>
      <c r="C206" s="413"/>
      <c r="D206" s="546" t="s">
        <v>8</v>
      </c>
      <c r="E206" s="473">
        <v>1893493.81</v>
      </c>
      <c r="F206" s="539">
        <f>SUM(F207:F213)</f>
        <v>19800</v>
      </c>
      <c r="G206" s="539">
        <f>SUM(G207:G213)</f>
        <v>800</v>
      </c>
      <c r="H206" s="540">
        <f t="shared" ref="H206:H213" si="56">SUM(E206+F206-G206)</f>
        <v>1912493.81</v>
      </c>
    </row>
    <row r="207" spans="1:8" s="403" customFormat="1" ht="12" customHeight="1" x14ac:dyDescent="0.2">
      <c r="A207" s="437"/>
      <c r="B207" s="439"/>
      <c r="C207" s="456">
        <v>4110</v>
      </c>
      <c r="D207" s="470" t="s">
        <v>407</v>
      </c>
      <c r="E207" s="428">
        <v>78200</v>
      </c>
      <c r="F207" s="445">
        <v>2800</v>
      </c>
      <c r="G207" s="445"/>
      <c r="H207" s="429">
        <f t="shared" si="56"/>
        <v>81000</v>
      </c>
    </row>
    <row r="208" spans="1:8" s="403" customFormat="1" ht="12" customHeight="1" x14ac:dyDescent="0.2">
      <c r="A208" s="437"/>
      <c r="B208" s="439"/>
      <c r="C208" s="456">
        <v>4120</v>
      </c>
      <c r="D208" s="468" t="s">
        <v>408</v>
      </c>
      <c r="E208" s="428">
        <v>11200</v>
      </c>
      <c r="F208" s="445">
        <v>800</v>
      </c>
      <c r="G208" s="445"/>
      <c r="H208" s="429">
        <f t="shared" si="56"/>
        <v>12000</v>
      </c>
    </row>
    <row r="209" spans="1:8" s="403" customFormat="1" ht="12" customHeight="1" x14ac:dyDescent="0.2">
      <c r="A209" s="437"/>
      <c r="B209" s="439"/>
      <c r="C209" s="456">
        <v>4300</v>
      </c>
      <c r="D209" s="470" t="s">
        <v>360</v>
      </c>
      <c r="E209" s="471">
        <v>472154.01</v>
      </c>
      <c r="F209" s="471">
        <v>800</v>
      </c>
      <c r="G209" s="471"/>
      <c r="H209" s="428">
        <f t="shared" si="56"/>
        <v>472954.01</v>
      </c>
    </row>
    <row r="210" spans="1:8" s="403" customFormat="1" ht="12" customHeight="1" x14ac:dyDescent="0.2">
      <c r="A210" s="437"/>
      <c r="B210" s="439"/>
      <c r="C210" s="456">
        <v>4440</v>
      </c>
      <c r="D210" s="470" t="s">
        <v>364</v>
      </c>
      <c r="E210" s="428">
        <v>30973</v>
      </c>
      <c r="F210" s="445">
        <v>115</v>
      </c>
      <c r="G210" s="445"/>
      <c r="H210" s="429">
        <f t="shared" si="56"/>
        <v>31088</v>
      </c>
    </row>
    <row r="211" spans="1:8" s="403" customFormat="1" ht="23.25" customHeight="1" x14ac:dyDescent="0.2">
      <c r="A211" s="437"/>
      <c r="B211" s="446"/>
      <c r="C211" s="453">
        <v>4700</v>
      </c>
      <c r="D211" s="487" t="s">
        <v>384</v>
      </c>
      <c r="E211" s="445">
        <v>751939.8</v>
      </c>
      <c r="F211" s="445"/>
      <c r="G211" s="445">
        <v>800</v>
      </c>
      <c r="H211" s="428">
        <f t="shared" si="56"/>
        <v>751139.8</v>
      </c>
    </row>
    <row r="212" spans="1:8" s="403" customFormat="1" ht="12" customHeight="1" x14ac:dyDescent="0.2">
      <c r="A212" s="437"/>
      <c r="B212" s="446"/>
      <c r="C212" s="456">
        <v>4710</v>
      </c>
      <c r="D212" s="468" t="s">
        <v>397</v>
      </c>
      <c r="E212" s="428">
        <v>600</v>
      </c>
      <c r="F212" s="445">
        <v>200</v>
      </c>
      <c r="G212" s="445"/>
      <c r="H212" s="429">
        <f t="shared" si="56"/>
        <v>800</v>
      </c>
    </row>
    <row r="213" spans="1:8" s="403" customFormat="1" ht="12" customHeight="1" x14ac:dyDescent="0.2">
      <c r="A213" s="437"/>
      <c r="B213" s="439"/>
      <c r="C213" s="453">
        <v>4790</v>
      </c>
      <c r="D213" s="500" t="s">
        <v>409</v>
      </c>
      <c r="E213" s="428">
        <v>425327</v>
      </c>
      <c r="F213" s="445">
        <v>15085</v>
      </c>
      <c r="G213" s="445"/>
      <c r="H213" s="429">
        <f t="shared" si="56"/>
        <v>440412</v>
      </c>
    </row>
    <row r="214" spans="1:8" s="403" customFormat="1" ht="12" customHeight="1" x14ac:dyDescent="0.2">
      <c r="A214" s="437"/>
      <c r="B214" s="439">
        <v>80149</v>
      </c>
      <c r="C214" s="434"/>
      <c r="D214" s="468" t="s">
        <v>410</v>
      </c>
      <c r="E214" s="429"/>
      <c r="F214" s="429"/>
      <c r="G214" s="429"/>
      <c r="H214" s="429"/>
    </row>
    <row r="215" spans="1:8" s="403" customFormat="1" ht="12" customHeight="1" x14ac:dyDescent="0.2">
      <c r="A215" s="437"/>
      <c r="B215" s="439"/>
      <c r="C215" s="434"/>
      <c r="D215" s="468" t="s">
        <v>411</v>
      </c>
      <c r="E215" s="429"/>
      <c r="F215" s="429"/>
      <c r="G215" s="429"/>
      <c r="H215" s="429"/>
    </row>
    <row r="216" spans="1:8" s="403" customFormat="1" ht="12" customHeight="1" x14ac:dyDescent="0.2">
      <c r="A216" s="437"/>
      <c r="B216" s="439"/>
      <c r="C216" s="434"/>
      <c r="D216" s="468" t="s">
        <v>412</v>
      </c>
      <c r="E216" s="429"/>
      <c r="F216" s="429"/>
      <c r="G216" s="429"/>
      <c r="H216" s="429"/>
    </row>
    <row r="217" spans="1:8" s="403" customFormat="1" ht="12" customHeight="1" x14ac:dyDescent="0.2">
      <c r="A217" s="437"/>
      <c r="B217" s="439"/>
      <c r="C217" s="413"/>
      <c r="D217" s="422" t="s">
        <v>413</v>
      </c>
      <c r="E217" s="423">
        <v>8560543.2600000016</v>
      </c>
      <c r="F217" s="424">
        <f>SUM(F218)</f>
        <v>0</v>
      </c>
      <c r="G217" s="424">
        <f>SUM(G218)</f>
        <v>900</v>
      </c>
      <c r="H217" s="423">
        <f>SUM(E217+F217-G217)</f>
        <v>8559643.2600000016</v>
      </c>
    </row>
    <row r="218" spans="1:8" s="403" customFormat="1" ht="12" customHeight="1" x14ac:dyDescent="0.2">
      <c r="A218" s="437"/>
      <c r="B218" s="437"/>
      <c r="C218" s="413"/>
      <c r="D218" s="546" t="s">
        <v>8</v>
      </c>
      <c r="E218" s="540">
        <v>3891849.74</v>
      </c>
      <c r="F218" s="540">
        <f>SUM(F219:F219)</f>
        <v>0</v>
      </c>
      <c r="G218" s="540">
        <f>SUM(G219:G219)</f>
        <v>900</v>
      </c>
      <c r="H218" s="540">
        <f t="shared" ref="H218:H219" si="57">SUM(E218+F218-G218)</f>
        <v>3890949.74</v>
      </c>
    </row>
    <row r="219" spans="1:8" s="403" customFormat="1" ht="12" customHeight="1" x14ac:dyDescent="0.2">
      <c r="A219" s="437"/>
      <c r="B219" s="439"/>
      <c r="C219" s="446">
        <v>4800</v>
      </c>
      <c r="D219" s="492" t="s">
        <v>389</v>
      </c>
      <c r="E219" s="471">
        <v>254319</v>
      </c>
      <c r="F219" s="471"/>
      <c r="G219" s="471">
        <v>900</v>
      </c>
      <c r="H219" s="429">
        <f t="shared" si="57"/>
        <v>253419</v>
      </c>
    </row>
    <row r="220" spans="1:8" s="403" customFormat="1" ht="12" customHeight="1" x14ac:dyDescent="0.2">
      <c r="A220" s="437"/>
      <c r="B220" s="439">
        <v>80150</v>
      </c>
      <c r="C220" s="434"/>
      <c r="D220" s="468" t="s">
        <v>410</v>
      </c>
      <c r="E220" s="429"/>
      <c r="F220" s="429"/>
      <c r="G220" s="429"/>
      <c r="H220" s="429"/>
    </row>
    <row r="221" spans="1:8" s="403" customFormat="1" ht="12" customHeight="1" x14ac:dyDescent="0.2">
      <c r="A221" s="437"/>
      <c r="B221" s="439"/>
      <c r="C221" s="434"/>
      <c r="D221" s="468" t="s">
        <v>414</v>
      </c>
      <c r="E221" s="429"/>
      <c r="F221" s="429"/>
      <c r="G221" s="429"/>
      <c r="H221" s="429"/>
    </row>
    <row r="222" spans="1:8" s="403" customFormat="1" ht="12" customHeight="1" x14ac:dyDescent="0.2">
      <c r="A222" s="437"/>
      <c r="B222" s="439"/>
      <c r="C222" s="413"/>
      <c r="D222" s="422" t="s">
        <v>415</v>
      </c>
      <c r="E222" s="423">
        <v>16969240.77</v>
      </c>
      <c r="F222" s="424">
        <f>SUM(F223)</f>
        <v>73600</v>
      </c>
      <c r="G222" s="424">
        <f>SUM(G223)</f>
        <v>0</v>
      </c>
      <c r="H222" s="423">
        <f>SUM(E222+F222-G222)</f>
        <v>17042840.77</v>
      </c>
    </row>
    <row r="223" spans="1:8" s="403" customFormat="1" ht="12" customHeight="1" x14ac:dyDescent="0.2">
      <c r="A223" s="437"/>
      <c r="B223" s="439"/>
      <c r="C223" s="413"/>
      <c r="D223" s="546" t="s">
        <v>8</v>
      </c>
      <c r="E223" s="540">
        <v>15986172.76</v>
      </c>
      <c r="F223" s="540">
        <f>SUM(F224:F227)</f>
        <v>73600</v>
      </c>
      <c r="G223" s="540">
        <f>SUM(G224:G227)</f>
        <v>0</v>
      </c>
      <c r="H223" s="540">
        <f t="shared" ref="H223:H227" si="58">SUM(E223+F223-G223)</f>
        <v>16059772.76</v>
      </c>
    </row>
    <row r="224" spans="1:8" s="403" customFormat="1" ht="12" customHeight="1" x14ac:dyDescent="0.2">
      <c r="A224" s="437"/>
      <c r="B224" s="439"/>
      <c r="C224" s="456">
        <v>4110</v>
      </c>
      <c r="D224" s="470" t="s">
        <v>407</v>
      </c>
      <c r="E224" s="471">
        <v>2448141</v>
      </c>
      <c r="F224" s="471">
        <v>8500</v>
      </c>
      <c r="G224" s="471"/>
      <c r="H224" s="429">
        <f t="shared" si="58"/>
        <v>2456641</v>
      </c>
    </row>
    <row r="225" spans="1:8" s="403" customFormat="1" ht="12" customHeight="1" x14ac:dyDescent="0.2">
      <c r="A225" s="437"/>
      <c r="B225" s="439"/>
      <c r="C225" s="456">
        <v>4120</v>
      </c>
      <c r="D225" s="470" t="s">
        <v>408</v>
      </c>
      <c r="E225" s="471">
        <v>346429</v>
      </c>
      <c r="F225" s="471">
        <v>1500</v>
      </c>
      <c r="G225" s="471"/>
      <c r="H225" s="429">
        <f t="shared" si="58"/>
        <v>347929</v>
      </c>
    </row>
    <row r="226" spans="1:8" s="403" customFormat="1" ht="12" customHeight="1" x14ac:dyDescent="0.2">
      <c r="A226" s="437"/>
      <c r="B226" s="439"/>
      <c r="C226" s="456">
        <v>4710</v>
      </c>
      <c r="D226" s="470" t="s">
        <v>397</v>
      </c>
      <c r="E226" s="471">
        <v>78478</v>
      </c>
      <c r="F226" s="471">
        <v>600</v>
      </c>
      <c r="G226" s="471"/>
      <c r="H226" s="429">
        <f t="shared" si="58"/>
        <v>79078</v>
      </c>
    </row>
    <row r="227" spans="1:8" s="403" customFormat="1" ht="12" customHeight="1" x14ac:dyDescent="0.2">
      <c r="A227" s="437"/>
      <c r="B227" s="439"/>
      <c r="C227" s="446">
        <v>4790</v>
      </c>
      <c r="D227" s="492" t="s">
        <v>409</v>
      </c>
      <c r="E227" s="471">
        <v>11258049.76</v>
      </c>
      <c r="F227" s="471">
        <v>63000</v>
      </c>
      <c r="G227" s="471"/>
      <c r="H227" s="429">
        <f t="shared" si="58"/>
        <v>11321049.76</v>
      </c>
    </row>
    <row r="228" spans="1:8" s="403" customFormat="1" ht="12" customHeight="1" x14ac:dyDescent="0.2">
      <c r="A228" s="437"/>
      <c r="B228" s="439">
        <v>80195</v>
      </c>
      <c r="C228" s="413"/>
      <c r="D228" s="501" t="s">
        <v>100</v>
      </c>
      <c r="E228" s="424">
        <v>34209698.359999992</v>
      </c>
      <c r="F228" s="424">
        <f>SUM(F229,F232,F241,F250,F255,F258,F262)</f>
        <v>873318.59999999986</v>
      </c>
      <c r="G228" s="424">
        <f>SUM(G229,G232,G241,G250,G255,G258,G262)</f>
        <v>495639.54</v>
      </c>
      <c r="H228" s="423">
        <f>SUM(E228+F228-G228)</f>
        <v>34587377.419999994</v>
      </c>
    </row>
    <row r="229" spans="1:8" s="403" customFormat="1" ht="33" customHeight="1" x14ac:dyDescent="0.2">
      <c r="A229" s="437"/>
      <c r="B229" s="439"/>
      <c r="C229" s="413"/>
      <c r="D229" s="548" t="s">
        <v>416</v>
      </c>
      <c r="E229" s="540">
        <v>11719933.999999998</v>
      </c>
      <c r="F229" s="540">
        <f>SUM(F230:F231)</f>
        <v>0</v>
      </c>
      <c r="G229" s="540">
        <f>SUM(G230:G231)</f>
        <v>479213.94</v>
      </c>
      <c r="H229" s="540">
        <f t="shared" ref="H229:H261" si="59">SUM(E229+F229-G229)</f>
        <v>11240720.059999999</v>
      </c>
    </row>
    <row r="230" spans="1:8" s="403" customFormat="1" ht="12" customHeight="1" x14ac:dyDescent="0.2">
      <c r="A230" s="437"/>
      <c r="B230" s="439"/>
      <c r="C230" s="413" t="s">
        <v>417</v>
      </c>
      <c r="D230" s="492" t="s">
        <v>409</v>
      </c>
      <c r="E230" s="471">
        <v>452617.57</v>
      </c>
      <c r="F230" s="471"/>
      <c r="G230" s="471">
        <v>452617.57</v>
      </c>
      <c r="H230" s="471">
        <f t="shared" si="59"/>
        <v>0</v>
      </c>
    </row>
    <row r="231" spans="1:8" s="403" customFormat="1" ht="12" customHeight="1" x14ac:dyDescent="0.2">
      <c r="A231" s="437"/>
      <c r="B231" s="439"/>
      <c r="C231" s="413" t="s">
        <v>418</v>
      </c>
      <c r="D231" s="492" t="s">
        <v>409</v>
      </c>
      <c r="E231" s="471">
        <v>26596.37</v>
      </c>
      <c r="F231" s="471"/>
      <c r="G231" s="471">
        <v>26596.37</v>
      </c>
      <c r="H231" s="471">
        <f t="shared" si="59"/>
        <v>0</v>
      </c>
    </row>
    <row r="232" spans="1:8" s="403" customFormat="1" ht="33.75" customHeight="1" x14ac:dyDescent="0.2">
      <c r="A232" s="437"/>
      <c r="B232" s="439"/>
      <c r="C232" s="413"/>
      <c r="D232" s="548" t="s">
        <v>419</v>
      </c>
      <c r="E232" s="540">
        <v>0</v>
      </c>
      <c r="F232" s="540">
        <f>SUM(F233:F240)</f>
        <v>461739.74</v>
      </c>
      <c r="G232" s="540">
        <f>SUM(G233:G240)</f>
        <v>0</v>
      </c>
      <c r="H232" s="540">
        <f t="shared" si="59"/>
        <v>461739.74</v>
      </c>
    </row>
    <row r="233" spans="1:8" s="403" customFormat="1" ht="12" customHeight="1" x14ac:dyDescent="0.2">
      <c r="A233" s="437"/>
      <c r="B233" s="439"/>
      <c r="C233" s="413" t="s">
        <v>420</v>
      </c>
      <c r="D233" s="470" t="s">
        <v>407</v>
      </c>
      <c r="E233" s="471">
        <v>0</v>
      </c>
      <c r="F233" s="471">
        <v>61684.47</v>
      </c>
      <c r="G233" s="471"/>
      <c r="H233" s="471">
        <f t="shared" si="59"/>
        <v>61684.47</v>
      </c>
    </row>
    <row r="234" spans="1:8" s="403" customFormat="1" ht="12" customHeight="1" x14ac:dyDescent="0.2">
      <c r="A234" s="437"/>
      <c r="B234" s="439"/>
      <c r="C234" s="413" t="s">
        <v>421</v>
      </c>
      <c r="D234" s="470" t="s">
        <v>407</v>
      </c>
      <c r="E234" s="471">
        <v>0</v>
      </c>
      <c r="F234" s="471">
        <v>3627.83</v>
      </c>
      <c r="G234" s="471"/>
      <c r="H234" s="471">
        <f t="shared" si="59"/>
        <v>3627.83</v>
      </c>
    </row>
    <row r="235" spans="1:8" s="403" customFormat="1" ht="12" customHeight="1" x14ac:dyDescent="0.2">
      <c r="A235" s="437"/>
      <c r="B235" s="439"/>
      <c r="C235" s="413" t="s">
        <v>422</v>
      </c>
      <c r="D235" s="470" t="s">
        <v>408</v>
      </c>
      <c r="E235" s="471">
        <v>0</v>
      </c>
      <c r="F235" s="471">
        <v>8803.19</v>
      </c>
      <c r="G235" s="471"/>
      <c r="H235" s="471">
        <f t="shared" si="59"/>
        <v>8803.19</v>
      </c>
    </row>
    <row r="236" spans="1:8" s="403" customFormat="1" ht="12" customHeight="1" x14ac:dyDescent="0.2">
      <c r="A236" s="437"/>
      <c r="B236" s="439"/>
      <c r="C236" s="413" t="s">
        <v>423</v>
      </c>
      <c r="D236" s="470" t="s">
        <v>408</v>
      </c>
      <c r="E236" s="471">
        <v>0</v>
      </c>
      <c r="F236" s="471">
        <v>517.28</v>
      </c>
      <c r="G236" s="471"/>
      <c r="H236" s="471">
        <f t="shared" si="59"/>
        <v>517.28</v>
      </c>
    </row>
    <row r="237" spans="1:8" s="403" customFormat="1" ht="12" customHeight="1" x14ac:dyDescent="0.2">
      <c r="A237" s="437"/>
      <c r="B237" s="439"/>
      <c r="C237" s="413" t="s">
        <v>424</v>
      </c>
      <c r="D237" s="492" t="s">
        <v>397</v>
      </c>
      <c r="E237" s="471">
        <v>0</v>
      </c>
      <c r="F237" s="471">
        <v>5389.81</v>
      </c>
      <c r="G237" s="471"/>
      <c r="H237" s="471">
        <f t="shared" si="59"/>
        <v>5389.81</v>
      </c>
    </row>
    <row r="238" spans="1:8" s="403" customFormat="1" ht="12" customHeight="1" x14ac:dyDescent="0.2">
      <c r="A238" s="437"/>
      <c r="B238" s="439"/>
      <c r="C238" s="413" t="s">
        <v>425</v>
      </c>
      <c r="D238" s="468" t="s">
        <v>397</v>
      </c>
      <c r="E238" s="471">
        <v>0</v>
      </c>
      <c r="F238" s="471">
        <v>316.72000000000003</v>
      </c>
      <c r="G238" s="471"/>
      <c r="H238" s="471">
        <f t="shared" si="59"/>
        <v>316.72000000000003</v>
      </c>
    </row>
    <row r="239" spans="1:8" s="403" customFormat="1" ht="12" customHeight="1" x14ac:dyDescent="0.2">
      <c r="A239" s="437"/>
      <c r="B239" s="439"/>
      <c r="C239" s="413" t="s">
        <v>417</v>
      </c>
      <c r="D239" s="492" t="s">
        <v>409</v>
      </c>
      <c r="E239" s="471">
        <v>0</v>
      </c>
      <c r="F239" s="471">
        <v>360235.76</v>
      </c>
      <c r="G239" s="471"/>
      <c r="H239" s="471">
        <f t="shared" si="59"/>
        <v>360235.76</v>
      </c>
    </row>
    <row r="240" spans="1:8" s="403" customFormat="1" ht="12" customHeight="1" x14ac:dyDescent="0.2">
      <c r="A240" s="437"/>
      <c r="B240" s="439"/>
      <c r="C240" s="413" t="s">
        <v>418</v>
      </c>
      <c r="D240" s="492" t="s">
        <v>409</v>
      </c>
      <c r="E240" s="471">
        <v>0</v>
      </c>
      <c r="F240" s="471">
        <v>21164.68</v>
      </c>
      <c r="G240" s="471"/>
      <c r="H240" s="471">
        <f t="shared" si="59"/>
        <v>21164.68</v>
      </c>
    </row>
    <row r="241" spans="1:8" s="403" customFormat="1" ht="32.25" customHeight="1" x14ac:dyDescent="0.2">
      <c r="A241" s="437"/>
      <c r="B241" s="439"/>
      <c r="C241" s="413"/>
      <c r="D241" s="548" t="s">
        <v>426</v>
      </c>
      <c r="E241" s="540">
        <v>0</v>
      </c>
      <c r="F241" s="540">
        <f>SUM(F242:F249)</f>
        <v>17474.200000000004</v>
      </c>
      <c r="G241" s="540">
        <f>SUM(G244:G249)</f>
        <v>0</v>
      </c>
      <c r="H241" s="540">
        <f t="shared" si="59"/>
        <v>17474.200000000004</v>
      </c>
    </row>
    <row r="242" spans="1:8" s="403" customFormat="1" ht="12" customHeight="1" x14ac:dyDescent="0.2">
      <c r="A242" s="437"/>
      <c r="B242" s="439"/>
      <c r="C242" s="413" t="s">
        <v>427</v>
      </c>
      <c r="D242" s="470" t="s">
        <v>428</v>
      </c>
      <c r="E242" s="471">
        <v>0</v>
      </c>
      <c r="F242" s="471">
        <v>13600</v>
      </c>
      <c r="G242" s="428"/>
      <c r="H242" s="471">
        <f t="shared" si="59"/>
        <v>13600</v>
      </c>
    </row>
    <row r="243" spans="1:8" s="403" customFormat="1" ht="12" customHeight="1" x14ac:dyDescent="0.2">
      <c r="A243" s="437"/>
      <c r="B243" s="439"/>
      <c r="C243" s="413" t="s">
        <v>429</v>
      </c>
      <c r="D243" s="470" t="s">
        <v>428</v>
      </c>
      <c r="E243" s="471">
        <v>0</v>
      </c>
      <c r="F243" s="471">
        <v>799.2</v>
      </c>
      <c r="G243" s="428"/>
      <c r="H243" s="471">
        <f t="shared" si="59"/>
        <v>799.2</v>
      </c>
    </row>
    <row r="244" spans="1:8" s="403" customFormat="1" ht="12" customHeight="1" x14ac:dyDescent="0.2">
      <c r="A244" s="437"/>
      <c r="B244" s="439"/>
      <c r="C244" s="413" t="s">
        <v>420</v>
      </c>
      <c r="D244" s="470" t="s">
        <v>407</v>
      </c>
      <c r="E244" s="471">
        <v>0</v>
      </c>
      <c r="F244" s="471">
        <v>2366.92</v>
      </c>
      <c r="G244" s="471"/>
      <c r="H244" s="471">
        <f t="shared" si="59"/>
        <v>2366.92</v>
      </c>
    </row>
    <row r="245" spans="1:8" s="403" customFormat="1" ht="12" customHeight="1" x14ac:dyDescent="0.2">
      <c r="A245" s="437"/>
      <c r="B245" s="439"/>
      <c r="C245" s="413" t="s">
        <v>421</v>
      </c>
      <c r="D245" s="470" t="s">
        <v>407</v>
      </c>
      <c r="E245" s="471">
        <v>0</v>
      </c>
      <c r="F245" s="471">
        <v>139.08000000000001</v>
      </c>
      <c r="G245" s="471"/>
      <c r="H245" s="471">
        <f t="shared" si="59"/>
        <v>139.08000000000001</v>
      </c>
    </row>
    <row r="246" spans="1:8" s="403" customFormat="1" ht="12" customHeight="1" x14ac:dyDescent="0.2">
      <c r="A246" s="437"/>
      <c r="B246" s="439"/>
      <c r="C246" s="413" t="s">
        <v>422</v>
      </c>
      <c r="D246" s="470" t="s">
        <v>408</v>
      </c>
      <c r="E246" s="471">
        <v>0</v>
      </c>
      <c r="F246" s="471">
        <v>333.41</v>
      </c>
      <c r="G246" s="471"/>
      <c r="H246" s="471">
        <f t="shared" si="59"/>
        <v>333.41</v>
      </c>
    </row>
    <row r="247" spans="1:8" s="403" customFormat="1" ht="12" customHeight="1" x14ac:dyDescent="0.2">
      <c r="A247" s="437"/>
      <c r="B247" s="439"/>
      <c r="C247" s="413" t="s">
        <v>423</v>
      </c>
      <c r="D247" s="470" t="s">
        <v>408</v>
      </c>
      <c r="E247" s="471">
        <v>0</v>
      </c>
      <c r="F247" s="471">
        <v>19.59</v>
      </c>
      <c r="G247" s="471"/>
      <c r="H247" s="471">
        <f t="shared" si="59"/>
        <v>19.59</v>
      </c>
    </row>
    <row r="248" spans="1:8" s="403" customFormat="1" ht="12" customHeight="1" x14ac:dyDescent="0.2">
      <c r="A248" s="437"/>
      <c r="B248" s="439"/>
      <c r="C248" s="413" t="s">
        <v>424</v>
      </c>
      <c r="D248" s="492" t="s">
        <v>397</v>
      </c>
      <c r="E248" s="471">
        <v>0</v>
      </c>
      <c r="F248" s="471">
        <v>204.01</v>
      </c>
      <c r="G248" s="471"/>
      <c r="H248" s="471">
        <f t="shared" si="59"/>
        <v>204.01</v>
      </c>
    </row>
    <row r="249" spans="1:8" s="403" customFormat="1" ht="12" customHeight="1" x14ac:dyDescent="0.2">
      <c r="A249" s="437"/>
      <c r="B249" s="439"/>
      <c r="C249" s="413" t="s">
        <v>425</v>
      </c>
      <c r="D249" s="468" t="s">
        <v>397</v>
      </c>
      <c r="E249" s="471">
        <v>0</v>
      </c>
      <c r="F249" s="471">
        <v>11.99</v>
      </c>
      <c r="G249" s="471"/>
      <c r="H249" s="471">
        <f t="shared" si="59"/>
        <v>11.99</v>
      </c>
    </row>
    <row r="250" spans="1:8" s="403" customFormat="1" ht="35.25" customHeight="1" x14ac:dyDescent="0.2">
      <c r="A250" s="437"/>
      <c r="B250" s="456"/>
      <c r="C250" s="413"/>
      <c r="D250" s="537" t="s">
        <v>430</v>
      </c>
      <c r="E250" s="540">
        <v>311268.7</v>
      </c>
      <c r="F250" s="540">
        <f>SUM(F251:F254)</f>
        <v>9908</v>
      </c>
      <c r="G250" s="540">
        <f>SUM(G251:G254)</f>
        <v>9908</v>
      </c>
      <c r="H250" s="540">
        <f t="shared" si="59"/>
        <v>311268.7</v>
      </c>
    </row>
    <row r="251" spans="1:8" s="403" customFormat="1" ht="12" customHeight="1" x14ac:dyDescent="0.2">
      <c r="A251" s="437"/>
      <c r="B251" s="456"/>
      <c r="C251" s="446">
        <v>4111</v>
      </c>
      <c r="D251" s="468" t="s">
        <v>407</v>
      </c>
      <c r="E251" s="471">
        <v>4035</v>
      </c>
      <c r="F251" s="471">
        <v>1424</v>
      </c>
      <c r="G251" s="471"/>
      <c r="H251" s="471">
        <f t="shared" si="59"/>
        <v>5459</v>
      </c>
    </row>
    <row r="252" spans="1:8" s="403" customFormat="1" ht="12" customHeight="1" x14ac:dyDescent="0.2">
      <c r="A252" s="437"/>
      <c r="B252" s="456"/>
      <c r="C252" s="446">
        <v>4121</v>
      </c>
      <c r="D252" s="468" t="s">
        <v>408</v>
      </c>
      <c r="E252" s="471">
        <v>575</v>
      </c>
      <c r="F252" s="471">
        <v>203</v>
      </c>
      <c r="G252" s="471"/>
      <c r="H252" s="471">
        <f t="shared" si="59"/>
        <v>778</v>
      </c>
    </row>
    <row r="253" spans="1:8" s="403" customFormat="1" ht="12" customHeight="1" x14ac:dyDescent="0.2">
      <c r="A253" s="437"/>
      <c r="B253" s="456"/>
      <c r="C253" s="446">
        <v>4301</v>
      </c>
      <c r="D253" s="470" t="s">
        <v>360</v>
      </c>
      <c r="E253" s="471">
        <v>235047.69999999998</v>
      </c>
      <c r="F253" s="471"/>
      <c r="G253" s="471">
        <v>9908</v>
      </c>
      <c r="H253" s="471">
        <f t="shared" si="59"/>
        <v>225139.69999999998</v>
      </c>
    </row>
    <row r="254" spans="1:8" s="403" customFormat="1" ht="12" customHeight="1" x14ac:dyDescent="0.2">
      <c r="A254" s="450"/>
      <c r="B254" s="499"/>
      <c r="C254" s="502">
        <v>4791</v>
      </c>
      <c r="D254" s="503" t="s">
        <v>409</v>
      </c>
      <c r="E254" s="465">
        <v>0</v>
      </c>
      <c r="F254" s="465">
        <v>8281</v>
      </c>
      <c r="G254" s="465"/>
      <c r="H254" s="465">
        <f t="shared" si="59"/>
        <v>8281</v>
      </c>
    </row>
    <row r="255" spans="1:8" s="403" customFormat="1" ht="22.5" customHeight="1" x14ac:dyDescent="0.2">
      <c r="A255" s="437"/>
      <c r="B255" s="456"/>
      <c r="C255" s="413"/>
      <c r="D255" s="549" t="s">
        <v>431</v>
      </c>
      <c r="E255" s="540">
        <v>262738.05000000005</v>
      </c>
      <c r="F255" s="540">
        <f>SUM(F256:F257)</f>
        <v>1517.6</v>
      </c>
      <c r="G255" s="540">
        <f>SUM(G256:G257)</f>
        <v>1517.6</v>
      </c>
      <c r="H255" s="540">
        <f t="shared" si="59"/>
        <v>262738.05000000005</v>
      </c>
    </row>
    <row r="256" spans="1:8" s="403" customFormat="1" ht="12" customHeight="1" x14ac:dyDescent="0.2">
      <c r="A256" s="437"/>
      <c r="B256" s="456"/>
      <c r="C256" s="446">
        <v>4301</v>
      </c>
      <c r="D256" s="468" t="s">
        <v>360</v>
      </c>
      <c r="E256" s="471">
        <v>230238.05000000002</v>
      </c>
      <c r="F256" s="471"/>
      <c r="G256" s="471">
        <f>1517.6</f>
        <v>1517.6</v>
      </c>
      <c r="H256" s="471">
        <f t="shared" si="59"/>
        <v>228720.45</v>
      </c>
    </row>
    <row r="257" spans="1:8" s="403" customFormat="1" ht="12" customHeight="1" x14ac:dyDescent="0.2">
      <c r="A257" s="437"/>
      <c r="B257" s="456"/>
      <c r="C257" s="446">
        <v>4421</v>
      </c>
      <c r="D257" s="468" t="s">
        <v>432</v>
      </c>
      <c r="E257" s="471">
        <v>28000</v>
      </c>
      <c r="F257" s="471">
        <v>1517.6</v>
      </c>
      <c r="G257" s="471"/>
      <c r="H257" s="471">
        <f t="shared" si="59"/>
        <v>29517.599999999999</v>
      </c>
    </row>
    <row r="258" spans="1:8" s="403" customFormat="1" ht="24.75" customHeight="1" x14ac:dyDescent="0.2">
      <c r="A258" s="437"/>
      <c r="B258" s="456"/>
      <c r="C258" s="413"/>
      <c r="D258" s="549" t="s">
        <v>433</v>
      </c>
      <c r="E258" s="540">
        <v>171584.15999999997</v>
      </c>
      <c r="F258" s="540">
        <f>SUM(F259:F261)</f>
        <v>5000</v>
      </c>
      <c r="G258" s="540">
        <f>SUM(G259:G261)</f>
        <v>5000</v>
      </c>
      <c r="H258" s="540">
        <f t="shared" si="59"/>
        <v>171584.15999999997</v>
      </c>
    </row>
    <row r="259" spans="1:8" s="403" customFormat="1" ht="12" customHeight="1" x14ac:dyDescent="0.2">
      <c r="A259" s="437"/>
      <c r="B259" s="456"/>
      <c r="C259" s="446">
        <v>4221</v>
      </c>
      <c r="D259" s="470" t="s">
        <v>434</v>
      </c>
      <c r="E259" s="471">
        <v>0</v>
      </c>
      <c r="F259" s="471">
        <v>5000</v>
      </c>
      <c r="G259" s="471"/>
      <c r="H259" s="471">
        <f t="shared" si="59"/>
        <v>5000</v>
      </c>
    </row>
    <row r="260" spans="1:8" s="403" customFormat="1" ht="12" customHeight="1" x14ac:dyDescent="0.2">
      <c r="A260" s="437"/>
      <c r="B260" s="456"/>
      <c r="C260" s="446">
        <v>4301</v>
      </c>
      <c r="D260" s="468" t="s">
        <v>360</v>
      </c>
      <c r="E260" s="471">
        <v>158214.67000000001</v>
      </c>
      <c r="F260" s="471"/>
      <c r="G260" s="471">
        <v>1000</v>
      </c>
      <c r="H260" s="471">
        <f t="shared" si="59"/>
        <v>157214.67000000001</v>
      </c>
    </row>
    <row r="261" spans="1:8" s="403" customFormat="1" ht="12" customHeight="1" x14ac:dyDescent="0.2">
      <c r="A261" s="437"/>
      <c r="B261" s="456"/>
      <c r="C261" s="446">
        <v>4431</v>
      </c>
      <c r="D261" s="470" t="s">
        <v>356</v>
      </c>
      <c r="E261" s="471">
        <v>4000</v>
      </c>
      <c r="F261" s="471"/>
      <c r="G261" s="471">
        <v>4000</v>
      </c>
      <c r="H261" s="471">
        <f t="shared" si="59"/>
        <v>0</v>
      </c>
    </row>
    <row r="262" spans="1:8" s="403" customFormat="1" ht="25.5" customHeight="1" x14ac:dyDescent="0.2">
      <c r="A262" s="437"/>
      <c r="B262" s="456"/>
      <c r="C262" s="413"/>
      <c r="D262" s="533" t="s">
        <v>435</v>
      </c>
      <c r="E262" s="540">
        <v>164965</v>
      </c>
      <c r="F262" s="540">
        <f>SUM(F263:F270)</f>
        <v>377679.05999999994</v>
      </c>
      <c r="G262" s="540">
        <f>SUM(G263:G270)</f>
        <v>0</v>
      </c>
      <c r="H262" s="473">
        <f>SUM(E262+F262-G262)</f>
        <v>542644.05999999994</v>
      </c>
    </row>
    <row r="263" spans="1:8" s="403" customFormat="1" ht="12" customHeight="1" x14ac:dyDescent="0.2">
      <c r="A263" s="437"/>
      <c r="B263" s="456"/>
      <c r="C263" s="504">
        <v>4117</v>
      </c>
      <c r="D263" s="505" t="s">
        <v>436</v>
      </c>
      <c r="E263" s="471">
        <v>10837.59</v>
      </c>
      <c r="F263" s="471">
        <f>(8057.13+6000+4577+6465+7252.33)</f>
        <v>32351.46</v>
      </c>
      <c r="G263" s="471"/>
      <c r="H263" s="428">
        <f t="shared" ref="H263:H270" si="60">SUM(E263+F263-G263)</f>
        <v>43189.05</v>
      </c>
    </row>
    <row r="264" spans="1:8" s="403" customFormat="1" ht="12" customHeight="1" x14ac:dyDescent="0.2">
      <c r="A264" s="437"/>
      <c r="B264" s="456"/>
      <c r="C264" s="504">
        <v>4127</v>
      </c>
      <c r="D264" s="505" t="s">
        <v>372</v>
      </c>
      <c r="E264" s="471">
        <v>1544.62</v>
      </c>
      <c r="F264" s="471">
        <f>(1048+600+603.04+783+584.84)</f>
        <v>3618.88</v>
      </c>
      <c r="G264" s="471"/>
      <c r="H264" s="428">
        <f t="shared" si="60"/>
        <v>5163.5</v>
      </c>
    </row>
    <row r="265" spans="1:8" s="403" customFormat="1" ht="12" customHeight="1" x14ac:dyDescent="0.2">
      <c r="A265" s="437"/>
      <c r="B265" s="456"/>
      <c r="C265" s="504">
        <v>4177</v>
      </c>
      <c r="D265" s="505" t="s">
        <v>437</v>
      </c>
      <c r="E265" s="471">
        <v>73715.990000000005</v>
      </c>
      <c r="F265" s="471">
        <f>(49601.03+33100+29619.96+37602+45589.37)</f>
        <v>195512.36</v>
      </c>
      <c r="G265" s="471"/>
      <c r="H265" s="428">
        <f t="shared" si="60"/>
        <v>269228.34999999998</v>
      </c>
    </row>
    <row r="266" spans="1:8" s="403" customFormat="1" ht="12" customHeight="1" x14ac:dyDescent="0.2">
      <c r="A266" s="437"/>
      <c r="B266" s="456"/>
      <c r="C266" s="504">
        <v>4217</v>
      </c>
      <c r="D266" s="505" t="s">
        <v>438</v>
      </c>
      <c r="E266" s="471">
        <v>3400</v>
      </c>
      <c r="F266" s="471">
        <f>(2160+5046.4+10472.14+5840+571.6)</f>
        <v>24090.14</v>
      </c>
      <c r="G266" s="471"/>
      <c r="H266" s="428">
        <f t="shared" si="60"/>
        <v>27490.14</v>
      </c>
    </row>
    <row r="267" spans="1:8" s="403" customFormat="1" ht="12" customHeight="1" x14ac:dyDescent="0.2">
      <c r="A267" s="437"/>
      <c r="B267" s="456"/>
      <c r="C267" s="504">
        <v>4227</v>
      </c>
      <c r="D267" s="470" t="s">
        <v>434</v>
      </c>
      <c r="E267" s="471">
        <v>0</v>
      </c>
      <c r="F267" s="471">
        <f>(3000+5290+968)</f>
        <v>9258</v>
      </c>
      <c r="G267" s="471"/>
      <c r="H267" s="428">
        <f t="shared" ref="H267" si="61">SUM(E267+F267-G267)</f>
        <v>9258</v>
      </c>
    </row>
    <row r="268" spans="1:8" s="403" customFormat="1" ht="12" customHeight="1" x14ac:dyDescent="0.2">
      <c r="A268" s="437"/>
      <c r="B268" s="456"/>
      <c r="C268" s="504">
        <v>4247</v>
      </c>
      <c r="D268" s="505" t="s">
        <v>439</v>
      </c>
      <c r="E268" s="471">
        <v>43280</v>
      </c>
      <c r="F268" s="471">
        <f>(8840+13893.92+21555+17100)</f>
        <v>61388.92</v>
      </c>
      <c r="G268" s="471"/>
      <c r="H268" s="428">
        <f t="shared" si="60"/>
        <v>104668.92</v>
      </c>
    </row>
    <row r="269" spans="1:8" s="403" customFormat="1" ht="12" customHeight="1" x14ac:dyDescent="0.2">
      <c r="A269" s="437"/>
      <c r="B269" s="456"/>
      <c r="C269" s="504">
        <v>4307</v>
      </c>
      <c r="D269" s="505" t="s">
        <v>440</v>
      </c>
      <c r="E269" s="471">
        <v>31955</v>
      </c>
      <c r="F269" s="471">
        <f>(12772+12190+12020+6670+7180)</f>
        <v>50832</v>
      </c>
      <c r="G269" s="471"/>
      <c r="H269" s="428">
        <f t="shared" si="60"/>
        <v>82787</v>
      </c>
    </row>
    <row r="270" spans="1:8" s="403" customFormat="1" ht="12" customHeight="1" x14ac:dyDescent="0.2">
      <c r="A270" s="437"/>
      <c r="B270" s="456"/>
      <c r="C270" s="504">
        <v>4717</v>
      </c>
      <c r="D270" s="506" t="s">
        <v>397</v>
      </c>
      <c r="E270" s="471">
        <v>231.8</v>
      </c>
      <c r="F270" s="471">
        <f>(333.84+100+60+133.46)</f>
        <v>627.29999999999995</v>
      </c>
      <c r="G270" s="471"/>
      <c r="H270" s="428">
        <f t="shared" si="60"/>
        <v>859.09999999999991</v>
      </c>
    </row>
    <row r="271" spans="1:8" s="403" customFormat="1" ht="12" customHeight="1" thickBot="1" x14ac:dyDescent="0.25">
      <c r="A271" s="431" t="s">
        <v>441</v>
      </c>
      <c r="B271" s="437"/>
      <c r="C271" s="431"/>
      <c r="D271" s="432" t="s">
        <v>442</v>
      </c>
      <c r="E271" s="417">
        <v>8537729.6999999993</v>
      </c>
      <c r="F271" s="420">
        <f>SUM(F272)</f>
        <v>1400</v>
      </c>
      <c r="G271" s="420">
        <f>SUM(G272)</f>
        <v>1400</v>
      </c>
      <c r="H271" s="417">
        <f t="shared" ref="H271:H272" si="62">SUM(E271+F271-G271)</f>
        <v>8537729.6999999993</v>
      </c>
    </row>
    <row r="272" spans="1:8" s="403" customFormat="1" ht="12" customHeight="1" thickTop="1" x14ac:dyDescent="0.2">
      <c r="A272" s="431"/>
      <c r="B272" s="446">
        <v>85154</v>
      </c>
      <c r="C272" s="447"/>
      <c r="D272" s="478" t="s">
        <v>443</v>
      </c>
      <c r="E272" s="465">
        <v>6376574.7000000002</v>
      </c>
      <c r="F272" s="424">
        <f>SUM(F273)</f>
        <v>1400</v>
      </c>
      <c r="G272" s="424">
        <f>SUM(G273)</f>
        <v>1400</v>
      </c>
      <c r="H272" s="423">
        <f t="shared" si="62"/>
        <v>6376574.7000000002</v>
      </c>
    </row>
    <row r="273" spans="1:8" s="403" customFormat="1" ht="21.6" customHeight="1" x14ac:dyDescent="0.2">
      <c r="A273" s="431"/>
      <c r="B273" s="430"/>
      <c r="C273" s="456"/>
      <c r="D273" s="550" t="s">
        <v>444</v>
      </c>
      <c r="E273" s="540">
        <v>44982</v>
      </c>
      <c r="F273" s="540">
        <f>SUM(F274:F276)</f>
        <v>1400</v>
      </c>
      <c r="G273" s="540">
        <f>SUM(G274:G276)</f>
        <v>1400</v>
      </c>
      <c r="H273" s="473">
        <f>SUM(E273+F273-G273)</f>
        <v>44982</v>
      </c>
    </row>
    <row r="274" spans="1:8" s="403" customFormat="1" ht="12" customHeight="1" x14ac:dyDescent="0.2">
      <c r="A274" s="431"/>
      <c r="B274" s="430"/>
      <c r="C274" s="456">
        <v>4110</v>
      </c>
      <c r="D274" s="470" t="s">
        <v>407</v>
      </c>
      <c r="E274" s="471">
        <v>1982</v>
      </c>
      <c r="F274" s="471">
        <v>994</v>
      </c>
      <c r="G274" s="471"/>
      <c r="H274" s="471">
        <f t="shared" ref="H274:H276" si="63">SUM(E274+F274-G274)</f>
        <v>2976</v>
      </c>
    </row>
    <row r="275" spans="1:8" s="403" customFormat="1" ht="12" customHeight="1" x14ac:dyDescent="0.2">
      <c r="A275" s="431"/>
      <c r="B275" s="430"/>
      <c r="C275" s="456">
        <v>4120</v>
      </c>
      <c r="D275" s="470" t="s">
        <v>408</v>
      </c>
      <c r="E275" s="471">
        <v>0</v>
      </c>
      <c r="F275" s="471">
        <v>406</v>
      </c>
      <c r="G275" s="471"/>
      <c r="H275" s="471">
        <f t="shared" si="63"/>
        <v>406</v>
      </c>
    </row>
    <row r="276" spans="1:8" s="403" customFormat="1" ht="12" customHeight="1" x14ac:dyDescent="0.2">
      <c r="A276" s="431"/>
      <c r="B276" s="430"/>
      <c r="C276" s="456">
        <v>4170</v>
      </c>
      <c r="D276" s="470" t="s">
        <v>437</v>
      </c>
      <c r="E276" s="471">
        <v>23000</v>
      </c>
      <c r="F276" s="471"/>
      <c r="G276" s="471">
        <v>1400</v>
      </c>
      <c r="H276" s="471">
        <f t="shared" si="63"/>
        <v>21600</v>
      </c>
    </row>
    <row r="277" spans="1:8" s="403" customFormat="1" ht="12" customHeight="1" thickBot="1" x14ac:dyDescent="0.25">
      <c r="A277" s="431" t="s">
        <v>220</v>
      </c>
      <c r="B277" s="437"/>
      <c r="C277" s="431"/>
      <c r="D277" s="432" t="s">
        <v>313</v>
      </c>
      <c r="E277" s="491">
        <v>91115590.469999984</v>
      </c>
      <c r="F277" s="420">
        <f>SUM(F278,F285,F290,F293,F296)</f>
        <v>49552</v>
      </c>
      <c r="G277" s="420">
        <f>SUM(G278,G285,G290,G293,G296)</f>
        <v>13000</v>
      </c>
      <c r="H277" s="417">
        <f>SUM(E277+F277-G277)</f>
        <v>91152142.469999984</v>
      </c>
    </row>
    <row r="278" spans="1:8" s="403" customFormat="1" ht="12" customHeight="1" thickTop="1" x14ac:dyDescent="0.2">
      <c r="A278" s="431"/>
      <c r="B278" s="439">
        <v>85202</v>
      </c>
      <c r="C278" s="413"/>
      <c r="D278" s="455" t="s">
        <v>445</v>
      </c>
      <c r="E278" s="423">
        <v>26711114.52</v>
      </c>
      <c r="F278" s="424">
        <f>SUM(F279,F283)</f>
        <v>32116</v>
      </c>
      <c r="G278" s="424">
        <f>SUM(G279,G283)</f>
        <v>1700</v>
      </c>
      <c r="H278" s="423">
        <f>SUM(E278+F278-G278)</f>
        <v>26741530.52</v>
      </c>
    </row>
    <row r="279" spans="1:8" s="403" customFormat="1" ht="12" customHeight="1" x14ac:dyDescent="0.2">
      <c r="A279" s="431"/>
      <c r="B279" s="439"/>
      <c r="C279" s="413"/>
      <c r="D279" s="546" t="s">
        <v>446</v>
      </c>
      <c r="E279" s="473">
        <v>6405969.5199999996</v>
      </c>
      <c r="F279" s="539">
        <f>SUM(F280:F282)</f>
        <v>19116</v>
      </c>
      <c r="G279" s="539">
        <f>SUM(G280:G282)</f>
        <v>1700</v>
      </c>
      <c r="H279" s="540">
        <f t="shared" ref="H279:H288" si="64">SUM(E279+F279-G279)</f>
        <v>6423385.5199999996</v>
      </c>
    </row>
    <row r="280" spans="1:8" s="403" customFormat="1" ht="22.5" customHeight="1" x14ac:dyDescent="0.2">
      <c r="A280" s="431"/>
      <c r="B280" s="439"/>
      <c r="C280" s="453">
        <v>4390</v>
      </c>
      <c r="D280" s="457" t="s">
        <v>367</v>
      </c>
      <c r="E280" s="471">
        <v>0</v>
      </c>
      <c r="F280" s="445">
        <v>1700</v>
      </c>
      <c r="G280" s="445"/>
      <c r="H280" s="429">
        <f t="shared" si="64"/>
        <v>1700</v>
      </c>
    </row>
    <row r="281" spans="1:8" s="403" customFormat="1" ht="12" customHeight="1" x14ac:dyDescent="0.2">
      <c r="A281" s="431"/>
      <c r="B281" s="439"/>
      <c r="C281" s="456">
        <v>4440</v>
      </c>
      <c r="D281" s="470" t="s">
        <v>364</v>
      </c>
      <c r="E281" s="445">
        <v>137455</v>
      </c>
      <c r="F281" s="445">
        <v>17416</v>
      </c>
      <c r="G281" s="445"/>
      <c r="H281" s="429">
        <f t="shared" si="64"/>
        <v>154871</v>
      </c>
    </row>
    <row r="282" spans="1:8" s="403" customFormat="1" ht="12" customHeight="1" x14ac:dyDescent="0.2">
      <c r="A282" s="431"/>
      <c r="B282" s="439"/>
      <c r="C282" s="456">
        <v>4710</v>
      </c>
      <c r="D282" s="470" t="s">
        <v>397</v>
      </c>
      <c r="E282" s="471">
        <v>7270</v>
      </c>
      <c r="F282" s="445"/>
      <c r="G282" s="445">
        <v>1700</v>
      </c>
      <c r="H282" s="429">
        <f t="shared" si="64"/>
        <v>5570</v>
      </c>
    </row>
    <row r="283" spans="1:8" s="403" customFormat="1" ht="12" customHeight="1" x14ac:dyDescent="0.2">
      <c r="A283" s="431"/>
      <c r="B283" s="439"/>
      <c r="C283" s="413"/>
      <c r="D283" s="546" t="s">
        <v>447</v>
      </c>
      <c r="E283" s="473">
        <v>5913145</v>
      </c>
      <c r="F283" s="539">
        <f>SUM(F284:F284)</f>
        <v>13000</v>
      </c>
      <c r="G283" s="539">
        <f>SUM(G284:G284)</f>
        <v>0</v>
      </c>
      <c r="H283" s="540">
        <f t="shared" si="64"/>
        <v>5926145</v>
      </c>
    </row>
    <row r="284" spans="1:8" s="403" customFormat="1" ht="12" customHeight="1" x14ac:dyDescent="0.2">
      <c r="A284" s="431"/>
      <c r="B284" s="439"/>
      <c r="C284" s="456">
        <v>4440</v>
      </c>
      <c r="D284" s="470" t="s">
        <v>364</v>
      </c>
      <c r="E284" s="445">
        <v>101120</v>
      </c>
      <c r="F284" s="445">
        <v>13000</v>
      </c>
      <c r="G284" s="445"/>
      <c r="H284" s="429">
        <f t="shared" si="64"/>
        <v>114120</v>
      </c>
    </row>
    <row r="285" spans="1:8" s="403" customFormat="1" ht="12" customHeight="1" x14ac:dyDescent="0.2">
      <c r="A285" s="431"/>
      <c r="B285" s="446">
        <v>85203</v>
      </c>
      <c r="C285" s="474"/>
      <c r="D285" s="478" t="s">
        <v>331</v>
      </c>
      <c r="E285" s="465">
        <v>1962254.0799999998</v>
      </c>
      <c r="F285" s="424">
        <f>SUM(F286)</f>
        <v>8693</v>
      </c>
      <c r="G285" s="424">
        <f>SUM(G286)</f>
        <v>0</v>
      </c>
      <c r="H285" s="423">
        <f t="shared" si="64"/>
        <v>1970947.0799999998</v>
      </c>
    </row>
    <row r="286" spans="1:8" s="403" customFormat="1" ht="23.25" customHeight="1" x14ac:dyDescent="0.2">
      <c r="A286" s="431"/>
      <c r="B286" s="456"/>
      <c r="C286" s="413"/>
      <c r="D286" s="551" t="s">
        <v>448</v>
      </c>
      <c r="E286" s="473">
        <v>1638890.88</v>
      </c>
      <c r="F286" s="539">
        <f>SUM(F287:F288)</f>
        <v>8693</v>
      </c>
      <c r="G286" s="539">
        <f>SUM(G287:G288)</f>
        <v>0</v>
      </c>
      <c r="H286" s="540">
        <f t="shared" si="64"/>
        <v>1647583.88</v>
      </c>
    </row>
    <row r="287" spans="1:8" s="403" customFormat="1" ht="12" customHeight="1" x14ac:dyDescent="0.2">
      <c r="A287" s="431"/>
      <c r="B287" s="456"/>
      <c r="C287" s="456">
        <v>4170</v>
      </c>
      <c r="D287" s="470" t="s">
        <v>437</v>
      </c>
      <c r="E287" s="471">
        <v>14800</v>
      </c>
      <c r="F287" s="445">
        <v>4100</v>
      </c>
      <c r="G287" s="445"/>
      <c r="H287" s="445">
        <f t="shared" si="64"/>
        <v>18900</v>
      </c>
    </row>
    <row r="288" spans="1:8" s="403" customFormat="1" ht="12" customHeight="1" x14ac:dyDescent="0.2">
      <c r="A288" s="431"/>
      <c r="B288" s="456"/>
      <c r="C288" s="456">
        <v>4440</v>
      </c>
      <c r="D288" s="470" t="s">
        <v>364</v>
      </c>
      <c r="E288" s="445">
        <v>36258</v>
      </c>
      <c r="F288" s="471">
        <v>4593</v>
      </c>
      <c r="G288" s="471"/>
      <c r="H288" s="429">
        <f t="shared" si="64"/>
        <v>40851</v>
      </c>
    </row>
    <row r="289" spans="1:8" s="403" customFormat="1" ht="12" customHeight="1" x14ac:dyDescent="0.2">
      <c r="A289" s="418"/>
      <c r="B289" s="439">
        <v>85214</v>
      </c>
      <c r="C289" s="413"/>
      <c r="D289" s="440" t="s">
        <v>314</v>
      </c>
      <c r="E289" s="441"/>
      <c r="F289" s="442"/>
      <c r="G289" s="442"/>
      <c r="H289" s="441"/>
    </row>
    <row r="290" spans="1:8" s="403" customFormat="1" ht="11.25" x14ac:dyDescent="0.2">
      <c r="A290" s="412"/>
      <c r="B290" s="439"/>
      <c r="C290" s="413"/>
      <c r="D290" s="443" t="s">
        <v>315</v>
      </c>
      <c r="E290" s="423">
        <v>6502217</v>
      </c>
      <c r="F290" s="424">
        <f>SUM(F291)</f>
        <v>55</v>
      </c>
      <c r="G290" s="424">
        <f>SUM(G291)</f>
        <v>0</v>
      </c>
      <c r="H290" s="423">
        <f>SUM(E290+F290-G290)</f>
        <v>6502272</v>
      </c>
    </row>
    <row r="291" spans="1:8" s="403" customFormat="1" ht="23.25" customHeight="1" x14ac:dyDescent="0.2">
      <c r="A291" s="437"/>
      <c r="B291" s="439"/>
      <c r="C291" s="434"/>
      <c r="D291" s="535" t="s">
        <v>449</v>
      </c>
      <c r="E291" s="473">
        <v>3720</v>
      </c>
      <c r="F291" s="539">
        <f>SUM(F292:F292)</f>
        <v>55</v>
      </c>
      <c r="G291" s="539">
        <f>SUM(G292:G292)</f>
        <v>0</v>
      </c>
      <c r="H291" s="540">
        <f t="shared" ref="H291:H295" si="65">SUM(E291+F291-G291)</f>
        <v>3775</v>
      </c>
    </row>
    <row r="292" spans="1:8" s="403" customFormat="1" ht="23.25" customHeight="1" x14ac:dyDescent="0.2">
      <c r="A292" s="437"/>
      <c r="B292" s="439"/>
      <c r="C292" s="453">
        <v>3290</v>
      </c>
      <c r="D292" s="457" t="s">
        <v>450</v>
      </c>
      <c r="E292" s="445">
        <v>3720</v>
      </c>
      <c r="F292" s="445">
        <v>55</v>
      </c>
      <c r="G292" s="445"/>
      <c r="H292" s="429">
        <f t="shared" si="65"/>
        <v>3775</v>
      </c>
    </row>
    <row r="293" spans="1:8" s="403" customFormat="1" ht="12" customHeight="1" x14ac:dyDescent="0.2">
      <c r="A293" s="437"/>
      <c r="B293" s="446">
        <v>85230</v>
      </c>
      <c r="C293" s="447"/>
      <c r="D293" s="478" t="s">
        <v>317</v>
      </c>
      <c r="E293" s="465">
        <v>5577428</v>
      </c>
      <c r="F293" s="424">
        <f>SUM(F294)</f>
        <v>32</v>
      </c>
      <c r="G293" s="424">
        <f>SUM(G294)</f>
        <v>0</v>
      </c>
      <c r="H293" s="423">
        <f t="shared" si="65"/>
        <v>5577460</v>
      </c>
    </row>
    <row r="294" spans="1:8" s="403" customFormat="1" ht="22.9" customHeight="1" x14ac:dyDescent="0.2">
      <c r="A294" s="437"/>
      <c r="B294" s="446"/>
      <c r="C294" s="413"/>
      <c r="D294" s="551" t="s">
        <v>451</v>
      </c>
      <c r="E294" s="473">
        <v>2441</v>
      </c>
      <c r="F294" s="534">
        <f>SUM(F295:F295)</f>
        <v>32</v>
      </c>
      <c r="G294" s="534">
        <f>SUM(G295:G295)</f>
        <v>0</v>
      </c>
      <c r="H294" s="473">
        <f t="shared" si="65"/>
        <v>2473</v>
      </c>
    </row>
    <row r="295" spans="1:8" s="403" customFormat="1" ht="21.6" customHeight="1" x14ac:dyDescent="0.2">
      <c r="A295" s="437"/>
      <c r="B295" s="446"/>
      <c r="C295" s="453">
        <v>3290</v>
      </c>
      <c r="D295" s="457" t="s">
        <v>450</v>
      </c>
      <c r="E295" s="471">
        <v>2441</v>
      </c>
      <c r="F295" s="445">
        <v>32</v>
      </c>
      <c r="G295" s="445"/>
      <c r="H295" s="429">
        <f t="shared" si="65"/>
        <v>2473</v>
      </c>
    </row>
    <row r="296" spans="1:8" s="403" customFormat="1" ht="12" customHeight="1" x14ac:dyDescent="0.2">
      <c r="A296" s="437"/>
      <c r="B296" s="439">
        <v>85295</v>
      </c>
      <c r="C296" s="413"/>
      <c r="D296" s="422" t="s">
        <v>100</v>
      </c>
      <c r="E296" s="465">
        <v>6718332.4699999997</v>
      </c>
      <c r="F296" s="423">
        <f>SUM(F297,F300,F302)</f>
        <v>8656</v>
      </c>
      <c r="G296" s="423">
        <f>SUM(G297,G300,G302)</f>
        <v>11300</v>
      </c>
      <c r="H296" s="423">
        <f>SUM(E296+F296-G296)</f>
        <v>6715688.4699999997</v>
      </c>
    </row>
    <row r="297" spans="1:8" s="403" customFormat="1" ht="23.25" customHeight="1" x14ac:dyDescent="0.2">
      <c r="A297" s="437"/>
      <c r="B297" s="439"/>
      <c r="C297" s="434"/>
      <c r="D297" s="551" t="s">
        <v>452</v>
      </c>
      <c r="E297" s="473">
        <v>805420.4</v>
      </c>
      <c r="F297" s="534">
        <f>SUM(F298:F299)</f>
        <v>613</v>
      </c>
      <c r="G297" s="534">
        <f>SUM(G298:G299)</f>
        <v>4100</v>
      </c>
      <c r="H297" s="473">
        <f t="shared" ref="H297:H309" si="66">SUM(E297+F297-G297)</f>
        <v>801933.4</v>
      </c>
    </row>
    <row r="298" spans="1:8" s="403" customFormat="1" ht="12" customHeight="1" x14ac:dyDescent="0.2">
      <c r="A298" s="437"/>
      <c r="B298" s="439"/>
      <c r="C298" s="456">
        <v>4170</v>
      </c>
      <c r="D298" s="470" t="s">
        <v>437</v>
      </c>
      <c r="E298" s="471">
        <v>300400</v>
      </c>
      <c r="F298" s="445"/>
      <c r="G298" s="445">
        <v>4100</v>
      </c>
      <c r="H298" s="445">
        <f t="shared" si="66"/>
        <v>296300</v>
      </c>
    </row>
    <row r="299" spans="1:8" s="403" customFormat="1" ht="12" customHeight="1" x14ac:dyDescent="0.2">
      <c r="A299" s="437"/>
      <c r="B299" s="437"/>
      <c r="C299" s="456">
        <v>4440</v>
      </c>
      <c r="D299" s="470" t="s">
        <v>364</v>
      </c>
      <c r="E299" s="445">
        <v>4834</v>
      </c>
      <c r="F299" s="445">
        <v>613</v>
      </c>
      <c r="G299" s="445"/>
      <c r="H299" s="445">
        <f t="shared" si="66"/>
        <v>5447</v>
      </c>
    </row>
    <row r="300" spans="1:8" s="403" customFormat="1" ht="23.25" customHeight="1" x14ac:dyDescent="0.2">
      <c r="A300" s="437"/>
      <c r="B300" s="437"/>
      <c r="C300" s="434"/>
      <c r="D300" s="535" t="s">
        <v>453</v>
      </c>
      <c r="E300" s="473">
        <v>1694</v>
      </c>
      <c r="F300" s="534">
        <f>SUM(F301:F301)</f>
        <v>843</v>
      </c>
      <c r="G300" s="534">
        <f>SUM(G301:G301)</f>
        <v>0</v>
      </c>
      <c r="H300" s="473">
        <f t="shared" si="66"/>
        <v>2537</v>
      </c>
    </row>
    <row r="301" spans="1:8" s="403" customFormat="1" ht="22.15" customHeight="1" x14ac:dyDescent="0.2">
      <c r="A301" s="450"/>
      <c r="B301" s="450"/>
      <c r="C301" s="461">
        <v>3290</v>
      </c>
      <c r="D301" s="462" t="s">
        <v>450</v>
      </c>
      <c r="E301" s="465">
        <v>1694</v>
      </c>
      <c r="F301" s="424">
        <v>843</v>
      </c>
      <c r="G301" s="424"/>
      <c r="H301" s="424">
        <f t="shared" si="66"/>
        <v>2537</v>
      </c>
    </row>
    <row r="302" spans="1:8" s="403" customFormat="1" ht="23.25" customHeight="1" x14ac:dyDescent="0.2">
      <c r="A302" s="437"/>
      <c r="B302" s="437"/>
      <c r="C302" s="434"/>
      <c r="D302" s="552" t="s">
        <v>454</v>
      </c>
      <c r="E302" s="473">
        <v>94738.000000000015</v>
      </c>
      <c r="F302" s="534">
        <f>SUM(F303:F304)</f>
        <v>7200</v>
      </c>
      <c r="G302" s="534">
        <f>SUM(G303:G304)</f>
        <v>7200</v>
      </c>
      <c r="H302" s="473">
        <f t="shared" si="66"/>
        <v>94738.000000000015</v>
      </c>
    </row>
    <row r="303" spans="1:8" s="403" customFormat="1" ht="12" customHeight="1" x14ac:dyDescent="0.2">
      <c r="A303" s="437"/>
      <c r="B303" s="437"/>
      <c r="C303" s="456">
        <v>4177</v>
      </c>
      <c r="D303" s="470" t="s">
        <v>437</v>
      </c>
      <c r="E303" s="471">
        <v>17400</v>
      </c>
      <c r="F303" s="429"/>
      <c r="G303" s="429">
        <v>7200</v>
      </c>
      <c r="H303" s="429">
        <f t="shared" si="66"/>
        <v>10200</v>
      </c>
    </row>
    <row r="304" spans="1:8" s="403" customFormat="1" ht="12" customHeight="1" x14ac:dyDescent="0.2">
      <c r="A304" s="437"/>
      <c r="B304" s="437"/>
      <c r="C304" s="456">
        <v>4307</v>
      </c>
      <c r="D304" s="470" t="s">
        <v>360</v>
      </c>
      <c r="E304" s="471">
        <v>5004</v>
      </c>
      <c r="F304" s="429">
        <v>7200</v>
      </c>
      <c r="G304" s="429"/>
      <c r="H304" s="429">
        <f t="shared" si="66"/>
        <v>12204</v>
      </c>
    </row>
    <row r="305" spans="1:8" s="403" customFormat="1" ht="12" customHeight="1" thickBot="1" x14ac:dyDescent="0.25">
      <c r="A305" s="430">
        <v>853</v>
      </c>
      <c r="B305" s="437"/>
      <c r="C305" s="431"/>
      <c r="D305" s="432" t="s">
        <v>342</v>
      </c>
      <c r="E305" s="417">
        <v>15108181.029999999</v>
      </c>
      <c r="F305" s="420">
        <f>SUM(F306,F310)</f>
        <v>11817</v>
      </c>
      <c r="G305" s="420">
        <f>SUM(G306,G310)</f>
        <v>180</v>
      </c>
      <c r="H305" s="417">
        <f t="shared" si="66"/>
        <v>15119818.029999999</v>
      </c>
    </row>
    <row r="306" spans="1:8" s="403" customFormat="1" ht="12" customHeight="1" thickTop="1" x14ac:dyDescent="0.2">
      <c r="A306" s="430"/>
      <c r="B306" s="439">
        <v>85321</v>
      </c>
      <c r="C306" s="413"/>
      <c r="D306" s="422" t="s">
        <v>343</v>
      </c>
      <c r="E306" s="465">
        <v>481861</v>
      </c>
      <c r="F306" s="424">
        <f>SUM(F307)</f>
        <v>180</v>
      </c>
      <c r="G306" s="424">
        <f>SUM(G307)</f>
        <v>180</v>
      </c>
      <c r="H306" s="423">
        <f t="shared" si="66"/>
        <v>481861</v>
      </c>
    </row>
    <row r="307" spans="1:8" s="403" customFormat="1" ht="12" customHeight="1" x14ac:dyDescent="0.2">
      <c r="A307" s="430"/>
      <c r="B307" s="439"/>
      <c r="C307" s="413"/>
      <c r="D307" s="546" t="s">
        <v>263</v>
      </c>
      <c r="E307" s="553">
        <v>414866</v>
      </c>
      <c r="F307" s="539">
        <f>SUM(F308:F309)</f>
        <v>180</v>
      </c>
      <c r="G307" s="539">
        <f>SUM(G308:G309)</f>
        <v>180</v>
      </c>
      <c r="H307" s="540">
        <f t="shared" si="66"/>
        <v>414866</v>
      </c>
    </row>
    <row r="308" spans="1:8" s="403" customFormat="1" ht="12" customHeight="1" x14ac:dyDescent="0.2">
      <c r="A308" s="430"/>
      <c r="B308" s="437"/>
      <c r="C308" s="456">
        <v>4280</v>
      </c>
      <c r="D308" s="470" t="s">
        <v>359</v>
      </c>
      <c r="E308" s="445">
        <v>300</v>
      </c>
      <c r="F308" s="445">
        <v>180</v>
      </c>
      <c r="G308" s="445"/>
      <c r="H308" s="429">
        <f t="shared" si="66"/>
        <v>480</v>
      </c>
    </row>
    <row r="309" spans="1:8" s="403" customFormat="1" ht="12" customHeight="1" x14ac:dyDescent="0.2">
      <c r="A309" s="430"/>
      <c r="B309" s="437"/>
      <c r="C309" s="456">
        <v>4300</v>
      </c>
      <c r="D309" s="470" t="s">
        <v>360</v>
      </c>
      <c r="E309" s="445">
        <v>40000</v>
      </c>
      <c r="F309" s="445"/>
      <c r="G309" s="445">
        <v>180</v>
      </c>
      <c r="H309" s="429">
        <f t="shared" si="66"/>
        <v>39820</v>
      </c>
    </row>
    <row r="310" spans="1:8" s="403" customFormat="1" ht="12" customHeight="1" x14ac:dyDescent="0.2">
      <c r="A310" s="437"/>
      <c r="B310" s="439">
        <v>85395</v>
      </c>
      <c r="C310" s="413"/>
      <c r="D310" s="422" t="s">
        <v>100</v>
      </c>
      <c r="E310" s="465">
        <v>9587002.0299999993</v>
      </c>
      <c r="F310" s="507">
        <f>SUM(F311)</f>
        <v>11637</v>
      </c>
      <c r="G310" s="507">
        <f>SUM(G311)</f>
        <v>0</v>
      </c>
      <c r="H310" s="423">
        <f>SUM(E310+F310-G310)</f>
        <v>9598639.0299999993</v>
      </c>
    </row>
    <row r="311" spans="1:8" s="403" customFormat="1" ht="12" customHeight="1" x14ac:dyDescent="0.2">
      <c r="A311" s="437"/>
      <c r="B311" s="437"/>
      <c r="C311" s="456"/>
      <c r="D311" s="544" t="s">
        <v>455</v>
      </c>
      <c r="E311" s="540">
        <v>6370964</v>
      </c>
      <c r="F311" s="540">
        <f>SUM(F312:F312)</f>
        <v>11637</v>
      </c>
      <c r="G311" s="540">
        <f>SUM(G312:G312)</f>
        <v>0</v>
      </c>
      <c r="H311" s="473">
        <f>SUM(E311+F311-G311)</f>
        <v>6382601</v>
      </c>
    </row>
    <row r="312" spans="1:8" s="403" customFormat="1" ht="12" customHeight="1" x14ac:dyDescent="0.2">
      <c r="A312" s="437"/>
      <c r="B312" s="437"/>
      <c r="C312" s="456">
        <v>4440</v>
      </c>
      <c r="D312" s="470" t="s">
        <v>364</v>
      </c>
      <c r="E312" s="471">
        <v>91852</v>
      </c>
      <c r="F312" s="429">
        <v>11637</v>
      </c>
      <c r="G312" s="429"/>
      <c r="H312" s="429">
        <f t="shared" ref="H312:H313" si="67">SUM(E312+F312-G312)</f>
        <v>103489</v>
      </c>
    </row>
    <row r="313" spans="1:8" s="403" customFormat="1" ht="12" customHeight="1" thickBot="1" x14ac:dyDescent="0.25">
      <c r="A313" s="437">
        <v>854</v>
      </c>
      <c r="B313" s="437"/>
      <c r="C313" s="431"/>
      <c r="D313" s="432" t="s">
        <v>320</v>
      </c>
      <c r="E313" s="417">
        <v>23497942.639999997</v>
      </c>
      <c r="F313" s="420">
        <f>SUM(F315,F319,F322)</f>
        <v>158647</v>
      </c>
      <c r="G313" s="420">
        <f>SUM(G315,G319,G322)</f>
        <v>100</v>
      </c>
      <c r="H313" s="417">
        <f t="shared" si="67"/>
        <v>23656489.639999997</v>
      </c>
    </row>
    <row r="314" spans="1:8" s="403" customFormat="1" ht="12" customHeight="1" thickTop="1" x14ac:dyDescent="0.2">
      <c r="A314" s="437"/>
      <c r="B314" s="439">
        <v>85406</v>
      </c>
      <c r="C314" s="456"/>
      <c r="D314" s="470" t="s">
        <v>456</v>
      </c>
      <c r="E314" s="441"/>
      <c r="F314" s="442"/>
      <c r="G314" s="442"/>
      <c r="H314" s="441"/>
    </row>
    <row r="315" spans="1:8" s="403" customFormat="1" ht="12" customHeight="1" x14ac:dyDescent="0.2">
      <c r="A315" s="437"/>
      <c r="B315" s="439"/>
      <c r="C315" s="413"/>
      <c r="D315" s="455" t="s">
        <v>457</v>
      </c>
      <c r="E315" s="423">
        <v>6221713.1199999992</v>
      </c>
      <c r="F315" s="424">
        <f>SUM(F316)</f>
        <v>100</v>
      </c>
      <c r="G315" s="424">
        <f>SUM(G316)</f>
        <v>100</v>
      </c>
      <c r="H315" s="423">
        <f t="shared" ref="H315" si="68">SUM(E315+F315-G315)</f>
        <v>6221713.1199999992</v>
      </c>
    </row>
    <row r="316" spans="1:8" s="403" customFormat="1" ht="12" customHeight="1" x14ac:dyDescent="0.2">
      <c r="A316" s="437"/>
      <c r="B316" s="446"/>
      <c r="C316" s="413"/>
      <c r="D316" s="546" t="s">
        <v>8</v>
      </c>
      <c r="E316" s="540">
        <v>6097808.0999999996</v>
      </c>
      <c r="F316" s="540">
        <f>SUM(F317:F318)</f>
        <v>100</v>
      </c>
      <c r="G316" s="540">
        <f>SUM(G317:G318)</f>
        <v>100</v>
      </c>
      <c r="H316" s="473">
        <f>SUM(E316+F316-G316)</f>
        <v>6097808.0999999996</v>
      </c>
    </row>
    <row r="317" spans="1:8" s="403" customFormat="1" ht="22.5" customHeight="1" x14ac:dyDescent="0.2">
      <c r="A317" s="437"/>
      <c r="B317" s="446"/>
      <c r="C317" s="453">
        <v>4520</v>
      </c>
      <c r="D317" s="457" t="s">
        <v>401</v>
      </c>
      <c r="E317" s="471">
        <v>0</v>
      </c>
      <c r="F317" s="471">
        <v>100</v>
      </c>
      <c r="G317" s="471"/>
      <c r="H317" s="471">
        <f t="shared" ref="H317:H319" si="69">SUM(E317+F317-G317)</f>
        <v>100</v>
      </c>
    </row>
    <row r="318" spans="1:8" s="403" customFormat="1" ht="12" customHeight="1" x14ac:dyDescent="0.2">
      <c r="A318" s="437"/>
      <c r="B318" s="446"/>
      <c r="C318" s="456">
        <v>4710</v>
      </c>
      <c r="D318" s="470" t="s">
        <v>397</v>
      </c>
      <c r="E318" s="471">
        <v>24883</v>
      </c>
      <c r="F318" s="471"/>
      <c r="G318" s="471">
        <v>100</v>
      </c>
      <c r="H318" s="471">
        <f t="shared" si="69"/>
        <v>24783</v>
      </c>
    </row>
    <row r="319" spans="1:8" s="403" customFormat="1" ht="12" customHeight="1" x14ac:dyDescent="0.2">
      <c r="A319" s="437"/>
      <c r="B319" s="446">
        <v>85410</v>
      </c>
      <c r="C319" s="477"/>
      <c r="D319" s="478" t="s">
        <v>9</v>
      </c>
      <c r="E319" s="423">
        <v>5074326.9300000006</v>
      </c>
      <c r="F319" s="424">
        <f>SUM(F320)</f>
        <v>8547</v>
      </c>
      <c r="G319" s="424">
        <f>SUM(G320)</f>
        <v>0</v>
      </c>
      <c r="H319" s="423">
        <f t="shared" si="69"/>
        <v>5082873.9300000006</v>
      </c>
    </row>
    <row r="320" spans="1:8" s="403" customFormat="1" ht="20.25" customHeight="1" x14ac:dyDescent="0.2">
      <c r="A320" s="437"/>
      <c r="B320" s="456"/>
      <c r="C320" s="413"/>
      <c r="D320" s="533" t="s">
        <v>390</v>
      </c>
      <c r="E320" s="540">
        <v>36575.699999999997</v>
      </c>
      <c r="F320" s="540">
        <f>SUM(F321)</f>
        <v>8547</v>
      </c>
      <c r="G320" s="540">
        <f>SUM(G321)</f>
        <v>0</v>
      </c>
      <c r="H320" s="473">
        <f>SUM(E320+F320-G320)</f>
        <v>45122.7</v>
      </c>
    </row>
    <row r="321" spans="1:8" s="403" customFormat="1" ht="24" customHeight="1" x14ac:dyDescent="0.2">
      <c r="A321" s="437"/>
      <c r="B321" s="456"/>
      <c r="C321" s="493" t="s">
        <v>235</v>
      </c>
      <c r="D321" s="487" t="s">
        <v>391</v>
      </c>
      <c r="E321" s="471">
        <v>36575.699999999997</v>
      </c>
      <c r="F321" s="471">
        <v>8547</v>
      </c>
      <c r="G321" s="471"/>
      <c r="H321" s="428">
        <f t="shared" ref="H321" si="70">SUM(E321+F321-G321)</f>
        <v>45122.7</v>
      </c>
    </row>
    <row r="322" spans="1:8" s="403" customFormat="1" ht="12" customHeight="1" x14ac:dyDescent="0.2">
      <c r="A322" s="437"/>
      <c r="B322" s="456">
        <v>85415</v>
      </c>
      <c r="C322" s="439"/>
      <c r="D322" s="422" t="s">
        <v>321</v>
      </c>
      <c r="E322" s="465">
        <v>139000</v>
      </c>
      <c r="F322" s="423">
        <f>SUM(F323)</f>
        <v>150000</v>
      </c>
      <c r="G322" s="423">
        <f>SUM(G323)</f>
        <v>0</v>
      </c>
      <c r="H322" s="465">
        <f>SUM(E322+F322-G322)</f>
        <v>289000</v>
      </c>
    </row>
    <row r="323" spans="1:8" s="403" customFormat="1" ht="12" customHeight="1" x14ac:dyDescent="0.2">
      <c r="A323" s="437"/>
      <c r="B323" s="433"/>
      <c r="C323" s="434"/>
      <c r="D323" s="544" t="s">
        <v>4</v>
      </c>
      <c r="E323" s="473">
        <v>130000</v>
      </c>
      <c r="F323" s="473">
        <f>SUM(F324:F325)</f>
        <v>150000</v>
      </c>
      <c r="G323" s="473">
        <f>SUM(G324:G325)</f>
        <v>0</v>
      </c>
      <c r="H323" s="539">
        <f t="shared" ref="H323:H325" si="71">SUM(E323+F323-G323)</f>
        <v>280000</v>
      </c>
    </row>
    <row r="324" spans="1:8" s="403" customFormat="1" ht="12" customHeight="1" x14ac:dyDescent="0.2">
      <c r="A324" s="437"/>
      <c r="B324" s="433"/>
      <c r="C324" s="456">
        <v>3240</v>
      </c>
      <c r="D324" s="470" t="s">
        <v>458</v>
      </c>
      <c r="E324" s="471">
        <v>120000</v>
      </c>
      <c r="F324" s="471">
        <v>145000</v>
      </c>
      <c r="G324" s="471"/>
      <c r="H324" s="429">
        <f t="shared" si="71"/>
        <v>265000</v>
      </c>
    </row>
    <row r="325" spans="1:8" s="403" customFormat="1" ht="12" customHeight="1" x14ac:dyDescent="0.2">
      <c r="A325" s="437"/>
      <c r="B325" s="446"/>
      <c r="C325" s="456">
        <v>3260</v>
      </c>
      <c r="D325" s="470" t="s">
        <v>459</v>
      </c>
      <c r="E325" s="471">
        <v>10000</v>
      </c>
      <c r="F325" s="471">
        <v>5000</v>
      </c>
      <c r="G325" s="471"/>
      <c r="H325" s="429">
        <f t="shared" si="71"/>
        <v>15000</v>
      </c>
    </row>
    <row r="326" spans="1:8" s="403" customFormat="1" ht="12" customHeight="1" thickBot="1" x14ac:dyDescent="0.25">
      <c r="A326" s="437">
        <v>855</v>
      </c>
      <c r="B326" s="437"/>
      <c r="C326" s="431"/>
      <c r="D326" s="432" t="s">
        <v>324</v>
      </c>
      <c r="E326" s="491">
        <v>47772085.410000004</v>
      </c>
      <c r="F326" s="420">
        <f>SUM(F329,F333,F339,F353)</f>
        <v>126886</v>
      </c>
      <c r="G326" s="420">
        <f>SUM(G329,G333,G339,G353)</f>
        <v>68769</v>
      </c>
      <c r="H326" s="417">
        <f>SUM(E326+F326-G326)</f>
        <v>47830202.410000004</v>
      </c>
    </row>
    <row r="327" spans="1:8" s="403" customFormat="1" ht="12" customHeight="1" thickTop="1" x14ac:dyDescent="0.2">
      <c r="A327" s="437"/>
      <c r="B327" s="456">
        <v>85502</v>
      </c>
      <c r="C327" s="413"/>
      <c r="D327" s="440" t="s">
        <v>460</v>
      </c>
      <c r="E327" s="508"/>
      <c r="F327" s="442"/>
      <c r="G327" s="442"/>
      <c r="H327" s="441"/>
    </row>
    <row r="328" spans="1:8" s="403" customFormat="1" ht="12" customHeight="1" x14ac:dyDescent="0.2">
      <c r="A328" s="437"/>
      <c r="B328" s="456"/>
      <c r="C328" s="413"/>
      <c r="D328" s="440" t="s">
        <v>461</v>
      </c>
      <c r="E328" s="508"/>
      <c r="F328" s="442"/>
      <c r="G328" s="442"/>
      <c r="H328" s="441"/>
    </row>
    <row r="329" spans="1:8" s="403" customFormat="1" ht="11.25" x14ac:dyDescent="0.2">
      <c r="A329" s="437"/>
      <c r="B329" s="456"/>
      <c r="C329" s="413"/>
      <c r="D329" s="455" t="s">
        <v>462</v>
      </c>
      <c r="E329" s="465">
        <v>1599368.44</v>
      </c>
      <c r="F329" s="423">
        <f>SUM(F330)</f>
        <v>20000</v>
      </c>
      <c r="G329" s="423">
        <f>SUM(G330)</f>
        <v>20000</v>
      </c>
      <c r="H329" s="423">
        <f t="shared" ref="H329:H333" si="72">SUM(E329+F329-G329)</f>
        <v>1599368.44</v>
      </c>
    </row>
    <row r="330" spans="1:8" s="403" customFormat="1" ht="11.25" x14ac:dyDescent="0.2">
      <c r="A330" s="437"/>
      <c r="B330" s="456"/>
      <c r="C330" s="434"/>
      <c r="D330" s="546" t="s">
        <v>231</v>
      </c>
      <c r="E330" s="473">
        <v>1085298.44</v>
      </c>
      <c r="F330" s="534">
        <f>SUM(F331:F332)</f>
        <v>20000</v>
      </c>
      <c r="G330" s="534">
        <f>SUM(G331:G332)</f>
        <v>20000</v>
      </c>
      <c r="H330" s="473">
        <f t="shared" si="72"/>
        <v>1085298.44</v>
      </c>
    </row>
    <row r="331" spans="1:8" s="403" customFormat="1" ht="11.25" x14ac:dyDescent="0.2">
      <c r="A331" s="437"/>
      <c r="B331" s="456"/>
      <c r="C331" s="456">
        <v>4260</v>
      </c>
      <c r="D331" s="470" t="s">
        <v>354</v>
      </c>
      <c r="E331" s="471">
        <v>71500</v>
      </c>
      <c r="F331" s="445"/>
      <c r="G331" s="445">
        <v>20000</v>
      </c>
      <c r="H331" s="429">
        <f t="shared" si="72"/>
        <v>51500</v>
      </c>
    </row>
    <row r="332" spans="1:8" s="403" customFormat="1" ht="11.25" x14ac:dyDescent="0.2">
      <c r="A332" s="437"/>
      <c r="B332" s="456"/>
      <c r="C332" s="456">
        <v>4300</v>
      </c>
      <c r="D332" s="470" t="s">
        <v>360</v>
      </c>
      <c r="E332" s="471">
        <v>81263</v>
      </c>
      <c r="F332" s="445">
        <v>20000</v>
      </c>
      <c r="G332" s="445"/>
      <c r="H332" s="429">
        <f t="shared" si="72"/>
        <v>101263</v>
      </c>
    </row>
    <row r="333" spans="1:8" s="403" customFormat="1" ht="11.25" x14ac:dyDescent="0.2">
      <c r="A333" s="437"/>
      <c r="B333" s="456">
        <v>85504</v>
      </c>
      <c r="C333" s="413"/>
      <c r="D333" s="509" t="s">
        <v>463</v>
      </c>
      <c r="E333" s="465">
        <v>2800557.8600000003</v>
      </c>
      <c r="F333" s="423">
        <f>SUM(F335)</f>
        <v>12195</v>
      </c>
      <c r="G333" s="423">
        <f>SUM(G335)</f>
        <v>12195</v>
      </c>
      <c r="H333" s="423">
        <f t="shared" si="72"/>
        <v>2800557.8600000003</v>
      </c>
    </row>
    <row r="334" spans="1:8" s="403" customFormat="1" ht="11.25" x14ac:dyDescent="0.2">
      <c r="A334" s="437"/>
      <c r="B334" s="456"/>
      <c r="C334" s="413"/>
      <c r="D334" s="554" t="s">
        <v>464</v>
      </c>
      <c r="E334" s="471"/>
      <c r="F334" s="428"/>
      <c r="G334" s="428"/>
      <c r="H334" s="428"/>
    </row>
    <row r="335" spans="1:8" s="403" customFormat="1" ht="11.25" x14ac:dyDescent="0.2">
      <c r="A335" s="437"/>
      <c r="B335" s="430"/>
      <c r="C335" s="413"/>
      <c r="D335" s="555" t="s">
        <v>465</v>
      </c>
      <c r="E335" s="473">
        <v>967569.05999999994</v>
      </c>
      <c r="F335" s="539">
        <f>SUM(F336:F338)</f>
        <v>12195</v>
      </c>
      <c r="G335" s="539">
        <f>SUM(G336:G338)</f>
        <v>12195</v>
      </c>
      <c r="H335" s="473">
        <f t="shared" ref="H335:H338" si="73">SUM(E335+F335-G335)</f>
        <v>967569.05999999994</v>
      </c>
    </row>
    <row r="336" spans="1:8" s="403" customFormat="1" ht="11.25" x14ac:dyDescent="0.2">
      <c r="A336" s="437"/>
      <c r="B336" s="430"/>
      <c r="C336" s="456">
        <v>4040</v>
      </c>
      <c r="D336" s="470" t="s">
        <v>382</v>
      </c>
      <c r="E336" s="471">
        <v>51910</v>
      </c>
      <c r="F336" s="429"/>
      <c r="G336" s="429">
        <v>3195</v>
      </c>
      <c r="H336" s="429">
        <f t="shared" si="73"/>
        <v>48715</v>
      </c>
    </row>
    <row r="337" spans="1:8" s="403" customFormat="1" ht="11.25" x14ac:dyDescent="0.2">
      <c r="A337" s="437"/>
      <c r="B337" s="430"/>
      <c r="C337" s="456">
        <v>4260</v>
      </c>
      <c r="D337" s="470" t="s">
        <v>354</v>
      </c>
      <c r="E337" s="471">
        <v>63000</v>
      </c>
      <c r="F337" s="429"/>
      <c r="G337" s="429">
        <v>9000</v>
      </c>
      <c r="H337" s="429">
        <f t="shared" si="73"/>
        <v>54000</v>
      </c>
    </row>
    <row r="338" spans="1:8" s="403" customFormat="1" ht="11.25" x14ac:dyDescent="0.2">
      <c r="A338" s="437"/>
      <c r="B338" s="430"/>
      <c r="C338" s="456">
        <v>4300</v>
      </c>
      <c r="D338" s="470" t="s">
        <v>360</v>
      </c>
      <c r="E338" s="471">
        <v>56459</v>
      </c>
      <c r="F338" s="429">
        <v>12195</v>
      </c>
      <c r="G338" s="429"/>
      <c r="H338" s="429">
        <f t="shared" si="73"/>
        <v>68654</v>
      </c>
    </row>
    <row r="339" spans="1:8" s="403" customFormat="1" ht="11.25" x14ac:dyDescent="0.2">
      <c r="A339" s="437"/>
      <c r="B339" s="456">
        <v>85510</v>
      </c>
      <c r="C339" s="413"/>
      <c r="D339" s="422" t="s">
        <v>138</v>
      </c>
      <c r="E339" s="423">
        <v>19838877.07</v>
      </c>
      <c r="F339" s="423">
        <f>SUM(F340,F342,F344,F348)</f>
        <v>69362</v>
      </c>
      <c r="G339" s="423">
        <f>SUM(G340,G342,G344,G348)</f>
        <v>36574</v>
      </c>
      <c r="H339" s="423">
        <f t="shared" ref="H339:H362" si="74">SUM(E339+F339-G339)</f>
        <v>19871665.07</v>
      </c>
    </row>
    <row r="340" spans="1:8" s="403" customFormat="1" ht="11.25" x14ac:dyDescent="0.2">
      <c r="A340" s="437"/>
      <c r="B340" s="456"/>
      <c r="C340" s="413"/>
      <c r="D340" s="556" t="s">
        <v>466</v>
      </c>
      <c r="E340" s="473">
        <v>3275031.8600000003</v>
      </c>
      <c r="F340" s="539">
        <f>SUM(F341:F341)</f>
        <v>0</v>
      </c>
      <c r="G340" s="539">
        <f>SUM(G341:G341)</f>
        <v>24574</v>
      </c>
      <c r="H340" s="473">
        <f t="shared" si="74"/>
        <v>3250457.8600000003</v>
      </c>
    </row>
    <row r="341" spans="1:8" s="403" customFormat="1" ht="11.25" x14ac:dyDescent="0.2">
      <c r="A341" s="437"/>
      <c r="B341" s="456"/>
      <c r="C341" s="456">
        <v>4040</v>
      </c>
      <c r="D341" s="470" t="s">
        <v>382</v>
      </c>
      <c r="E341" s="471">
        <v>137850</v>
      </c>
      <c r="F341" s="445"/>
      <c r="G341" s="445">
        <v>24574</v>
      </c>
      <c r="H341" s="445">
        <f t="shared" si="74"/>
        <v>113276</v>
      </c>
    </row>
    <row r="342" spans="1:8" s="403" customFormat="1" ht="11.25" x14ac:dyDescent="0.2">
      <c r="A342" s="437"/>
      <c r="B342" s="456"/>
      <c r="C342" s="413"/>
      <c r="D342" s="556" t="s">
        <v>467</v>
      </c>
      <c r="E342" s="473">
        <v>2282977.88</v>
      </c>
      <c r="F342" s="539">
        <f>SUM(F343)</f>
        <v>8506</v>
      </c>
      <c r="G342" s="539">
        <f>SUM(G343)</f>
        <v>0</v>
      </c>
      <c r="H342" s="473">
        <f t="shared" si="74"/>
        <v>2291483.88</v>
      </c>
    </row>
    <row r="343" spans="1:8" s="403" customFormat="1" ht="11.25" x14ac:dyDescent="0.2">
      <c r="A343" s="437"/>
      <c r="B343" s="456"/>
      <c r="C343" s="504">
        <v>4440</v>
      </c>
      <c r="D343" s="505" t="s">
        <v>364</v>
      </c>
      <c r="E343" s="471">
        <v>27797</v>
      </c>
      <c r="F343" s="445">
        <v>8506</v>
      </c>
      <c r="G343" s="445"/>
      <c r="H343" s="445">
        <f t="shared" si="74"/>
        <v>36303</v>
      </c>
    </row>
    <row r="344" spans="1:8" s="403" customFormat="1" ht="12" customHeight="1" x14ac:dyDescent="0.2">
      <c r="A344" s="437"/>
      <c r="B344" s="456"/>
      <c r="C344" s="413"/>
      <c r="D344" s="543" t="s">
        <v>468</v>
      </c>
      <c r="E344" s="473">
        <v>1894829.1600000001</v>
      </c>
      <c r="F344" s="539">
        <f>SUM(F345:F347)</f>
        <v>28068</v>
      </c>
      <c r="G344" s="539">
        <f>SUM(G345:G347)</f>
        <v>12000</v>
      </c>
      <c r="H344" s="473">
        <f t="shared" si="74"/>
        <v>1910897.1600000001</v>
      </c>
    </row>
    <row r="345" spans="1:8" s="403" customFormat="1" ht="11.25" x14ac:dyDescent="0.2">
      <c r="A345" s="437"/>
      <c r="B345" s="456"/>
      <c r="C345" s="456">
        <v>4170</v>
      </c>
      <c r="D345" s="470" t="s">
        <v>437</v>
      </c>
      <c r="E345" s="510">
        <v>33200</v>
      </c>
      <c r="F345" s="445"/>
      <c r="G345" s="445">
        <v>12000</v>
      </c>
      <c r="H345" s="445">
        <f t="shared" si="74"/>
        <v>21200</v>
      </c>
    </row>
    <row r="346" spans="1:8" s="403" customFormat="1" ht="11.25" x14ac:dyDescent="0.2">
      <c r="A346" s="437"/>
      <c r="B346" s="456"/>
      <c r="C346" s="456">
        <v>4300</v>
      </c>
      <c r="D346" s="470" t="s">
        <v>360</v>
      </c>
      <c r="E346" s="510">
        <v>65240</v>
      </c>
      <c r="F346" s="445">
        <v>12000</v>
      </c>
      <c r="G346" s="445"/>
      <c r="H346" s="445">
        <f t="shared" si="74"/>
        <v>77240</v>
      </c>
    </row>
    <row r="347" spans="1:8" s="403" customFormat="1" ht="11.25" x14ac:dyDescent="0.2">
      <c r="A347" s="437"/>
      <c r="B347" s="456"/>
      <c r="C347" s="504">
        <v>4440</v>
      </c>
      <c r="D347" s="505" t="s">
        <v>364</v>
      </c>
      <c r="E347" s="510">
        <v>19337</v>
      </c>
      <c r="F347" s="445">
        <v>16068</v>
      </c>
      <c r="G347" s="428"/>
      <c r="H347" s="445">
        <f t="shared" si="74"/>
        <v>35405</v>
      </c>
    </row>
    <row r="348" spans="1:8" s="403" customFormat="1" ht="33.75" x14ac:dyDescent="0.2">
      <c r="A348" s="437"/>
      <c r="B348" s="456"/>
      <c r="C348" s="413"/>
      <c r="D348" s="557" t="s">
        <v>469</v>
      </c>
      <c r="E348" s="473">
        <v>38448</v>
      </c>
      <c r="F348" s="539">
        <f>SUM(F349:F352)</f>
        <v>32788</v>
      </c>
      <c r="G348" s="539">
        <f>SUM(G349:G352)</f>
        <v>0</v>
      </c>
      <c r="H348" s="473">
        <f t="shared" ref="H348:H352" si="75">SUM(E348+F348-G348)</f>
        <v>71236</v>
      </c>
    </row>
    <row r="349" spans="1:8" s="403" customFormat="1" ht="21.75" customHeight="1" x14ac:dyDescent="0.2">
      <c r="A349" s="437"/>
      <c r="B349" s="456"/>
      <c r="C349" s="493" t="s">
        <v>235</v>
      </c>
      <c r="D349" s="487" t="s">
        <v>391</v>
      </c>
      <c r="E349" s="471">
        <v>3075</v>
      </c>
      <c r="F349" s="445">
        <f>1312+1312</f>
        <v>2624</v>
      </c>
      <c r="G349" s="445"/>
      <c r="H349" s="445">
        <f t="shared" si="75"/>
        <v>5699</v>
      </c>
    </row>
    <row r="350" spans="1:8" s="403" customFormat="1" ht="11.25" x14ac:dyDescent="0.2">
      <c r="A350" s="437"/>
      <c r="B350" s="456"/>
      <c r="C350" s="456">
        <v>4370</v>
      </c>
      <c r="D350" s="470" t="s">
        <v>398</v>
      </c>
      <c r="E350" s="471">
        <v>4998</v>
      </c>
      <c r="F350" s="445">
        <f>2131+2131</f>
        <v>4262</v>
      </c>
      <c r="G350" s="445"/>
      <c r="H350" s="445">
        <f t="shared" si="75"/>
        <v>9260</v>
      </c>
    </row>
    <row r="351" spans="1:8" s="403" customFormat="1" ht="22.5" x14ac:dyDescent="0.2">
      <c r="A351" s="437"/>
      <c r="B351" s="456"/>
      <c r="C351" s="453">
        <v>4740</v>
      </c>
      <c r="D351" s="457" t="s">
        <v>470</v>
      </c>
      <c r="E351" s="471">
        <v>24993</v>
      </c>
      <c r="F351" s="445">
        <f>10656+10656</f>
        <v>21312</v>
      </c>
      <c r="G351" s="445"/>
      <c r="H351" s="445">
        <f t="shared" si="75"/>
        <v>46305</v>
      </c>
    </row>
    <row r="352" spans="1:8" s="403" customFormat="1" ht="24" customHeight="1" x14ac:dyDescent="0.2">
      <c r="A352" s="450"/>
      <c r="B352" s="499"/>
      <c r="C352" s="461">
        <v>4850</v>
      </c>
      <c r="D352" s="462" t="s">
        <v>393</v>
      </c>
      <c r="E352" s="465">
        <v>5382</v>
      </c>
      <c r="F352" s="507">
        <f>2295+2295</f>
        <v>4590</v>
      </c>
      <c r="G352" s="507"/>
      <c r="H352" s="507">
        <f t="shared" si="75"/>
        <v>9972</v>
      </c>
    </row>
    <row r="353" spans="1:8" s="403" customFormat="1" ht="12" customHeight="1" x14ac:dyDescent="0.2">
      <c r="A353" s="437"/>
      <c r="B353" s="453">
        <v>85595</v>
      </c>
      <c r="C353" s="413"/>
      <c r="D353" s="480" t="s">
        <v>100</v>
      </c>
      <c r="E353" s="423">
        <v>768960.46</v>
      </c>
      <c r="F353" s="424">
        <f>SUM(F354)</f>
        <v>25329</v>
      </c>
      <c r="G353" s="424">
        <f>SUM(G354)</f>
        <v>0</v>
      </c>
      <c r="H353" s="423">
        <f>SUM(E353+F353-G353)</f>
        <v>794289.46</v>
      </c>
    </row>
    <row r="354" spans="1:8" s="403" customFormat="1" ht="24.75" customHeight="1" x14ac:dyDescent="0.2">
      <c r="A354" s="437"/>
      <c r="B354" s="439"/>
      <c r="C354" s="434"/>
      <c r="D354" s="535" t="s">
        <v>471</v>
      </c>
      <c r="E354" s="473">
        <v>111310</v>
      </c>
      <c r="F354" s="534">
        <f>SUM(F355:F357)</f>
        <v>25329</v>
      </c>
      <c r="G354" s="534">
        <f>SUM(G355:G357)</f>
        <v>0</v>
      </c>
      <c r="H354" s="473">
        <f t="shared" ref="H354:H357" si="76">SUM(E354+F354-G354)</f>
        <v>136639</v>
      </c>
    </row>
    <row r="355" spans="1:8" s="403" customFormat="1" ht="23.25" customHeight="1" x14ac:dyDescent="0.2">
      <c r="A355" s="437"/>
      <c r="B355" s="439"/>
      <c r="C355" s="453">
        <v>3290</v>
      </c>
      <c r="D355" s="457" t="s">
        <v>450</v>
      </c>
      <c r="E355" s="428">
        <v>108542</v>
      </c>
      <c r="F355" s="428">
        <v>24440</v>
      </c>
      <c r="G355" s="429"/>
      <c r="H355" s="428">
        <f t="shared" si="76"/>
        <v>132982</v>
      </c>
    </row>
    <row r="356" spans="1:8" s="403" customFormat="1" ht="23.25" customHeight="1" x14ac:dyDescent="0.2">
      <c r="A356" s="437"/>
      <c r="B356" s="439"/>
      <c r="C356" s="453">
        <v>4740</v>
      </c>
      <c r="D356" s="457" t="s">
        <v>470</v>
      </c>
      <c r="E356" s="428">
        <v>2308</v>
      </c>
      <c r="F356" s="428">
        <v>741</v>
      </c>
      <c r="G356" s="429"/>
      <c r="H356" s="428">
        <f t="shared" si="76"/>
        <v>3049</v>
      </c>
    </row>
    <row r="357" spans="1:8" s="403" customFormat="1" ht="23.25" customHeight="1" x14ac:dyDescent="0.2">
      <c r="A357" s="437"/>
      <c r="B357" s="439"/>
      <c r="C357" s="453">
        <v>4850</v>
      </c>
      <c r="D357" s="457" t="s">
        <v>393</v>
      </c>
      <c r="E357" s="428">
        <v>460</v>
      </c>
      <c r="F357" s="428">
        <v>148</v>
      </c>
      <c r="G357" s="429"/>
      <c r="H357" s="428">
        <f t="shared" si="76"/>
        <v>608</v>
      </c>
    </row>
    <row r="358" spans="1:8" s="403" customFormat="1" ht="12" customHeight="1" thickBot="1" x14ac:dyDescent="0.25">
      <c r="A358" s="430">
        <v>900</v>
      </c>
      <c r="B358" s="437"/>
      <c r="C358" s="431"/>
      <c r="D358" s="432" t="s">
        <v>472</v>
      </c>
      <c r="E358" s="417">
        <v>93411901.680000007</v>
      </c>
      <c r="F358" s="420">
        <f>SUM(F359,F362,F369)</f>
        <v>24959.48</v>
      </c>
      <c r="G358" s="420">
        <f>SUM(G359,G362,G369)</f>
        <v>23121.48</v>
      </c>
      <c r="H358" s="417">
        <f t="shared" si="74"/>
        <v>93413739.680000007</v>
      </c>
    </row>
    <row r="359" spans="1:8" s="403" customFormat="1" ht="12" customHeight="1" thickTop="1" x14ac:dyDescent="0.2">
      <c r="A359" s="430"/>
      <c r="B359" s="456">
        <v>90001</v>
      </c>
      <c r="C359" s="425"/>
      <c r="D359" s="511" t="s">
        <v>473</v>
      </c>
      <c r="E359" s="423">
        <v>503200</v>
      </c>
      <c r="F359" s="424">
        <f>SUM(F360)</f>
        <v>9793</v>
      </c>
      <c r="G359" s="424">
        <f>SUM(G360)</f>
        <v>0</v>
      </c>
      <c r="H359" s="423">
        <f t="shared" ref="H359" si="77">SUM(E359+F359-G359)</f>
        <v>512993</v>
      </c>
    </row>
    <row r="360" spans="1:8" s="403" customFormat="1" ht="12" customHeight="1" x14ac:dyDescent="0.2">
      <c r="A360" s="430"/>
      <c r="B360" s="512"/>
      <c r="C360" s="513"/>
      <c r="D360" s="538" t="s">
        <v>350</v>
      </c>
      <c r="E360" s="473">
        <v>215000</v>
      </c>
      <c r="F360" s="534">
        <f>SUM(F361)</f>
        <v>9793</v>
      </c>
      <c r="G360" s="534">
        <f>SUM(G361)</f>
        <v>0</v>
      </c>
      <c r="H360" s="473">
        <f>SUM(E360+F360-G360)</f>
        <v>224793</v>
      </c>
    </row>
    <row r="361" spans="1:8" s="403" customFormat="1" ht="12" customHeight="1" x14ac:dyDescent="0.2">
      <c r="A361" s="430"/>
      <c r="B361" s="437"/>
      <c r="C361" s="456">
        <v>4430</v>
      </c>
      <c r="D361" s="470" t="s">
        <v>474</v>
      </c>
      <c r="E361" s="514">
        <v>65000</v>
      </c>
      <c r="F361" s="471">
        <v>9793</v>
      </c>
      <c r="G361" s="471"/>
      <c r="H361" s="429">
        <f t="shared" ref="H361" si="78">SUM(E361+F361-G361)</f>
        <v>74793</v>
      </c>
    </row>
    <row r="362" spans="1:8" s="403" customFormat="1" ht="12" customHeight="1" x14ac:dyDescent="0.2">
      <c r="A362" s="430"/>
      <c r="B362" s="439">
        <v>90005</v>
      </c>
      <c r="C362" s="431"/>
      <c r="D362" s="501" t="s">
        <v>475</v>
      </c>
      <c r="E362" s="423">
        <v>21090130</v>
      </c>
      <c r="F362" s="424">
        <f>SUM(F363)</f>
        <v>6328.48</v>
      </c>
      <c r="G362" s="424">
        <f>SUM(G363)</f>
        <v>6328.48</v>
      </c>
      <c r="H362" s="423">
        <f t="shared" si="74"/>
        <v>21090130</v>
      </c>
    </row>
    <row r="363" spans="1:8" s="403" customFormat="1" ht="12" customHeight="1" x14ac:dyDescent="0.2">
      <c r="A363" s="430"/>
      <c r="B363" s="456"/>
      <c r="C363" s="434"/>
      <c r="D363" s="558" t="s">
        <v>476</v>
      </c>
      <c r="E363" s="473">
        <v>250000</v>
      </c>
      <c r="F363" s="559">
        <f>SUM(F364:F368)</f>
        <v>6328.48</v>
      </c>
      <c r="G363" s="559">
        <f>SUM(G364:G368)</f>
        <v>6328.48</v>
      </c>
      <c r="H363" s="473">
        <f>SUM(E363+F363-G363)</f>
        <v>250000</v>
      </c>
    </row>
    <row r="364" spans="1:8" s="403" customFormat="1" ht="11.25" customHeight="1" x14ac:dyDescent="0.2">
      <c r="A364" s="430"/>
      <c r="B364" s="456"/>
      <c r="C364" s="446">
        <v>4010</v>
      </c>
      <c r="D364" s="433" t="s">
        <v>428</v>
      </c>
      <c r="E364" s="471">
        <v>0</v>
      </c>
      <c r="F364" s="445">
        <v>2933</v>
      </c>
      <c r="G364" s="445"/>
      <c r="H364" s="429">
        <f t="shared" ref="H364:H407" si="79">SUM(E364+F364-G364)</f>
        <v>2933</v>
      </c>
    </row>
    <row r="365" spans="1:8" s="403" customFormat="1" ht="11.25" customHeight="1" x14ac:dyDescent="0.2">
      <c r="A365" s="430"/>
      <c r="B365" s="456"/>
      <c r="C365" s="446">
        <v>4110</v>
      </c>
      <c r="D365" s="433" t="s">
        <v>436</v>
      </c>
      <c r="E365" s="471">
        <v>1875.2600000000002</v>
      </c>
      <c r="F365" s="445">
        <v>496.58</v>
      </c>
      <c r="G365" s="445"/>
      <c r="H365" s="429">
        <f t="shared" si="79"/>
        <v>2371.84</v>
      </c>
    </row>
    <row r="366" spans="1:8" s="403" customFormat="1" ht="11.25" customHeight="1" x14ac:dyDescent="0.2">
      <c r="A366" s="430"/>
      <c r="B366" s="456"/>
      <c r="C366" s="456">
        <v>4120</v>
      </c>
      <c r="D366" s="470" t="s">
        <v>408</v>
      </c>
      <c r="E366" s="471">
        <v>0</v>
      </c>
      <c r="F366" s="445">
        <v>71.86</v>
      </c>
      <c r="G366" s="445"/>
      <c r="H366" s="429">
        <f t="shared" si="79"/>
        <v>71.86</v>
      </c>
    </row>
    <row r="367" spans="1:8" s="403" customFormat="1" ht="11.25" customHeight="1" x14ac:dyDescent="0.2">
      <c r="A367" s="430"/>
      <c r="B367" s="456"/>
      <c r="C367" s="456">
        <v>4300</v>
      </c>
      <c r="D367" s="470" t="s">
        <v>360</v>
      </c>
      <c r="E367" s="471">
        <v>2827.0399999999995</v>
      </c>
      <c r="F367" s="445">
        <v>2827.0399999999995</v>
      </c>
      <c r="G367" s="445">
        <v>2827.0399999999995</v>
      </c>
      <c r="H367" s="471">
        <f t="shared" si="79"/>
        <v>2827.0399999999995</v>
      </c>
    </row>
    <row r="368" spans="1:8" s="403" customFormat="1" ht="21" customHeight="1" x14ac:dyDescent="0.2">
      <c r="A368" s="430"/>
      <c r="B368" s="456"/>
      <c r="C368" s="453">
        <v>4390</v>
      </c>
      <c r="D368" s="457" t="s">
        <v>367</v>
      </c>
      <c r="E368" s="471">
        <v>150000</v>
      </c>
      <c r="F368" s="445"/>
      <c r="G368" s="445">
        <v>3501.44</v>
      </c>
      <c r="H368" s="471">
        <f t="shared" si="79"/>
        <v>146498.56</v>
      </c>
    </row>
    <row r="369" spans="1:8" s="403" customFormat="1" ht="12" customHeight="1" x14ac:dyDescent="0.2">
      <c r="A369" s="430"/>
      <c r="B369" s="439">
        <v>90095</v>
      </c>
      <c r="C369" s="431"/>
      <c r="D369" s="480" t="s">
        <v>100</v>
      </c>
      <c r="E369" s="423">
        <v>9838323.4600000028</v>
      </c>
      <c r="F369" s="423">
        <f>SUM(F370,F373)</f>
        <v>8838</v>
      </c>
      <c r="G369" s="423">
        <f>SUM(G370,G373)</f>
        <v>16793</v>
      </c>
      <c r="H369" s="423">
        <f t="shared" si="79"/>
        <v>9830368.4600000028</v>
      </c>
    </row>
    <row r="370" spans="1:8" s="403" customFormat="1" ht="12" customHeight="1" x14ac:dyDescent="0.2">
      <c r="A370" s="430"/>
      <c r="B370" s="456"/>
      <c r="C370" s="434"/>
      <c r="D370" s="558" t="s">
        <v>476</v>
      </c>
      <c r="E370" s="473">
        <v>1638269.8</v>
      </c>
      <c r="F370" s="559">
        <f>SUM(F371:F372)</f>
        <v>7000</v>
      </c>
      <c r="G370" s="559">
        <f>SUM(G371:G372)</f>
        <v>16793</v>
      </c>
      <c r="H370" s="473">
        <f>SUM(E370+F370-G370)</f>
        <v>1628476.8</v>
      </c>
    </row>
    <row r="371" spans="1:8" s="403" customFormat="1" ht="23.25" customHeight="1" x14ac:dyDescent="0.2">
      <c r="A371" s="430"/>
      <c r="B371" s="456"/>
      <c r="C371" s="453">
        <v>4390</v>
      </c>
      <c r="D371" s="457" t="s">
        <v>367</v>
      </c>
      <c r="E371" s="471">
        <v>158269.79999999999</v>
      </c>
      <c r="F371" s="445"/>
      <c r="G371" s="445">
        <v>7000</v>
      </c>
      <c r="H371" s="471">
        <f t="shared" si="79"/>
        <v>151269.79999999999</v>
      </c>
    </row>
    <row r="372" spans="1:8" s="403" customFormat="1" ht="11.25" customHeight="1" x14ac:dyDescent="0.2">
      <c r="A372" s="430"/>
      <c r="B372" s="456"/>
      <c r="C372" s="456">
        <v>4430</v>
      </c>
      <c r="D372" s="470" t="s">
        <v>474</v>
      </c>
      <c r="E372" s="471">
        <v>1400000</v>
      </c>
      <c r="F372" s="445">
        <v>7000</v>
      </c>
      <c r="G372" s="445">
        <v>9793</v>
      </c>
      <c r="H372" s="471">
        <f t="shared" si="79"/>
        <v>1397207</v>
      </c>
    </row>
    <row r="373" spans="1:8" s="403" customFormat="1" ht="12" customHeight="1" x14ac:dyDescent="0.2">
      <c r="A373" s="430"/>
      <c r="B373" s="433"/>
      <c r="C373" s="446"/>
      <c r="D373" s="541" t="s">
        <v>363</v>
      </c>
      <c r="E373" s="540">
        <v>1140825.47</v>
      </c>
      <c r="F373" s="540">
        <f>SUM(F374:F374)</f>
        <v>1838</v>
      </c>
      <c r="G373" s="540">
        <f>SUM(G374:G374)</f>
        <v>0</v>
      </c>
      <c r="H373" s="540">
        <f t="shared" si="79"/>
        <v>1142663.47</v>
      </c>
    </row>
    <row r="374" spans="1:8" s="403" customFormat="1" ht="11.25" customHeight="1" x14ac:dyDescent="0.2">
      <c r="A374" s="430"/>
      <c r="B374" s="433"/>
      <c r="C374" s="456">
        <v>4440</v>
      </c>
      <c r="D374" s="470" t="s">
        <v>364</v>
      </c>
      <c r="E374" s="471">
        <v>14503</v>
      </c>
      <c r="F374" s="445">
        <v>1838</v>
      </c>
      <c r="G374" s="445"/>
      <c r="H374" s="429">
        <f t="shared" si="79"/>
        <v>16341</v>
      </c>
    </row>
    <row r="375" spans="1:8" s="403" customFormat="1" ht="12" customHeight="1" thickBot="1" x14ac:dyDescent="0.25">
      <c r="A375" s="430">
        <v>921</v>
      </c>
      <c r="B375" s="437"/>
      <c r="C375" s="431"/>
      <c r="D375" s="432" t="s">
        <v>477</v>
      </c>
      <c r="E375" s="417">
        <v>26212362.079999998</v>
      </c>
      <c r="F375" s="420">
        <f>SUM(F376,F379)</f>
        <v>36500</v>
      </c>
      <c r="G375" s="420">
        <f>SUM(G376,G379)</f>
        <v>36500</v>
      </c>
      <c r="H375" s="417">
        <f t="shared" si="79"/>
        <v>26212362.079999998</v>
      </c>
    </row>
    <row r="376" spans="1:8" s="403" customFormat="1" ht="12" customHeight="1" thickTop="1" x14ac:dyDescent="0.2">
      <c r="A376" s="430"/>
      <c r="B376" s="446">
        <v>92113</v>
      </c>
      <c r="C376" s="446"/>
      <c r="D376" s="480" t="s">
        <v>92</v>
      </c>
      <c r="E376" s="423">
        <v>10107800</v>
      </c>
      <c r="F376" s="423">
        <f>SUM(F377)</f>
        <v>15000</v>
      </c>
      <c r="G376" s="423">
        <f>SUM(G377)</f>
        <v>0</v>
      </c>
      <c r="H376" s="423">
        <f t="shared" si="79"/>
        <v>10122800</v>
      </c>
    </row>
    <row r="377" spans="1:8" s="403" customFormat="1" ht="12" customHeight="1" x14ac:dyDescent="0.2">
      <c r="A377" s="430"/>
      <c r="B377" s="512"/>
      <c r="C377" s="446"/>
      <c r="D377" s="560" t="s">
        <v>478</v>
      </c>
      <c r="E377" s="473">
        <v>10107800</v>
      </c>
      <c r="F377" s="539">
        <f>SUM(F378:F378)</f>
        <v>15000</v>
      </c>
      <c r="G377" s="539">
        <f>SUM(G378:G378)</f>
        <v>0</v>
      </c>
      <c r="H377" s="540">
        <f t="shared" si="79"/>
        <v>10122800</v>
      </c>
    </row>
    <row r="378" spans="1:8" s="403" customFormat="1" ht="22.5" customHeight="1" x14ac:dyDescent="0.2">
      <c r="A378" s="430"/>
      <c r="B378" s="512"/>
      <c r="C378" s="453">
        <v>2800</v>
      </c>
      <c r="D378" s="457" t="s">
        <v>479</v>
      </c>
      <c r="E378" s="471">
        <v>200000</v>
      </c>
      <c r="F378" s="445">
        <v>15000</v>
      </c>
      <c r="G378" s="445"/>
      <c r="H378" s="429">
        <f t="shared" si="79"/>
        <v>215000</v>
      </c>
    </row>
    <row r="379" spans="1:8" s="403" customFormat="1" ht="12" customHeight="1" x14ac:dyDescent="0.2">
      <c r="A379" s="430"/>
      <c r="B379" s="433">
        <v>92195</v>
      </c>
      <c r="C379" s="447"/>
      <c r="D379" s="480" t="s">
        <v>100</v>
      </c>
      <c r="E379" s="423">
        <v>1091020</v>
      </c>
      <c r="F379" s="423">
        <f>SUM(F380)</f>
        <v>21500</v>
      </c>
      <c r="G379" s="423">
        <f>SUM(G380)</f>
        <v>36500</v>
      </c>
      <c r="H379" s="423">
        <f t="shared" si="79"/>
        <v>1076020</v>
      </c>
    </row>
    <row r="380" spans="1:8" s="403" customFormat="1" ht="12" customHeight="1" x14ac:dyDescent="0.2">
      <c r="A380" s="430"/>
      <c r="B380" s="512"/>
      <c r="C380" s="446"/>
      <c r="D380" s="560" t="s">
        <v>478</v>
      </c>
      <c r="E380" s="473">
        <v>1091020</v>
      </c>
      <c r="F380" s="539">
        <f>SUM(F381:F382)</f>
        <v>21500</v>
      </c>
      <c r="G380" s="539">
        <f>SUM(G381:G382)</f>
        <v>36500</v>
      </c>
      <c r="H380" s="540">
        <f t="shared" si="79"/>
        <v>1076020</v>
      </c>
    </row>
    <row r="381" spans="1:8" s="403" customFormat="1" ht="11.25" customHeight="1" x14ac:dyDescent="0.2">
      <c r="A381" s="430"/>
      <c r="B381" s="512"/>
      <c r="C381" s="456">
        <v>4170</v>
      </c>
      <c r="D381" s="470" t="s">
        <v>503</v>
      </c>
      <c r="E381" s="429">
        <v>50000</v>
      </c>
      <c r="F381" s="429">
        <v>21500</v>
      </c>
      <c r="G381" s="429"/>
      <c r="H381" s="429">
        <f t="shared" si="79"/>
        <v>71500</v>
      </c>
    </row>
    <row r="382" spans="1:8" s="403" customFormat="1" ht="11.25" customHeight="1" x14ac:dyDescent="0.2">
      <c r="A382" s="430"/>
      <c r="B382" s="433"/>
      <c r="C382" s="456">
        <v>4300</v>
      </c>
      <c r="D382" s="470" t="s">
        <v>504</v>
      </c>
      <c r="E382" s="471">
        <v>404900</v>
      </c>
      <c r="F382" s="445"/>
      <c r="G382" s="445">
        <f>15000+21500</f>
        <v>36500</v>
      </c>
      <c r="H382" s="429">
        <f t="shared" si="79"/>
        <v>368400</v>
      </c>
    </row>
    <row r="383" spans="1:8" s="403" customFormat="1" ht="12" customHeight="1" thickBot="1" x14ac:dyDescent="0.25">
      <c r="A383" s="430">
        <v>926</v>
      </c>
      <c r="B383" s="437"/>
      <c r="C383" s="431"/>
      <c r="D383" s="432" t="s">
        <v>480</v>
      </c>
      <c r="E383" s="417">
        <v>38721941.560000002</v>
      </c>
      <c r="F383" s="417">
        <f>SUM(F384,F388,F391)</f>
        <v>31430</v>
      </c>
      <c r="G383" s="417">
        <f>SUM(G384,G388,G391)</f>
        <v>31430</v>
      </c>
      <c r="H383" s="417">
        <f t="shared" si="79"/>
        <v>38721941.560000002</v>
      </c>
    </row>
    <row r="384" spans="1:8" s="403" customFormat="1" ht="12" customHeight="1" thickTop="1" x14ac:dyDescent="0.2">
      <c r="A384" s="430"/>
      <c r="B384" s="456">
        <v>92604</v>
      </c>
      <c r="C384" s="421"/>
      <c r="D384" s="422" t="s">
        <v>481</v>
      </c>
      <c r="E384" s="423">
        <v>19561242.559999999</v>
      </c>
      <c r="F384" s="423">
        <f>SUM(F385)</f>
        <v>7430</v>
      </c>
      <c r="G384" s="423">
        <f>SUM(G385)</f>
        <v>7430</v>
      </c>
      <c r="H384" s="423">
        <f t="shared" si="79"/>
        <v>19561242.559999999</v>
      </c>
    </row>
    <row r="385" spans="1:8" s="403" customFormat="1" ht="12" customHeight="1" x14ac:dyDescent="0.2">
      <c r="A385" s="430"/>
      <c r="B385" s="430"/>
      <c r="C385" s="431"/>
      <c r="D385" s="541" t="s">
        <v>358</v>
      </c>
      <c r="E385" s="540">
        <v>19561242.559999999</v>
      </c>
      <c r="F385" s="540">
        <f>SUM(F386:F387)</f>
        <v>7430</v>
      </c>
      <c r="G385" s="540">
        <f>SUM(G386:G387)</f>
        <v>7430</v>
      </c>
      <c r="H385" s="540">
        <f t="shared" si="79"/>
        <v>19561242.559999999</v>
      </c>
    </row>
    <row r="386" spans="1:8" s="403" customFormat="1" ht="11.25" customHeight="1" x14ac:dyDescent="0.2">
      <c r="A386" s="430"/>
      <c r="B386" s="439"/>
      <c r="C386" s="456">
        <v>4280</v>
      </c>
      <c r="D386" s="470" t="s">
        <v>359</v>
      </c>
      <c r="E386" s="515">
        <v>8297</v>
      </c>
      <c r="F386" s="471">
        <v>7430</v>
      </c>
      <c r="G386" s="471"/>
      <c r="H386" s="428">
        <f t="shared" si="79"/>
        <v>15727</v>
      </c>
    </row>
    <row r="387" spans="1:8" s="403" customFormat="1" ht="11.25" customHeight="1" x14ac:dyDescent="0.2">
      <c r="A387" s="430"/>
      <c r="B387" s="439"/>
      <c r="C387" s="456">
        <v>4300</v>
      </c>
      <c r="D387" s="470" t="s">
        <v>360</v>
      </c>
      <c r="E387" s="515">
        <v>2510577</v>
      </c>
      <c r="F387" s="471"/>
      <c r="G387" s="471">
        <v>7430</v>
      </c>
      <c r="H387" s="428">
        <f t="shared" si="79"/>
        <v>2503147</v>
      </c>
    </row>
    <row r="388" spans="1:8" s="403" customFormat="1" ht="12" customHeight="1" x14ac:dyDescent="0.2">
      <c r="A388" s="430"/>
      <c r="B388" s="505">
        <v>92605</v>
      </c>
      <c r="C388" s="504"/>
      <c r="D388" s="501" t="s">
        <v>482</v>
      </c>
      <c r="E388" s="423">
        <v>4850000</v>
      </c>
      <c r="F388" s="423">
        <f>SUM(F389)</f>
        <v>10000</v>
      </c>
      <c r="G388" s="423">
        <f>SUM(G389)</f>
        <v>0</v>
      </c>
      <c r="H388" s="423">
        <f t="shared" si="79"/>
        <v>4860000</v>
      </c>
    </row>
    <row r="389" spans="1:8" s="403" customFormat="1" ht="12" customHeight="1" x14ac:dyDescent="0.2">
      <c r="A389" s="430"/>
      <c r="B389" s="439"/>
      <c r="C389" s="431"/>
      <c r="D389" s="561" t="s">
        <v>483</v>
      </c>
      <c r="E389" s="540">
        <v>4850000</v>
      </c>
      <c r="F389" s="540">
        <f>SUM(F390:F390)</f>
        <v>10000</v>
      </c>
      <c r="G389" s="540">
        <f>SUM(G390:G390)</f>
        <v>0</v>
      </c>
      <c r="H389" s="540">
        <f t="shared" si="79"/>
        <v>4860000</v>
      </c>
    </row>
    <row r="390" spans="1:8" s="403" customFormat="1" ht="56.25" customHeight="1" x14ac:dyDescent="0.2">
      <c r="A390" s="430"/>
      <c r="B390" s="439"/>
      <c r="C390" s="493" t="s">
        <v>484</v>
      </c>
      <c r="D390" s="487" t="s">
        <v>485</v>
      </c>
      <c r="E390" s="515">
        <v>4850000</v>
      </c>
      <c r="F390" s="471">
        <v>10000</v>
      </c>
      <c r="G390" s="471"/>
      <c r="H390" s="428">
        <f t="shared" si="79"/>
        <v>4860000</v>
      </c>
    </row>
    <row r="391" spans="1:8" s="403" customFormat="1" ht="12" customHeight="1" x14ac:dyDescent="0.2">
      <c r="A391" s="430"/>
      <c r="B391" s="456">
        <v>92695</v>
      </c>
      <c r="C391" s="421"/>
      <c r="D391" s="480" t="s">
        <v>100</v>
      </c>
      <c r="E391" s="423">
        <v>879509</v>
      </c>
      <c r="F391" s="423">
        <f>SUM(F392)</f>
        <v>14000</v>
      </c>
      <c r="G391" s="423">
        <f>SUM(G392)</f>
        <v>24000</v>
      </c>
      <c r="H391" s="423">
        <f t="shared" si="79"/>
        <v>869509</v>
      </c>
    </row>
    <row r="392" spans="1:8" s="403" customFormat="1" ht="12" customHeight="1" x14ac:dyDescent="0.2">
      <c r="A392" s="430"/>
      <c r="B392" s="430"/>
      <c r="C392" s="431"/>
      <c r="D392" s="561" t="s">
        <v>483</v>
      </c>
      <c r="E392" s="540">
        <v>690000</v>
      </c>
      <c r="F392" s="540">
        <f>SUM(F393:F394)</f>
        <v>14000</v>
      </c>
      <c r="G392" s="540">
        <f>SUM(G393:G394)</f>
        <v>24000</v>
      </c>
      <c r="H392" s="540">
        <f t="shared" si="79"/>
        <v>680000</v>
      </c>
    </row>
    <row r="393" spans="1:8" s="403" customFormat="1" ht="22.5" customHeight="1" x14ac:dyDescent="0.2">
      <c r="A393" s="430"/>
      <c r="B393" s="456"/>
      <c r="C393" s="453">
        <v>3040</v>
      </c>
      <c r="D393" s="457" t="s">
        <v>486</v>
      </c>
      <c r="E393" s="515">
        <v>179200</v>
      </c>
      <c r="F393" s="471"/>
      <c r="G393" s="471">
        <v>24000</v>
      </c>
      <c r="H393" s="428">
        <f t="shared" si="79"/>
        <v>155200</v>
      </c>
    </row>
    <row r="394" spans="1:8" s="403" customFormat="1" ht="11.25" customHeight="1" x14ac:dyDescent="0.2">
      <c r="A394" s="430"/>
      <c r="B394" s="433"/>
      <c r="C394" s="456">
        <v>4300</v>
      </c>
      <c r="D394" s="470" t="s">
        <v>360</v>
      </c>
      <c r="E394" s="471">
        <v>33000</v>
      </c>
      <c r="F394" s="445">
        <v>14000</v>
      </c>
      <c r="G394" s="445"/>
      <c r="H394" s="428">
        <f t="shared" si="79"/>
        <v>47000</v>
      </c>
    </row>
    <row r="395" spans="1:8" s="403" customFormat="1" ht="15" customHeight="1" thickBot="1" x14ac:dyDescent="0.25">
      <c r="A395" s="512"/>
      <c r="B395" s="439"/>
      <c r="C395" s="456"/>
      <c r="D395" s="416" t="s">
        <v>487</v>
      </c>
      <c r="E395" s="417">
        <v>51041391.07</v>
      </c>
      <c r="F395" s="417">
        <f>SUM(F396,F401)</f>
        <v>35197.64</v>
      </c>
      <c r="G395" s="417">
        <f>SUM(G396,G401)</f>
        <v>0</v>
      </c>
      <c r="H395" s="417">
        <f t="shared" si="79"/>
        <v>51076588.710000001</v>
      </c>
    </row>
    <row r="396" spans="1:8" s="403" customFormat="1" ht="14.25" customHeight="1" thickTop="1" thickBot="1" x14ac:dyDescent="0.25">
      <c r="A396" s="437">
        <v>750</v>
      </c>
      <c r="B396" s="437"/>
      <c r="C396" s="431"/>
      <c r="D396" s="432" t="s">
        <v>328</v>
      </c>
      <c r="E396" s="417">
        <v>2405668.6</v>
      </c>
      <c r="F396" s="417">
        <f>SUM(F397)</f>
        <v>50.64</v>
      </c>
      <c r="G396" s="417">
        <f>SUM(G397)</f>
        <v>0</v>
      </c>
      <c r="H396" s="417">
        <f t="shared" si="79"/>
        <v>2405719.2400000002</v>
      </c>
    </row>
    <row r="397" spans="1:8" s="403" customFormat="1" ht="12" customHeight="1" thickTop="1" x14ac:dyDescent="0.2">
      <c r="A397" s="437"/>
      <c r="B397" s="456">
        <v>75011</v>
      </c>
      <c r="C397" s="421"/>
      <c r="D397" s="454" t="s">
        <v>329</v>
      </c>
      <c r="E397" s="465">
        <v>2405668.6</v>
      </c>
      <c r="F397" s="424">
        <f>SUM(F398)</f>
        <v>50.64</v>
      </c>
      <c r="G397" s="424">
        <f>SUM(G398)</f>
        <v>0</v>
      </c>
      <c r="H397" s="423">
        <f t="shared" si="79"/>
        <v>2405719.2400000002</v>
      </c>
    </row>
    <row r="398" spans="1:8" s="403" customFormat="1" ht="48.75" customHeight="1" x14ac:dyDescent="0.2">
      <c r="A398" s="437"/>
      <c r="B398" s="456"/>
      <c r="C398" s="413"/>
      <c r="D398" s="562" t="s">
        <v>488</v>
      </c>
      <c r="E398" s="473">
        <v>250.60000000000002</v>
      </c>
      <c r="F398" s="539">
        <f>SUM(F399:F400)</f>
        <v>50.64</v>
      </c>
      <c r="G398" s="539">
        <f>SUM(G399:G400)</f>
        <v>0</v>
      </c>
      <c r="H398" s="540">
        <f t="shared" si="79"/>
        <v>301.24</v>
      </c>
    </row>
    <row r="399" spans="1:8" s="403" customFormat="1" ht="22.5" customHeight="1" x14ac:dyDescent="0.2">
      <c r="A399" s="450"/>
      <c r="B399" s="499"/>
      <c r="C399" s="461">
        <v>4740</v>
      </c>
      <c r="D399" s="462" t="s">
        <v>470</v>
      </c>
      <c r="E399" s="507">
        <v>209.93</v>
      </c>
      <c r="F399" s="465">
        <v>42.42</v>
      </c>
      <c r="G399" s="465"/>
      <c r="H399" s="424">
        <f t="shared" si="79"/>
        <v>252.35000000000002</v>
      </c>
    </row>
    <row r="400" spans="1:8" s="403" customFormat="1" ht="23.25" customHeight="1" x14ac:dyDescent="0.2">
      <c r="A400" s="437"/>
      <c r="B400" s="456"/>
      <c r="C400" s="453">
        <v>4850</v>
      </c>
      <c r="D400" s="457" t="s">
        <v>393</v>
      </c>
      <c r="E400" s="445">
        <v>40.67</v>
      </c>
      <c r="F400" s="471">
        <v>8.2200000000000006</v>
      </c>
      <c r="G400" s="471"/>
      <c r="H400" s="429">
        <f t="shared" si="79"/>
        <v>48.89</v>
      </c>
    </row>
    <row r="401" spans="1:8" s="403" customFormat="1" ht="12" customHeight="1" thickBot="1" x14ac:dyDescent="0.25">
      <c r="A401" s="516">
        <v>852</v>
      </c>
      <c r="B401" s="516"/>
      <c r="C401" s="504"/>
      <c r="D401" s="517" t="s">
        <v>313</v>
      </c>
      <c r="E401" s="417">
        <v>5739251.5599999996</v>
      </c>
      <c r="F401" s="417">
        <f>SUM(F402)</f>
        <v>35147</v>
      </c>
      <c r="G401" s="417">
        <f>SUM(G402)</f>
        <v>0</v>
      </c>
      <c r="H401" s="417">
        <f t="shared" si="79"/>
        <v>5774398.5599999996</v>
      </c>
    </row>
    <row r="402" spans="1:8" s="403" customFormat="1" ht="12" customHeight="1" thickTop="1" x14ac:dyDescent="0.2">
      <c r="A402" s="439"/>
      <c r="B402" s="504">
        <v>85203</v>
      </c>
      <c r="C402" s="518"/>
      <c r="D402" s="501" t="s">
        <v>331</v>
      </c>
      <c r="E402" s="465">
        <v>1817035</v>
      </c>
      <c r="F402" s="424">
        <f>SUM(F403)</f>
        <v>35147</v>
      </c>
      <c r="G402" s="424">
        <f>SUM(G403)</f>
        <v>0</v>
      </c>
      <c r="H402" s="423">
        <f t="shared" si="79"/>
        <v>1852182</v>
      </c>
    </row>
    <row r="403" spans="1:8" s="403" customFormat="1" ht="12" customHeight="1" x14ac:dyDescent="0.2">
      <c r="A403" s="439"/>
      <c r="B403" s="504"/>
      <c r="C403" s="518"/>
      <c r="D403" s="563" t="s">
        <v>489</v>
      </c>
      <c r="E403" s="553">
        <v>1635235</v>
      </c>
      <c r="F403" s="539">
        <f>SUM(F404:F407)</f>
        <v>35147</v>
      </c>
      <c r="G403" s="539">
        <f>SUM(G404:G407)</f>
        <v>0</v>
      </c>
      <c r="H403" s="540">
        <f t="shared" si="79"/>
        <v>1670382</v>
      </c>
    </row>
    <row r="404" spans="1:8" s="403" customFormat="1" ht="12" customHeight="1" x14ac:dyDescent="0.2">
      <c r="A404" s="439"/>
      <c r="B404" s="456"/>
      <c r="C404" s="456">
        <v>4010</v>
      </c>
      <c r="D404" s="470" t="s">
        <v>428</v>
      </c>
      <c r="E404" s="471">
        <v>1105317</v>
      </c>
      <c r="F404" s="471">
        <v>22737</v>
      </c>
      <c r="G404" s="471"/>
      <c r="H404" s="429">
        <f t="shared" si="79"/>
        <v>1128054</v>
      </c>
    </row>
    <row r="405" spans="1:8" s="403" customFormat="1" ht="12" customHeight="1" x14ac:dyDescent="0.2">
      <c r="A405" s="439"/>
      <c r="B405" s="456"/>
      <c r="C405" s="456">
        <v>4110</v>
      </c>
      <c r="D405" s="470" t="s">
        <v>407</v>
      </c>
      <c r="E405" s="471">
        <v>199792</v>
      </c>
      <c r="F405" s="471">
        <v>3916</v>
      </c>
      <c r="G405" s="471"/>
      <c r="H405" s="429">
        <f t="shared" si="79"/>
        <v>203708</v>
      </c>
    </row>
    <row r="406" spans="1:8" s="403" customFormat="1" ht="12" customHeight="1" x14ac:dyDescent="0.2">
      <c r="A406" s="439"/>
      <c r="B406" s="456"/>
      <c r="C406" s="456">
        <v>4120</v>
      </c>
      <c r="D406" s="470" t="s">
        <v>408</v>
      </c>
      <c r="E406" s="471">
        <v>21029</v>
      </c>
      <c r="F406" s="471">
        <v>574</v>
      </c>
      <c r="G406" s="471"/>
      <c r="H406" s="429">
        <f t="shared" si="79"/>
        <v>21603</v>
      </c>
    </row>
    <row r="407" spans="1:8" s="403" customFormat="1" ht="12" customHeight="1" x14ac:dyDescent="0.2">
      <c r="A407" s="439"/>
      <c r="B407" s="456"/>
      <c r="C407" s="434" t="s">
        <v>351</v>
      </c>
      <c r="D407" s="468" t="s">
        <v>352</v>
      </c>
      <c r="E407" s="471">
        <v>27791</v>
      </c>
      <c r="F407" s="471">
        <v>7920</v>
      </c>
      <c r="G407" s="471"/>
      <c r="H407" s="429">
        <f t="shared" si="79"/>
        <v>35711</v>
      </c>
    </row>
    <row r="408" spans="1:8" s="403" customFormat="1" ht="17.25" customHeight="1" thickBot="1" x14ac:dyDescent="0.25">
      <c r="A408" s="519"/>
      <c r="B408" s="439"/>
      <c r="C408" s="456"/>
      <c r="D408" s="416" t="s">
        <v>490</v>
      </c>
      <c r="E408" s="417">
        <v>26029956</v>
      </c>
      <c r="F408" s="417">
        <f>SUM(F409,F413,F424)</f>
        <v>362593.96</v>
      </c>
      <c r="G408" s="417">
        <f>SUM(G409,G413,G424)</f>
        <v>368363</v>
      </c>
      <c r="H408" s="417">
        <f>SUM(E408+F408-G408)</f>
        <v>26024186.960000001</v>
      </c>
    </row>
    <row r="409" spans="1:8" s="403" customFormat="1" ht="16.899999999999999" customHeight="1" thickTop="1" thickBot="1" x14ac:dyDescent="0.25">
      <c r="A409" s="431" t="s">
        <v>335</v>
      </c>
      <c r="B409" s="437"/>
      <c r="C409" s="431"/>
      <c r="D409" s="432" t="s">
        <v>336</v>
      </c>
      <c r="E409" s="417">
        <v>1522670</v>
      </c>
      <c r="F409" s="417">
        <f>SUM(F410)</f>
        <v>26000</v>
      </c>
      <c r="G409" s="417">
        <f>SUM(G410)</f>
        <v>0</v>
      </c>
      <c r="H409" s="417">
        <f t="shared" ref="H409:H428" si="80">SUM(E409+F409-G409)</f>
        <v>1548670</v>
      </c>
    </row>
    <row r="410" spans="1:8" s="403" customFormat="1" ht="12" customHeight="1" thickTop="1" x14ac:dyDescent="0.2">
      <c r="A410" s="430"/>
      <c r="B410" s="439">
        <v>71012</v>
      </c>
      <c r="C410" s="456"/>
      <c r="D410" s="422" t="s">
        <v>337</v>
      </c>
      <c r="E410" s="465">
        <v>470102</v>
      </c>
      <c r="F410" s="424">
        <f>SUM(F411)</f>
        <v>26000</v>
      </c>
      <c r="G410" s="424">
        <f>SUM(G411)</f>
        <v>0</v>
      </c>
      <c r="H410" s="423">
        <f t="shared" si="80"/>
        <v>496102</v>
      </c>
    </row>
    <row r="411" spans="1:8" s="403" customFormat="1" ht="12" customHeight="1" x14ac:dyDescent="0.2">
      <c r="A411" s="430"/>
      <c r="B411" s="437"/>
      <c r="C411" s="413"/>
      <c r="D411" s="564" t="s">
        <v>491</v>
      </c>
      <c r="E411" s="553">
        <v>108032</v>
      </c>
      <c r="F411" s="539">
        <f>SUM(F412:F412)</f>
        <v>26000</v>
      </c>
      <c r="G411" s="539">
        <f>SUM(G412:G412)</f>
        <v>0</v>
      </c>
      <c r="H411" s="540">
        <f t="shared" si="80"/>
        <v>134032</v>
      </c>
    </row>
    <row r="412" spans="1:8" s="403" customFormat="1" ht="12" customHeight="1" x14ac:dyDescent="0.2">
      <c r="A412" s="430"/>
      <c r="B412" s="439"/>
      <c r="C412" s="456">
        <v>4300</v>
      </c>
      <c r="D412" s="470" t="s">
        <v>360</v>
      </c>
      <c r="E412" s="471">
        <v>107000</v>
      </c>
      <c r="F412" s="471">
        <v>26000</v>
      </c>
      <c r="G412" s="471"/>
      <c r="H412" s="429">
        <f t="shared" si="80"/>
        <v>133000</v>
      </c>
    </row>
    <row r="413" spans="1:8" s="403" customFormat="1" ht="12" customHeight="1" thickBot="1" x14ac:dyDescent="0.25">
      <c r="A413" s="437">
        <v>754</v>
      </c>
      <c r="B413" s="437"/>
      <c r="C413" s="431"/>
      <c r="D413" s="432" t="s">
        <v>492</v>
      </c>
      <c r="E413" s="417">
        <v>22082335</v>
      </c>
      <c r="F413" s="420">
        <f t="shared" ref="F413:G414" si="81">SUM(F414)</f>
        <v>279557</v>
      </c>
      <c r="G413" s="420">
        <f t="shared" si="81"/>
        <v>368063</v>
      </c>
      <c r="H413" s="417">
        <f>SUM(E413+F413-G413)</f>
        <v>21993829</v>
      </c>
    </row>
    <row r="414" spans="1:8" s="403" customFormat="1" ht="12" customHeight="1" thickTop="1" x14ac:dyDescent="0.2">
      <c r="A414" s="512"/>
      <c r="B414" s="456">
        <v>75411</v>
      </c>
      <c r="C414" s="421"/>
      <c r="D414" s="454" t="s">
        <v>341</v>
      </c>
      <c r="E414" s="423">
        <v>22082335</v>
      </c>
      <c r="F414" s="424">
        <f t="shared" si="81"/>
        <v>279557</v>
      </c>
      <c r="G414" s="424">
        <f t="shared" si="81"/>
        <v>368063</v>
      </c>
      <c r="H414" s="423">
        <f>SUM(E414+F414-G414)</f>
        <v>21993829</v>
      </c>
    </row>
    <row r="415" spans="1:8" s="403" customFormat="1" ht="12" customHeight="1" x14ac:dyDescent="0.2">
      <c r="A415" s="404"/>
      <c r="B415" s="421"/>
      <c r="C415" s="456"/>
      <c r="D415" s="565" t="s">
        <v>493</v>
      </c>
      <c r="E415" s="540">
        <v>22082335</v>
      </c>
      <c r="F415" s="540">
        <f>SUM(F416:F423)</f>
        <v>279557</v>
      </c>
      <c r="G415" s="540">
        <f>SUM(G416:G423)</f>
        <v>368063</v>
      </c>
      <c r="H415" s="473">
        <f>SUM(E415+F415-G415)</f>
        <v>21993829</v>
      </c>
    </row>
    <row r="416" spans="1:8" s="403" customFormat="1" ht="23.25" customHeight="1" x14ac:dyDescent="0.2">
      <c r="A416" s="404"/>
      <c r="B416" s="439"/>
      <c r="C416" s="453">
        <v>3070</v>
      </c>
      <c r="D416" s="457" t="s">
        <v>494</v>
      </c>
      <c r="E416" s="445">
        <v>620432</v>
      </c>
      <c r="F416" s="445">
        <v>31205</v>
      </c>
      <c r="G416" s="445"/>
      <c r="H416" s="429">
        <f t="shared" ref="H416:H423" si="82">SUM(E416+F416-G416)</f>
        <v>651637</v>
      </c>
    </row>
    <row r="417" spans="1:8" s="403" customFormat="1" ht="12" customHeight="1" x14ac:dyDescent="0.2">
      <c r="A417" s="404"/>
      <c r="B417" s="439"/>
      <c r="C417" s="456">
        <v>4010</v>
      </c>
      <c r="D417" s="470" t="s">
        <v>428</v>
      </c>
      <c r="E417" s="445">
        <v>137902</v>
      </c>
      <c r="F417" s="445">
        <v>1000</v>
      </c>
      <c r="G417" s="445"/>
      <c r="H417" s="429">
        <f t="shared" si="82"/>
        <v>138902</v>
      </c>
    </row>
    <row r="418" spans="1:8" s="403" customFormat="1" ht="12" customHeight="1" x14ac:dyDescent="0.2">
      <c r="A418" s="404"/>
      <c r="B418" s="439"/>
      <c r="C418" s="456">
        <v>4020</v>
      </c>
      <c r="D418" s="470" t="s">
        <v>495</v>
      </c>
      <c r="E418" s="445">
        <v>151814</v>
      </c>
      <c r="F418" s="445">
        <v>1000</v>
      </c>
      <c r="G418" s="445"/>
      <c r="H418" s="429">
        <f t="shared" si="82"/>
        <v>152814</v>
      </c>
    </row>
    <row r="419" spans="1:8" s="403" customFormat="1" ht="12" customHeight="1" x14ac:dyDescent="0.2">
      <c r="A419" s="404"/>
      <c r="B419" s="439"/>
      <c r="C419" s="456">
        <v>4050</v>
      </c>
      <c r="D419" s="520" t="s">
        <v>496</v>
      </c>
      <c r="E419" s="445">
        <v>15020782</v>
      </c>
      <c r="F419" s="445">
        <v>72000</v>
      </c>
      <c r="G419" s="445">
        <f>23583+72000+271277</f>
        <v>366860</v>
      </c>
      <c r="H419" s="429">
        <f t="shared" si="82"/>
        <v>14725922</v>
      </c>
    </row>
    <row r="420" spans="1:8" s="403" customFormat="1" ht="21.75" customHeight="1" x14ac:dyDescent="0.2">
      <c r="A420" s="404"/>
      <c r="B420" s="439"/>
      <c r="C420" s="453">
        <v>4060</v>
      </c>
      <c r="D420" s="521" t="s">
        <v>497</v>
      </c>
      <c r="E420" s="445">
        <v>348345</v>
      </c>
      <c r="F420" s="445">
        <f>23583+70000</f>
        <v>93583</v>
      </c>
      <c r="G420" s="445">
        <v>1203</v>
      </c>
      <c r="H420" s="429">
        <f t="shared" si="82"/>
        <v>440725</v>
      </c>
    </row>
    <row r="421" spans="1:8" s="403" customFormat="1" ht="23.25" customHeight="1" x14ac:dyDescent="0.2">
      <c r="A421" s="404"/>
      <c r="B421" s="439"/>
      <c r="C421" s="426" t="s">
        <v>498</v>
      </c>
      <c r="D421" s="522" t="s">
        <v>499</v>
      </c>
      <c r="E421" s="445">
        <v>587124</v>
      </c>
      <c r="F421" s="445">
        <v>5172</v>
      </c>
      <c r="G421" s="445"/>
      <c r="H421" s="429">
        <f t="shared" si="82"/>
        <v>592296</v>
      </c>
    </row>
    <row r="422" spans="1:8" s="403" customFormat="1" ht="22.5" customHeight="1" x14ac:dyDescent="0.2">
      <c r="A422" s="404"/>
      <c r="B422" s="439"/>
      <c r="C422" s="523">
        <v>4180</v>
      </c>
      <c r="D422" s="524" t="s">
        <v>500</v>
      </c>
      <c r="E422" s="445">
        <v>3186351</v>
      </c>
      <c r="F422" s="445">
        <v>13873</v>
      </c>
      <c r="G422" s="445"/>
      <c r="H422" s="429">
        <f t="shared" si="82"/>
        <v>3200224</v>
      </c>
    </row>
    <row r="423" spans="1:8" s="403" customFormat="1" ht="12" customHeight="1" x14ac:dyDescent="0.2">
      <c r="A423" s="404"/>
      <c r="B423" s="439"/>
      <c r="C423" s="434" t="s">
        <v>351</v>
      </c>
      <c r="D423" s="468" t="s">
        <v>352</v>
      </c>
      <c r="E423" s="445">
        <v>160000</v>
      </c>
      <c r="F423" s="445">
        <v>61724</v>
      </c>
      <c r="G423" s="445"/>
      <c r="H423" s="429">
        <f t="shared" si="82"/>
        <v>221724</v>
      </c>
    </row>
    <row r="424" spans="1:8" s="403" customFormat="1" ht="12" customHeight="1" thickBot="1" x14ac:dyDescent="0.25">
      <c r="A424" s="430">
        <v>853</v>
      </c>
      <c r="B424" s="437"/>
      <c r="C424" s="431"/>
      <c r="D424" s="432" t="s">
        <v>342</v>
      </c>
      <c r="E424" s="417">
        <v>650810</v>
      </c>
      <c r="F424" s="417">
        <f>SUM(F425,F433)</f>
        <v>57036.959999999999</v>
      </c>
      <c r="G424" s="417">
        <f>SUM(G425,G433)</f>
        <v>300</v>
      </c>
      <c r="H424" s="417">
        <f t="shared" si="80"/>
        <v>707546.96</v>
      </c>
    </row>
    <row r="425" spans="1:8" s="403" customFormat="1" ht="12" customHeight="1" thickTop="1" x14ac:dyDescent="0.2">
      <c r="A425" s="430"/>
      <c r="B425" s="439">
        <v>85321</v>
      </c>
      <c r="C425" s="413"/>
      <c r="D425" s="422" t="s">
        <v>343</v>
      </c>
      <c r="E425" s="465">
        <v>650810</v>
      </c>
      <c r="F425" s="424">
        <f>SUM(F426,F429)</f>
        <v>570</v>
      </c>
      <c r="G425" s="424">
        <f>SUM(G426,G429)</f>
        <v>300</v>
      </c>
      <c r="H425" s="423">
        <f t="shared" si="80"/>
        <v>651080</v>
      </c>
    </row>
    <row r="426" spans="1:8" s="403" customFormat="1" ht="12" customHeight="1" x14ac:dyDescent="0.2">
      <c r="A426" s="430"/>
      <c r="B426" s="439"/>
      <c r="C426" s="413"/>
      <c r="D426" s="544" t="s">
        <v>259</v>
      </c>
      <c r="E426" s="473">
        <v>344200</v>
      </c>
      <c r="F426" s="539">
        <f>SUM(F427:F428)</f>
        <v>300</v>
      </c>
      <c r="G426" s="539">
        <f>SUM(G427:G428)</f>
        <v>300</v>
      </c>
      <c r="H426" s="540">
        <f t="shared" si="80"/>
        <v>344200</v>
      </c>
    </row>
    <row r="427" spans="1:8" s="403" customFormat="1" ht="12" customHeight="1" x14ac:dyDescent="0.2">
      <c r="A427" s="430"/>
      <c r="B427" s="439"/>
      <c r="C427" s="456">
        <v>4300</v>
      </c>
      <c r="D427" s="470" t="s">
        <v>360</v>
      </c>
      <c r="E427" s="445">
        <v>172800</v>
      </c>
      <c r="F427" s="445"/>
      <c r="G427" s="445">
        <v>300</v>
      </c>
      <c r="H427" s="429">
        <f t="shared" si="80"/>
        <v>172500</v>
      </c>
    </row>
    <row r="428" spans="1:8" s="403" customFormat="1" ht="12" customHeight="1" x14ac:dyDescent="0.2">
      <c r="A428" s="430"/>
      <c r="B428" s="439"/>
      <c r="C428" s="456">
        <v>4710</v>
      </c>
      <c r="D428" s="470" t="s">
        <v>397</v>
      </c>
      <c r="E428" s="445">
        <v>120</v>
      </c>
      <c r="F428" s="445">
        <v>300</v>
      </c>
      <c r="G428" s="525"/>
      <c r="H428" s="429">
        <f t="shared" si="80"/>
        <v>420</v>
      </c>
    </row>
    <row r="429" spans="1:8" s="403" customFormat="1" ht="45" x14ac:dyDescent="0.2">
      <c r="A429" s="526"/>
      <c r="B429" s="527"/>
      <c r="C429" s="413"/>
      <c r="D429" s="537" t="s">
        <v>501</v>
      </c>
      <c r="E429" s="473">
        <v>810</v>
      </c>
      <c r="F429" s="534">
        <f>SUM(F430:F432)</f>
        <v>270</v>
      </c>
      <c r="G429" s="534">
        <f>SUM(G430:G432)</f>
        <v>0</v>
      </c>
      <c r="H429" s="473">
        <f>SUM(E429+F429-G429)</f>
        <v>1080</v>
      </c>
    </row>
    <row r="430" spans="1:8" s="403" customFormat="1" ht="12" customHeight="1" x14ac:dyDescent="0.2">
      <c r="A430" s="526"/>
      <c r="B430" s="527"/>
      <c r="C430" s="439">
        <v>4370</v>
      </c>
      <c r="D430" s="470" t="s">
        <v>398</v>
      </c>
      <c r="E430" s="471">
        <v>420</v>
      </c>
      <c r="F430" s="445">
        <v>140</v>
      </c>
      <c r="G430" s="445"/>
      <c r="H430" s="471">
        <f t="shared" ref="H430:H432" si="83">SUM(E430+F430-G430)</f>
        <v>560</v>
      </c>
    </row>
    <row r="431" spans="1:8" s="403" customFormat="1" ht="22.5" x14ac:dyDescent="0.2">
      <c r="A431" s="526"/>
      <c r="B431" s="527"/>
      <c r="C431" s="453">
        <v>4740</v>
      </c>
      <c r="D431" s="457" t="s">
        <v>470</v>
      </c>
      <c r="E431" s="471">
        <v>300</v>
      </c>
      <c r="F431" s="445">
        <v>100</v>
      </c>
      <c r="G431" s="445"/>
      <c r="H431" s="471">
        <f t="shared" si="83"/>
        <v>400</v>
      </c>
    </row>
    <row r="432" spans="1:8" s="403" customFormat="1" ht="22.5" customHeight="1" x14ac:dyDescent="0.2">
      <c r="A432" s="526"/>
      <c r="B432" s="527"/>
      <c r="C432" s="453">
        <v>4850</v>
      </c>
      <c r="D432" s="457" t="s">
        <v>393</v>
      </c>
      <c r="E432" s="445">
        <v>90</v>
      </c>
      <c r="F432" s="445">
        <v>30</v>
      </c>
      <c r="G432" s="445"/>
      <c r="H432" s="429">
        <f t="shared" si="83"/>
        <v>120</v>
      </c>
    </row>
    <row r="433" spans="1:8" s="403" customFormat="1" ht="12" customHeight="1" x14ac:dyDescent="0.2">
      <c r="A433" s="526"/>
      <c r="B433" s="439">
        <v>85334</v>
      </c>
      <c r="C433" s="456"/>
      <c r="D433" s="422" t="s">
        <v>345</v>
      </c>
      <c r="E433" s="423">
        <v>0</v>
      </c>
      <c r="F433" s="423">
        <f t="shared" ref="F433:G434" si="84">SUM(F434)</f>
        <v>56466.96</v>
      </c>
      <c r="G433" s="423">
        <f t="shared" si="84"/>
        <v>0</v>
      </c>
      <c r="H433" s="423">
        <f>SUM(E433+F433-G433)</f>
        <v>56466.96</v>
      </c>
    </row>
    <row r="434" spans="1:8" s="403" customFormat="1" ht="12" customHeight="1" x14ac:dyDescent="0.2">
      <c r="A434" s="526"/>
      <c r="B434" s="439"/>
      <c r="C434" s="413"/>
      <c r="D434" s="544" t="s">
        <v>4</v>
      </c>
      <c r="E434" s="473">
        <v>0</v>
      </c>
      <c r="F434" s="534">
        <f t="shared" si="84"/>
        <v>56466.96</v>
      </c>
      <c r="G434" s="534">
        <f t="shared" si="84"/>
        <v>0</v>
      </c>
      <c r="H434" s="473">
        <f>SUM(E434+F434-G434)</f>
        <v>56466.96</v>
      </c>
    </row>
    <row r="435" spans="1:8" s="403" customFormat="1" ht="12" customHeight="1" x14ac:dyDescent="0.2">
      <c r="A435" s="526"/>
      <c r="B435" s="412"/>
      <c r="C435" s="504">
        <v>3110</v>
      </c>
      <c r="D435" s="505" t="s">
        <v>502</v>
      </c>
      <c r="E435" s="458">
        <v>0</v>
      </c>
      <c r="F435" s="459">
        <v>56466.96</v>
      </c>
      <c r="G435" s="459"/>
      <c r="H435" s="458">
        <f t="shared" ref="H435" si="85">SUM(E435+F435-G435)</f>
        <v>56466.96</v>
      </c>
    </row>
    <row r="436" spans="1:8" s="403" customFormat="1" ht="3.75" customHeight="1" x14ac:dyDescent="0.2">
      <c r="A436" s="528"/>
      <c r="B436" s="528"/>
      <c r="C436" s="529"/>
      <c r="D436" s="530"/>
      <c r="E436" s="423"/>
      <c r="F436" s="423"/>
      <c r="G436" s="423"/>
      <c r="H436" s="465"/>
    </row>
    <row r="437" spans="1:8" s="403" customFormat="1" ht="12.95" customHeight="1" x14ac:dyDescent="0.2"/>
    <row r="438" spans="1:8" s="403" customFormat="1" ht="12.95" customHeight="1" x14ac:dyDescent="0.2"/>
    <row r="439" spans="1:8" s="403" customFormat="1" ht="12.95" customHeight="1" x14ac:dyDescent="0.2"/>
    <row r="440" spans="1:8" s="403" customFormat="1" ht="12.95" customHeight="1" x14ac:dyDescent="0.2"/>
    <row r="441" spans="1:8" s="403" customFormat="1" ht="12.95" customHeight="1" x14ac:dyDescent="0.2"/>
    <row r="442" spans="1:8" s="403" customFormat="1" ht="12.95" customHeight="1" x14ac:dyDescent="0.2"/>
    <row r="443" spans="1:8" s="403" customFormat="1" ht="12.95" customHeight="1" x14ac:dyDescent="0.2"/>
    <row r="444" spans="1:8" s="403" customFormat="1" ht="12.95" customHeight="1" x14ac:dyDescent="0.2"/>
    <row r="445" spans="1:8" s="403" customFormat="1" ht="12.95" customHeight="1" x14ac:dyDescent="0.2"/>
    <row r="446" spans="1:8" s="403" customFormat="1" ht="12.95" customHeight="1" x14ac:dyDescent="0.2"/>
    <row r="447" spans="1:8" s="403" customFormat="1" ht="12.95" customHeight="1" x14ac:dyDescent="0.2"/>
    <row r="448" spans="1:8" s="403" customFormat="1" ht="12.95" customHeight="1" x14ac:dyDescent="0.2"/>
    <row r="449" s="403" customFormat="1" ht="12.95" customHeight="1" x14ac:dyDescent="0.2"/>
    <row r="450" s="403" customFormat="1" ht="12.95" customHeight="1" x14ac:dyDescent="0.2"/>
    <row r="451" s="403" customFormat="1" ht="12.95" customHeight="1" x14ac:dyDescent="0.2"/>
    <row r="452" s="403" customFormat="1" ht="12.95" customHeight="1" x14ac:dyDescent="0.2"/>
    <row r="453" s="403" customFormat="1" ht="12.95" customHeight="1" x14ac:dyDescent="0.2"/>
    <row r="454" s="403" customFormat="1" ht="12.95" customHeight="1" x14ac:dyDescent="0.2"/>
    <row r="455" s="403" customFormat="1" ht="12.95" customHeight="1" x14ac:dyDescent="0.2"/>
    <row r="456" s="403" customFormat="1" ht="12.95" customHeight="1" x14ac:dyDescent="0.2"/>
    <row r="457" s="403" customFormat="1" ht="12.95" customHeight="1" x14ac:dyDescent="0.2"/>
    <row r="458" s="403" customFormat="1" ht="12.95" customHeight="1" x14ac:dyDescent="0.2"/>
    <row r="459" s="403" customFormat="1" ht="12.95" customHeight="1" x14ac:dyDescent="0.2"/>
    <row r="460" s="403" customFormat="1" ht="12.95" customHeight="1" x14ac:dyDescent="0.2"/>
    <row r="461" s="403" customFormat="1" ht="12.95" customHeight="1" x14ac:dyDescent="0.2"/>
    <row r="462" s="403" customFormat="1" ht="12.95" customHeight="1" x14ac:dyDescent="0.2"/>
    <row r="463" s="403" customFormat="1" ht="12.95" customHeight="1" x14ac:dyDescent="0.2"/>
    <row r="464" s="403" customFormat="1" ht="12.95" customHeight="1" x14ac:dyDescent="0.2"/>
    <row r="465" s="403" customFormat="1" ht="12.95" customHeight="1" x14ac:dyDescent="0.2"/>
    <row r="466" s="403" customFormat="1" ht="12.95" customHeight="1" x14ac:dyDescent="0.2"/>
    <row r="467" s="403" customFormat="1" ht="12.95" customHeight="1" x14ac:dyDescent="0.2"/>
    <row r="468" s="403" customFormat="1" ht="12.95" customHeight="1" x14ac:dyDescent="0.2"/>
    <row r="469" s="403" customFormat="1" ht="12.95" customHeight="1" x14ac:dyDescent="0.2"/>
    <row r="470" s="403" customFormat="1" ht="12.95" customHeight="1" x14ac:dyDescent="0.2"/>
    <row r="471" s="403" customFormat="1" ht="12.95" customHeight="1" x14ac:dyDescent="0.2"/>
    <row r="472" s="403" customFormat="1" ht="12.95" customHeight="1" x14ac:dyDescent="0.2"/>
    <row r="473" s="403" customFormat="1" ht="12.95" customHeight="1" x14ac:dyDescent="0.2"/>
    <row r="474" s="403" customFormat="1" ht="12.95" customHeight="1" x14ac:dyDescent="0.2"/>
    <row r="475" s="403" customFormat="1" ht="12.95" customHeight="1" x14ac:dyDescent="0.2"/>
    <row r="476" s="403" customFormat="1" ht="12.95" customHeight="1" x14ac:dyDescent="0.2"/>
    <row r="477" s="403" customFormat="1" ht="12.95" customHeight="1" x14ac:dyDescent="0.2"/>
    <row r="478" s="403" customFormat="1" ht="12.95" customHeight="1" x14ac:dyDescent="0.2"/>
    <row r="479" s="403" customFormat="1" ht="12.95" customHeight="1" x14ac:dyDescent="0.2"/>
    <row r="480" s="403" customFormat="1" ht="12.95" customHeight="1" x14ac:dyDescent="0.2"/>
    <row r="481" s="403" customFormat="1" ht="12.95" customHeight="1" x14ac:dyDescent="0.2"/>
    <row r="482" s="403" customFormat="1" ht="12.95" customHeight="1" x14ac:dyDescent="0.2"/>
    <row r="483" s="403" customFormat="1" ht="12.95" customHeight="1" x14ac:dyDescent="0.2"/>
    <row r="484" s="403" customFormat="1" ht="12.95" customHeight="1" x14ac:dyDescent="0.2"/>
    <row r="485" s="403" customFormat="1" ht="12.95" customHeight="1" x14ac:dyDescent="0.2"/>
    <row r="486" s="403" customFormat="1" ht="12.95" customHeight="1" x14ac:dyDescent="0.2"/>
    <row r="487" s="403" customFormat="1" ht="12.95" customHeight="1" x14ac:dyDescent="0.2"/>
    <row r="488" s="403" customFormat="1" ht="12.95" customHeight="1" x14ac:dyDescent="0.2"/>
    <row r="489" s="403" customFormat="1" ht="12.95" customHeight="1" x14ac:dyDescent="0.2"/>
    <row r="490" s="403" customFormat="1" ht="12.95" customHeight="1" x14ac:dyDescent="0.2"/>
    <row r="491" s="403" customFormat="1" ht="12.95" customHeight="1" x14ac:dyDescent="0.2"/>
    <row r="492" s="403" customFormat="1" ht="12.95" customHeight="1" x14ac:dyDescent="0.2"/>
    <row r="493" s="403" customFormat="1" ht="12.95" customHeight="1" x14ac:dyDescent="0.2"/>
    <row r="494" s="403" customFormat="1" ht="12.95" customHeight="1" x14ac:dyDescent="0.2"/>
    <row r="495" s="403" customFormat="1" ht="12.95" customHeight="1" x14ac:dyDescent="0.2"/>
    <row r="496" s="403" customFormat="1" ht="12.95" customHeight="1" x14ac:dyDescent="0.2"/>
    <row r="497" s="403" customFormat="1" ht="12.95" customHeight="1" x14ac:dyDescent="0.2"/>
    <row r="498" s="403" customFormat="1" ht="12.95" customHeight="1" x14ac:dyDescent="0.2"/>
    <row r="499" s="403" customFormat="1" ht="12.95" customHeight="1" x14ac:dyDescent="0.2"/>
    <row r="500" s="403" customFormat="1" ht="12.95" customHeight="1" x14ac:dyDescent="0.2"/>
    <row r="501" s="403" customFormat="1" ht="12.95" customHeight="1" x14ac:dyDescent="0.2"/>
    <row r="502" s="403" customFormat="1" ht="12.95" customHeight="1" x14ac:dyDescent="0.2"/>
    <row r="503" s="403" customFormat="1" ht="12.95" customHeight="1" x14ac:dyDescent="0.2"/>
    <row r="504" s="531" customFormat="1" ht="12.95" customHeight="1" x14ac:dyDescent="0.25"/>
    <row r="505" s="531" customFormat="1" ht="12.95" customHeight="1" x14ac:dyDescent="0.25"/>
    <row r="506" s="531" customFormat="1" ht="12.95" customHeight="1" x14ac:dyDescent="0.25"/>
    <row r="507" s="531" customFormat="1" ht="12.95" customHeight="1" x14ac:dyDescent="0.25"/>
    <row r="508" s="531" customFormat="1" ht="12.95" customHeight="1" x14ac:dyDescent="0.25"/>
    <row r="509" s="531" customFormat="1" ht="12.95" customHeight="1" x14ac:dyDescent="0.25"/>
    <row r="510" s="531" customFormat="1" ht="12.95" customHeight="1" x14ac:dyDescent="0.25"/>
    <row r="511" s="531" customFormat="1" ht="12.95" customHeight="1" x14ac:dyDescent="0.25"/>
    <row r="512" s="531" customFormat="1" ht="12.95" customHeight="1" x14ac:dyDescent="0.25"/>
    <row r="513" s="531" customFormat="1" ht="12.95" customHeight="1" x14ac:dyDescent="0.25"/>
    <row r="514" s="531" customFormat="1" ht="12.95" customHeight="1" x14ac:dyDescent="0.25"/>
    <row r="515" s="531" customFormat="1" ht="12.95" customHeight="1" x14ac:dyDescent="0.25"/>
    <row r="516" s="531" customFormat="1" ht="12.75" customHeight="1" x14ac:dyDescent="0.25"/>
    <row r="517" s="531" customFormat="1" ht="12.75" customHeight="1" x14ac:dyDescent="0.25"/>
    <row r="518" s="531" customFormat="1" ht="12.75" customHeight="1" x14ac:dyDescent="0.25"/>
    <row r="519" s="531" customFormat="1" ht="12.75" customHeight="1" x14ac:dyDescent="0.25"/>
    <row r="520" s="531" customFormat="1" ht="12.75" customHeight="1" x14ac:dyDescent="0.25"/>
    <row r="521" s="531" customFormat="1" ht="12.75" customHeight="1" x14ac:dyDescent="0.25"/>
    <row r="522" s="531" customFormat="1" ht="12.75" customHeight="1" x14ac:dyDescent="0.25"/>
    <row r="523" s="531" customFormat="1" ht="12.75" customHeight="1" x14ac:dyDescent="0.25"/>
    <row r="524" s="531" customFormat="1" ht="12.75" customHeight="1" x14ac:dyDescent="0.25"/>
    <row r="525" s="531" customFormat="1" ht="12.75" customHeight="1" x14ac:dyDescent="0.25"/>
    <row r="526" s="531" customFormat="1" ht="12.75" customHeight="1" x14ac:dyDescent="0.25"/>
    <row r="527" s="531" customFormat="1" ht="12.75" customHeight="1" x14ac:dyDescent="0.25"/>
    <row r="528" s="531" customFormat="1" ht="12.75" customHeight="1" x14ac:dyDescent="0.25"/>
    <row r="529" s="531" customFormat="1" ht="12.75" customHeight="1" x14ac:dyDescent="0.25"/>
    <row r="530" s="531" customFormat="1" ht="12.75" customHeight="1" x14ac:dyDescent="0.25"/>
    <row r="531" s="531" customFormat="1" ht="12.75" customHeight="1" x14ac:dyDescent="0.25"/>
    <row r="532" s="531" customFormat="1" ht="12.75" customHeight="1" x14ac:dyDescent="0.25"/>
    <row r="533" s="531" customFormat="1" ht="12.75" customHeight="1" x14ac:dyDescent="0.25"/>
    <row r="534" s="531" customFormat="1" ht="12.75" customHeight="1" x14ac:dyDescent="0.25"/>
    <row r="535" s="531" customFormat="1" ht="12.75" customHeight="1" x14ac:dyDescent="0.25"/>
    <row r="536" s="531" customFormat="1" ht="12.75" customHeight="1" x14ac:dyDescent="0.25"/>
    <row r="537" s="531" customFormat="1" ht="12.75" customHeight="1" x14ac:dyDescent="0.25"/>
    <row r="538" s="531" customFormat="1" ht="12.75" customHeight="1" x14ac:dyDescent="0.25"/>
    <row r="539" s="531" customFormat="1" ht="12.75" customHeight="1" x14ac:dyDescent="0.25"/>
    <row r="540" s="531" customFormat="1" ht="12.75" customHeight="1" x14ac:dyDescent="0.25"/>
    <row r="541" s="531" customFormat="1" ht="12.75" customHeight="1" x14ac:dyDescent="0.25"/>
    <row r="542" s="531" customFormat="1" ht="12.75" customHeight="1" x14ac:dyDescent="0.25"/>
    <row r="543" s="531" customFormat="1" ht="12.75" customHeight="1" x14ac:dyDescent="0.25"/>
    <row r="544" s="531" customFormat="1" ht="12.75" customHeight="1" x14ac:dyDescent="0.25"/>
    <row r="545" s="531" customFormat="1" ht="12.75" customHeight="1" x14ac:dyDescent="0.25"/>
    <row r="546" s="531" customFormat="1" ht="12.75" customHeight="1" x14ac:dyDescent="0.25"/>
    <row r="547" s="531" customFormat="1" ht="12.75" customHeight="1" x14ac:dyDescent="0.25"/>
    <row r="548" s="531" customFormat="1" ht="12.75" customHeight="1" x14ac:dyDescent="0.25"/>
    <row r="549" s="531" customFormat="1" ht="12.75" customHeight="1" x14ac:dyDescent="0.25"/>
    <row r="550" s="531" customFormat="1" ht="12.75" customHeight="1" x14ac:dyDescent="0.25"/>
    <row r="551" s="531" customFormat="1" ht="12.75" customHeight="1" x14ac:dyDescent="0.25"/>
    <row r="552" s="531" customFormat="1" ht="12.75" customHeight="1" x14ac:dyDescent="0.25"/>
    <row r="553" s="531" customFormat="1" ht="12.75" customHeight="1" x14ac:dyDescent="0.25"/>
    <row r="554" s="531" customFormat="1" ht="12.75" customHeight="1" x14ac:dyDescent="0.25"/>
    <row r="555" s="531" customFormat="1" ht="12.75" customHeight="1" x14ac:dyDescent="0.25"/>
    <row r="556" s="531" customFormat="1" ht="12.75" customHeight="1" x14ac:dyDescent="0.25"/>
    <row r="557" s="531" customFormat="1" ht="12.75" customHeight="1" x14ac:dyDescent="0.25"/>
    <row r="558" s="531" customFormat="1" ht="12.75" customHeight="1" x14ac:dyDescent="0.25"/>
    <row r="559" s="531" customFormat="1" ht="12.75" customHeight="1" x14ac:dyDescent="0.25"/>
    <row r="560" s="531" customFormat="1" ht="12.75" customHeight="1" x14ac:dyDescent="0.25"/>
    <row r="561" s="531" customFormat="1" ht="12.75" customHeight="1" x14ac:dyDescent="0.25"/>
    <row r="562" s="531" customFormat="1" ht="12.75" customHeight="1" x14ac:dyDescent="0.25"/>
    <row r="563" s="531" customFormat="1" ht="12.75" customHeight="1" x14ac:dyDescent="0.25"/>
    <row r="564" s="531" customFormat="1" ht="12.75" customHeight="1" x14ac:dyDescent="0.25"/>
    <row r="565" s="531" customFormat="1" ht="12.75" customHeight="1" x14ac:dyDescent="0.25"/>
    <row r="566" s="531" customFormat="1" ht="12.75" customHeight="1" x14ac:dyDescent="0.25"/>
    <row r="567" s="531" customFormat="1" ht="12.75" customHeight="1" x14ac:dyDescent="0.25"/>
    <row r="568" s="531" customFormat="1" ht="12.75" customHeight="1" x14ac:dyDescent="0.25"/>
    <row r="569" s="531" customFormat="1" ht="12.75" customHeight="1" x14ac:dyDescent="0.25"/>
    <row r="570" s="531" customFormat="1" ht="12.75" customHeight="1" x14ac:dyDescent="0.25"/>
    <row r="571" s="531" customFormat="1" ht="12.75" customHeight="1" x14ac:dyDescent="0.25"/>
    <row r="572" s="531" customFormat="1" ht="12.75" customHeight="1" x14ac:dyDescent="0.25"/>
    <row r="573" s="531" customFormat="1" ht="12.75" customHeight="1" x14ac:dyDescent="0.25"/>
    <row r="574" s="531" customFormat="1" ht="12.75" customHeight="1" x14ac:dyDescent="0.25"/>
    <row r="575" s="531" customFormat="1" ht="12.75" customHeight="1" x14ac:dyDescent="0.25"/>
    <row r="576" s="531" customFormat="1" ht="12.75" customHeight="1" x14ac:dyDescent="0.25"/>
    <row r="577" s="531" customFormat="1" ht="12.75" customHeight="1" x14ac:dyDescent="0.25"/>
    <row r="578" s="531" customFormat="1" ht="12.75" customHeight="1" x14ac:dyDescent="0.25"/>
    <row r="579" s="531" customFormat="1" ht="12.75" customHeight="1" x14ac:dyDescent="0.25"/>
    <row r="580" s="531" customFormat="1" ht="12.75" customHeight="1" x14ac:dyDescent="0.25"/>
    <row r="581" s="531" customFormat="1" ht="12.75" customHeight="1" x14ac:dyDescent="0.25"/>
    <row r="582" s="531" customFormat="1" ht="12.75" customHeight="1" x14ac:dyDescent="0.25"/>
    <row r="583" s="531" customFormat="1" ht="12.75" customHeight="1" x14ac:dyDescent="0.25"/>
    <row r="584" s="531" customFormat="1" ht="12.75" customHeight="1" x14ac:dyDescent="0.25"/>
    <row r="585" s="531" customFormat="1" ht="12.75" customHeight="1" x14ac:dyDescent="0.25"/>
    <row r="586" s="531" customFormat="1" ht="12.75" customHeight="1" x14ac:dyDescent="0.25"/>
    <row r="587" s="531" customFormat="1" ht="12.75" customHeight="1" x14ac:dyDescent="0.25"/>
    <row r="588" s="531" customFormat="1" ht="12.75" customHeight="1" x14ac:dyDescent="0.25"/>
    <row r="589" s="531" customFormat="1" ht="12.75" customHeight="1" x14ac:dyDescent="0.25"/>
    <row r="590" s="531" customFormat="1" ht="12.75" customHeight="1" x14ac:dyDescent="0.25"/>
    <row r="591" s="531" customFormat="1" ht="12.75" customHeight="1" x14ac:dyDescent="0.25"/>
    <row r="592" s="531" customFormat="1" ht="12.75" customHeight="1" x14ac:dyDescent="0.25"/>
    <row r="593" s="531" customFormat="1" ht="12.75" customHeight="1" x14ac:dyDescent="0.25"/>
    <row r="594" s="531" customFormat="1" ht="12.75" customHeight="1" x14ac:dyDescent="0.25"/>
    <row r="595" s="531" customFormat="1" ht="12.75" customHeight="1" x14ac:dyDescent="0.25"/>
    <row r="596" s="531" customFormat="1" ht="12.75" customHeight="1" x14ac:dyDescent="0.25"/>
    <row r="597" s="531" customFormat="1" ht="12.75" customHeight="1" x14ac:dyDescent="0.25"/>
    <row r="598" s="531" customFormat="1" ht="12.75" customHeight="1" x14ac:dyDescent="0.25"/>
    <row r="599" s="531" customFormat="1" ht="12.75" customHeight="1" x14ac:dyDescent="0.25"/>
    <row r="600" s="531" customFormat="1" ht="12.75" customHeight="1" x14ac:dyDescent="0.25"/>
    <row r="601" s="531" customFormat="1" ht="12.75" customHeight="1" x14ac:dyDescent="0.25"/>
    <row r="602" s="531" customFormat="1" ht="12.75" customHeight="1" x14ac:dyDescent="0.25"/>
    <row r="603" s="531" customFormat="1" ht="12.75" customHeight="1" x14ac:dyDescent="0.25"/>
    <row r="604" s="531" customFormat="1" ht="12.75" customHeight="1" x14ac:dyDescent="0.25"/>
    <row r="605" s="531" customFormat="1" ht="12.75" customHeight="1" x14ac:dyDescent="0.25"/>
    <row r="606" s="531" customFormat="1" ht="12.75" customHeight="1" x14ac:dyDescent="0.25"/>
    <row r="607" s="531" customFormat="1" ht="12.75" customHeight="1" x14ac:dyDescent="0.25"/>
    <row r="608" s="531" customFormat="1" ht="12.75" customHeight="1" x14ac:dyDescent="0.25"/>
    <row r="609" s="531" customFormat="1" ht="12.75" customHeight="1" x14ac:dyDescent="0.25"/>
    <row r="610" s="531" customFormat="1" ht="12.75" customHeight="1" x14ac:dyDescent="0.25"/>
    <row r="611" s="531" customFormat="1" ht="12.75" customHeight="1" x14ac:dyDescent="0.25"/>
    <row r="612" s="531" customFormat="1" ht="12.75" customHeight="1" x14ac:dyDescent="0.25"/>
    <row r="613" s="531" customFormat="1" ht="12.75" customHeight="1" x14ac:dyDescent="0.25"/>
    <row r="614" s="531" customFormat="1" ht="12.75" customHeight="1" x14ac:dyDescent="0.25"/>
    <row r="615" s="531" customFormat="1" ht="12.75" customHeight="1" x14ac:dyDescent="0.25"/>
    <row r="616" s="531" customFormat="1" ht="12.75" customHeight="1" x14ac:dyDescent="0.25"/>
    <row r="617" s="531" customFormat="1" ht="12.75" customHeight="1" x14ac:dyDescent="0.25"/>
    <row r="618" s="531" customFormat="1" ht="12.75" customHeight="1" x14ac:dyDescent="0.25"/>
    <row r="619" s="531" customFormat="1" ht="12.75" customHeight="1" x14ac:dyDescent="0.25"/>
    <row r="620" s="531" customFormat="1" ht="12.75" customHeight="1" x14ac:dyDescent="0.25"/>
    <row r="621" s="531" customFormat="1" ht="12.75" customHeight="1" x14ac:dyDescent="0.25"/>
    <row r="622" s="531" customFormat="1" ht="12.75" customHeight="1" x14ac:dyDescent="0.25"/>
    <row r="623" s="531" customFormat="1" ht="12.75" customHeight="1" x14ac:dyDescent="0.25"/>
    <row r="624" s="531" customFormat="1" ht="12.75" customHeight="1" x14ac:dyDescent="0.25"/>
    <row r="625" s="531" customFormat="1" ht="12.75" customHeight="1" x14ac:dyDescent="0.25"/>
    <row r="626" s="531" customFormat="1" ht="12.75" customHeight="1" x14ac:dyDescent="0.25"/>
    <row r="627" s="531" customFormat="1" ht="12.75" customHeight="1" x14ac:dyDescent="0.25"/>
    <row r="628" s="531" customFormat="1" ht="12.75" customHeight="1" x14ac:dyDescent="0.25"/>
    <row r="629" s="531" customFormat="1" ht="12.75" customHeight="1" x14ac:dyDescent="0.25"/>
    <row r="630" s="531" customFormat="1" ht="12.75" customHeight="1" x14ac:dyDescent="0.25"/>
    <row r="631" s="531" customFormat="1" ht="12.75" customHeight="1" x14ac:dyDescent="0.25"/>
    <row r="632" s="531" customFormat="1" ht="12.75" customHeight="1" x14ac:dyDescent="0.25"/>
    <row r="633" s="531" customFormat="1" ht="12.75" customHeight="1" x14ac:dyDescent="0.25"/>
    <row r="634" s="531" customFormat="1" ht="12.75" customHeight="1" x14ac:dyDescent="0.25"/>
    <row r="635" s="531" customFormat="1" ht="12.75" customHeight="1" x14ac:dyDescent="0.25"/>
    <row r="636" s="531" customFormat="1" ht="12.75" customHeight="1" x14ac:dyDescent="0.25"/>
    <row r="637" s="531" customFormat="1" ht="12.75" customHeight="1" x14ac:dyDescent="0.25"/>
    <row r="638" s="531" customFormat="1" ht="12.75" customHeight="1" x14ac:dyDescent="0.25"/>
    <row r="639" s="531" customFormat="1" ht="12.75" customHeight="1" x14ac:dyDescent="0.25"/>
    <row r="640" s="531" customFormat="1" ht="12.75" customHeight="1" x14ac:dyDescent="0.25"/>
    <row r="641" s="531" customFormat="1" ht="12.75" customHeight="1" x14ac:dyDescent="0.25"/>
    <row r="642" s="531" customFormat="1" ht="12.75" customHeight="1" x14ac:dyDescent="0.25"/>
    <row r="643" s="531" customFormat="1" ht="12.75" customHeight="1" x14ac:dyDescent="0.25"/>
    <row r="644" s="531" customFormat="1" ht="12.75" customHeight="1" x14ac:dyDescent="0.25"/>
    <row r="645" s="531" customFormat="1" ht="12.75" customHeight="1" x14ac:dyDescent="0.25"/>
    <row r="646" s="531" customFormat="1" ht="12.75" customHeight="1" x14ac:dyDescent="0.25"/>
    <row r="647" s="531" customFormat="1" ht="12.75" customHeight="1" x14ac:dyDescent="0.25"/>
    <row r="648" s="531" customFormat="1" ht="12.75" customHeight="1" x14ac:dyDescent="0.25"/>
    <row r="649" s="531" customFormat="1" ht="12.75" customHeight="1" x14ac:dyDescent="0.25"/>
    <row r="650" s="531" customFormat="1" ht="12.75" customHeight="1" x14ac:dyDescent="0.25"/>
    <row r="651" s="531" customFormat="1" ht="12.75" customHeight="1" x14ac:dyDescent="0.25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6" manualBreakCount="6">
    <brk id="37" max="7" man="1"/>
    <brk id="70" max="7" man="1"/>
    <brk id="125" max="7" man="1"/>
    <brk id="254" max="7" man="1"/>
    <brk id="301" max="7" man="1"/>
    <brk id="352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FFA1F-CAED-4C14-9145-FEA9746EF03E}">
  <sheetPr>
    <tabColor rgb="FFFFFF00"/>
  </sheetPr>
  <dimension ref="A1:L61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 x14ac:dyDescent="0.2"/>
  <cols>
    <col min="1" max="1" width="6.42578125" style="1" customWidth="1"/>
    <col min="2" max="2" width="58.28515625" style="1" customWidth="1"/>
    <col min="3" max="3" width="10.28515625" style="1"/>
    <col min="4" max="4" width="11.42578125" style="1" customWidth="1"/>
    <col min="5" max="5" width="10.7109375" style="1" customWidth="1"/>
    <col min="6" max="6" width="11.42578125" style="1" customWidth="1"/>
    <col min="7" max="7" width="11.140625" style="1" customWidth="1"/>
    <col min="8" max="9" width="11.28515625" style="1" customWidth="1"/>
    <col min="10" max="10" width="17" style="1" customWidth="1"/>
    <col min="11" max="11" width="16.28515625" style="1" customWidth="1"/>
    <col min="12" max="256" width="10.28515625" style="1"/>
    <col min="257" max="257" width="6.42578125" style="1" customWidth="1"/>
    <col min="258" max="258" width="58.28515625" style="1" customWidth="1"/>
    <col min="259" max="259" width="10.28515625" style="1"/>
    <col min="260" max="260" width="11" style="1" customWidth="1"/>
    <col min="261" max="262" width="9.7109375" style="1" customWidth="1"/>
    <col min="263" max="263" width="10.7109375" style="1" customWidth="1"/>
    <col min="264" max="265" width="11.28515625" style="1" customWidth="1"/>
    <col min="266" max="266" width="17" style="1" customWidth="1"/>
    <col min="267" max="267" width="16.28515625" style="1" customWidth="1"/>
    <col min="268" max="512" width="10.28515625" style="1"/>
    <col min="513" max="513" width="6.42578125" style="1" customWidth="1"/>
    <col min="514" max="514" width="58.28515625" style="1" customWidth="1"/>
    <col min="515" max="515" width="10.28515625" style="1"/>
    <col min="516" max="516" width="11" style="1" customWidth="1"/>
    <col min="517" max="518" width="9.7109375" style="1" customWidth="1"/>
    <col min="519" max="519" width="10.7109375" style="1" customWidth="1"/>
    <col min="520" max="521" width="11.28515625" style="1" customWidth="1"/>
    <col min="522" max="522" width="17" style="1" customWidth="1"/>
    <col min="523" max="523" width="16.28515625" style="1" customWidth="1"/>
    <col min="524" max="768" width="10.28515625" style="1"/>
    <col min="769" max="769" width="6.42578125" style="1" customWidth="1"/>
    <col min="770" max="770" width="58.28515625" style="1" customWidth="1"/>
    <col min="771" max="771" width="10.28515625" style="1"/>
    <col min="772" max="772" width="11" style="1" customWidth="1"/>
    <col min="773" max="774" width="9.7109375" style="1" customWidth="1"/>
    <col min="775" max="775" width="10.7109375" style="1" customWidth="1"/>
    <col min="776" max="777" width="11.28515625" style="1" customWidth="1"/>
    <col min="778" max="778" width="17" style="1" customWidth="1"/>
    <col min="779" max="779" width="16.28515625" style="1" customWidth="1"/>
    <col min="780" max="1024" width="10.28515625" style="1"/>
    <col min="1025" max="1025" width="6.42578125" style="1" customWidth="1"/>
    <col min="1026" max="1026" width="58.28515625" style="1" customWidth="1"/>
    <col min="1027" max="1027" width="10.28515625" style="1"/>
    <col min="1028" max="1028" width="11" style="1" customWidth="1"/>
    <col min="1029" max="1030" width="9.7109375" style="1" customWidth="1"/>
    <col min="1031" max="1031" width="10.7109375" style="1" customWidth="1"/>
    <col min="1032" max="1033" width="11.28515625" style="1" customWidth="1"/>
    <col min="1034" max="1034" width="17" style="1" customWidth="1"/>
    <col min="1035" max="1035" width="16.28515625" style="1" customWidth="1"/>
    <col min="1036" max="1280" width="10.28515625" style="1"/>
    <col min="1281" max="1281" width="6.42578125" style="1" customWidth="1"/>
    <col min="1282" max="1282" width="58.28515625" style="1" customWidth="1"/>
    <col min="1283" max="1283" width="10.28515625" style="1"/>
    <col min="1284" max="1284" width="11" style="1" customWidth="1"/>
    <col min="1285" max="1286" width="9.7109375" style="1" customWidth="1"/>
    <col min="1287" max="1287" width="10.7109375" style="1" customWidth="1"/>
    <col min="1288" max="1289" width="11.28515625" style="1" customWidth="1"/>
    <col min="1290" max="1290" width="17" style="1" customWidth="1"/>
    <col min="1291" max="1291" width="16.28515625" style="1" customWidth="1"/>
    <col min="1292" max="1536" width="10.28515625" style="1"/>
    <col min="1537" max="1537" width="6.42578125" style="1" customWidth="1"/>
    <col min="1538" max="1538" width="58.28515625" style="1" customWidth="1"/>
    <col min="1539" max="1539" width="10.28515625" style="1"/>
    <col min="1540" max="1540" width="11" style="1" customWidth="1"/>
    <col min="1541" max="1542" width="9.7109375" style="1" customWidth="1"/>
    <col min="1543" max="1543" width="10.7109375" style="1" customWidth="1"/>
    <col min="1544" max="1545" width="11.28515625" style="1" customWidth="1"/>
    <col min="1546" max="1546" width="17" style="1" customWidth="1"/>
    <col min="1547" max="1547" width="16.28515625" style="1" customWidth="1"/>
    <col min="1548" max="1792" width="10.28515625" style="1"/>
    <col min="1793" max="1793" width="6.42578125" style="1" customWidth="1"/>
    <col min="1794" max="1794" width="58.28515625" style="1" customWidth="1"/>
    <col min="1795" max="1795" width="10.28515625" style="1"/>
    <col min="1796" max="1796" width="11" style="1" customWidth="1"/>
    <col min="1797" max="1798" width="9.7109375" style="1" customWidth="1"/>
    <col min="1799" max="1799" width="10.7109375" style="1" customWidth="1"/>
    <col min="1800" max="1801" width="11.28515625" style="1" customWidth="1"/>
    <col min="1802" max="1802" width="17" style="1" customWidth="1"/>
    <col min="1803" max="1803" width="16.28515625" style="1" customWidth="1"/>
    <col min="1804" max="2048" width="10.28515625" style="1"/>
    <col min="2049" max="2049" width="6.42578125" style="1" customWidth="1"/>
    <col min="2050" max="2050" width="58.28515625" style="1" customWidth="1"/>
    <col min="2051" max="2051" width="10.28515625" style="1"/>
    <col min="2052" max="2052" width="11" style="1" customWidth="1"/>
    <col min="2053" max="2054" width="9.7109375" style="1" customWidth="1"/>
    <col min="2055" max="2055" width="10.7109375" style="1" customWidth="1"/>
    <col min="2056" max="2057" width="11.28515625" style="1" customWidth="1"/>
    <col min="2058" max="2058" width="17" style="1" customWidth="1"/>
    <col min="2059" max="2059" width="16.28515625" style="1" customWidth="1"/>
    <col min="2060" max="2304" width="10.28515625" style="1"/>
    <col min="2305" max="2305" width="6.42578125" style="1" customWidth="1"/>
    <col min="2306" max="2306" width="58.28515625" style="1" customWidth="1"/>
    <col min="2307" max="2307" width="10.28515625" style="1"/>
    <col min="2308" max="2308" width="11" style="1" customWidth="1"/>
    <col min="2309" max="2310" width="9.7109375" style="1" customWidth="1"/>
    <col min="2311" max="2311" width="10.7109375" style="1" customWidth="1"/>
    <col min="2312" max="2313" width="11.28515625" style="1" customWidth="1"/>
    <col min="2314" max="2314" width="17" style="1" customWidth="1"/>
    <col min="2315" max="2315" width="16.28515625" style="1" customWidth="1"/>
    <col min="2316" max="2560" width="10.28515625" style="1"/>
    <col min="2561" max="2561" width="6.42578125" style="1" customWidth="1"/>
    <col min="2562" max="2562" width="58.28515625" style="1" customWidth="1"/>
    <col min="2563" max="2563" width="10.28515625" style="1"/>
    <col min="2564" max="2564" width="11" style="1" customWidth="1"/>
    <col min="2565" max="2566" width="9.7109375" style="1" customWidth="1"/>
    <col min="2567" max="2567" width="10.7109375" style="1" customWidth="1"/>
    <col min="2568" max="2569" width="11.28515625" style="1" customWidth="1"/>
    <col min="2570" max="2570" width="17" style="1" customWidth="1"/>
    <col min="2571" max="2571" width="16.28515625" style="1" customWidth="1"/>
    <col min="2572" max="2816" width="10.28515625" style="1"/>
    <col min="2817" max="2817" width="6.42578125" style="1" customWidth="1"/>
    <col min="2818" max="2818" width="58.28515625" style="1" customWidth="1"/>
    <col min="2819" max="2819" width="10.28515625" style="1"/>
    <col min="2820" max="2820" width="11" style="1" customWidth="1"/>
    <col min="2821" max="2822" width="9.7109375" style="1" customWidth="1"/>
    <col min="2823" max="2823" width="10.7109375" style="1" customWidth="1"/>
    <col min="2824" max="2825" width="11.28515625" style="1" customWidth="1"/>
    <col min="2826" max="2826" width="17" style="1" customWidth="1"/>
    <col min="2827" max="2827" width="16.28515625" style="1" customWidth="1"/>
    <col min="2828" max="3072" width="10.28515625" style="1"/>
    <col min="3073" max="3073" width="6.42578125" style="1" customWidth="1"/>
    <col min="3074" max="3074" width="58.28515625" style="1" customWidth="1"/>
    <col min="3075" max="3075" width="10.28515625" style="1"/>
    <col min="3076" max="3076" width="11" style="1" customWidth="1"/>
    <col min="3077" max="3078" width="9.7109375" style="1" customWidth="1"/>
    <col min="3079" max="3079" width="10.7109375" style="1" customWidth="1"/>
    <col min="3080" max="3081" width="11.28515625" style="1" customWidth="1"/>
    <col min="3082" max="3082" width="17" style="1" customWidth="1"/>
    <col min="3083" max="3083" width="16.28515625" style="1" customWidth="1"/>
    <col min="3084" max="3328" width="10.28515625" style="1"/>
    <col min="3329" max="3329" width="6.42578125" style="1" customWidth="1"/>
    <col min="3330" max="3330" width="58.28515625" style="1" customWidth="1"/>
    <col min="3331" max="3331" width="10.28515625" style="1"/>
    <col min="3332" max="3332" width="11" style="1" customWidth="1"/>
    <col min="3333" max="3334" width="9.7109375" style="1" customWidth="1"/>
    <col min="3335" max="3335" width="10.7109375" style="1" customWidth="1"/>
    <col min="3336" max="3337" width="11.28515625" style="1" customWidth="1"/>
    <col min="3338" max="3338" width="17" style="1" customWidth="1"/>
    <col min="3339" max="3339" width="16.28515625" style="1" customWidth="1"/>
    <col min="3340" max="3584" width="10.28515625" style="1"/>
    <col min="3585" max="3585" width="6.42578125" style="1" customWidth="1"/>
    <col min="3586" max="3586" width="58.28515625" style="1" customWidth="1"/>
    <col min="3587" max="3587" width="10.28515625" style="1"/>
    <col min="3588" max="3588" width="11" style="1" customWidth="1"/>
    <col min="3589" max="3590" width="9.7109375" style="1" customWidth="1"/>
    <col min="3591" max="3591" width="10.7109375" style="1" customWidth="1"/>
    <col min="3592" max="3593" width="11.28515625" style="1" customWidth="1"/>
    <col min="3594" max="3594" width="17" style="1" customWidth="1"/>
    <col min="3595" max="3595" width="16.28515625" style="1" customWidth="1"/>
    <col min="3596" max="3840" width="10.28515625" style="1"/>
    <col min="3841" max="3841" width="6.42578125" style="1" customWidth="1"/>
    <col min="3842" max="3842" width="58.28515625" style="1" customWidth="1"/>
    <col min="3843" max="3843" width="10.28515625" style="1"/>
    <col min="3844" max="3844" width="11" style="1" customWidth="1"/>
    <col min="3845" max="3846" width="9.7109375" style="1" customWidth="1"/>
    <col min="3847" max="3847" width="10.7109375" style="1" customWidth="1"/>
    <col min="3848" max="3849" width="11.28515625" style="1" customWidth="1"/>
    <col min="3850" max="3850" width="17" style="1" customWidth="1"/>
    <col min="3851" max="3851" width="16.28515625" style="1" customWidth="1"/>
    <col min="3852" max="4096" width="10.28515625" style="1"/>
    <col min="4097" max="4097" width="6.42578125" style="1" customWidth="1"/>
    <col min="4098" max="4098" width="58.28515625" style="1" customWidth="1"/>
    <col min="4099" max="4099" width="10.28515625" style="1"/>
    <col min="4100" max="4100" width="11" style="1" customWidth="1"/>
    <col min="4101" max="4102" width="9.7109375" style="1" customWidth="1"/>
    <col min="4103" max="4103" width="10.7109375" style="1" customWidth="1"/>
    <col min="4104" max="4105" width="11.28515625" style="1" customWidth="1"/>
    <col min="4106" max="4106" width="17" style="1" customWidth="1"/>
    <col min="4107" max="4107" width="16.28515625" style="1" customWidth="1"/>
    <col min="4108" max="4352" width="10.28515625" style="1"/>
    <col min="4353" max="4353" width="6.42578125" style="1" customWidth="1"/>
    <col min="4354" max="4354" width="58.28515625" style="1" customWidth="1"/>
    <col min="4355" max="4355" width="10.28515625" style="1"/>
    <col min="4356" max="4356" width="11" style="1" customWidth="1"/>
    <col min="4357" max="4358" width="9.7109375" style="1" customWidth="1"/>
    <col min="4359" max="4359" width="10.7109375" style="1" customWidth="1"/>
    <col min="4360" max="4361" width="11.28515625" style="1" customWidth="1"/>
    <col min="4362" max="4362" width="17" style="1" customWidth="1"/>
    <col min="4363" max="4363" width="16.28515625" style="1" customWidth="1"/>
    <col min="4364" max="4608" width="10.28515625" style="1"/>
    <col min="4609" max="4609" width="6.42578125" style="1" customWidth="1"/>
    <col min="4610" max="4610" width="58.28515625" style="1" customWidth="1"/>
    <col min="4611" max="4611" width="10.28515625" style="1"/>
    <col min="4612" max="4612" width="11" style="1" customWidth="1"/>
    <col min="4613" max="4614" width="9.7109375" style="1" customWidth="1"/>
    <col min="4615" max="4615" width="10.7109375" style="1" customWidth="1"/>
    <col min="4616" max="4617" width="11.28515625" style="1" customWidth="1"/>
    <col min="4618" max="4618" width="17" style="1" customWidth="1"/>
    <col min="4619" max="4619" width="16.28515625" style="1" customWidth="1"/>
    <col min="4620" max="4864" width="10.28515625" style="1"/>
    <col min="4865" max="4865" width="6.42578125" style="1" customWidth="1"/>
    <col min="4866" max="4866" width="58.28515625" style="1" customWidth="1"/>
    <col min="4867" max="4867" width="10.28515625" style="1"/>
    <col min="4868" max="4868" width="11" style="1" customWidth="1"/>
    <col min="4869" max="4870" width="9.7109375" style="1" customWidth="1"/>
    <col min="4871" max="4871" width="10.7109375" style="1" customWidth="1"/>
    <col min="4872" max="4873" width="11.28515625" style="1" customWidth="1"/>
    <col min="4874" max="4874" width="17" style="1" customWidth="1"/>
    <col min="4875" max="4875" width="16.28515625" style="1" customWidth="1"/>
    <col min="4876" max="5120" width="10.28515625" style="1"/>
    <col min="5121" max="5121" width="6.42578125" style="1" customWidth="1"/>
    <col min="5122" max="5122" width="58.28515625" style="1" customWidth="1"/>
    <col min="5123" max="5123" width="10.28515625" style="1"/>
    <col min="5124" max="5124" width="11" style="1" customWidth="1"/>
    <col min="5125" max="5126" width="9.7109375" style="1" customWidth="1"/>
    <col min="5127" max="5127" width="10.7109375" style="1" customWidth="1"/>
    <col min="5128" max="5129" width="11.28515625" style="1" customWidth="1"/>
    <col min="5130" max="5130" width="17" style="1" customWidth="1"/>
    <col min="5131" max="5131" width="16.28515625" style="1" customWidth="1"/>
    <col min="5132" max="5376" width="10.28515625" style="1"/>
    <col min="5377" max="5377" width="6.42578125" style="1" customWidth="1"/>
    <col min="5378" max="5378" width="58.28515625" style="1" customWidth="1"/>
    <col min="5379" max="5379" width="10.28515625" style="1"/>
    <col min="5380" max="5380" width="11" style="1" customWidth="1"/>
    <col min="5381" max="5382" width="9.7109375" style="1" customWidth="1"/>
    <col min="5383" max="5383" width="10.7109375" style="1" customWidth="1"/>
    <col min="5384" max="5385" width="11.28515625" style="1" customWidth="1"/>
    <col min="5386" max="5386" width="17" style="1" customWidth="1"/>
    <col min="5387" max="5387" width="16.28515625" style="1" customWidth="1"/>
    <col min="5388" max="5632" width="10.28515625" style="1"/>
    <col min="5633" max="5633" width="6.42578125" style="1" customWidth="1"/>
    <col min="5634" max="5634" width="58.28515625" style="1" customWidth="1"/>
    <col min="5635" max="5635" width="10.28515625" style="1"/>
    <col min="5636" max="5636" width="11" style="1" customWidth="1"/>
    <col min="5637" max="5638" width="9.7109375" style="1" customWidth="1"/>
    <col min="5639" max="5639" width="10.7109375" style="1" customWidth="1"/>
    <col min="5640" max="5641" width="11.28515625" style="1" customWidth="1"/>
    <col min="5642" max="5642" width="17" style="1" customWidth="1"/>
    <col min="5643" max="5643" width="16.28515625" style="1" customWidth="1"/>
    <col min="5644" max="5888" width="10.28515625" style="1"/>
    <col min="5889" max="5889" width="6.42578125" style="1" customWidth="1"/>
    <col min="5890" max="5890" width="58.28515625" style="1" customWidth="1"/>
    <col min="5891" max="5891" width="10.28515625" style="1"/>
    <col min="5892" max="5892" width="11" style="1" customWidth="1"/>
    <col min="5893" max="5894" width="9.7109375" style="1" customWidth="1"/>
    <col min="5895" max="5895" width="10.7109375" style="1" customWidth="1"/>
    <col min="5896" max="5897" width="11.28515625" style="1" customWidth="1"/>
    <col min="5898" max="5898" width="17" style="1" customWidth="1"/>
    <col min="5899" max="5899" width="16.28515625" style="1" customWidth="1"/>
    <col min="5900" max="6144" width="10.28515625" style="1"/>
    <col min="6145" max="6145" width="6.42578125" style="1" customWidth="1"/>
    <col min="6146" max="6146" width="58.28515625" style="1" customWidth="1"/>
    <col min="6147" max="6147" width="10.28515625" style="1"/>
    <col min="6148" max="6148" width="11" style="1" customWidth="1"/>
    <col min="6149" max="6150" width="9.7109375" style="1" customWidth="1"/>
    <col min="6151" max="6151" width="10.7109375" style="1" customWidth="1"/>
    <col min="6152" max="6153" width="11.28515625" style="1" customWidth="1"/>
    <col min="6154" max="6154" width="17" style="1" customWidth="1"/>
    <col min="6155" max="6155" width="16.28515625" style="1" customWidth="1"/>
    <col min="6156" max="6400" width="10.28515625" style="1"/>
    <col min="6401" max="6401" width="6.42578125" style="1" customWidth="1"/>
    <col min="6402" max="6402" width="58.28515625" style="1" customWidth="1"/>
    <col min="6403" max="6403" width="10.28515625" style="1"/>
    <col min="6404" max="6404" width="11" style="1" customWidth="1"/>
    <col min="6405" max="6406" width="9.7109375" style="1" customWidth="1"/>
    <col min="6407" max="6407" width="10.7109375" style="1" customWidth="1"/>
    <col min="6408" max="6409" width="11.28515625" style="1" customWidth="1"/>
    <col min="6410" max="6410" width="17" style="1" customWidth="1"/>
    <col min="6411" max="6411" width="16.28515625" style="1" customWidth="1"/>
    <col min="6412" max="6656" width="10.28515625" style="1"/>
    <col min="6657" max="6657" width="6.42578125" style="1" customWidth="1"/>
    <col min="6658" max="6658" width="58.28515625" style="1" customWidth="1"/>
    <col min="6659" max="6659" width="10.28515625" style="1"/>
    <col min="6660" max="6660" width="11" style="1" customWidth="1"/>
    <col min="6661" max="6662" width="9.7109375" style="1" customWidth="1"/>
    <col min="6663" max="6663" width="10.7109375" style="1" customWidth="1"/>
    <col min="6664" max="6665" width="11.28515625" style="1" customWidth="1"/>
    <col min="6666" max="6666" width="17" style="1" customWidth="1"/>
    <col min="6667" max="6667" width="16.28515625" style="1" customWidth="1"/>
    <col min="6668" max="6912" width="10.28515625" style="1"/>
    <col min="6913" max="6913" width="6.42578125" style="1" customWidth="1"/>
    <col min="6914" max="6914" width="58.28515625" style="1" customWidth="1"/>
    <col min="6915" max="6915" width="10.28515625" style="1"/>
    <col min="6916" max="6916" width="11" style="1" customWidth="1"/>
    <col min="6917" max="6918" width="9.7109375" style="1" customWidth="1"/>
    <col min="6919" max="6919" width="10.7109375" style="1" customWidth="1"/>
    <col min="6920" max="6921" width="11.28515625" style="1" customWidth="1"/>
    <col min="6922" max="6922" width="17" style="1" customWidth="1"/>
    <col min="6923" max="6923" width="16.28515625" style="1" customWidth="1"/>
    <col min="6924" max="7168" width="10.28515625" style="1"/>
    <col min="7169" max="7169" width="6.42578125" style="1" customWidth="1"/>
    <col min="7170" max="7170" width="58.28515625" style="1" customWidth="1"/>
    <col min="7171" max="7171" width="10.28515625" style="1"/>
    <col min="7172" max="7172" width="11" style="1" customWidth="1"/>
    <col min="7173" max="7174" width="9.7109375" style="1" customWidth="1"/>
    <col min="7175" max="7175" width="10.7109375" style="1" customWidth="1"/>
    <col min="7176" max="7177" width="11.28515625" style="1" customWidth="1"/>
    <col min="7178" max="7178" width="17" style="1" customWidth="1"/>
    <col min="7179" max="7179" width="16.28515625" style="1" customWidth="1"/>
    <col min="7180" max="7424" width="10.28515625" style="1"/>
    <col min="7425" max="7425" width="6.42578125" style="1" customWidth="1"/>
    <col min="7426" max="7426" width="58.28515625" style="1" customWidth="1"/>
    <col min="7427" max="7427" width="10.28515625" style="1"/>
    <col min="7428" max="7428" width="11" style="1" customWidth="1"/>
    <col min="7429" max="7430" width="9.7109375" style="1" customWidth="1"/>
    <col min="7431" max="7431" width="10.7109375" style="1" customWidth="1"/>
    <col min="7432" max="7433" width="11.28515625" style="1" customWidth="1"/>
    <col min="7434" max="7434" width="17" style="1" customWidth="1"/>
    <col min="7435" max="7435" width="16.28515625" style="1" customWidth="1"/>
    <col min="7436" max="7680" width="10.28515625" style="1"/>
    <col min="7681" max="7681" width="6.42578125" style="1" customWidth="1"/>
    <col min="7682" max="7682" width="58.28515625" style="1" customWidth="1"/>
    <col min="7683" max="7683" width="10.28515625" style="1"/>
    <col min="7684" max="7684" width="11" style="1" customWidth="1"/>
    <col min="7685" max="7686" width="9.7109375" style="1" customWidth="1"/>
    <col min="7687" max="7687" width="10.7109375" style="1" customWidth="1"/>
    <col min="7688" max="7689" width="11.28515625" style="1" customWidth="1"/>
    <col min="7690" max="7690" width="17" style="1" customWidth="1"/>
    <col min="7691" max="7691" width="16.28515625" style="1" customWidth="1"/>
    <col min="7692" max="7936" width="10.28515625" style="1"/>
    <col min="7937" max="7937" width="6.42578125" style="1" customWidth="1"/>
    <col min="7938" max="7938" width="58.28515625" style="1" customWidth="1"/>
    <col min="7939" max="7939" width="10.28515625" style="1"/>
    <col min="7940" max="7940" width="11" style="1" customWidth="1"/>
    <col min="7941" max="7942" width="9.7109375" style="1" customWidth="1"/>
    <col min="7943" max="7943" width="10.7109375" style="1" customWidth="1"/>
    <col min="7944" max="7945" width="11.28515625" style="1" customWidth="1"/>
    <col min="7946" max="7946" width="17" style="1" customWidth="1"/>
    <col min="7947" max="7947" width="16.28515625" style="1" customWidth="1"/>
    <col min="7948" max="8192" width="10.28515625" style="1"/>
    <col min="8193" max="8193" width="6.42578125" style="1" customWidth="1"/>
    <col min="8194" max="8194" width="58.28515625" style="1" customWidth="1"/>
    <col min="8195" max="8195" width="10.28515625" style="1"/>
    <col min="8196" max="8196" width="11" style="1" customWidth="1"/>
    <col min="8197" max="8198" width="9.7109375" style="1" customWidth="1"/>
    <col min="8199" max="8199" width="10.7109375" style="1" customWidth="1"/>
    <col min="8200" max="8201" width="11.28515625" style="1" customWidth="1"/>
    <col min="8202" max="8202" width="17" style="1" customWidth="1"/>
    <col min="8203" max="8203" width="16.28515625" style="1" customWidth="1"/>
    <col min="8204" max="8448" width="10.28515625" style="1"/>
    <col min="8449" max="8449" width="6.42578125" style="1" customWidth="1"/>
    <col min="8450" max="8450" width="58.28515625" style="1" customWidth="1"/>
    <col min="8451" max="8451" width="10.28515625" style="1"/>
    <col min="8452" max="8452" width="11" style="1" customWidth="1"/>
    <col min="8453" max="8454" width="9.7109375" style="1" customWidth="1"/>
    <col min="8455" max="8455" width="10.7109375" style="1" customWidth="1"/>
    <col min="8456" max="8457" width="11.28515625" style="1" customWidth="1"/>
    <col min="8458" max="8458" width="17" style="1" customWidth="1"/>
    <col min="8459" max="8459" width="16.28515625" style="1" customWidth="1"/>
    <col min="8460" max="8704" width="10.28515625" style="1"/>
    <col min="8705" max="8705" width="6.42578125" style="1" customWidth="1"/>
    <col min="8706" max="8706" width="58.28515625" style="1" customWidth="1"/>
    <col min="8707" max="8707" width="10.28515625" style="1"/>
    <col min="8708" max="8708" width="11" style="1" customWidth="1"/>
    <col min="8709" max="8710" width="9.7109375" style="1" customWidth="1"/>
    <col min="8711" max="8711" width="10.7109375" style="1" customWidth="1"/>
    <col min="8712" max="8713" width="11.28515625" style="1" customWidth="1"/>
    <col min="8714" max="8714" width="17" style="1" customWidth="1"/>
    <col min="8715" max="8715" width="16.28515625" style="1" customWidth="1"/>
    <col min="8716" max="8960" width="10.28515625" style="1"/>
    <col min="8961" max="8961" width="6.42578125" style="1" customWidth="1"/>
    <col min="8962" max="8962" width="58.28515625" style="1" customWidth="1"/>
    <col min="8963" max="8963" width="10.28515625" style="1"/>
    <col min="8964" max="8964" width="11" style="1" customWidth="1"/>
    <col min="8965" max="8966" width="9.7109375" style="1" customWidth="1"/>
    <col min="8967" max="8967" width="10.7109375" style="1" customWidth="1"/>
    <col min="8968" max="8969" width="11.28515625" style="1" customWidth="1"/>
    <col min="8970" max="8970" width="17" style="1" customWidth="1"/>
    <col min="8971" max="8971" width="16.28515625" style="1" customWidth="1"/>
    <col min="8972" max="9216" width="10.28515625" style="1"/>
    <col min="9217" max="9217" width="6.42578125" style="1" customWidth="1"/>
    <col min="9218" max="9218" width="58.28515625" style="1" customWidth="1"/>
    <col min="9219" max="9219" width="10.28515625" style="1"/>
    <col min="9220" max="9220" width="11" style="1" customWidth="1"/>
    <col min="9221" max="9222" width="9.7109375" style="1" customWidth="1"/>
    <col min="9223" max="9223" width="10.7109375" style="1" customWidth="1"/>
    <col min="9224" max="9225" width="11.28515625" style="1" customWidth="1"/>
    <col min="9226" max="9226" width="17" style="1" customWidth="1"/>
    <col min="9227" max="9227" width="16.28515625" style="1" customWidth="1"/>
    <col min="9228" max="9472" width="10.28515625" style="1"/>
    <col min="9473" max="9473" width="6.42578125" style="1" customWidth="1"/>
    <col min="9474" max="9474" width="58.28515625" style="1" customWidth="1"/>
    <col min="9475" max="9475" width="10.28515625" style="1"/>
    <col min="9476" max="9476" width="11" style="1" customWidth="1"/>
    <col min="9477" max="9478" width="9.7109375" style="1" customWidth="1"/>
    <col min="9479" max="9479" width="10.7109375" style="1" customWidth="1"/>
    <col min="9480" max="9481" width="11.28515625" style="1" customWidth="1"/>
    <col min="9482" max="9482" width="17" style="1" customWidth="1"/>
    <col min="9483" max="9483" width="16.28515625" style="1" customWidth="1"/>
    <col min="9484" max="9728" width="10.28515625" style="1"/>
    <col min="9729" max="9729" width="6.42578125" style="1" customWidth="1"/>
    <col min="9730" max="9730" width="58.28515625" style="1" customWidth="1"/>
    <col min="9731" max="9731" width="10.28515625" style="1"/>
    <col min="9732" max="9732" width="11" style="1" customWidth="1"/>
    <col min="9733" max="9734" width="9.7109375" style="1" customWidth="1"/>
    <col min="9735" max="9735" width="10.7109375" style="1" customWidth="1"/>
    <col min="9736" max="9737" width="11.28515625" style="1" customWidth="1"/>
    <col min="9738" max="9738" width="17" style="1" customWidth="1"/>
    <col min="9739" max="9739" width="16.28515625" style="1" customWidth="1"/>
    <col min="9740" max="9984" width="10.28515625" style="1"/>
    <col min="9985" max="9985" width="6.42578125" style="1" customWidth="1"/>
    <col min="9986" max="9986" width="58.28515625" style="1" customWidth="1"/>
    <col min="9987" max="9987" width="10.28515625" style="1"/>
    <col min="9988" max="9988" width="11" style="1" customWidth="1"/>
    <col min="9989" max="9990" width="9.7109375" style="1" customWidth="1"/>
    <col min="9991" max="9991" width="10.7109375" style="1" customWidth="1"/>
    <col min="9992" max="9993" width="11.28515625" style="1" customWidth="1"/>
    <col min="9994" max="9994" width="17" style="1" customWidth="1"/>
    <col min="9995" max="9995" width="16.28515625" style="1" customWidth="1"/>
    <col min="9996" max="10240" width="10.28515625" style="1"/>
    <col min="10241" max="10241" width="6.42578125" style="1" customWidth="1"/>
    <col min="10242" max="10242" width="58.28515625" style="1" customWidth="1"/>
    <col min="10243" max="10243" width="10.28515625" style="1"/>
    <col min="10244" max="10244" width="11" style="1" customWidth="1"/>
    <col min="10245" max="10246" width="9.7109375" style="1" customWidth="1"/>
    <col min="10247" max="10247" width="10.7109375" style="1" customWidth="1"/>
    <col min="10248" max="10249" width="11.28515625" style="1" customWidth="1"/>
    <col min="10250" max="10250" width="17" style="1" customWidth="1"/>
    <col min="10251" max="10251" width="16.28515625" style="1" customWidth="1"/>
    <col min="10252" max="10496" width="10.28515625" style="1"/>
    <col min="10497" max="10497" width="6.42578125" style="1" customWidth="1"/>
    <col min="10498" max="10498" width="58.28515625" style="1" customWidth="1"/>
    <col min="10499" max="10499" width="10.28515625" style="1"/>
    <col min="10500" max="10500" width="11" style="1" customWidth="1"/>
    <col min="10501" max="10502" width="9.7109375" style="1" customWidth="1"/>
    <col min="10503" max="10503" width="10.7109375" style="1" customWidth="1"/>
    <col min="10504" max="10505" width="11.28515625" style="1" customWidth="1"/>
    <col min="10506" max="10506" width="17" style="1" customWidth="1"/>
    <col min="10507" max="10507" width="16.28515625" style="1" customWidth="1"/>
    <col min="10508" max="10752" width="10.28515625" style="1"/>
    <col min="10753" max="10753" width="6.42578125" style="1" customWidth="1"/>
    <col min="10754" max="10754" width="58.28515625" style="1" customWidth="1"/>
    <col min="10755" max="10755" width="10.28515625" style="1"/>
    <col min="10756" max="10756" width="11" style="1" customWidth="1"/>
    <col min="10757" max="10758" width="9.7109375" style="1" customWidth="1"/>
    <col min="10759" max="10759" width="10.7109375" style="1" customWidth="1"/>
    <col min="10760" max="10761" width="11.28515625" style="1" customWidth="1"/>
    <col min="10762" max="10762" width="17" style="1" customWidth="1"/>
    <col min="10763" max="10763" width="16.28515625" style="1" customWidth="1"/>
    <col min="10764" max="11008" width="10.28515625" style="1"/>
    <col min="11009" max="11009" width="6.42578125" style="1" customWidth="1"/>
    <col min="11010" max="11010" width="58.28515625" style="1" customWidth="1"/>
    <col min="11011" max="11011" width="10.28515625" style="1"/>
    <col min="11012" max="11012" width="11" style="1" customWidth="1"/>
    <col min="11013" max="11014" width="9.7109375" style="1" customWidth="1"/>
    <col min="11015" max="11015" width="10.7109375" style="1" customWidth="1"/>
    <col min="11016" max="11017" width="11.28515625" style="1" customWidth="1"/>
    <col min="11018" max="11018" width="17" style="1" customWidth="1"/>
    <col min="11019" max="11019" width="16.28515625" style="1" customWidth="1"/>
    <col min="11020" max="11264" width="10.28515625" style="1"/>
    <col min="11265" max="11265" width="6.42578125" style="1" customWidth="1"/>
    <col min="11266" max="11266" width="58.28515625" style="1" customWidth="1"/>
    <col min="11267" max="11267" width="10.28515625" style="1"/>
    <col min="11268" max="11268" width="11" style="1" customWidth="1"/>
    <col min="11269" max="11270" width="9.7109375" style="1" customWidth="1"/>
    <col min="11271" max="11271" width="10.7109375" style="1" customWidth="1"/>
    <col min="11272" max="11273" width="11.28515625" style="1" customWidth="1"/>
    <col min="11274" max="11274" width="17" style="1" customWidth="1"/>
    <col min="11275" max="11275" width="16.28515625" style="1" customWidth="1"/>
    <col min="11276" max="11520" width="10.28515625" style="1"/>
    <col min="11521" max="11521" width="6.42578125" style="1" customWidth="1"/>
    <col min="11522" max="11522" width="58.28515625" style="1" customWidth="1"/>
    <col min="11523" max="11523" width="10.28515625" style="1"/>
    <col min="11524" max="11524" width="11" style="1" customWidth="1"/>
    <col min="11525" max="11526" width="9.7109375" style="1" customWidth="1"/>
    <col min="11527" max="11527" width="10.7109375" style="1" customWidth="1"/>
    <col min="11528" max="11529" width="11.28515625" style="1" customWidth="1"/>
    <col min="11530" max="11530" width="17" style="1" customWidth="1"/>
    <col min="11531" max="11531" width="16.28515625" style="1" customWidth="1"/>
    <col min="11532" max="11776" width="10.28515625" style="1"/>
    <col min="11777" max="11777" width="6.42578125" style="1" customWidth="1"/>
    <col min="11778" max="11778" width="58.28515625" style="1" customWidth="1"/>
    <col min="11779" max="11779" width="10.28515625" style="1"/>
    <col min="11780" max="11780" width="11" style="1" customWidth="1"/>
    <col min="11781" max="11782" width="9.7109375" style="1" customWidth="1"/>
    <col min="11783" max="11783" width="10.7109375" style="1" customWidth="1"/>
    <col min="11784" max="11785" width="11.28515625" style="1" customWidth="1"/>
    <col min="11786" max="11786" width="17" style="1" customWidth="1"/>
    <col min="11787" max="11787" width="16.28515625" style="1" customWidth="1"/>
    <col min="11788" max="12032" width="10.28515625" style="1"/>
    <col min="12033" max="12033" width="6.42578125" style="1" customWidth="1"/>
    <col min="12034" max="12034" width="58.28515625" style="1" customWidth="1"/>
    <col min="12035" max="12035" width="10.28515625" style="1"/>
    <col min="12036" max="12036" width="11" style="1" customWidth="1"/>
    <col min="12037" max="12038" width="9.7109375" style="1" customWidth="1"/>
    <col min="12039" max="12039" width="10.7109375" style="1" customWidth="1"/>
    <col min="12040" max="12041" width="11.28515625" style="1" customWidth="1"/>
    <col min="12042" max="12042" width="17" style="1" customWidth="1"/>
    <col min="12043" max="12043" width="16.28515625" style="1" customWidth="1"/>
    <col min="12044" max="12288" width="10.28515625" style="1"/>
    <col min="12289" max="12289" width="6.42578125" style="1" customWidth="1"/>
    <col min="12290" max="12290" width="58.28515625" style="1" customWidth="1"/>
    <col min="12291" max="12291" width="10.28515625" style="1"/>
    <col min="12292" max="12292" width="11" style="1" customWidth="1"/>
    <col min="12293" max="12294" width="9.7109375" style="1" customWidth="1"/>
    <col min="12295" max="12295" width="10.7109375" style="1" customWidth="1"/>
    <col min="12296" max="12297" width="11.28515625" style="1" customWidth="1"/>
    <col min="12298" max="12298" width="17" style="1" customWidth="1"/>
    <col min="12299" max="12299" width="16.28515625" style="1" customWidth="1"/>
    <col min="12300" max="12544" width="10.28515625" style="1"/>
    <col min="12545" max="12545" width="6.42578125" style="1" customWidth="1"/>
    <col min="12546" max="12546" width="58.28515625" style="1" customWidth="1"/>
    <col min="12547" max="12547" width="10.28515625" style="1"/>
    <col min="12548" max="12548" width="11" style="1" customWidth="1"/>
    <col min="12549" max="12550" width="9.7109375" style="1" customWidth="1"/>
    <col min="12551" max="12551" width="10.7109375" style="1" customWidth="1"/>
    <col min="12552" max="12553" width="11.28515625" style="1" customWidth="1"/>
    <col min="12554" max="12554" width="17" style="1" customWidth="1"/>
    <col min="12555" max="12555" width="16.28515625" style="1" customWidth="1"/>
    <col min="12556" max="12800" width="10.28515625" style="1"/>
    <col min="12801" max="12801" width="6.42578125" style="1" customWidth="1"/>
    <col min="12802" max="12802" width="58.28515625" style="1" customWidth="1"/>
    <col min="12803" max="12803" width="10.28515625" style="1"/>
    <col min="12804" max="12804" width="11" style="1" customWidth="1"/>
    <col min="12805" max="12806" width="9.7109375" style="1" customWidth="1"/>
    <col min="12807" max="12807" width="10.7109375" style="1" customWidth="1"/>
    <col min="12808" max="12809" width="11.28515625" style="1" customWidth="1"/>
    <col min="12810" max="12810" width="17" style="1" customWidth="1"/>
    <col min="12811" max="12811" width="16.28515625" style="1" customWidth="1"/>
    <col min="12812" max="13056" width="10.28515625" style="1"/>
    <col min="13057" max="13057" width="6.42578125" style="1" customWidth="1"/>
    <col min="13058" max="13058" width="58.28515625" style="1" customWidth="1"/>
    <col min="13059" max="13059" width="10.28515625" style="1"/>
    <col min="13060" max="13060" width="11" style="1" customWidth="1"/>
    <col min="13061" max="13062" width="9.7109375" style="1" customWidth="1"/>
    <col min="13063" max="13063" width="10.7109375" style="1" customWidth="1"/>
    <col min="13064" max="13065" width="11.28515625" style="1" customWidth="1"/>
    <col min="13066" max="13066" width="17" style="1" customWidth="1"/>
    <col min="13067" max="13067" width="16.28515625" style="1" customWidth="1"/>
    <col min="13068" max="13312" width="10.28515625" style="1"/>
    <col min="13313" max="13313" width="6.42578125" style="1" customWidth="1"/>
    <col min="13314" max="13314" width="58.28515625" style="1" customWidth="1"/>
    <col min="13315" max="13315" width="10.28515625" style="1"/>
    <col min="13316" max="13316" width="11" style="1" customWidth="1"/>
    <col min="13317" max="13318" width="9.7109375" style="1" customWidth="1"/>
    <col min="13319" max="13319" width="10.7109375" style="1" customWidth="1"/>
    <col min="13320" max="13321" width="11.28515625" style="1" customWidth="1"/>
    <col min="13322" max="13322" width="17" style="1" customWidth="1"/>
    <col min="13323" max="13323" width="16.28515625" style="1" customWidth="1"/>
    <col min="13324" max="13568" width="10.28515625" style="1"/>
    <col min="13569" max="13569" width="6.42578125" style="1" customWidth="1"/>
    <col min="13570" max="13570" width="58.28515625" style="1" customWidth="1"/>
    <col min="13571" max="13571" width="10.28515625" style="1"/>
    <col min="13572" max="13572" width="11" style="1" customWidth="1"/>
    <col min="13573" max="13574" width="9.7109375" style="1" customWidth="1"/>
    <col min="13575" max="13575" width="10.7109375" style="1" customWidth="1"/>
    <col min="13576" max="13577" width="11.28515625" style="1" customWidth="1"/>
    <col min="13578" max="13578" width="17" style="1" customWidth="1"/>
    <col min="13579" max="13579" width="16.28515625" style="1" customWidth="1"/>
    <col min="13580" max="13824" width="10.28515625" style="1"/>
    <col min="13825" max="13825" width="6.42578125" style="1" customWidth="1"/>
    <col min="13826" max="13826" width="58.28515625" style="1" customWidth="1"/>
    <col min="13827" max="13827" width="10.28515625" style="1"/>
    <col min="13828" max="13828" width="11" style="1" customWidth="1"/>
    <col min="13829" max="13830" width="9.7109375" style="1" customWidth="1"/>
    <col min="13831" max="13831" width="10.7109375" style="1" customWidth="1"/>
    <col min="13832" max="13833" width="11.28515625" style="1" customWidth="1"/>
    <col min="13834" max="13834" width="17" style="1" customWidth="1"/>
    <col min="13835" max="13835" width="16.28515625" style="1" customWidth="1"/>
    <col min="13836" max="14080" width="10.28515625" style="1"/>
    <col min="14081" max="14081" width="6.42578125" style="1" customWidth="1"/>
    <col min="14082" max="14082" width="58.28515625" style="1" customWidth="1"/>
    <col min="14083" max="14083" width="10.28515625" style="1"/>
    <col min="14084" max="14084" width="11" style="1" customWidth="1"/>
    <col min="14085" max="14086" width="9.7109375" style="1" customWidth="1"/>
    <col min="14087" max="14087" width="10.7109375" style="1" customWidth="1"/>
    <col min="14088" max="14089" width="11.28515625" style="1" customWidth="1"/>
    <col min="14090" max="14090" width="17" style="1" customWidth="1"/>
    <col min="14091" max="14091" width="16.28515625" style="1" customWidth="1"/>
    <col min="14092" max="14336" width="10.28515625" style="1"/>
    <col min="14337" max="14337" width="6.42578125" style="1" customWidth="1"/>
    <col min="14338" max="14338" width="58.28515625" style="1" customWidth="1"/>
    <col min="14339" max="14339" width="10.28515625" style="1"/>
    <col min="14340" max="14340" width="11" style="1" customWidth="1"/>
    <col min="14341" max="14342" width="9.7109375" style="1" customWidth="1"/>
    <col min="14343" max="14343" width="10.7109375" style="1" customWidth="1"/>
    <col min="14344" max="14345" width="11.28515625" style="1" customWidth="1"/>
    <col min="14346" max="14346" width="17" style="1" customWidth="1"/>
    <col min="14347" max="14347" width="16.28515625" style="1" customWidth="1"/>
    <col min="14348" max="14592" width="10.28515625" style="1"/>
    <col min="14593" max="14593" width="6.42578125" style="1" customWidth="1"/>
    <col min="14594" max="14594" width="58.28515625" style="1" customWidth="1"/>
    <col min="14595" max="14595" width="10.28515625" style="1"/>
    <col min="14596" max="14596" width="11" style="1" customWidth="1"/>
    <col min="14597" max="14598" width="9.7109375" style="1" customWidth="1"/>
    <col min="14599" max="14599" width="10.7109375" style="1" customWidth="1"/>
    <col min="14600" max="14601" width="11.28515625" style="1" customWidth="1"/>
    <col min="14602" max="14602" width="17" style="1" customWidth="1"/>
    <col min="14603" max="14603" width="16.28515625" style="1" customWidth="1"/>
    <col min="14604" max="14848" width="10.28515625" style="1"/>
    <col min="14849" max="14849" width="6.42578125" style="1" customWidth="1"/>
    <col min="14850" max="14850" width="58.28515625" style="1" customWidth="1"/>
    <col min="14851" max="14851" width="10.28515625" style="1"/>
    <col min="14852" max="14852" width="11" style="1" customWidth="1"/>
    <col min="14853" max="14854" width="9.7109375" style="1" customWidth="1"/>
    <col min="14855" max="14855" width="10.7109375" style="1" customWidth="1"/>
    <col min="14856" max="14857" width="11.28515625" style="1" customWidth="1"/>
    <col min="14858" max="14858" width="17" style="1" customWidth="1"/>
    <col min="14859" max="14859" width="16.28515625" style="1" customWidth="1"/>
    <col min="14860" max="15104" width="10.28515625" style="1"/>
    <col min="15105" max="15105" width="6.42578125" style="1" customWidth="1"/>
    <col min="15106" max="15106" width="58.28515625" style="1" customWidth="1"/>
    <col min="15107" max="15107" width="10.28515625" style="1"/>
    <col min="15108" max="15108" width="11" style="1" customWidth="1"/>
    <col min="15109" max="15110" width="9.7109375" style="1" customWidth="1"/>
    <col min="15111" max="15111" width="10.7109375" style="1" customWidth="1"/>
    <col min="15112" max="15113" width="11.28515625" style="1" customWidth="1"/>
    <col min="15114" max="15114" width="17" style="1" customWidth="1"/>
    <col min="15115" max="15115" width="16.28515625" style="1" customWidth="1"/>
    <col min="15116" max="15360" width="10.28515625" style="1"/>
    <col min="15361" max="15361" width="6.42578125" style="1" customWidth="1"/>
    <col min="15362" max="15362" width="58.28515625" style="1" customWidth="1"/>
    <col min="15363" max="15363" width="10.28515625" style="1"/>
    <col min="15364" max="15364" width="11" style="1" customWidth="1"/>
    <col min="15365" max="15366" width="9.7109375" style="1" customWidth="1"/>
    <col min="15367" max="15367" width="10.7109375" style="1" customWidth="1"/>
    <col min="15368" max="15369" width="11.28515625" style="1" customWidth="1"/>
    <col min="15370" max="15370" width="17" style="1" customWidth="1"/>
    <col min="15371" max="15371" width="16.28515625" style="1" customWidth="1"/>
    <col min="15372" max="15616" width="10.28515625" style="1"/>
    <col min="15617" max="15617" width="6.42578125" style="1" customWidth="1"/>
    <col min="15618" max="15618" width="58.28515625" style="1" customWidth="1"/>
    <col min="15619" max="15619" width="10.28515625" style="1"/>
    <col min="15620" max="15620" width="11" style="1" customWidth="1"/>
    <col min="15621" max="15622" width="9.7109375" style="1" customWidth="1"/>
    <col min="15623" max="15623" width="10.7109375" style="1" customWidth="1"/>
    <col min="15624" max="15625" width="11.28515625" style="1" customWidth="1"/>
    <col min="15626" max="15626" width="17" style="1" customWidth="1"/>
    <col min="15627" max="15627" width="16.28515625" style="1" customWidth="1"/>
    <col min="15628" max="15872" width="10.28515625" style="1"/>
    <col min="15873" max="15873" width="6.42578125" style="1" customWidth="1"/>
    <col min="15874" max="15874" width="58.28515625" style="1" customWidth="1"/>
    <col min="15875" max="15875" width="10.28515625" style="1"/>
    <col min="15876" max="15876" width="11" style="1" customWidth="1"/>
    <col min="15877" max="15878" width="9.7109375" style="1" customWidth="1"/>
    <col min="15879" max="15879" width="10.7109375" style="1" customWidth="1"/>
    <col min="15880" max="15881" width="11.28515625" style="1" customWidth="1"/>
    <col min="15882" max="15882" width="17" style="1" customWidth="1"/>
    <col min="15883" max="15883" width="16.28515625" style="1" customWidth="1"/>
    <col min="15884" max="16128" width="10.28515625" style="1"/>
    <col min="16129" max="16129" width="6.42578125" style="1" customWidth="1"/>
    <col min="16130" max="16130" width="58.28515625" style="1" customWidth="1"/>
    <col min="16131" max="16131" width="10.28515625" style="1"/>
    <col min="16132" max="16132" width="11" style="1" customWidth="1"/>
    <col min="16133" max="16134" width="9.7109375" style="1" customWidth="1"/>
    <col min="16135" max="16135" width="10.7109375" style="1" customWidth="1"/>
    <col min="16136" max="16137" width="11.28515625" style="1" customWidth="1"/>
    <col min="16138" max="16138" width="17" style="1" customWidth="1"/>
    <col min="16139" max="16139" width="16.28515625" style="1" customWidth="1"/>
    <col min="16140" max="16384" width="10.28515625" style="1"/>
  </cols>
  <sheetData>
    <row r="1" spans="1:12" ht="12" customHeight="1" x14ac:dyDescent="0.2">
      <c r="A1" s="566"/>
      <c r="C1" s="2"/>
      <c r="D1" s="2"/>
      <c r="E1" s="2"/>
      <c r="F1" s="2"/>
      <c r="G1" s="3" t="s">
        <v>10</v>
      </c>
    </row>
    <row r="2" spans="1:12" ht="12" customHeight="1" x14ac:dyDescent="0.2">
      <c r="C2" s="2"/>
      <c r="D2" s="2"/>
      <c r="E2" s="2"/>
      <c r="F2" s="2"/>
      <c r="G2" s="2" t="s">
        <v>64</v>
      </c>
    </row>
    <row r="3" spans="1:12" ht="12" customHeight="1" x14ac:dyDescent="0.2">
      <c r="C3" s="2"/>
      <c r="D3" s="2"/>
      <c r="E3" s="2"/>
      <c r="F3" s="2"/>
      <c r="G3" s="2" t="s">
        <v>0</v>
      </c>
    </row>
    <row r="4" spans="1:12" ht="12" customHeight="1" x14ac:dyDescent="0.2">
      <c r="B4" s="2"/>
      <c r="C4" s="4"/>
      <c r="D4" s="2"/>
      <c r="E4" s="4"/>
      <c r="F4" s="2"/>
      <c r="G4" s="2" t="s">
        <v>65</v>
      </c>
    </row>
    <row r="5" spans="1:12" ht="12" customHeight="1" x14ac:dyDescent="0.2">
      <c r="B5" s="2"/>
      <c r="C5" s="4"/>
      <c r="D5" s="2"/>
      <c r="E5" s="4"/>
      <c r="F5" s="2"/>
      <c r="G5" s="2"/>
      <c r="H5" s="2"/>
    </row>
    <row r="6" spans="1:12" ht="12.75" customHeight="1" x14ac:dyDescent="0.2">
      <c r="A6" s="5" t="s">
        <v>20</v>
      </c>
      <c r="B6" s="5"/>
      <c r="C6" s="5"/>
      <c r="D6" s="5"/>
      <c r="E6" s="5"/>
      <c r="F6" s="5"/>
      <c r="G6" s="5"/>
      <c r="H6" s="5"/>
      <c r="I6" s="5"/>
    </row>
    <row r="7" spans="1:12" ht="11.25" customHeight="1" x14ac:dyDescent="0.2">
      <c r="I7" s="1" t="s">
        <v>1</v>
      </c>
    </row>
    <row r="8" spans="1:12" ht="11.25" customHeight="1" x14ac:dyDescent="0.2">
      <c r="A8" s="6"/>
      <c r="B8" s="6"/>
      <c r="C8" s="7" t="s">
        <v>21</v>
      </c>
      <c r="D8" s="8" t="s">
        <v>22</v>
      </c>
      <c r="E8" s="9" t="s">
        <v>23</v>
      </c>
      <c r="F8" s="10"/>
      <c r="G8" s="9" t="s">
        <v>24</v>
      </c>
      <c r="H8" s="11"/>
      <c r="I8" s="10"/>
    </row>
    <row r="9" spans="1:12" ht="11.25" customHeight="1" x14ac:dyDescent="0.2">
      <c r="A9" s="12"/>
      <c r="B9" s="12"/>
      <c r="C9" s="13"/>
      <c r="D9" s="14" t="s">
        <v>25</v>
      </c>
      <c r="E9" s="7"/>
      <c r="F9" s="7"/>
      <c r="G9" s="9" t="s">
        <v>26</v>
      </c>
      <c r="H9" s="11"/>
      <c r="I9" s="10"/>
    </row>
    <row r="10" spans="1:12" ht="11.25" customHeight="1" x14ac:dyDescent="0.2">
      <c r="A10" s="12"/>
      <c r="B10" s="12"/>
      <c r="C10" s="13" t="s">
        <v>27</v>
      </c>
      <c r="D10" s="14" t="s">
        <v>28</v>
      </c>
      <c r="E10" s="13"/>
      <c r="F10" s="13"/>
      <c r="G10" s="7"/>
      <c r="H10" s="7"/>
      <c r="I10" s="7"/>
    </row>
    <row r="11" spans="1:12" ht="14.25" customHeight="1" x14ac:dyDescent="0.2">
      <c r="A11" s="12" t="s">
        <v>11</v>
      </c>
      <c r="B11" s="12" t="s">
        <v>29</v>
      </c>
      <c r="C11" s="13" t="s">
        <v>30</v>
      </c>
      <c r="D11" s="14" t="s">
        <v>31</v>
      </c>
      <c r="E11" s="13"/>
      <c r="F11" s="13"/>
      <c r="G11" s="13"/>
      <c r="H11" s="13"/>
      <c r="I11" s="13"/>
    </row>
    <row r="12" spans="1:12" ht="32.25" customHeight="1" x14ac:dyDescent="0.2">
      <c r="A12" s="12"/>
      <c r="B12" s="12"/>
      <c r="C12" s="13" t="s">
        <v>32</v>
      </c>
      <c r="D12" s="14" t="s">
        <v>33</v>
      </c>
      <c r="E12" s="13" t="s">
        <v>34</v>
      </c>
      <c r="F12" s="13" t="s">
        <v>35</v>
      </c>
      <c r="G12" s="13" t="s">
        <v>36</v>
      </c>
      <c r="H12" s="13" t="s">
        <v>34</v>
      </c>
      <c r="I12" s="13" t="s">
        <v>35</v>
      </c>
    </row>
    <row r="13" spans="1:12" ht="18.75" customHeight="1" x14ac:dyDescent="0.2">
      <c r="A13" s="15"/>
      <c r="B13" s="15"/>
      <c r="D13" s="16" t="s">
        <v>37</v>
      </c>
      <c r="E13" s="17"/>
      <c r="F13" s="17"/>
      <c r="G13" s="17"/>
      <c r="H13" s="17"/>
      <c r="I13" s="17"/>
    </row>
    <row r="14" spans="1:12" ht="11.25" customHeight="1" x14ac:dyDescent="0.2">
      <c r="A14" s="18">
        <v>1</v>
      </c>
      <c r="B14" s="18">
        <v>2</v>
      </c>
      <c r="C14" s="18">
        <v>3</v>
      </c>
      <c r="D14" s="18">
        <v>4</v>
      </c>
      <c r="E14" s="18">
        <v>5</v>
      </c>
      <c r="F14" s="18">
        <v>6</v>
      </c>
      <c r="G14" s="19">
        <v>7</v>
      </c>
      <c r="H14" s="18">
        <v>8</v>
      </c>
      <c r="I14" s="18">
        <v>9</v>
      </c>
    </row>
    <row r="15" spans="1:12" s="26" customFormat="1" ht="21.75" customHeight="1" x14ac:dyDescent="0.2">
      <c r="A15" s="20"/>
      <c r="B15" s="21" t="s">
        <v>38</v>
      </c>
      <c r="C15" s="22"/>
      <c r="D15" s="23">
        <v>249495569.61999997</v>
      </c>
      <c r="E15" s="23">
        <v>93855536.729999989</v>
      </c>
      <c r="F15" s="23">
        <v>155640032.88999999</v>
      </c>
      <c r="G15" s="23">
        <v>105865512.23</v>
      </c>
      <c r="H15" s="23">
        <v>39482974.759999998</v>
      </c>
      <c r="I15" s="23">
        <v>66382537.469999991</v>
      </c>
      <c r="J15" s="24"/>
      <c r="K15" s="25"/>
    </row>
    <row r="16" spans="1:12" s="26" customFormat="1" ht="12" customHeight="1" x14ac:dyDescent="0.2">
      <c r="A16" s="27"/>
      <c r="B16" s="567" t="s">
        <v>39</v>
      </c>
      <c r="C16" s="568"/>
      <c r="D16" s="569">
        <v>28724310.099999994</v>
      </c>
      <c r="E16" s="569">
        <v>2743970.44</v>
      </c>
      <c r="F16" s="569">
        <v>25980339.659999996</v>
      </c>
      <c r="G16" s="569">
        <v>22221361.970000003</v>
      </c>
      <c r="H16" s="569">
        <v>2079043.15</v>
      </c>
      <c r="I16" s="569">
        <v>20142318.82</v>
      </c>
      <c r="J16" s="28"/>
      <c r="K16" s="29"/>
      <c r="L16" s="30"/>
    </row>
    <row r="17" spans="1:11" s="26" customFormat="1" ht="12" customHeight="1" x14ac:dyDescent="0.2">
      <c r="A17" s="27"/>
      <c r="B17" s="570" t="s">
        <v>40</v>
      </c>
      <c r="C17" s="571"/>
      <c r="D17" s="572">
        <v>220771259.51999998</v>
      </c>
      <c r="E17" s="572">
        <v>91111566.289999992</v>
      </c>
      <c r="F17" s="572">
        <v>129659693.23</v>
      </c>
      <c r="G17" s="572">
        <v>83644150.260000005</v>
      </c>
      <c r="H17" s="572">
        <v>37403931.609999999</v>
      </c>
      <c r="I17" s="572">
        <v>46240218.649999991</v>
      </c>
      <c r="J17" s="28"/>
      <c r="K17" s="30"/>
    </row>
    <row r="18" spans="1:11" ht="27" customHeight="1" thickBot="1" x14ac:dyDescent="0.25">
      <c r="A18" s="31" t="s">
        <v>41</v>
      </c>
      <c r="B18" s="32" t="s">
        <v>42</v>
      </c>
      <c r="C18" s="33"/>
      <c r="D18" s="34">
        <v>183672943.94</v>
      </c>
      <c r="E18" s="34">
        <v>77161462.189999983</v>
      </c>
      <c r="F18" s="34">
        <v>106511481.75</v>
      </c>
      <c r="G18" s="34">
        <v>95168903.730000004</v>
      </c>
      <c r="H18" s="34">
        <v>35070989.960000001</v>
      </c>
      <c r="I18" s="34">
        <v>60097913.769999996</v>
      </c>
      <c r="J18" s="35"/>
    </row>
    <row r="19" spans="1:11" ht="22.5" customHeight="1" x14ac:dyDescent="0.2">
      <c r="A19" s="36" t="s">
        <v>43</v>
      </c>
      <c r="B19" s="37" t="s">
        <v>44</v>
      </c>
      <c r="C19" s="38"/>
      <c r="D19" s="39"/>
      <c r="E19" s="39"/>
      <c r="F19" s="40"/>
      <c r="G19" s="39"/>
      <c r="H19" s="39"/>
      <c r="I19" s="40"/>
    </row>
    <row r="20" spans="1:11" ht="20.25" customHeight="1" x14ac:dyDescent="0.2">
      <c r="A20" s="41"/>
      <c r="B20" s="42" t="s">
        <v>45</v>
      </c>
      <c r="C20" s="43"/>
      <c r="D20" s="44"/>
      <c r="E20" s="44"/>
      <c r="F20" s="45"/>
      <c r="G20" s="44"/>
      <c r="H20" s="44"/>
      <c r="I20" s="45"/>
    </row>
    <row r="21" spans="1:11" ht="11.1" customHeight="1" x14ac:dyDescent="0.2">
      <c r="A21" s="41"/>
      <c r="B21" s="573" t="s">
        <v>39</v>
      </c>
      <c r="C21" s="43" t="s">
        <v>46</v>
      </c>
      <c r="D21" s="46">
        <v>14544418.199999999</v>
      </c>
      <c r="E21" s="47">
        <v>807215.21</v>
      </c>
      <c r="F21" s="48">
        <v>13737202.99</v>
      </c>
      <c r="G21" s="28">
        <v>11719934</v>
      </c>
      <c r="H21" s="47">
        <v>650456.33000000007</v>
      </c>
      <c r="I21" s="48">
        <v>11069477.67</v>
      </c>
      <c r="J21" s="49"/>
    </row>
    <row r="22" spans="1:11" ht="11.1" customHeight="1" x14ac:dyDescent="0.2">
      <c r="A22" s="50"/>
      <c r="B22" s="574" t="s">
        <v>40</v>
      </c>
      <c r="C22" s="51" t="s">
        <v>47</v>
      </c>
      <c r="D22" s="46">
        <v>0</v>
      </c>
      <c r="E22" s="52"/>
      <c r="F22" s="52"/>
      <c r="G22" s="28">
        <v>0</v>
      </c>
      <c r="H22" s="52"/>
      <c r="I22" s="52"/>
    </row>
    <row r="23" spans="1:11" ht="20.25" customHeight="1" x14ac:dyDescent="0.2">
      <c r="A23" s="53" t="s">
        <v>48</v>
      </c>
      <c r="B23" s="54" t="s">
        <v>49</v>
      </c>
      <c r="C23" s="575"/>
      <c r="D23" s="39"/>
      <c r="E23" s="39"/>
      <c r="F23" s="40"/>
      <c r="G23" s="39"/>
      <c r="H23" s="39"/>
      <c r="I23" s="40"/>
      <c r="J23" s="49"/>
    </row>
    <row r="24" spans="1:11" ht="11.1" customHeight="1" x14ac:dyDescent="0.25">
      <c r="A24" s="55"/>
      <c r="B24" s="56" t="s">
        <v>50</v>
      </c>
      <c r="C24" s="576"/>
      <c r="D24" s="44"/>
      <c r="E24" s="44"/>
      <c r="F24" s="45"/>
      <c r="G24" s="44"/>
      <c r="H24" s="44"/>
      <c r="I24" s="45"/>
      <c r="J24" s="49"/>
    </row>
    <row r="25" spans="1:11" ht="11.1" customHeight="1" x14ac:dyDescent="0.2">
      <c r="A25" s="57"/>
      <c r="B25" s="573" t="s">
        <v>39</v>
      </c>
      <c r="C25" s="58" t="s">
        <v>46</v>
      </c>
      <c r="D25" s="46">
        <v>79379.600000000006</v>
      </c>
      <c r="E25" s="47"/>
      <c r="F25" s="48">
        <v>79379.600000000006</v>
      </c>
      <c r="G25" s="46">
        <v>79379.600000000006</v>
      </c>
      <c r="H25" s="47"/>
      <c r="I25" s="48">
        <v>79379.600000000006</v>
      </c>
      <c r="J25" s="49"/>
    </row>
    <row r="26" spans="1:11" ht="11.1" customHeight="1" x14ac:dyDescent="0.2">
      <c r="A26" s="59"/>
      <c r="B26" s="574" t="s">
        <v>40</v>
      </c>
      <c r="C26" s="60" t="s">
        <v>47</v>
      </c>
      <c r="D26" s="52"/>
      <c r="E26" s="52"/>
      <c r="F26" s="52"/>
      <c r="G26" s="61"/>
      <c r="H26" s="52"/>
      <c r="I26" s="52"/>
      <c r="J26" s="49"/>
    </row>
    <row r="27" spans="1:11" ht="20.25" customHeight="1" x14ac:dyDescent="0.2">
      <c r="A27" s="53" t="s">
        <v>51</v>
      </c>
      <c r="B27" s="54" t="s">
        <v>52</v>
      </c>
      <c r="C27" s="575"/>
      <c r="D27" s="39"/>
      <c r="E27" s="39"/>
      <c r="F27" s="40"/>
      <c r="G27" s="39"/>
      <c r="H27" s="39"/>
      <c r="I27" s="40"/>
      <c r="J27" s="49"/>
    </row>
    <row r="28" spans="1:11" ht="11.1" customHeight="1" x14ac:dyDescent="0.25">
      <c r="A28" s="55"/>
      <c r="B28" s="56" t="s">
        <v>53</v>
      </c>
      <c r="C28" s="576"/>
      <c r="D28" s="44"/>
      <c r="E28" s="44"/>
      <c r="F28" s="45"/>
      <c r="G28" s="44"/>
      <c r="H28" s="44"/>
      <c r="I28" s="45"/>
      <c r="J28" s="49"/>
    </row>
    <row r="29" spans="1:11" ht="11.1" customHeight="1" x14ac:dyDescent="0.2">
      <c r="A29" s="57"/>
      <c r="B29" s="573" t="s">
        <v>39</v>
      </c>
      <c r="C29" s="58" t="s">
        <v>46</v>
      </c>
      <c r="D29" s="46">
        <v>84265</v>
      </c>
      <c r="E29" s="47"/>
      <c r="F29" s="48">
        <v>84265</v>
      </c>
      <c r="G29" s="46">
        <v>84265</v>
      </c>
      <c r="H29" s="47"/>
      <c r="I29" s="48">
        <v>84265</v>
      </c>
      <c r="J29" s="49"/>
    </row>
    <row r="30" spans="1:11" ht="11.1" customHeight="1" x14ac:dyDescent="0.2">
      <c r="A30" s="59"/>
      <c r="B30" s="574" t="s">
        <v>40</v>
      </c>
      <c r="C30" s="60" t="s">
        <v>47</v>
      </c>
      <c r="D30" s="52"/>
      <c r="E30" s="52"/>
      <c r="F30" s="52"/>
      <c r="G30" s="61"/>
      <c r="H30" s="52"/>
      <c r="I30" s="52"/>
      <c r="J30" s="49"/>
    </row>
    <row r="31" spans="1:11" ht="21" customHeight="1" x14ac:dyDescent="0.2">
      <c r="A31" s="53" t="s">
        <v>54</v>
      </c>
      <c r="B31" s="54" t="s">
        <v>55</v>
      </c>
      <c r="C31" s="575"/>
      <c r="D31" s="39"/>
      <c r="E31" s="39"/>
      <c r="F31" s="40"/>
      <c r="G31" s="39"/>
      <c r="H31" s="39"/>
      <c r="I31" s="40"/>
      <c r="J31" s="49"/>
    </row>
    <row r="32" spans="1:11" ht="11.1" customHeight="1" x14ac:dyDescent="0.25">
      <c r="A32" s="55"/>
      <c r="B32" s="56" t="s">
        <v>56</v>
      </c>
      <c r="C32" s="576"/>
      <c r="D32" s="44"/>
      <c r="E32" s="44"/>
      <c r="F32" s="45"/>
      <c r="G32" s="44"/>
      <c r="H32" s="44"/>
      <c r="I32" s="45"/>
      <c r="J32" s="49"/>
    </row>
    <row r="33" spans="1:10" ht="11.1" customHeight="1" x14ac:dyDescent="0.2">
      <c r="A33" s="57"/>
      <c r="B33" s="573" t="s">
        <v>39</v>
      </c>
      <c r="C33" s="58" t="s">
        <v>46</v>
      </c>
      <c r="D33" s="46">
        <v>71186.06</v>
      </c>
      <c r="E33" s="47"/>
      <c r="F33" s="48">
        <v>71186.06</v>
      </c>
      <c r="G33" s="46">
        <v>71186.06</v>
      </c>
      <c r="H33" s="47"/>
      <c r="I33" s="48">
        <v>71186.06</v>
      </c>
      <c r="J33" s="49"/>
    </row>
    <row r="34" spans="1:10" ht="11.1" customHeight="1" x14ac:dyDescent="0.2">
      <c r="A34" s="59"/>
      <c r="B34" s="574" t="s">
        <v>40</v>
      </c>
      <c r="C34" s="60" t="s">
        <v>47</v>
      </c>
      <c r="D34" s="52"/>
      <c r="E34" s="52"/>
      <c r="F34" s="52"/>
      <c r="G34" s="61"/>
      <c r="H34" s="52"/>
      <c r="I34" s="52"/>
      <c r="J34" s="49"/>
    </row>
    <row r="35" spans="1:10" ht="20.25" customHeight="1" x14ac:dyDescent="0.2">
      <c r="A35" s="53" t="s">
        <v>57</v>
      </c>
      <c r="B35" s="54" t="s">
        <v>58</v>
      </c>
      <c r="C35" s="575"/>
      <c r="D35" s="39"/>
      <c r="E35" s="39"/>
      <c r="F35" s="40"/>
      <c r="G35" s="39"/>
      <c r="H35" s="39"/>
      <c r="I35" s="40"/>
      <c r="J35" s="49"/>
    </row>
    <row r="36" spans="1:10" ht="11.1" customHeight="1" x14ac:dyDescent="0.25">
      <c r="A36" s="55"/>
      <c r="B36" s="56" t="s">
        <v>59</v>
      </c>
      <c r="C36" s="576"/>
      <c r="D36" s="44"/>
      <c r="E36" s="44"/>
      <c r="F36" s="45"/>
      <c r="G36" s="44"/>
      <c r="H36" s="44"/>
      <c r="I36" s="45"/>
      <c r="J36" s="49"/>
    </row>
    <row r="37" spans="1:10" ht="11.1" customHeight="1" x14ac:dyDescent="0.2">
      <c r="A37" s="57"/>
      <c r="B37" s="573" t="s">
        <v>39</v>
      </c>
      <c r="C37" s="58" t="s">
        <v>46</v>
      </c>
      <c r="D37" s="46">
        <v>82812</v>
      </c>
      <c r="E37" s="47"/>
      <c r="F37" s="48">
        <v>82812</v>
      </c>
      <c r="G37" s="46">
        <v>82812</v>
      </c>
      <c r="H37" s="47"/>
      <c r="I37" s="48">
        <v>82812</v>
      </c>
      <c r="J37" s="49"/>
    </row>
    <row r="38" spans="1:10" ht="11.1" customHeight="1" x14ac:dyDescent="0.2">
      <c r="A38" s="59"/>
      <c r="B38" s="574" t="s">
        <v>40</v>
      </c>
      <c r="C38" s="60" t="s">
        <v>47</v>
      </c>
      <c r="D38" s="52"/>
      <c r="E38" s="52"/>
      <c r="F38" s="52"/>
      <c r="G38" s="61"/>
      <c r="H38" s="52"/>
      <c r="I38" s="52"/>
      <c r="J38" s="49"/>
    </row>
    <row r="39" spans="1:10" ht="22.5" customHeight="1" x14ac:dyDescent="0.2">
      <c r="A39" s="53" t="s">
        <v>60</v>
      </c>
      <c r="B39" s="54" t="s">
        <v>61</v>
      </c>
      <c r="C39" s="575"/>
      <c r="D39" s="39"/>
      <c r="E39" s="39"/>
      <c r="F39" s="40"/>
      <c r="G39" s="39"/>
      <c r="H39" s="39"/>
      <c r="I39" s="40"/>
      <c r="J39" s="49"/>
    </row>
    <row r="40" spans="1:10" ht="11.1" customHeight="1" x14ac:dyDescent="0.25">
      <c r="A40" s="55"/>
      <c r="B40" s="56" t="s">
        <v>62</v>
      </c>
      <c r="C40" s="576"/>
      <c r="D40" s="44"/>
      <c r="E40" s="44"/>
      <c r="F40" s="45"/>
      <c r="G40" s="44"/>
      <c r="H40" s="44"/>
      <c r="I40" s="45"/>
      <c r="J40" s="49"/>
    </row>
    <row r="41" spans="1:10" ht="11.1" customHeight="1" x14ac:dyDescent="0.2">
      <c r="A41" s="57"/>
      <c r="B41" s="573" t="s">
        <v>39</v>
      </c>
      <c r="C41" s="58" t="s">
        <v>46</v>
      </c>
      <c r="D41" s="46">
        <v>60036.4</v>
      </c>
      <c r="E41" s="47"/>
      <c r="F41" s="48">
        <v>60036.4</v>
      </c>
      <c r="G41" s="46">
        <v>60036.4</v>
      </c>
      <c r="H41" s="47"/>
      <c r="I41" s="48">
        <v>60036.4</v>
      </c>
      <c r="J41" s="49"/>
    </row>
    <row r="42" spans="1:10" ht="11.1" customHeight="1" x14ac:dyDescent="0.2">
      <c r="A42" s="59"/>
      <c r="B42" s="574" t="s">
        <v>40</v>
      </c>
      <c r="C42" s="60" t="s">
        <v>47</v>
      </c>
      <c r="D42" s="52"/>
      <c r="E42" s="52"/>
      <c r="F42" s="52"/>
      <c r="G42" s="61"/>
      <c r="H42" s="52"/>
      <c r="I42" s="52"/>
      <c r="J42" s="49"/>
    </row>
    <row r="43" spans="1:10" ht="11.1" customHeight="1" x14ac:dyDescent="0.2">
      <c r="A43" s="62"/>
      <c r="C43" s="63"/>
      <c r="D43" s="28"/>
      <c r="E43" s="28"/>
      <c r="F43" s="28"/>
      <c r="G43" s="28"/>
      <c r="H43" s="28"/>
      <c r="I43" s="64"/>
    </row>
    <row r="44" spans="1:10" ht="15.75" customHeight="1" x14ac:dyDescent="0.2">
      <c r="A44" s="577" t="s">
        <v>63</v>
      </c>
      <c r="D44" s="35"/>
      <c r="E44" s="35"/>
      <c r="F44" s="35"/>
      <c r="G44" s="35"/>
      <c r="H44" s="35"/>
      <c r="I44" s="35"/>
    </row>
    <row r="45" spans="1:10" ht="11.1" customHeight="1" x14ac:dyDescent="0.2">
      <c r="A45" s="62"/>
      <c r="D45" s="35"/>
      <c r="E45" s="35"/>
      <c r="F45" s="35"/>
      <c r="G45" s="35"/>
      <c r="H45" s="35"/>
      <c r="I45" s="35"/>
    </row>
    <row r="46" spans="1:10" ht="11.1" customHeight="1" x14ac:dyDescent="0.2">
      <c r="A46" s="62"/>
      <c r="D46" s="35"/>
      <c r="E46" s="35"/>
      <c r="F46" s="35"/>
      <c r="G46" s="35"/>
      <c r="H46" s="35"/>
      <c r="I46" s="35"/>
    </row>
    <row r="47" spans="1:10" ht="11.1" customHeight="1" x14ac:dyDescent="0.2">
      <c r="A47" s="62"/>
      <c r="D47" s="35"/>
      <c r="E47" s="35"/>
      <c r="F47" s="35"/>
      <c r="G47" s="35"/>
      <c r="H47" s="35"/>
      <c r="I47" s="35"/>
    </row>
    <row r="48" spans="1:10" ht="11.1" customHeight="1" x14ac:dyDescent="0.2">
      <c r="A48" s="62"/>
      <c r="D48" s="35"/>
      <c r="E48" s="35"/>
      <c r="F48" s="35"/>
      <c r="G48" s="35"/>
      <c r="H48" s="35"/>
      <c r="I48" s="35"/>
    </row>
    <row r="49" spans="1:9" ht="11.1" customHeight="1" x14ac:dyDescent="0.2">
      <c r="A49" s="62"/>
      <c r="D49" s="35"/>
      <c r="E49" s="35"/>
      <c r="F49" s="35"/>
      <c r="G49" s="35"/>
      <c r="H49" s="35"/>
      <c r="I49" s="35"/>
    </row>
    <row r="50" spans="1:9" ht="11.1" customHeight="1" x14ac:dyDescent="0.2">
      <c r="A50" s="62"/>
      <c r="D50" s="35"/>
      <c r="E50" s="35"/>
      <c r="F50" s="35"/>
      <c r="G50" s="35"/>
      <c r="H50" s="35"/>
      <c r="I50" s="35"/>
    </row>
    <row r="51" spans="1:9" ht="11.1" customHeight="1" x14ac:dyDescent="0.2">
      <c r="A51" s="62"/>
      <c r="D51" s="35"/>
      <c r="E51" s="35"/>
      <c r="F51" s="35"/>
      <c r="G51" s="35"/>
      <c r="H51" s="35"/>
      <c r="I51" s="35"/>
    </row>
    <row r="52" spans="1:9" ht="11.1" customHeight="1" x14ac:dyDescent="0.2">
      <c r="A52" s="62"/>
      <c r="D52" s="35"/>
      <c r="E52" s="35"/>
      <c r="F52" s="35"/>
      <c r="G52" s="35"/>
      <c r="H52" s="35"/>
      <c r="I52" s="35"/>
    </row>
    <row r="53" spans="1:9" ht="11.1" customHeight="1" x14ac:dyDescent="0.2">
      <c r="A53" s="62"/>
      <c r="D53" s="35"/>
      <c r="E53" s="35"/>
      <c r="F53" s="35"/>
      <c r="G53" s="35"/>
      <c r="H53" s="35"/>
      <c r="I53" s="35"/>
    </row>
    <row r="54" spans="1:9" ht="11.1" customHeight="1" x14ac:dyDescent="0.2">
      <c r="A54" s="62"/>
      <c r="D54" s="35"/>
      <c r="E54" s="35"/>
      <c r="F54" s="35"/>
      <c r="G54" s="35"/>
      <c r="H54" s="35"/>
      <c r="I54" s="35"/>
    </row>
    <row r="55" spans="1:9" ht="11.1" customHeight="1" x14ac:dyDescent="0.2">
      <c r="A55" s="62"/>
      <c r="D55" s="35"/>
      <c r="E55" s="35"/>
      <c r="F55" s="35"/>
      <c r="G55" s="35"/>
      <c r="H55" s="35"/>
      <c r="I55" s="35"/>
    </row>
    <row r="56" spans="1:9" ht="11.1" customHeight="1" x14ac:dyDescent="0.2">
      <c r="A56" s="62"/>
      <c r="D56" s="35"/>
      <c r="E56" s="35"/>
      <c r="F56" s="35"/>
      <c r="G56" s="35"/>
      <c r="H56" s="35"/>
      <c r="I56" s="35"/>
    </row>
    <row r="57" spans="1:9" ht="11.1" customHeight="1" x14ac:dyDescent="0.2">
      <c r="A57" s="62"/>
      <c r="D57" s="35"/>
      <c r="E57" s="35"/>
      <c r="F57" s="35"/>
      <c r="G57" s="35"/>
      <c r="H57" s="35"/>
      <c r="I57" s="35"/>
    </row>
    <row r="58" spans="1:9" ht="11.1" customHeight="1" x14ac:dyDescent="0.2">
      <c r="A58" s="62"/>
      <c r="D58" s="35"/>
      <c r="E58" s="35"/>
      <c r="F58" s="35"/>
      <c r="G58" s="35"/>
      <c r="H58" s="35"/>
      <c r="I58" s="35"/>
    </row>
    <row r="59" spans="1:9" ht="11.1" customHeight="1" x14ac:dyDescent="0.2">
      <c r="A59" s="62"/>
      <c r="D59" s="35"/>
      <c r="E59" s="35"/>
      <c r="F59" s="35"/>
      <c r="G59" s="35"/>
      <c r="H59" s="35"/>
      <c r="I59" s="35"/>
    </row>
    <row r="60" spans="1:9" ht="12.75" customHeight="1" x14ac:dyDescent="0.2">
      <c r="D60" s="28"/>
      <c r="E60" s="28"/>
      <c r="F60" s="28"/>
      <c r="G60" s="28"/>
      <c r="H60" s="28"/>
      <c r="I60" s="28"/>
    </row>
    <row r="61" spans="1:9" ht="12.75" customHeight="1" x14ac:dyDescent="0.2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useFirstPageNumber="1" r:id="rId1"/>
  <headerFooter>
    <oddFooter>&amp;C&amp;"Arial,Pogrubiony"&amp;8&amp;P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AA69B-F9E3-4133-BE6F-9A992156FD16}">
  <sheetPr>
    <tabColor rgb="FF00FF00"/>
  </sheetPr>
  <dimension ref="A1:AF18"/>
  <sheetViews>
    <sheetView zoomScale="140" zoomScaleNormal="140" workbookViewId="0"/>
  </sheetViews>
  <sheetFormatPr defaultRowHeight="12" x14ac:dyDescent="0.2"/>
  <cols>
    <col min="1" max="1" width="4.28515625" style="65" customWidth="1"/>
    <col min="2" max="2" width="8.7109375" style="65" customWidth="1"/>
    <col min="3" max="3" width="5" style="65" customWidth="1"/>
    <col min="4" max="4" width="11.42578125" style="65" customWidth="1"/>
    <col min="5" max="5" width="12" style="65" customWidth="1"/>
    <col min="6" max="6" width="11.7109375" style="65" customWidth="1"/>
    <col min="7" max="7" width="12.5703125" style="65" customWidth="1"/>
    <col min="8" max="8" width="11.7109375" style="67" customWidth="1"/>
    <col min="9" max="9" width="10.42578125" style="67" customWidth="1"/>
    <col min="10" max="32" width="8.85546875" style="67" customWidth="1"/>
    <col min="33" max="256" width="9.140625" style="65"/>
    <col min="257" max="257" width="4.28515625" style="65" customWidth="1"/>
    <col min="258" max="258" width="8.7109375" style="65" customWidth="1"/>
    <col min="259" max="259" width="5.5703125" style="65" customWidth="1"/>
    <col min="260" max="260" width="11.42578125" style="65" customWidth="1"/>
    <col min="261" max="261" width="12" style="65" customWidth="1"/>
    <col min="262" max="262" width="11.7109375" style="65" customWidth="1"/>
    <col min="263" max="263" width="12.5703125" style="65" customWidth="1"/>
    <col min="264" max="264" width="11.7109375" style="65" customWidth="1"/>
    <col min="265" max="265" width="10.42578125" style="65" customWidth="1"/>
    <col min="266" max="288" width="8.85546875" style="65" customWidth="1"/>
    <col min="289" max="512" width="9.140625" style="65"/>
    <col min="513" max="513" width="4.28515625" style="65" customWidth="1"/>
    <col min="514" max="514" width="8.7109375" style="65" customWidth="1"/>
    <col min="515" max="515" width="5.5703125" style="65" customWidth="1"/>
    <col min="516" max="516" width="11.42578125" style="65" customWidth="1"/>
    <col min="517" max="517" width="12" style="65" customWidth="1"/>
    <col min="518" max="518" width="11.7109375" style="65" customWidth="1"/>
    <col min="519" max="519" width="12.5703125" style="65" customWidth="1"/>
    <col min="520" max="520" width="11.7109375" style="65" customWidth="1"/>
    <col min="521" max="521" width="10.42578125" style="65" customWidth="1"/>
    <col min="522" max="544" width="8.85546875" style="65" customWidth="1"/>
    <col min="545" max="768" width="9.140625" style="65"/>
    <col min="769" max="769" width="4.28515625" style="65" customWidth="1"/>
    <col min="770" max="770" width="8.7109375" style="65" customWidth="1"/>
    <col min="771" max="771" width="5.5703125" style="65" customWidth="1"/>
    <col min="772" max="772" width="11.42578125" style="65" customWidth="1"/>
    <col min="773" max="773" width="12" style="65" customWidth="1"/>
    <col min="774" max="774" width="11.7109375" style="65" customWidth="1"/>
    <col min="775" max="775" width="12.5703125" style="65" customWidth="1"/>
    <col min="776" max="776" width="11.7109375" style="65" customWidth="1"/>
    <col min="777" max="777" width="10.42578125" style="65" customWidth="1"/>
    <col min="778" max="800" width="8.85546875" style="65" customWidth="1"/>
    <col min="801" max="1024" width="9.140625" style="65"/>
    <col min="1025" max="1025" width="4.28515625" style="65" customWidth="1"/>
    <col min="1026" max="1026" width="8.7109375" style="65" customWidth="1"/>
    <col min="1027" max="1027" width="5.5703125" style="65" customWidth="1"/>
    <col min="1028" max="1028" width="11.42578125" style="65" customWidth="1"/>
    <col min="1029" max="1029" width="12" style="65" customWidth="1"/>
    <col min="1030" max="1030" width="11.7109375" style="65" customWidth="1"/>
    <col min="1031" max="1031" width="12.5703125" style="65" customWidth="1"/>
    <col min="1032" max="1032" width="11.7109375" style="65" customWidth="1"/>
    <col min="1033" max="1033" width="10.42578125" style="65" customWidth="1"/>
    <col min="1034" max="1056" width="8.85546875" style="65" customWidth="1"/>
    <col min="1057" max="1280" width="9.140625" style="65"/>
    <col min="1281" max="1281" width="4.28515625" style="65" customWidth="1"/>
    <col min="1282" max="1282" width="8.7109375" style="65" customWidth="1"/>
    <col min="1283" max="1283" width="5.5703125" style="65" customWidth="1"/>
    <col min="1284" max="1284" width="11.42578125" style="65" customWidth="1"/>
    <col min="1285" max="1285" width="12" style="65" customWidth="1"/>
    <col min="1286" max="1286" width="11.7109375" style="65" customWidth="1"/>
    <col min="1287" max="1287" width="12.5703125" style="65" customWidth="1"/>
    <col min="1288" max="1288" width="11.7109375" style="65" customWidth="1"/>
    <col min="1289" max="1289" width="10.42578125" style="65" customWidth="1"/>
    <col min="1290" max="1312" width="8.85546875" style="65" customWidth="1"/>
    <col min="1313" max="1536" width="9.140625" style="65"/>
    <col min="1537" max="1537" width="4.28515625" style="65" customWidth="1"/>
    <col min="1538" max="1538" width="8.7109375" style="65" customWidth="1"/>
    <col min="1539" max="1539" width="5.5703125" style="65" customWidth="1"/>
    <col min="1540" max="1540" width="11.42578125" style="65" customWidth="1"/>
    <col min="1541" max="1541" width="12" style="65" customWidth="1"/>
    <col min="1542" max="1542" width="11.7109375" style="65" customWidth="1"/>
    <col min="1543" max="1543" width="12.5703125" style="65" customWidth="1"/>
    <col min="1544" max="1544" width="11.7109375" style="65" customWidth="1"/>
    <col min="1545" max="1545" width="10.42578125" style="65" customWidth="1"/>
    <col min="1546" max="1568" width="8.85546875" style="65" customWidth="1"/>
    <col min="1569" max="1792" width="9.140625" style="65"/>
    <col min="1793" max="1793" width="4.28515625" style="65" customWidth="1"/>
    <col min="1794" max="1794" width="8.7109375" style="65" customWidth="1"/>
    <col min="1795" max="1795" width="5.5703125" style="65" customWidth="1"/>
    <col min="1796" max="1796" width="11.42578125" style="65" customWidth="1"/>
    <col min="1797" max="1797" width="12" style="65" customWidth="1"/>
    <col min="1798" max="1798" width="11.7109375" style="65" customWidth="1"/>
    <col min="1799" max="1799" width="12.5703125" style="65" customWidth="1"/>
    <col min="1800" max="1800" width="11.7109375" style="65" customWidth="1"/>
    <col min="1801" max="1801" width="10.42578125" style="65" customWidth="1"/>
    <col min="1802" max="1824" width="8.85546875" style="65" customWidth="1"/>
    <col min="1825" max="2048" width="9.140625" style="65"/>
    <col min="2049" max="2049" width="4.28515625" style="65" customWidth="1"/>
    <col min="2050" max="2050" width="8.7109375" style="65" customWidth="1"/>
    <col min="2051" max="2051" width="5.5703125" style="65" customWidth="1"/>
    <col min="2052" max="2052" width="11.42578125" style="65" customWidth="1"/>
    <col min="2053" max="2053" width="12" style="65" customWidth="1"/>
    <col min="2054" max="2054" width="11.7109375" style="65" customWidth="1"/>
    <col min="2055" max="2055" width="12.5703125" style="65" customWidth="1"/>
    <col min="2056" max="2056" width="11.7109375" style="65" customWidth="1"/>
    <col min="2057" max="2057" width="10.42578125" style="65" customWidth="1"/>
    <col min="2058" max="2080" width="8.85546875" style="65" customWidth="1"/>
    <col min="2081" max="2304" width="9.140625" style="65"/>
    <col min="2305" max="2305" width="4.28515625" style="65" customWidth="1"/>
    <col min="2306" max="2306" width="8.7109375" style="65" customWidth="1"/>
    <col min="2307" max="2307" width="5.5703125" style="65" customWidth="1"/>
    <col min="2308" max="2308" width="11.42578125" style="65" customWidth="1"/>
    <col min="2309" max="2309" width="12" style="65" customWidth="1"/>
    <col min="2310" max="2310" width="11.7109375" style="65" customWidth="1"/>
    <col min="2311" max="2311" width="12.5703125" style="65" customWidth="1"/>
    <col min="2312" max="2312" width="11.7109375" style="65" customWidth="1"/>
    <col min="2313" max="2313" width="10.42578125" style="65" customWidth="1"/>
    <col min="2314" max="2336" width="8.85546875" style="65" customWidth="1"/>
    <col min="2337" max="2560" width="9.140625" style="65"/>
    <col min="2561" max="2561" width="4.28515625" style="65" customWidth="1"/>
    <col min="2562" max="2562" width="8.7109375" style="65" customWidth="1"/>
    <col min="2563" max="2563" width="5.5703125" style="65" customWidth="1"/>
    <col min="2564" max="2564" width="11.42578125" style="65" customWidth="1"/>
    <col min="2565" max="2565" width="12" style="65" customWidth="1"/>
    <col min="2566" max="2566" width="11.7109375" style="65" customWidth="1"/>
    <col min="2567" max="2567" width="12.5703125" style="65" customWidth="1"/>
    <col min="2568" max="2568" width="11.7109375" style="65" customWidth="1"/>
    <col min="2569" max="2569" width="10.42578125" style="65" customWidth="1"/>
    <col min="2570" max="2592" width="8.85546875" style="65" customWidth="1"/>
    <col min="2593" max="2816" width="9.140625" style="65"/>
    <col min="2817" max="2817" width="4.28515625" style="65" customWidth="1"/>
    <col min="2818" max="2818" width="8.7109375" style="65" customWidth="1"/>
    <col min="2819" max="2819" width="5.5703125" style="65" customWidth="1"/>
    <col min="2820" max="2820" width="11.42578125" style="65" customWidth="1"/>
    <col min="2821" max="2821" width="12" style="65" customWidth="1"/>
    <col min="2822" max="2822" width="11.7109375" style="65" customWidth="1"/>
    <col min="2823" max="2823" width="12.5703125" style="65" customWidth="1"/>
    <col min="2824" max="2824" width="11.7109375" style="65" customWidth="1"/>
    <col min="2825" max="2825" width="10.42578125" style="65" customWidth="1"/>
    <col min="2826" max="2848" width="8.85546875" style="65" customWidth="1"/>
    <col min="2849" max="3072" width="9.140625" style="65"/>
    <col min="3073" max="3073" width="4.28515625" style="65" customWidth="1"/>
    <col min="3074" max="3074" width="8.7109375" style="65" customWidth="1"/>
    <col min="3075" max="3075" width="5.5703125" style="65" customWidth="1"/>
    <col min="3076" max="3076" width="11.42578125" style="65" customWidth="1"/>
    <col min="3077" max="3077" width="12" style="65" customWidth="1"/>
    <col min="3078" max="3078" width="11.7109375" style="65" customWidth="1"/>
    <col min="3079" max="3079" width="12.5703125" style="65" customWidth="1"/>
    <col min="3080" max="3080" width="11.7109375" style="65" customWidth="1"/>
    <col min="3081" max="3081" width="10.42578125" style="65" customWidth="1"/>
    <col min="3082" max="3104" width="8.85546875" style="65" customWidth="1"/>
    <col min="3105" max="3328" width="9.140625" style="65"/>
    <col min="3329" max="3329" width="4.28515625" style="65" customWidth="1"/>
    <col min="3330" max="3330" width="8.7109375" style="65" customWidth="1"/>
    <col min="3331" max="3331" width="5.5703125" style="65" customWidth="1"/>
    <col min="3332" max="3332" width="11.42578125" style="65" customWidth="1"/>
    <col min="3333" max="3333" width="12" style="65" customWidth="1"/>
    <col min="3334" max="3334" width="11.7109375" style="65" customWidth="1"/>
    <col min="3335" max="3335" width="12.5703125" style="65" customWidth="1"/>
    <col min="3336" max="3336" width="11.7109375" style="65" customWidth="1"/>
    <col min="3337" max="3337" width="10.42578125" style="65" customWidth="1"/>
    <col min="3338" max="3360" width="8.85546875" style="65" customWidth="1"/>
    <col min="3361" max="3584" width="9.140625" style="65"/>
    <col min="3585" max="3585" width="4.28515625" style="65" customWidth="1"/>
    <col min="3586" max="3586" width="8.7109375" style="65" customWidth="1"/>
    <col min="3587" max="3587" width="5.5703125" style="65" customWidth="1"/>
    <col min="3588" max="3588" width="11.42578125" style="65" customWidth="1"/>
    <col min="3589" max="3589" width="12" style="65" customWidth="1"/>
    <col min="3590" max="3590" width="11.7109375" style="65" customWidth="1"/>
    <col min="3591" max="3591" width="12.5703125" style="65" customWidth="1"/>
    <col min="3592" max="3592" width="11.7109375" style="65" customWidth="1"/>
    <col min="3593" max="3593" width="10.42578125" style="65" customWidth="1"/>
    <col min="3594" max="3616" width="8.85546875" style="65" customWidth="1"/>
    <col min="3617" max="3840" width="9.140625" style="65"/>
    <col min="3841" max="3841" width="4.28515625" style="65" customWidth="1"/>
    <col min="3842" max="3842" width="8.7109375" style="65" customWidth="1"/>
    <col min="3843" max="3843" width="5.5703125" style="65" customWidth="1"/>
    <col min="3844" max="3844" width="11.42578125" style="65" customWidth="1"/>
    <col min="3845" max="3845" width="12" style="65" customWidth="1"/>
    <col min="3846" max="3846" width="11.7109375" style="65" customWidth="1"/>
    <col min="3847" max="3847" width="12.5703125" style="65" customWidth="1"/>
    <col min="3848" max="3848" width="11.7109375" style="65" customWidth="1"/>
    <col min="3849" max="3849" width="10.42578125" style="65" customWidth="1"/>
    <col min="3850" max="3872" width="8.85546875" style="65" customWidth="1"/>
    <col min="3873" max="4096" width="9.140625" style="65"/>
    <col min="4097" max="4097" width="4.28515625" style="65" customWidth="1"/>
    <col min="4098" max="4098" width="8.7109375" style="65" customWidth="1"/>
    <col min="4099" max="4099" width="5.5703125" style="65" customWidth="1"/>
    <col min="4100" max="4100" width="11.42578125" style="65" customWidth="1"/>
    <col min="4101" max="4101" width="12" style="65" customWidth="1"/>
    <col min="4102" max="4102" width="11.7109375" style="65" customWidth="1"/>
    <col min="4103" max="4103" width="12.5703125" style="65" customWidth="1"/>
    <col min="4104" max="4104" width="11.7109375" style="65" customWidth="1"/>
    <col min="4105" max="4105" width="10.42578125" style="65" customWidth="1"/>
    <col min="4106" max="4128" width="8.85546875" style="65" customWidth="1"/>
    <col min="4129" max="4352" width="9.140625" style="65"/>
    <col min="4353" max="4353" width="4.28515625" style="65" customWidth="1"/>
    <col min="4354" max="4354" width="8.7109375" style="65" customWidth="1"/>
    <col min="4355" max="4355" width="5.5703125" style="65" customWidth="1"/>
    <col min="4356" max="4356" width="11.42578125" style="65" customWidth="1"/>
    <col min="4357" max="4357" width="12" style="65" customWidth="1"/>
    <col min="4358" max="4358" width="11.7109375" style="65" customWidth="1"/>
    <col min="4359" max="4359" width="12.5703125" style="65" customWidth="1"/>
    <col min="4360" max="4360" width="11.7109375" style="65" customWidth="1"/>
    <col min="4361" max="4361" width="10.42578125" style="65" customWidth="1"/>
    <col min="4362" max="4384" width="8.85546875" style="65" customWidth="1"/>
    <col min="4385" max="4608" width="9.140625" style="65"/>
    <col min="4609" max="4609" width="4.28515625" style="65" customWidth="1"/>
    <col min="4610" max="4610" width="8.7109375" style="65" customWidth="1"/>
    <col min="4611" max="4611" width="5.5703125" style="65" customWidth="1"/>
    <col min="4612" max="4612" width="11.42578125" style="65" customWidth="1"/>
    <col min="4613" max="4613" width="12" style="65" customWidth="1"/>
    <col min="4614" max="4614" width="11.7109375" style="65" customWidth="1"/>
    <col min="4615" max="4615" width="12.5703125" style="65" customWidth="1"/>
    <col min="4616" max="4616" width="11.7109375" style="65" customWidth="1"/>
    <col min="4617" max="4617" width="10.42578125" style="65" customWidth="1"/>
    <col min="4618" max="4640" width="8.85546875" style="65" customWidth="1"/>
    <col min="4641" max="4864" width="9.140625" style="65"/>
    <col min="4865" max="4865" width="4.28515625" style="65" customWidth="1"/>
    <col min="4866" max="4866" width="8.7109375" style="65" customWidth="1"/>
    <col min="4867" max="4867" width="5.5703125" style="65" customWidth="1"/>
    <col min="4868" max="4868" width="11.42578125" style="65" customWidth="1"/>
    <col min="4869" max="4869" width="12" style="65" customWidth="1"/>
    <col min="4870" max="4870" width="11.7109375" style="65" customWidth="1"/>
    <col min="4871" max="4871" width="12.5703125" style="65" customWidth="1"/>
    <col min="4872" max="4872" width="11.7109375" style="65" customWidth="1"/>
    <col min="4873" max="4873" width="10.42578125" style="65" customWidth="1"/>
    <col min="4874" max="4896" width="8.85546875" style="65" customWidth="1"/>
    <col min="4897" max="5120" width="9.140625" style="65"/>
    <col min="5121" max="5121" width="4.28515625" style="65" customWidth="1"/>
    <col min="5122" max="5122" width="8.7109375" style="65" customWidth="1"/>
    <col min="5123" max="5123" width="5.5703125" style="65" customWidth="1"/>
    <col min="5124" max="5124" width="11.42578125" style="65" customWidth="1"/>
    <col min="5125" max="5125" width="12" style="65" customWidth="1"/>
    <col min="5126" max="5126" width="11.7109375" style="65" customWidth="1"/>
    <col min="5127" max="5127" width="12.5703125" style="65" customWidth="1"/>
    <col min="5128" max="5128" width="11.7109375" style="65" customWidth="1"/>
    <col min="5129" max="5129" width="10.42578125" style="65" customWidth="1"/>
    <col min="5130" max="5152" width="8.85546875" style="65" customWidth="1"/>
    <col min="5153" max="5376" width="9.140625" style="65"/>
    <col min="5377" max="5377" width="4.28515625" style="65" customWidth="1"/>
    <col min="5378" max="5378" width="8.7109375" style="65" customWidth="1"/>
    <col min="5379" max="5379" width="5.5703125" style="65" customWidth="1"/>
    <col min="5380" max="5380" width="11.42578125" style="65" customWidth="1"/>
    <col min="5381" max="5381" width="12" style="65" customWidth="1"/>
    <col min="5382" max="5382" width="11.7109375" style="65" customWidth="1"/>
    <col min="5383" max="5383" width="12.5703125" style="65" customWidth="1"/>
    <col min="5384" max="5384" width="11.7109375" style="65" customWidth="1"/>
    <col min="5385" max="5385" width="10.42578125" style="65" customWidth="1"/>
    <col min="5386" max="5408" width="8.85546875" style="65" customWidth="1"/>
    <col min="5409" max="5632" width="9.140625" style="65"/>
    <col min="5633" max="5633" width="4.28515625" style="65" customWidth="1"/>
    <col min="5634" max="5634" width="8.7109375" style="65" customWidth="1"/>
    <col min="5635" max="5635" width="5.5703125" style="65" customWidth="1"/>
    <col min="5636" max="5636" width="11.42578125" style="65" customWidth="1"/>
    <col min="5637" max="5637" width="12" style="65" customWidth="1"/>
    <col min="5638" max="5638" width="11.7109375" style="65" customWidth="1"/>
    <col min="5639" max="5639" width="12.5703125" style="65" customWidth="1"/>
    <col min="5640" max="5640" width="11.7109375" style="65" customWidth="1"/>
    <col min="5641" max="5641" width="10.42578125" style="65" customWidth="1"/>
    <col min="5642" max="5664" width="8.85546875" style="65" customWidth="1"/>
    <col min="5665" max="5888" width="9.140625" style="65"/>
    <col min="5889" max="5889" width="4.28515625" style="65" customWidth="1"/>
    <col min="5890" max="5890" width="8.7109375" style="65" customWidth="1"/>
    <col min="5891" max="5891" width="5.5703125" style="65" customWidth="1"/>
    <col min="5892" max="5892" width="11.42578125" style="65" customWidth="1"/>
    <col min="5893" max="5893" width="12" style="65" customWidth="1"/>
    <col min="5894" max="5894" width="11.7109375" style="65" customWidth="1"/>
    <col min="5895" max="5895" width="12.5703125" style="65" customWidth="1"/>
    <col min="5896" max="5896" width="11.7109375" style="65" customWidth="1"/>
    <col min="5897" max="5897" width="10.42578125" style="65" customWidth="1"/>
    <col min="5898" max="5920" width="8.85546875" style="65" customWidth="1"/>
    <col min="5921" max="6144" width="9.140625" style="65"/>
    <col min="6145" max="6145" width="4.28515625" style="65" customWidth="1"/>
    <col min="6146" max="6146" width="8.7109375" style="65" customWidth="1"/>
    <col min="6147" max="6147" width="5.5703125" style="65" customWidth="1"/>
    <col min="6148" max="6148" width="11.42578125" style="65" customWidth="1"/>
    <col min="6149" max="6149" width="12" style="65" customWidth="1"/>
    <col min="6150" max="6150" width="11.7109375" style="65" customWidth="1"/>
    <col min="6151" max="6151" width="12.5703125" style="65" customWidth="1"/>
    <col min="6152" max="6152" width="11.7109375" style="65" customWidth="1"/>
    <col min="6153" max="6153" width="10.42578125" style="65" customWidth="1"/>
    <col min="6154" max="6176" width="8.85546875" style="65" customWidth="1"/>
    <col min="6177" max="6400" width="9.140625" style="65"/>
    <col min="6401" max="6401" width="4.28515625" style="65" customWidth="1"/>
    <col min="6402" max="6402" width="8.7109375" style="65" customWidth="1"/>
    <col min="6403" max="6403" width="5.5703125" style="65" customWidth="1"/>
    <col min="6404" max="6404" width="11.42578125" style="65" customWidth="1"/>
    <col min="6405" max="6405" width="12" style="65" customWidth="1"/>
    <col min="6406" max="6406" width="11.7109375" style="65" customWidth="1"/>
    <col min="6407" max="6407" width="12.5703125" style="65" customWidth="1"/>
    <col min="6408" max="6408" width="11.7109375" style="65" customWidth="1"/>
    <col min="6409" max="6409" width="10.42578125" style="65" customWidth="1"/>
    <col min="6410" max="6432" width="8.85546875" style="65" customWidth="1"/>
    <col min="6433" max="6656" width="9.140625" style="65"/>
    <col min="6657" max="6657" width="4.28515625" style="65" customWidth="1"/>
    <col min="6658" max="6658" width="8.7109375" style="65" customWidth="1"/>
    <col min="6659" max="6659" width="5.5703125" style="65" customWidth="1"/>
    <col min="6660" max="6660" width="11.42578125" style="65" customWidth="1"/>
    <col min="6661" max="6661" width="12" style="65" customWidth="1"/>
    <col min="6662" max="6662" width="11.7109375" style="65" customWidth="1"/>
    <col min="6663" max="6663" width="12.5703125" style="65" customWidth="1"/>
    <col min="6664" max="6664" width="11.7109375" style="65" customWidth="1"/>
    <col min="6665" max="6665" width="10.42578125" style="65" customWidth="1"/>
    <col min="6666" max="6688" width="8.85546875" style="65" customWidth="1"/>
    <col min="6689" max="6912" width="9.140625" style="65"/>
    <col min="6913" max="6913" width="4.28515625" style="65" customWidth="1"/>
    <col min="6914" max="6914" width="8.7109375" style="65" customWidth="1"/>
    <col min="6915" max="6915" width="5.5703125" style="65" customWidth="1"/>
    <col min="6916" max="6916" width="11.42578125" style="65" customWidth="1"/>
    <col min="6917" max="6917" width="12" style="65" customWidth="1"/>
    <col min="6918" max="6918" width="11.7109375" style="65" customWidth="1"/>
    <col min="6919" max="6919" width="12.5703125" style="65" customWidth="1"/>
    <col min="6920" max="6920" width="11.7109375" style="65" customWidth="1"/>
    <col min="6921" max="6921" width="10.42578125" style="65" customWidth="1"/>
    <col min="6922" max="6944" width="8.85546875" style="65" customWidth="1"/>
    <col min="6945" max="7168" width="9.140625" style="65"/>
    <col min="7169" max="7169" width="4.28515625" style="65" customWidth="1"/>
    <col min="7170" max="7170" width="8.7109375" style="65" customWidth="1"/>
    <col min="7171" max="7171" width="5.5703125" style="65" customWidth="1"/>
    <col min="7172" max="7172" width="11.42578125" style="65" customWidth="1"/>
    <col min="7173" max="7173" width="12" style="65" customWidth="1"/>
    <col min="7174" max="7174" width="11.7109375" style="65" customWidth="1"/>
    <col min="7175" max="7175" width="12.5703125" style="65" customWidth="1"/>
    <col min="7176" max="7176" width="11.7109375" style="65" customWidth="1"/>
    <col min="7177" max="7177" width="10.42578125" style="65" customWidth="1"/>
    <col min="7178" max="7200" width="8.85546875" style="65" customWidth="1"/>
    <col min="7201" max="7424" width="9.140625" style="65"/>
    <col min="7425" max="7425" width="4.28515625" style="65" customWidth="1"/>
    <col min="7426" max="7426" width="8.7109375" style="65" customWidth="1"/>
    <col min="7427" max="7427" width="5.5703125" style="65" customWidth="1"/>
    <col min="7428" max="7428" width="11.42578125" style="65" customWidth="1"/>
    <col min="7429" max="7429" width="12" style="65" customWidth="1"/>
    <col min="7430" max="7430" width="11.7109375" style="65" customWidth="1"/>
    <col min="7431" max="7431" width="12.5703125" style="65" customWidth="1"/>
    <col min="7432" max="7432" width="11.7109375" style="65" customWidth="1"/>
    <col min="7433" max="7433" width="10.42578125" style="65" customWidth="1"/>
    <col min="7434" max="7456" width="8.85546875" style="65" customWidth="1"/>
    <col min="7457" max="7680" width="9.140625" style="65"/>
    <col min="7681" max="7681" width="4.28515625" style="65" customWidth="1"/>
    <col min="7682" max="7682" width="8.7109375" style="65" customWidth="1"/>
    <col min="7683" max="7683" width="5.5703125" style="65" customWidth="1"/>
    <col min="7684" max="7684" width="11.42578125" style="65" customWidth="1"/>
    <col min="7685" max="7685" width="12" style="65" customWidth="1"/>
    <col min="7686" max="7686" width="11.7109375" style="65" customWidth="1"/>
    <col min="7687" max="7687" width="12.5703125" style="65" customWidth="1"/>
    <col min="7688" max="7688" width="11.7109375" style="65" customWidth="1"/>
    <col min="7689" max="7689" width="10.42578125" style="65" customWidth="1"/>
    <col min="7690" max="7712" width="8.85546875" style="65" customWidth="1"/>
    <col min="7713" max="7936" width="9.140625" style="65"/>
    <col min="7937" max="7937" width="4.28515625" style="65" customWidth="1"/>
    <col min="7938" max="7938" width="8.7109375" style="65" customWidth="1"/>
    <col min="7939" max="7939" width="5.5703125" style="65" customWidth="1"/>
    <col min="7940" max="7940" width="11.42578125" style="65" customWidth="1"/>
    <col min="7941" max="7941" width="12" style="65" customWidth="1"/>
    <col min="7942" max="7942" width="11.7109375" style="65" customWidth="1"/>
    <col min="7943" max="7943" width="12.5703125" style="65" customWidth="1"/>
    <col min="7944" max="7944" width="11.7109375" style="65" customWidth="1"/>
    <col min="7945" max="7945" width="10.42578125" style="65" customWidth="1"/>
    <col min="7946" max="7968" width="8.85546875" style="65" customWidth="1"/>
    <col min="7969" max="8192" width="9.140625" style="65"/>
    <col min="8193" max="8193" width="4.28515625" style="65" customWidth="1"/>
    <col min="8194" max="8194" width="8.7109375" style="65" customWidth="1"/>
    <col min="8195" max="8195" width="5.5703125" style="65" customWidth="1"/>
    <col min="8196" max="8196" width="11.42578125" style="65" customWidth="1"/>
    <col min="8197" max="8197" width="12" style="65" customWidth="1"/>
    <col min="8198" max="8198" width="11.7109375" style="65" customWidth="1"/>
    <col min="8199" max="8199" width="12.5703125" style="65" customWidth="1"/>
    <col min="8200" max="8200" width="11.7109375" style="65" customWidth="1"/>
    <col min="8201" max="8201" width="10.42578125" style="65" customWidth="1"/>
    <col min="8202" max="8224" width="8.85546875" style="65" customWidth="1"/>
    <col min="8225" max="8448" width="9.140625" style="65"/>
    <col min="8449" max="8449" width="4.28515625" style="65" customWidth="1"/>
    <col min="8450" max="8450" width="8.7109375" style="65" customWidth="1"/>
    <col min="8451" max="8451" width="5.5703125" style="65" customWidth="1"/>
    <col min="8452" max="8452" width="11.42578125" style="65" customWidth="1"/>
    <col min="8453" max="8453" width="12" style="65" customWidth="1"/>
    <col min="8454" max="8454" width="11.7109375" style="65" customWidth="1"/>
    <col min="8455" max="8455" width="12.5703125" style="65" customWidth="1"/>
    <col min="8456" max="8456" width="11.7109375" style="65" customWidth="1"/>
    <col min="8457" max="8457" width="10.42578125" style="65" customWidth="1"/>
    <col min="8458" max="8480" width="8.85546875" style="65" customWidth="1"/>
    <col min="8481" max="8704" width="9.140625" style="65"/>
    <col min="8705" max="8705" width="4.28515625" style="65" customWidth="1"/>
    <col min="8706" max="8706" width="8.7109375" style="65" customWidth="1"/>
    <col min="8707" max="8707" width="5.5703125" style="65" customWidth="1"/>
    <col min="8708" max="8708" width="11.42578125" style="65" customWidth="1"/>
    <col min="8709" max="8709" width="12" style="65" customWidth="1"/>
    <col min="8710" max="8710" width="11.7109375" style="65" customWidth="1"/>
    <col min="8711" max="8711" width="12.5703125" style="65" customWidth="1"/>
    <col min="8712" max="8712" width="11.7109375" style="65" customWidth="1"/>
    <col min="8713" max="8713" width="10.42578125" style="65" customWidth="1"/>
    <col min="8714" max="8736" width="8.85546875" style="65" customWidth="1"/>
    <col min="8737" max="8960" width="9.140625" style="65"/>
    <col min="8961" max="8961" width="4.28515625" style="65" customWidth="1"/>
    <col min="8962" max="8962" width="8.7109375" style="65" customWidth="1"/>
    <col min="8963" max="8963" width="5.5703125" style="65" customWidth="1"/>
    <col min="8964" max="8964" width="11.42578125" style="65" customWidth="1"/>
    <col min="8965" max="8965" width="12" style="65" customWidth="1"/>
    <col min="8966" max="8966" width="11.7109375" style="65" customWidth="1"/>
    <col min="8967" max="8967" width="12.5703125" style="65" customWidth="1"/>
    <col min="8968" max="8968" width="11.7109375" style="65" customWidth="1"/>
    <col min="8969" max="8969" width="10.42578125" style="65" customWidth="1"/>
    <col min="8970" max="8992" width="8.85546875" style="65" customWidth="1"/>
    <col min="8993" max="9216" width="9.140625" style="65"/>
    <col min="9217" max="9217" width="4.28515625" style="65" customWidth="1"/>
    <col min="9218" max="9218" width="8.7109375" style="65" customWidth="1"/>
    <col min="9219" max="9219" width="5.5703125" style="65" customWidth="1"/>
    <col min="9220" max="9220" width="11.42578125" style="65" customWidth="1"/>
    <col min="9221" max="9221" width="12" style="65" customWidth="1"/>
    <col min="9222" max="9222" width="11.7109375" style="65" customWidth="1"/>
    <col min="9223" max="9223" width="12.5703125" style="65" customWidth="1"/>
    <col min="9224" max="9224" width="11.7109375" style="65" customWidth="1"/>
    <col min="9225" max="9225" width="10.42578125" style="65" customWidth="1"/>
    <col min="9226" max="9248" width="8.85546875" style="65" customWidth="1"/>
    <col min="9249" max="9472" width="9.140625" style="65"/>
    <col min="9473" max="9473" width="4.28515625" style="65" customWidth="1"/>
    <col min="9474" max="9474" width="8.7109375" style="65" customWidth="1"/>
    <col min="9475" max="9475" width="5.5703125" style="65" customWidth="1"/>
    <col min="9476" max="9476" width="11.42578125" style="65" customWidth="1"/>
    <col min="9477" max="9477" width="12" style="65" customWidth="1"/>
    <col min="9478" max="9478" width="11.7109375" style="65" customWidth="1"/>
    <col min="9479" max="9479" width="12.5703125" style="65" customWidth="1"/>
    <col min="9480" max="9480" width="11.7109375" style="65" customWidth="1"/>
    <col min="9481" max="9481" width="10.42578125" style="65" customWidth="1"/>
    <col min="9482" max="9504" width="8.85546875" style="65" customWidth="1"/>
    <col min="9505" max="9728" width="9.140625" style="65"/>
    <col min="9729" max="9729" width="4.28515625" style="65" customWidth="1"/>
    <col min="9730" max="9730" width="8.7109375" style="65" customWidth="1"/>
    <col min="9731" max="9731" width="5.5703125" style="65" customWidth="1"/>
    <col min="9732" max="9732" width="11.42578125" style="65" customWidth="1"/>
    <col min="9733" max="9733" width="12" style="65" customWidth="1"/>
    <col min="9734" max="9734" width="11.7109375" style="65" customWidth="1"/>
    <col min="9735" max="9735" width="12.5703125" style="65" customWidth="1"/>
    <col min="9736" max="9736" width="11.7109375" style="65" customWidth="1"/>
    <col min="9737" max="9737" width="10.42578125" style="65" customWidth="1"/>
    <col min="9738" max="9760" width="8.85546875" style="65" customWidth="1"/>
    <col min="9761" max="9984" width="9.140625" style="65"/>
    <col min="9985" max="9985" width="4.28515625" style="65" customWidth="1"/>
    <col min="9986" max="9986" width="8.7109375" style="65" customWidth="1"/>
    <col min="9987" max="9987" width="5.5703125" style="65" customWidth="1"/>
    <col min="9988" max="9988" width="11.42578125" style="65" customWidth="1"/>
    <col min="9989" max="9989" width="12" style="65" customWidth="1"/>
    <col min="9990" max="9990" width="11.7109375" style="65" customWidth="1"/>
    <col min="9991" max="9991" width="12.5703125" style="65" customWidth="1"/>
    <col min="9992" max="9992" width="11.7109375" style="65" customWidth="1"/>
    <col min="9993" max="9993" width="10.42578125" style="65" customWidth="1"/>
    <col min="9994" max="10016" width="8.85546875" style="65" customWidth="1"/>
    <col min="10017" max="10240" width="9.140625" style="65"/>
    <col min="10241" max="10241" width="4.28515625" style="65" customWidth="1"/>
    <col min="10242" max="10242" width="8.7109375" style="65" customWidth="1"/>
    <col min="10243" max="10243" width="5.5703125" style="65" customWidth="1"/>
    <col min="10244" max="10244" width="11.42578125" style="65" customWidth="1"/>
    <col min="10245" max="10245" width="12" style="65" customWidth="1"/>
    <col min="10246" max="10246" width="11.7109375" style="65" customWidth="1"/>
    <col min="10247" max="10247" width="12.5703125" style="65" customWidth="1"/>
    <col min="10248" max="10248" width="11.7109375" style="65" customWidth="1"/>
    <col min="10249" max="10249" width="10.42578125" style="65" customWidth="1"/>
    <col min="10250" max="10272" width="8.85546875" style="65" customWidth="1"/>
    <col min="10273" max="10496" width="9.140625" style="65"/>
    <col min="10497" max="10497" width="4.28515625" style="65" customWidth="1"/>
    <col min="10498" max="10498" width="8.7109375" style="65" customWidth="1"/>
    <col min="10499" max="10499" width="5.5703125" style="65" customWidth="1"/>
    <col min="10500" max="10500" width="11.42578125" style="65" customWidth="1"/>
    <col min="10501" max="10501" width="12" style="65" customWidth="1"/>
    <col min="10502" max="10502" width="11.7109375" style="65" customWidth="1"/>
    <col min="10503" max="10503" width="12.5703125" style="65" customWidth="1"/>
    <col min="10504" max="10504" width="11.7109375" style="65" customWidth="1"/>
    <col min="10505" max="10505" width="10.42578125" style="65" customWidth="1"/>
    <col min="10506" max="10528" width="8.85546875" style="65" customWidth="1"/>
    <col min="10529" max="10752" width="9.140625" style="65"/>
    <col min="10753" max="10753" width="4.28515625" style="65" customWidth="1"/>
    <col min="10754" max="10754" width="8.7109375" style="65" customWidth="1"/>
    <col min="10755" max="10755" width="5.5703125" style="65" customWidth="1"/>
    <col min="10756" max="10756" width="11.42578125" style="65" customWidth="1"/>
    <col min="10757" max="10757" width="12" style="65" customWidth="1"/>
    <col min="10758" max="10758" width="11.7109375" style="65" customWidth="1"/>
    <col min="10759" max="10759" width="12.5703125" style="65" customWidth="1"/>
    <col min="10760" max="10760" width="11.7109375" style="65" customWidth="1"/>
    <col min="10761" max="10761" width="10.42578125" style="65" customWidth="1"/>
    <col min="10762" max="10784" width="8.85546875" style="65" customWidth="1"/>
    <col min="10785" max="11008" width="9.140625" style="65"/>
    <col min="11009" max="11009" width="4.28515625" style="65" customWidth="1"/>
    <col min="11010" max="11010" width="8.7109375" style="65" customWidth="1"/>
    <col min="11011" max="11011" width="5.5703125" style="65" customWidth="1"/>
    <col min="11012" max="11012" width="11.42578125" style="65" customWidth="1"/>
    <col min="11013" max="11013" width="12" style="65" customWidth="1"/>
    <col min="11014" max="11014" width="11.7109375" style="65" customWidth="1"/>
    <col min="11015" max="11015" width="12.5703125" style="65" customWidth="1"/>
    <col min="11016" max="11016" width="11.7109375" style="65" customWidth="1"/>
    <col min="11017" max="11017" width="10.42578125" style="65" customWidth="1"/>
    <col min="11018" max="11040" width="8.85546875" style="65" customWidth="1"/>
    <col min="11041" max="11264" width="9.140625" style="65"/>
    <col min="11265" max="11265" width="4.28515625" style="65" customWidth="1"/>
    <col min="11266" max="11266" width="8.7109375" style="65" customWidth="1"/>
    <col min="11267" max="11267" width="5.5703125" style="65" customWidth="1"/>
    <col min="11268" max="11268" width="11.42578125" style="65" customWidth="1"/>
    <col min="11269" max="11269" width="12" style="65" customWidth="1"/>
    <col min="11270" max="11270" width="11.7109375" style="65" customWidth="1"/>
    <col min="11271" max="11271" width="12.5703125" style="65" customWidth="1"/>
    <col min="11272" max="11272" width="11.7109375" style="65" customWidth="1"/>
    <col min="11273" max="11273" width="10.42578125" style="65" customWidth="1"/>
    <col min="11274" max="11296" width="8.85546875" style="65" customWidth="1"/>
    <col min="11297" max="11520" width="9.140625" style="65"/>
    <col min="11521" max="11521" width="4.28515625" style="65" customWidth="1"/>
    <col min="11522" max="11522" width="8.7109375" style="65" customWidth="1"/>
    <col min="11523" max="11523" width="5.5703125" style="65" customWidth="1"/>
    <col min="11524" max="11524" width="11.42578125" style="65" customWidth="1"/>
    <col min="11525" max="11525" width="12" style="65" customWidth="1"/>
    <col min="11526" max="11526" width="11.7109375" style="65" customWidth="1"/>
    <col min="11527" max="11527" width="12.5703125" style="65" customWidth="1"/>
    <col min="11528" max="11528" width="11.7109375" style="65" customWidth="1"/>
    <col min="11529" max="11529" width="10.42578125" style="65" customWidth="1"/>
    <col min="11530" max="11552" width="8.85546875" style="65" customWidth="1"/>
    <col min="11553" max="11776" width="9.140625" style="65"/>
    <col min="11777" max="11777" width="4.28515625" style="65" customWidth="1"/>
    <col min="11778" max="11778" width="8.7109375" style="65" customWidth="1"/>
    <col min="11779" max="11779" width="5.5703125" style="65" customWidth="1"/>
    <col min="11780" max="11780" width="11.42578125" style="65" customWidth="1"/>
    <col min="11781" max="11781" width="12" style="65" customWidth="1"/>
    <col min="11782" max="11782" width="11.7109375" style="65" customWidth="1"/>
    <col min="11783" max="11783" width="12.5703125" style="65" customWidth="1"/>
    <col min="11784" max="11784" width="11.7109375" style="65" customWidth="1"/>
    <col min="11785" max="11785" width="10.42578125" style="65" customWidth="1"/>
    <col min="11786" max="11808" width="8.85546875" style="65" customWidth="1"/>
    <col min="11809" max="12032" width="9.140625" style="65"/>
    <col min="12033" max="12033" width="4.28515625" style="65" customWidth="1"/>
    <col min="12034" max="12034" width="8.7109375" style="65" customWidth="1"/>
    <col min="12035" max="12035" width="5.5703125" style="65" customWidth="1"/>
    <col min="12036" max="12036" width="11.42578125" style="65" customWidth="1"/>
    <col min="12037" max="12037" width="12" style="65" customWidth="1"/>
    <col min="12038" max="12038" width="11.7109375" style="65" customWidth="1"/>
    <col min="12039" max="12039" width="12.5703125" style="65" customWidth="1"/>
    <col min="12040" max="12040" width="11.7109375" style="65" customWidth="1"/>
    <col min="12041" max="12041" width="10.42578125" style="65" customWidth="1"/>
    <col min="12042" max="12064" width="8.85546875" style="65" customWidth="1"/>
    <col min="12065" max="12288" width="9.140625" style="65"/>
    <col min="12289" max="12289" width="4.28515625" style="65" customWidth="1"/>
    <col min="12290" max="12290" width="8.7109375" style="65" customWidth="1"/>
    <col min="12291" max="12291" width="5.5703125" style="65" customWidth="1"/>
    <col min="12292" max="12292" width="11.42578125" style="65" customWidth="1"/>
    <col min="12293" max="12293" width="12" style="65" customWidth="1"/>
    <col min="12294" max="12294" width="11.7109375" style="65" customWidth="1"/>
    <col min="12295" max="12295" width="12.5703125" style="65" customWidth="1"/>
    <col min="12296" max="12296" width="11.7109375" style="65" customWidth="1"/>
    <col min="12297" max="12297" width="10.42578125" style="65" customWidth="1"/>
    <col min="12298" max="12320" width="8.85546875" style="65" customWidth="1"/>
    <col min="12321" max="12544" width="9.140625" style="65"/>
    <col min="12545" max="12545" width="4.28515625" style="65" customWidth="1"/>
    <col min="12546" max="12546" width="8.7109375" style="65" customWidth="1"/>
    <col min="12547" max="12547" width="5.5703125" style="65" customWidth="1"/>
    <col min="12548" max="12548" width="11.42578125" style="65" customWidth="1"/>
    <col min="12549" max="12549" width="12" style="65" customWidth="1"/>
    <col min="12550" max="12550" width="11.7109375" style="65" customWidth="1"/>
    <col min="12551" max="12551" width="12.5703125" style="65" customWidth="1"/>
    <col min="12552" max="12552" width="11.7109375" style="65" customWidth="1"/>
    <col min="12553" max="12553" width="10.42578125" style="65" customWidth="1"/>
    <col min="12554" max="12576" width="8.85546875" style="65" customWidth="1"/>
    <col min="12577" max="12800" width="9.140625" style="65"/>
    <col min="12801" max="12801" width="4.28515625" style="65" customWidth="1"/>
    <col min="12802" max="12802" width="8.7109375" style="65" customWidth="1"/>
    <col min="12803" max="12803" width="5.5703125" style="65" customWidth="1"/>
    <col min="12804" max="12804" width="11.42578125" style="65" customWidth="1"/>
    <col min="12805" max="12805" width="12" style="65" customWidth="1"/>
    <col min="12806" max="12806" width="11.7109375" style="65" customWidth="1"/>
    <col min="12807" max="12807" width="12.5703125" style="65" customWidth="1"/>
    <col min="12808" max="12808" width="11.7109375" style="65" customWidth="1"/>
    <col min="12809" max="12809" width="10.42578125" style="65" customWidth="1"/>
    <col min="12810" max="12832" width="8.85546875" style="65" customWidth="1"/>
    <col min="12833" max="13056" width="9.140625" style="65"/>
    <col min="13057" max="13057" width="4.28515625" style="65" customWidth="1"/>
    <col min="13058" max="13058" width="8.7109375" style="65" customWidth="1"/>
    <col min="13059" max="13059" width="5.5703125" style="65" customWidth="1"/>
    <col min="13060" max="13060" width="11.42578125" style="65" customWidth="1"/>
    <col min="13061" max="13061" width="12" style="65" customWidth="1"/>
    <col min="13062" max="13062" width="11.7109375" style="65" customWidth="1"/>
    <col min="13063" max="13063" width="12.5703125" style="65" customWidth="1"/>
    <col min="13064" max="13064" width="11.7109375" style="65" customWidth="1"/>
    <col min="13065" max="13065" width="10.42578125" style="65" customWidth="1"/>
    <col min="13066" max="13088" width="8.85546875" style="65" customWidth="1"/>
    <col min="13089" max="13312" width="9.140625" style="65"/>
    <col min="13313" max="13313" width="4.28515625" style="65" customWidth="1"/>
    <col min="13314" max="13314" width="8.7109375" style="65" customWidth="1"/>
    <col min="13315" max="13315" width="5.5703125" style="65" customWidth="1"/>
    <col min="13316" max="13316" width="11.42578125" style="65" customWidth="1"/>
    <col min="13317" max="13317" width="12" style="65" customWidth="1"/>
    <col min="13318" max="13318" width="11.7109375" style="65" customWidth="1"/>
    <col min="13319" max="13319" width="12.5703125" style="65" customWidth="1"/>
    <col min="13320" max="13320" width="11.7109375" style="65" customWidth="1"/>
    <col min="13321" max="13321" width="10.42578125" style="65" customWidth="1"/>
    <col min="13322" max="13344" width="8.85546875" style="65" customWidth="1"/>
    <col min="13345" max="13568" width="9.140625" style="65"/>
    <col min="13569" max="13569" width="4.28515625" style="65" customWidth="1"/>
    <col min="13570" max="13570" width="8.7109375" style="65" customWidth="1"/>
    <col min="13571" max="13571" width="5.5703125" style="65" customWidth="1"/>
    <col min="13572" max="13572" width="11.42578125" style="65" customWidth="1"/>
    <col min="13573" max="13573" width="12" style="65" customWidth="1"/>
    <col min="13574" max="13574" width="11.7109375" style="65" customWidth="1"/>
    <col min="13575" max="13575" width="12.5703125" style="65" customWidth="1"/>
    <col min="13576" max="13576" width="11.7109375" style="65" customWidth="1"/>
    <col min="13577" max="13577" width="10.42578125" style="65" customWidth="1"/>
    <col min="13578" max="13600" width="8.85546875" style="65" customWidth="1"/>
    <col min="13601" max="13824" width="9.140625" style="65"/>
    <col min="13825" max="13825" width="4.28515625" style="65" customWidth="1"/>
    <col min="13826" max="13826" width="8.7109375" style="65" customWidth="1"/>
    <col min="13827" max="13827" width="5.5703125" style="65" customWidth="1"/>
    <col min="13828" max="13828" width="11.42578125" style="65" customWidth="1"/>
    <col min="13829" max="13829" width="12" style="65" customWidth="1"/>
    <col min="13830" max="13830" width="11.7109375" style="65" customWidth="1"/>
    <col min="13831" max="13831" width="12.5703125" style="65" customWidth="1"/>
    <col min="13832" max="13832" width="11.7109375" style="65" customWidth="1"/>
    <col min="13833" max="13833" width="10.42578125" style="65" customWidth="1"/>
    <col min="13834" max="13856" width="8.85546875" style="65" customWidth="1"/>
    <col min="13857" max="14080" width="9.140625" style="65"/>
    <col min="14081" max="14081" width="4.28515625" style="65" customWidth="1"/>
    <col min="14082" max="14082" width="8.7109375" style="65" customWidth="1"/>
    <col min="14083" max="14083" width="5.5703125" style="65" customWidth="1"/>
    <col min="14084" max="14084" width="11.42578125" style="65" customWidth="1"/>
    <col min="14085" max="14085" width="12" style="65" customWidth="1"/>
    <col min="14086" max="14086" width="11.7109375" style="65" customWidth="1"/>
    <col min="14087" max="14087" width="12.5703125" style="65" customWidth="1"/>
    <col min="14088" max="14088" width="11.7109375" style="65" customWidth="1"/>
    <col min="14089" max="14089" width="10.42578125" style="65" customWidth="1"/>
    <col min="14090" max="14112" width="8.85546875" style="65" customWidth="1"/>
    <col min="14113" max="14336" width="9.140625" style="65"/>
    <col min="14337" max="14337" width="4.28515625" style="65" customWidth="1"/>
    <col min="14338" max="14338" width="8.7109375" style="65" customWidth="1"/>
    <col min="14339" max="14339" width="5.5703125" style="65" customWidth="1"/>
    <col min="14340" max="14340" width="11.42578125" style="65" customWidth="1"/>
    <col min="14341" max="14341" width="12" style="65" customWidth="1"/>
    <col min="14342" max="14342" width="11.7109375" style="65" customWidth="1"/>
    <col min="14343" max="14343" width="12.5703125" style="65" customWidth="1"/>
    <col min="14344" max="14344" width="11.7109375" style="65" customWidth="1"/>
    <col min="14345" max="14345" width="10.42578125" style="65" customWidth="1"/>
    <col min="14346" max="14368" width="8.85546875" style="65" customWidth="1"/>
    <col min="14369" max="14592" width="9.140625" style="65"/>
    <col min="14593" max="14593" width="4.28515625" style="65" customWidth="1"/>
    <col min="14594" max="14594" width="8.7109375" style="65" customWidth="1"/>
    <col min="14595" max="14595" width="5.5703125" style="65" customWidth="1"/>
    <col min="14596" max="14596" width="11.42578125" style="65" customWidth="1"/>
    <col min="14597" max="14597" width="12" style="65" customWidth="1"/>
    <col min="14598" max="14598" width="11.7109375" style="65" customWidth="1"/>
    <col min="14599" max="14599" width="12.5703125" style="65" customWidth="1"/>
    <col min="14600" max="14600" width="11.7109375" style="65" customWidth="1"/>
    <col min="14601" max="14601" width="10.42578125" style="65" customWidth="1"/>
    <col min="14602" max="14624" width="8.85546875" style="65" customWidth="1"/>
    <col min="14625" max="14848" width="9.140625" style="65"/>
    <col min="14849" max="14849" width="4.28515625" style="65" customWidth="1"/>
    <col min="14850" max="14850" width="8.7109375" style="65" customWidth="1"/>
    <col min="14851" max="14851" width="5.5703125" style="65" customWidth="1"/>
    <col min="14852" max="14852" width="11.42578125" style="65" customWidth="1"/>
    <col min="14853" max="14853" width="12" style="65" customWidth="1"/>
    <col min="14854" max="14854" width="11.7109375" style="65" customWidth="1"/>
    <col min="14855" max="14855" width="12.5703125" style="65" customWidth="1"/>
    <col min="14856" max="14856" width="11.7109375" style="65" customWidth="1"/>
    <col min="14857" max="14857" width="10.42578125" style="65" customWidth="1"/>
    <col min="14858" max="14880" width="8.85546875" style="65" customWidth="1"/>
    <col min="14881" max="15104" width="9.140625" style="65"/>
    <col min="15105" max="15105" width="4.28515625" style="65" customWidth="1"/>
    <col min="15106" max="15106" width="8.7109375" style="65" customWidth="1"/>
    <col min="15107" max="15107" width="5.5703125" style="65" customWidth="1"/>
    <col min="15108" max="15108" width="11.42578125" style="65" customWidth="1"/>
    <col min="15109" max="15109" width="12" style="65" customWidth="1"/>
    <col min="15110" max="15110" width="11.7109375" style="65" customWidth="1"/>
    <col min="15111" max="15111" width="12.5703125" style="65" customWidth="1"/>
    <col min="15112" max="15112" width="11.7109375" style="65" customWidth="1"/>
    <col min="15113" max="15113" width="10.42578125" style="65" customWidth="1"/>
    <col min="15114" max="15136" width="8.85546875" style="65" customWidth="1"/>
    <col min="15137" max="15360" width="9.140625" style="65"/>
    <col min="15361" max="15361" width="4.28515625" style="65" customWidth="1"/>
    <col min="15362" max="15362" width="8.7109375" style="65" customWidth="1"/>
    <col min="15363" max="15363" width="5.5703125" style="65" customWidth="1"/>
    <col min="15364" max="15364" width="11.42578125" style="65" customWidth="1"/>
    <col min="15365" max="15365" width="12" style="65" customWidth="1"/>
    <col min="15366" max="15366" width="11.7109375" style="65" customWidth="1"/>
    <col min="15367" max="15367" width="12.5703125" style="65" customWidth="1"/>
    <col min="15368" max="15368" width="11.7109375" style="65" customWidth="1"/>
    <col min="15369" max="15369" width="10.42578125" style="65" customWidth="1"/>
    <col min="15370" max="15392" width="8.85546875" style="65" customWidth="1"/>
    <col min="15393" max="15616" width="9.140625" style="65"/>
    <col min="15617" max="15617" width="4.28515625" style="65" customWidth="1"/>
    <col min="15618" max="15618" width="8.7109375" style="65" customWidth="1"/>
    <col min="15619" max="15619" width="5.5703125" style="65" customWidth="1"/>
    <col min="15620" max="15620" width="11.42578125" style="65" customWidth="1"/>
    <col min="15621" max="15621" width="12" style="65" customWidth="1"/>
    <col min="15622" max="15622" width="11.7109375" style="65" customWidth="1"/>
    <col min="15623" max="15623" width="12.5703125" style="65" customWidth="1"/>
    <col min="15624" max="15624" width="11.7109375" style="65" customWidth="1"/>
    <col min="15625" max="15625" width="10.42578125" style="65" customWidth="1"/>
    <col min="15626" max="15648" width="8.85546875" style="65" customWidth="1"/>
    <col min="15649" max="15872" width="9.140625" style="65"/>
    <col min="15873" max="15873" width="4.28515625" style="65" customWidth="1"/>
    <col min="15874" max="15874" width="8.7109375" style="65" customWidth="1"/>
    <col min="15875" max="15875" width="5.5703125" style="65" customWidth="1"/>
    <col min="15876" max="15876" width="11.42578125" style="65" customWidth="1"/>
    <col min="15877" max="15877" width="12" style="65" customWidth="1"/>
    <col min="15878" max="15878" width="11.7109375" style="65" customWidth="1"/>
    <col min="15879" max="15879" width="12.5703125" style="65" customWidth="1"/>
    <col min="15880" max="15880" width="11.7109375" style="65" customWidth="1"/>
    <col min="15881" max="15881" width="10.42578125" style="65" customWidth="1"/>
    <col min="15882" max="15904" width="8.85546875" style="65" customWidth="1"/>
    <col min="15905" max="16128" width="9.140625" style="65"/>
    <col min="16129" max="16129" width="4.28515625" style="65" customWidth="1"/>
    <col min="16130" max="16130" width="8.7109375" style="65" customWidth="1"/>
    <col min="16131" max="16131" width="5.5703125" style="65" customWidth="1"/>
    <col min="16132" max="16132" width="11.42578125" style="65" customWidth="1"/>
    <col min="16133" max="16133" width="12" style="65" customWidth="1"/>
    <col min="16134" max="16134" width="11.7109375" style="65" customWidth="1"/>
    <col min="16135" max="16135" width="12.5703125" style="65" customWidth="1"/>
    <col min="16136" max="16136" width="11.7109375" style="65" customWidth="1"/>
    <col min="16137" max="16137" width="10.42578125" style="65" customWidth="1"/>
    <col min="16138" max="16160" width="8.85546875" style="65" customWidth="1"/>
    <col min="16161" max="16384" width="9.140625" style="65"/>
  </cols>
  <sheetData>
    <row r="1" spans="1:32" x14ac:dyDescent="0.2">
      <c r="G1" s="66" t="s">
        <v>66</v>
      </c>
      <c r="H1" s="66"/>
    </row>
    <row r="2" spans="1:32" x14ac:dyDescent="0.2">
      <c r="G2" s="66" t="s">
        <v>64</v>
      </c>
      <c r="H2" s="66"/>
    </row>
    <row r="3" spans="1:32" x14ac:dyDescent="0.2">
      <c r="G3" s="68" t="s">
        <v>0</v>
      </c>
      <c r="H3" s="68"/>
    </row>
    <row r="4" spans="1:32" x14ac:dyDescent="0.2">
      <c r="G4" s="66" t="s">
        <v>65</v>
      </c>
      <c r="H4" s="66"/>
    </row>
    <row r="5" spans="1:32" x14ac:dyDescent="0.2">
      <c r="H5" s="69"/>
    </row>
    <row r="7" spans="1:32" ht="35.25" customHeight="1" x14ac:dyDescent="0.2">
      <c r="A7" s="70" t="s">
        <v>67</v>
      </c>
      <c r="B7" s="70"/>
      <c r="C7" s="70"/>
      <c r="D7" s="70"/>
      <c r="E7" s="70"/>
      <c r="F7" s="70"/>
      <c r="G7" s="70"/>
      <c r="H7" s="70"/>
      <c r="I7" s="70"/>
    </row>
    <row r="8" spans="1:32" ht="18" customHeight="1" x14ac:dyDescent="0.2">
      <c r="A8" s="71"/>
      <c r="B8" s="71"/>
      <c r="C8" s="71"/>
      <c r="D8" s="71"/>
      <c r="E8" s="71"/>
      <c r="F8" s="71"/>
      <c r="G8" s="71"/>
      <c r="H8" s="71"/>
      <c r="I8" s="71"/>
    </row>
    <row r="9" spans="1:32" ht="13.5" customHeight="1" x14ac:dyDescent="0.2">
      <c r="I9" s="72" t="s">
        <v>1</v>
      </c>
    </row>
    <row r="10" spans="1:32" ht="13.5" customHeight="1" x14ac:dyDescent="0.2">
      <c r="A10" s="73"/>
      <c r="B10" s="73"/>
      <c r="C10" s="73"/>
      <c r="D10" s="74"/>
      <c r="E10" s="74"/>
      <c r="F10" s="75" t="s">
        <v>68</v>
      </c>
      <c r="G10" s="76"/>
      <c r="H10" s="76"/>
      <c r="I10" s="77"/>
    </row>
    <row r="11" spans="1:32" ht="33.75" customHeight="1" x14ac:dyDescent="0.2">
      <c r="A11" s="78" t="s">
        <v>69</v>
      </c>
      <c r="B11" s="78" t="s">
        <v>70</v>
      </c>
      <c r="C11" s="78" t="s">
        <v>2</v>
      </c>
      <c r="D11" s="79" t="s">
        <v>71</v>
      </c>
      <c r="E11" s="79" t="s">
        <v>72</v>
      </c>
      <c r="F11" s="74"/>
      <c r="G11" s="75" t="s">
        <v>23</v>
      </c>
      <c r="H11" s="77"/>
      <c r="I11" s="74"/>
    </row>
    <row r="12" spans="1:32" ht="39.75" customHeight="1" x14ac:dyDescent="0.2">
      <c r="A12" s="80"/>
      <c r="B12" s="80"/>
      <c r="C12" s="80"/>
      <c r="D12" s="80"/>
      <c r="E12" s="81"/>
      <c r="F12" s="82" t="s">
        <v>73</v>
      </c>
      <c r="G12" s="83" t="s">
        <v>74</v>
      </c>
      <c r="H12" s="83" t="s">
        <v>75</v>
      </c>
      <c r="I12" s="82" t="s">
        <v>76</v>
      </c>
    </row>
    <row r="13" spans="1:32" s="86" customFormat="1" ht="10.5" customHeight="1" x14ac:dyDescent="0.2">
      <c r="A13" s="84">
        <v>1</v>
      </c>
      <c r="B13" s="84">
        <v>2</v>
      </c>
      <c r="C13" s="84">
        <v>3</v>
      </c>
      <c r="D13" s="84">
        <v>4</v>
      </c>
      <c r="E13" s="84">
        <v>5</v>
      </c>
      <c r="F13" s="84">
        <v>6</v>
      </c>
      <c r="G13" s="84">
        <v>7</v>
      </c>
      <c r="H13" s="84">
        <v>8</v>
      </c>
      <c r="I13" s="84">
        <v>9</v>
      </c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</row>
    <row r="14" spans="1:32" ht="20.25" customHeight="1" x14ac:dyDescent="0.2">
      <c r="A14" s="87">
        <v>710</v>
      </c>
      <c r="B14" s="87">
        <v>71035</v>
      </c>
      <c r="C14" s="87">
        <v>2020</v>
      </c>
      <c r="D14" s="88">
        <v>40000</v>
      </c>
      <c r="E14" s="88">
        <f>SUM(F14,I14)</f>
        <v>40000</v>
      </c>
      <c r="F14" s="88">
        <v>40000</v>
      </c>
      <c r="G14" s="88">
        <v>0</v>
      </c>
      <c r="H14" s="88">
        <v>0</v>
      </c>
      <c r="I14" s="88">
        <v>0</v>
      </c>
    </row>
    <row r="15" spans="1:32" ht="20.25" customHeight="1" x14ac:dyDescent="0.2">
      <c r="A15" s="87">
        <v>752</v>
      </c>
      <c r="B15" s="87">
        <v>75224</v>
      </c>
      <c r="C15" s="89">
        <v>2120</v>
      </c>
      <c r="D15" s="90">
        <f>61000+4000</f>
        <v>65000</v>
      </c>
      <c r="E15" s="88">
        <f>SUM(F15,I15)</f>
        <v>65000</v>
      </c>
      <c r="F15" s="88">
        <f>61000+4000</f>
        <v>65000</v>
      </c>
      <c r="G15" s="88">
        <f>51400+3600</f>
        <v>55000</v>
      </c>
      <c r="H15" s="88">
        <v>0</v>
      </c>
      <c r="I15" s="88">
        <v>0</v>
      </c>
    </row>
    <row r="16" spans="1:32" ht="20.25" customHeight="1" x14ac:dyDescent="0.2">
      <c r="A16" s="87">
        <v>801</v>
      </c>
      <c r="B16" s="87">
        <v>80146</v>
      </c>
      <c r="C16" s="89">
        <v>2120</v>
      </c>
      <c r="D16" s="90">
        <f>581000+19000</f>
        <v>600000</v>
      </c>
      <c r="E16" s="88">
        <f>SUM(F16,I16)</f>
        <v>600000</v>
      </c>
      <c r="F16" s="88">
        <f>581000+19000</f>
        <v>600000</v>
      </c>
      <c r="G16" s="88">
        <f>550027+18885</f>
        <v>568912</v>
      </c>
      <c r="H16" s="88">
        <v>0</v>
      </c>
      <c r="I16" s="88">
        <v>0</v>
      </c>
    </row>
    <row r="17" spans="1:9" ht="20.25" customHeight="1" x14ac:dyDescent="0.2">
      <c r="A17" s="87">
        <v>801</v>
      </c>
      <c r="B17" s="87">
        <v>80195</v>
      </c>
      <c r="C17" s="89">
        <v>2120</v>
      </c>
      <c r="D17" s="90">
        <v>387860</v>
      </c>
      <c r="E17" s="88">
        <f>SUM(F17,I17)</f>
        <v>387860</v>
      </c>
      <c r="F17" s="88">
        <v>387860</v>
      </c>
      <c r="G17" s="88">
        <v>352600</v>
      </c>
      <c r="H17" s="88">
        <v>0</v>
      </c>
      <c r="I17" s="88">
        <v>0</v>
      </c>
    </row>
    <row r="18" spans="1:9" ht="23.25" customHeight="1" x14ac:dyDescent="0.2">
      <c r="A18" s="634" t="s">
        <v>77</v>
      </c>
      <c r="B18" s="635"/>
      <c r="C18" s="636"/>
      <c r="D18" s="578">
        <f t="shared" ref="D18:I18" si="0">SUM(D14:D17)</f>
        <v>1092860</v>
      </c>
      <c r="E18" s="578">
        <f t="shared" si="0"/>
        <v>1092860</v>
      </c>
      <c r="F18" s="578">
        <f t="shared" si="0"/>
        <v>1092860</v>
      </c>
      <c r="G18" s="578">
        <f t="shared" si="0"/>
        <v>976512</v>
      </c>
      <c r="H18" s="578">
        <f t="shared" si="0"/>
        <v>0</v>
      </c>
      <c r="I18" s="578">
        <f t="shared" si="0"/>
        <v>0</v>
      </c>
    </row>
  </sheetData>
  <mergeCells count="1">
    <mergeCell ref="A18:C18"/>
  </mergeCells>
  <pageMargins left="0.6692913385826772" right="0.6692913385826772" top="0.74803149606299213" bottom="0.74803149606299213" header="0.31496062992125984" footer="0.31496062992125984"/>
  <pageSetup paperSize="9" firstPageNumber="44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9E27A-E086-4850-9713-82C39D29EE1F}">
  <sheetPr>
    <tabColor rgb="FFFF00FF"/>
    <pageSetUpPr fitToPage="1"/>
  </sheetPr>
  <dimension ref="A1:H43"/>
  <sheetViews>
    <sheetView zoomScale="130" zoomScaleNormal="130" workbookViewId="0"/>
  </sheetViews>
  <sheetFormatPr defaultRowHeight="12" x14ac:dyDescent="0.2"/>
  <cols>
    <col min="1" max="1" width="4" style="91" customWidth="1"/>
    <col min="2" max="2" width="5.28515625" style="91" customWidth="1"/>
    <col min="3" max="3" width="8.42578125" style="91" customWidth="1"/>
    <col min="4" max="4" width="8" style="92" customWidth="1"/>
    <col min="5" max="5" width="45.42578125" style="91" customWidth="1"/>
    <col min="6" max="6" width="27" style="91" customWidth="1"/>
    <col min="7" max="7" width="13" style="91" customWidth="1"/>
    <col min="8" max="8" width="10.7109375" style="91" customWidth="1"/>
    <col min="9" max="256" width="9.140625" style="91"/>
    <col min="257" max="257" width="4" style="91" customWidth="1"/>
    <col min="258" max="258" width="5.28515625" style="91" customWidth="1"/>
    <col min="259" max="259" width="8.42578125" style="91" customWidth="1"/>
    <col min="260" max="260" width="8" style="91" customWidth="1"/>
    <col min="261" max="261" width="45.42578125" style="91" customWidth="1"/>
    <col min="262" max="262" width="27" style="91" customWidth="1"/>
    <col min="263" max="263" width="13" style="91" customWidth="1"/>
    <col min="264" max="264" width="10.7109375" style="91" customWidth="1"/>
    <col min="265" max="512" width="9.140625" style="91"/>
    <col min="513" max="513" width="4" style="91" customWidth="1"/>
    <col min="514" max="514" width="5.28515625" style="91" customWidth="1"/>
    <col min="515" max="515" width="8.42578125" style="91" customWidth="1"/>
    <col min="516" max="516" width="8" style="91" customWidth="1"/>
    <col min="517" max="517" width="45.42578125" style="91" customWidth="1"/>
    <col min="518" max="518" width="27" style="91" customWidth="1"/>
    <col min="519" max="519" width="13" style="91" customWidth="1"/>
    <col min="520" max="520" width="10.7109375" style="91" customWidth="1"/>
    <col min="521" max="768" width="9.140625" style="91"/>
    <col min="769" max="769" width="4" style="91" customWidth="1"/>
    <col min="770" max="770" width="5.28515625" style="91" customWidth="1"/>
    <col min="771" max="771" width="8.42578125" style="91" customWidth="1"/>
    <col min="772" max="772" width="8" style="91" customWidth="1"/>
    <col min="773" max="773" width="45.42578125" style="91" customWidth="1"/>
    <col min="774" max="774" width="27" style="91" customWidth="1"/>
    <col min="775" max="775" width="13" style="91" customWidth="1"/>
    <col min="776" max="776" width="10.7109375" style="91" customWidth="1"/>
    <col min="777" max="1024" width="9.140625" style="91"/>
    <col min="1025" max="1025" width="4" style="91" customWidth="1"/>
    <col min="1026" max="1026" width="5.28515625" style="91" customWidth="1"/>
    <col min="1027" max="1027" width="8.42578125" style="91" customWidth="1"/>
    <col min="1028" max="1028" width="8" style="91" customWidth="1"/>
    <col min="1029" max="1029" width="45.42578125" style="91" customWidth="1"/>
    <col min="1030" max="1030" width="27" style="91" customWidth="1"/>
    <col min="1031" max="1031" width="13" style="91" customWidth="1"/>
    <col min="1032" max="1032" width="10.7109375" style="91" customWidth="1"/>
    <col min="1033" max="1280" width="9.140625" style="91"/>
    <col min="1281" max="1281" width="4" style="91" customWidth="1"/>
    <col min="1282" max="1282" width="5.28515625" style="91" customWidth="1"/>
    <col min="1283" max="1283" width="8.42578125" style="91" customWidth="1"/>
    <col min="1284" max="1284" width="8" style="91" customWidth="1"/>
    <col min="1285" max="1285" width="45.42578125" style="91" customWidth="1"/>
    <col min="1286" max="1286" width="27" style="91" customWidth="1"/>
    <col min="1287" max="1287" width="13" style="91" customWidth="1"/>
    <col min="1288" max="1288" width="10.7109375" style="91" customWidth="1"/>
    <col min="1289" max="1536" width="9.140625" style="91"/>
    <col min="1537" max="1537" width="4" style="91" customWidth="1"/>
    <col min="1538" max="1538" width="5.28515625" style="91" customWidth="1"/>
    <col min="1539" max="1539" width="8.42578125" style="91" customWidth="1"/>
    <col min="1540" max="1540" width="8" style="91" customWidth="1"/>
    <col min="1541" max="1541" width="45.42578125" style="91" customWidth="1"/>
    <col min="1542" max="1542" width="27" style="91" customWidth="1"/>
    <col min="1543" max="1543" width="13" style="91" customWidth="1"/>
    <col min="1544" max="1544" width="10.7109375" style="91" customWidth="1"/>
    <col min="1545" max="1792" width="9.140625" style="91"/>
    <col min="1793" max="1793" width="4" style="91" customWidth="1"/>
    <col min="1794" max="1794" width="5.28515625" style="91" customWidth="1"/>
    <col min="1795" max="1795" width="8.42578125" style="91" customWidth="1"/>
    <col min="1796" max="1796" width="8" style="91" customWidth="1"/>
    <col min="1797" max="1797" width="45.42578125" style="91" customWidth="1"/>
    <col min="1798" max="1798" width="27" style="91" customWidth="1"/>
    <col min="1799" max="1799" width="13" style="91" customWidth="1"/>
    <col min="1800" max="1800" width="10.7109375" style="91" customWidth="1"/>
    <col min="1801" max="2048" width="9.140625" style="91"/>
    <col min="2049" max="2049" width="4" style="91" customWidth="1"/>
    <col min="2050" max="2050" width="5.28515625" style="91" customWidth="1"/>
    <col min="2051" max="2051" width="8.42578125" style="91" customWidth="1"/>
    <col min="2052" max="2052" width="8" style="91" customWidth="1"/>
    <col min="2053" max="2053" width="45.42578125" style="91" customWidth="1"/>
    <col min="2054" max="2054" width="27" style="91" customWidth="1"/>
    <col min="2055" max="2055" width="13" style="91" customWidth="1"/>
    <col min="2056" max="2056" width="10.7109375" style="91" customWidth="1"/>
    <col min="2057" max="2304" width="9.140625" style="91"/>
    <col min="2305" max="2305" width="4" style="91" customWidth="1"/>
    <col min="2306" max="2306" width="5.28515625" style="91" customWidth="1"/>
    <col min="2307" max="2307" width="8.42578125" style="91" customWidth="1"/>
    <col min="2308" max="2308" width="8" style="91" customWidth="1"/>
    <col min="2309" max="2309" width="45.42578125" style="91" customWidth="1"/>
    <col min="2310" max="2310" width="27" style="91" customWidth="1"/>
    <col min="2311" max="2311" width="13" style="91" customWidth="1"/>
    <col min="2312" max="2312" width="10.7109375" style="91" customWidth="1"/>
    <col min="2313" max="2560" width="9.140625" style="91"/>
    <col min="2561" max="2561" width="4" style="91" customWidth="1"/>
    <col min="2562" max="2562" width="5.28515625" style="91" customWidth="1"/>
    <col min="2563" max="2563" width="8.42578125" style="91" customWidth="1"/>
    <col min="2564" max="2564" width="8" style="91" customWidth="1"/>
    <col min="2565" max="2565" width="45.42578125" style="91" customWidth="1"/>
    <col min="2566" max="2566" width="27" style="91" customWidth="1"/>
    <col min="2567" max="2567" width="13" style="91" customWidth="1"/>
    <col min="2568" max="2568" width="10.7109375" style="91" customWidth="1"/>
    <col min="2569" max="2816" width="9.140625" style="91"/>
    <col min="2817" max="2817" width="4" style="91" customWidth="1"/>
    <col min="2818" max="2818" width="5.28515625" style="91" customWidth="1"/>
    <col min="2819" max="2819" width="8.42578125" style="91" customWidth="1"/>
    <col min="2820" max="2820" width="8" style="91" customWidth="1"/>
    <col min="2821" max="2821" width="45.42578125" style="91" customWidth="1"/>
    <col min="2822" max="2822" width="27" style="91" customWidth="1"/>
    <col min="2823" max="2823" width="13" style="91" customWidth="1"/>
    <col min="2824" max="2824" width="10.7109375" style="91" customWidth="1"/>
    <col min="2825" max="3072" width="9.140625" style="91"/>
    <col min="3073" max="3073" width="4" style="91" customWidth="1"/>
    <col min="3074" max="3074" width="5.28515625" style="91" customWidth="1"/>
    <col min="3075" max="3075" width="8.42578125" style="91" customWidth="1"/>
    <col min="3076" max="3076" width="8" style="91" customWidth="1"/>
    <col min="3077" max="3077" width="45.42578125" style="91" customWidth="1"/>
    <col min="3078" max="3078" width="27" style="91" customWidth="1"/>
    <col min="3079" max="3079" width="13" style="91" customWidth="1"/>
    <col min="3080" max="3080" width="10.7109375" style="91" customWidth="1"/>
    <col min="3081" max="3328" width="9.140625" style="91"/>
    <col min="3329" max="3329" width="4" style="91" customWidth="1"/>
    <col min="3330" max="3330" width="5.28515625" style="91" customWidth="1"/>
    <col min="3331" max="3331" width="8.42578125" style="91" customWidth="1"/>
    <col min="3332" max="3332" width="8" style="91" customWidth="1"/>
    <col min="3333" max="3333" width="45.42578125" style="91" customWidth="1"/>
    <col min="3334" max="3334" width="27" style="91" customWidth="1"/>
    <col min="3335" max="3335" width="13" style="91" customWidth="1"/>
    <col min="3336" max="3336" width="10.7109375" style="91" customWidth="1"/>
    <col min="3337" max="3584" width="9.140625" style="91"/>
    <col min="3585" max="3585" width="4" style="91" customWidth="1"/>
    <col min="3586" max="3586" width="5.28515625" style="91" customWidth="1"/>
    <col min="3587" max="3587" width="8.42578125" style="91" customWidth="1"/>
    <col min="3588" max="3588" width="8" style="91" customWidth="1"/>
    <col min="3589" max="3589" width="45.42578125" style="91" customWidth="1"/>
    <col min="3590" max="3590" width="27" style="91" customWidth="1"/>
    <col min="3591" max="3591" width="13" style="91" customWidth="1"/>
    <col min="3592" max="3592" width="10.7109375" style="91" customWidth="1"/>
    <col min="3593" max="3840" width="9.140625" style="91"/>
    <col min="3841" max="3841" width="4" style="91" customWidth="1"/>
    <col min="3842" max="3842" width="5.28515625" style="91" customWidth="1"/>
    <col min="3843" max="3843" width="8.42578125" style="91" customWidth="1"/>
    <col min="3844" max="3844" width="8" style="91" customWidth="1"/>
    <col min="3845" max="3845" width="45.42578125" style="91" customWidth="1"/>
    <col min="3846" max="3846" width="27" style="91" customWidth="1"/>
    <col min="3847" max="3847" width="13" style="91" customWidth="1"/>
    <col min="3848" max="3848" width="10.7109375" style="91" customWidth="1"/>
    <col min="3849" max="4096" width="9.140625" style="91"/>
    <col min="4097" max="4097" width="4" style="91" customWidth="1"/>
    <col min="4098" max="4098" width="5.28515625" style="91" customWidth="1"/>
    <col min="4099" max="4099" width="8.42578125" style="91" customWidth="1"/>
    <col min="4100" max="4100" width="8" style="91" customWidth="1"/>
    <col min="4101" max="4101" width="45.42578125" style="91" customWidth="1"/>
    <col min="4102" max="4102" width="27" style="91" customWidth="1"/>
    <col min="4103" max="4103" width="13" style="91" customWidth="1"/>
    <col min="4104" max="4104" width="10.7109375" style="91" customWidth="1"/>
    <col min="4105" max="4352" width="9.140625" style="91"/>
    <col min="4353" max="4353" width="4" style="91" customWidth="1"/>
    <col min="4354" max="4354" width="5.28515625" style="91" customWidth="1"/>
    <col min="4355" max="4355" width="8.42578125" style="91" customWidth="1"/>
    <col min="4356" max="4356" width="8" style="91" customWidth="1"/>
    <col min="4357" max="4357" width="45.42578125" style="91" customWidth="1"/>
    <col min="4358" max="4358" width="27" style="91" customWidth="1"/>
    <col min="4359" max="4359" width="13" style="91" customWidth="1"/>
    <col min="4360" max="4360" width="10.7109375" style="91" customWidth="1"/>
    <col min="4361" max="4608" width="9.140625" style="91"/>
    <col min="4609" max="4609" width="4" style="91" customWidth="1"/>
    <col min="4610" max="4610" width="5.28515625" style="91" customWidth="1"/>
    <col min="4611" max="4611" width="8.42578125" style="91" customWidth="1"/>
    <col min="4612" max="4612" width="8" style="91" customWidth="1"/>
    <col min="4613" max="4613" width="45.42578125" style="91" customWidth="1"/>
    <col min="4614" max="4614" width="27" style="91" customWidth="1"/>
    <col min="4615" max="4615" width="13" style="91" customWidth="1"/>
    <col min="4616" max="4616" width="10.7109375" style="91" customWidth="1"/>
    <col min="4617" max="4864" width="9.140625" style="91"/>
    <col min="4865" max="4865" width="4" style="91" customWidth="1"/>
    <col min="4866" max="4866" width="5.28515625" style="91" customWidth="1"/>
    <col min="4867" max="4867" width="8.42578125" style="91" customWidth="1"/>
    <col min="4868" max="4868" width="8" style="91" customWidth="1"/>
    <col min="4869" max="4869" width="45.42578125" style="91" customWidth="1"/>
    <col min="4870" max="4870" width="27" style="91" customWidth="1"/>
    <col min="4871" max="4871" width="13" style="91" customWidth="1"/>
    <col min="4872" max="4872" width="10.7109375" style="91" customWidth="1"/>
    <col min="4873" max="5120" width="9.140625" style="91"/>
    <col min="5121" max="5121" width="4" style="91" customWidth="1"/>
    <col min="5122" max="5122" width="5.28515625" style="91" customWidth="1"/>
    <col min="5123" max="5123" width="8.42578125" style="91" customWidth="1"/>
    <col min="5124" max="5124" width="8" style="91" customWidth="1"/>
    <col min="5125" max="5125" width="45.42578125" style="91" customWidth="1"/>
    <col min="5126" max="5126" width="27" style="91" customWidth="1"/>
    <col min="5127" max="5127" width="13" style="91" customWidth="1"/>
    <col min="5128" max="5128" width="10.7109375" style="91" customWidth="1"/>
    <col min="5129" max="5376" width="9.140625" style="91"/>
    <col min="5377" max="5377" width="4" style="91" customWidth="1"/>
    <col min="5378" max="5378" width="5.28515625" style="91" customWidth="1"/>
    <col min="5379" max="5379" width="8.42578125" style="91" customWidth="1"/>
    <col min="5380" max="5380" width="8" style="91" customWidth="1"/>
    <col min="5381" max="5381" width="45.42578125" style="91" customWidth="1"/>
    <col min="5382" max="5382" width="27" style="91" customWidth="1"/>
    <col min="5383" max="5383" width="13" style="91" customWidth="1"/>
    <col min="5384" max="5384" width="10.7109375" style="91" customWidth="1"/>
    <col min="5385" max="5632" width="9.140625" style="91"/>
    <col min="5633" max="5633" width="4" style="91" customWidth="1"/>
    <col min="5634" max="5634" width="5.28515625" style="91" customWidth="1"/>
    <col min="5635" max="5635" width="8.42578125" style="91" customWidth="1"/>
    <col min="5636" max="5636" width="8" style="91" customWidth="1"/>
    <col min="5637" max="5637" width="45.42578125" style="91" customWidth="1"/>
    <col min="5638" max="5638" width="27" style="91" customWidth="1"/>
    <col min="5639" max="5639" width="13" style="91" customWidth="1"/>
    <col min="5640" max="5640" width="10.7109375" style="91" customWidth="1"/>
    <col min="5641" max="5888" width="9.140625" style="91"/>
    <col min="5889" max="5889" width="4" style="91" customWidth="1"/>
    <col min="5890" max="5890" width="5.28515625" style="91" customWidth="1"/>
    <col min="5891" max="5891" width="8.42578125" style="91" customWidth="1"/>
    <col min="5892" max="5892" width="8" style="91" customWidth="1"/>
    <col min="5893" max="5893" width="45.42578125" style="91" customWidth="1"/>
    <col min="5894" max="5894" width="27" style="91" customWidth="1"/>
    <col min="5895" max="5895" width="13" style="91" customWidth="1"/>
    <col min="5896" max="5896" width="10.7109375" style="91" customWidth="1"/>
    <col min="5897" max="6144" width="9.140625" style="91"/>
    <col min="6145" max="6145" width="4" style="91" customWidth="1"/>
    <col min="6146" max="6146" width="5.28515625" style="91" customWidth="1"/>
    <col min="6147" max="6147" width="8.42578125" style="91" customWidth="1"/>
    <col min="6148" max="6148" width="8" style="91" customWidth="1"/>
    <col min="6149" max="6149" width="45.42578125" style="91" customWidth="1"/>
    <col min="6150" max="6150" width="27" style="91" customWidth="1"/>
    <col min="6151" max="6151" width="13" style="91" customWidth="1"/>
    <col min="6152" max="6152" width="10.7109375" style="91" customWidth="1"/>
    <col min="6153" max="6400" width="9.140625" style="91"/>
    <col min="6401" max="6401" width="4" style="91" customWidth="1"/>
    <col min="6402" max="6402" width="5.28515625" style="91" customWidth="1"/>
    <col min="6403" max="6403" width="8.42578125" style="91" customWidth="1"/>
    <col min="6404" max="6404" width="8" style="91" customWidth="1"/>
    <col min="6405" max="6405" width="45.42578125" style="91" customWidth="1"/>
    <col min="6406" max="6406" width="27" style="91" customWidth="1"/>
    <col min="6407" max="6407" width="13" style="91" customWidth="1"/>
    <col min="6408" max="6408" width="10.7109375" style="91" customWidth="1"/>
    <col min="6409" max="6656" width="9.140625" style="91"/>
    <col min="6657" max="6657" width="4" style="91" customWidth="1"/>
    <col min="6658" max="6658" width="5.28515625" style="91" customWidth="1"/>
    <col min="6659" max="6659" width="8.42578125" style="91" customWidth="1"/>
    <col min="6660" max="6660" width="8" style="91" customWidth="1"/>
    <col min="6661" max="6661" width="45.42578125" style="91" customWidth="1"/>
    <col min="6662" max="6662" width="27" style="91" customWidth="1"/>
    <col min="6663" max="6663" width="13" style="91" customWidth="1"/>
    <col min="6664" max="6664" width="10.7109375" style="91" customWidth="1"/>
    <col min="6665" max="6912" width="9.140625" style="91"/>
    <col min="6913" max="6913" width="4" style="91" customWidth="1"/>
    <col min="6914" max="6914" width="5.28515625" style="91" customWidth="1"/>
    <col min="6915" max="6915" width="8.42578125" style="91" customWidth="1"/>
    <col min="6916" max="6916" width="8" style="91" customWidth="1"/>
    <col min="6917" max="6917" width="45.42578125" style="91" customWidth="1"/>
    <col min="6918" max="6918" width="27" style="91" customWidth="1"/>
    <col min="6919" max="6919" width="13" style="91" customWidth="1"/>
    <col min="6920" max="6920" width="10.7109375" style="91" customWidth="1"/>
    <col min="6921" max="7168" width="9.140625" style="91"/>
    <col min="7169" max="7169" width="4" style="91" customWidth="1"/>
    <col min="7170" max="7170" width="5.28515625" style="91" customWidth="1"/>
    <col min="7171" max="7171" width="8.42578125" style="91" customWidth="1"/>
    <col min="7172" max="7172" width="8" style="91" customWidth="1"/>
    <col min="7173" max="7173" width="45.42578125" style="91" customWidth="1"/>
    <col min="7174" max="7174" width="27" style="91" customWidth="1"/>
    <col min="7175" max="7175" width="13" style="91" customWidth="1"/>
    <col min="7176" max="7176" width="10.7109375" style="91" customWidth="1"/>
    <col min="7177" max="7424" width="9.140625" style="91"/>
    <col min="7425" max="7425" width="4" style="91" customWidth="1"/>
    <col min="7426" max="7426" width="5.28515625" style="91" customWidth="1"/>
    <col min="7427" max="7427" width="8.42578125" style="91" customWidth="1"/>
    <col min="7428" max="7428" width="8" style="91" customWidth="1"/>
    <col min="7429" max="7429" width="45.42578125" style="91" customWidth="1"/>
    <col min="7430" max="7430" width="27" style="91" customWidth="1"/>
    <col min="7431" max="7431" width="13" style="91" customWidth="1"/>
    <col min="7432" max="7432" width="10.7109375" style="91" customWidth="1"/>
    <col min="7433" max="7680" width="9.140625" style="91"/>
    <col min="7681" max="7681" width="4" style="91" customWidth="1"/>
    <col min="7682" max="7682" width="5.28515625" style="91" customWidth="1"/>
    <col min="7683" max="7683" width="8.42578125" style="91" customWidth="1"/>
    <col min="7684" max="7684" width="8" style="91" customWidth="1"/>
    <col min="7685" max="7685" width="45.42578125" style="91" customWidth="1"/>
    <col min="7686" max="7686" width="27" style="91" customWidth="1"/>
    <col min="7687" max="7687" width="13" style="91" customWidth="1"/>
    <col min="7688" max="7688" width="10.7109375" style="91" customWidth="1"/>
    <col min="7689" max="7936" width="9.140625" style="91"/>
    <col min="7937" max="7937" width="4" style="91" customWidth="1"/>
    <col min="7938" max="7938" width="5.28515625" style="91" customWidth="1"/>
    <col min="7939" max="7939" width="8.42578125" style="91" customWidth="1"/>
    <col min="7940" max="7940" width="8" style="91" customWidth="1"/>
    <col min="7941" max="7941" width="45.42578125" style="91" customWidth="1"/>
    <col min="7942" max="7942" width="27" style="91" customWidth="1"/>
    <col min="7943" max="7943" width="13" style="91" customWidth="1"/>
    <col min="7944" max="7944" width="10.7109375" style="91" customWidth="1"/>
    <col min="7945" max="8192" width="9.140625" style="91"/>
    <col min="8193" max="8193" width="4" style="91" customWidth="1"/>
    <col min="8194" max="8194" width="5.28515625" style="91" customWidth="1"/>
    <col min="8195" max="8195" width="8.42578125" style="91" customWidth="1"/>
    <col min="8196" max="8196" width="8" style="91" customWidth="1"/>
    <col min="8197" max="8197" width="45.42578125" style="91" customWidth="1"/>
    <col min="8198" max="8198" width="27" style="91" customWidth="1"/>
    <col min="8199" max="8199" width="13" style="91" customWidth="1"/>
    <col min="8200" max="8200" width="10.7109375" style="91" customWidth="1"/>
    <col min="8201" max="8448" width="9.140625" style="91"/>
    <col min="8449" max="8449" width="4" style="91" customWidth="1"/>
    <col min="8450" max="8450" width="5.28515625" style="91" customWidth="1"/>
    <col min="8451" max="8451" width="8.42578125" style="91" customWidth="1"/>
    <col min="8452" max="8452" width="8" style="91" customWidth="1"/>
    <col min="8453" max="8453" width="45.42578125" style="91" customWidth="1"/>
    <col min="8454" max="8454" width="27" style="91" customWidth="1"/>
    <col min="8455" max="8455" width="13" style="91" customWidth="1"/>
    <col min="8456" max="8456" width="10.7109375" style="91" customWidth="1"/>
    <col min="8457" max="8704" width="9.140625" style="91"/>
    <col min="8705" max="8705" width="4" style="91" customWidth="1"/>
    <col min="8706" max="8706" width="5.28515625" style="91" customWidth="1"/>
    <col min="8707" max="8707" width="8.42578125" style="91" customWidth="1"/>
    <col min="8708" max="8708" width="8" style="91" customWidth="1"/>
    <col min="8709" max="8709" width="45.42578125" style="91" customWidth="1"/>
    <col min="8710" max="8710" width="27" style="91" customWidth="1"/>
    <col min="8711" max="8711" width="13" style="91" customWidth="1"/>
    <col min="8712" max="8712" width="10.7109375" style="91" customWidth="1"/>
    <col min="8713" max="8960" width="9.140625" style="91"/>
    <col min="8961" max="8961" width="4" style="91" customWidth="1"/>
    <col min="8962" max="8962" width="5.28515625" style="91" customWidth="1"/>
    <col min="8963" max="8963" width="8.42578125" style="91" customWidth="1"/>
    <col min="8964" max="8964" width="8" style="91" customWidth="1"/>
    <col min="8965" max="8965" width="45.42578125" style="91" customWidth="1"/>
    <col min="8966" max="8966" width="27" style="91" customWidth="1"/>
    <col min="8967" max="8967" width="13" style="91" customWidth="1"/>
    <col min="8968" max="8968" width="10.7109375" style="91" customWidth="1"/>
    <col min="8969" max="9216" width="9.140625" style="91"/>
    <col min="9217" max="9217" width="4" style="91" customWidth="1"/>
    <col min="9218" max="9218" width="5.28515625" style="91" customWidth="1"/>
    <col min="9219" max="9219" width="8.42578125" style="91" customWidth="1"/>
    <col min="9220" max="9220" width="8" style="91" customWidth="1"/>
    <col min="9221" max="9221" width="45.42578125" style="91" customWidth="1"/>
    <col min="9222" max="9222" width="27" style="91" customWidth="1"/>
    <col min="9223" max="9223" width="13" style="91" customWidth="1"/>
    <col min="9224" max="9224" width="10.7109375" style="91" customWidth="1"/>
    <col min="9225" max="9472" width="9.140625" style="91"/>
    <col min="9473" max="9473" width="4" style="91" customWidth="1"/>
    <col min="9474" max="9474" width="5.28515625" style="91" customWidth="1"/>
    <col min="9475" max="9475" width="8.42578125" style="91" customWidth="1"/>
    <col min="9476" max="9476" width="8" style="91" customWidth="1"/>
    <col min="9477" max="9477" width="45.42578125" style="91" customWidth="1"/>
    <col min="9478" max="9478" width="27" style="91" customWidth="1"/>
    <col min="9479" max="9479" width="13" style="91" customWidth="1"/>
    <col min="9480" max="9480" width="10.7109375" style="91" customWidth="1"/>
    <col min="9481" max="9728" width="9.140625" style="91"/>
    <col min="9729" max="9729" width="4" style="91" customWidth="1"/>
    <col min="9730" max="9730" width="5.28515625" style="91" customWidth="1"/>
    <col min="9731" max="9731" width="8.42578125" style="91" customWidth="1"/>
    <col min="9732" max="9732" width="8" style="91" customWidth="1"/>
    <col min="9733" max="9733" width="45.42578125" style="91" customWidth="1"/>
    <col min="9734" max="9734" width="27" style="91" customWidth="1"/>
    <col min="9735" max="9735" width="13" style="91" customWidth="1"/>
    <col min="9736" max="9736" width="10.7109375" style="91" customWidth="1"/>
    <col min="9737" max="9984" width="9.140625" style="91"/>
    <col min="9985" max="9985" width="4" style="91" customWidth="1"/>
    <col min="9986" max="9986" width="5.28515625" style="91" customWidth="1"/>
    <col min="9987" max="9987" width="8.42578125" style="91" customWidth="1"/>
    <col min="9988" max="9988" width="8" style="91" customWidth="1"/>
    <col min="9989" max="9989" width="45.42578125" style="91" customWidth="1"/>
    <col min="9990" max="9990" width="27" style="91" customWidth="1"/>
    <col min="9991" max="9991" width="13" style="91" customWidth="1"/>
    <col min="9992" max="9992" width="10.7109375" style="91" customWidth="1"/>
    <col min="9993" max="10240" width="9.140625" style="91"/>
    <col min="10241" max="10241" width="4" style="91" customWidth="1"/>
    <col min="10242" max="10242" width="5.28515625" style="91" customWidth="1"/>
    <col min="10243" max="10243" width="8.42578125" style="91" customWidth="1"/>
    <col min="10244" max="10244" width="8" style="91" customWidth="1"/>
    <col min="10245" max="10245" width="45.42578125" style="91" customWidth="1"/>
    <col min="10246" max="10246" width="27" style="91" customWidth="1"/>
    <col min="10247" max="10247" width="13" style="91" customWidth="1"/>
    <col min="10248" max="10248" width="10.7109375" style="91" customWidth="1"/>
    <col min="10249" max="10496" width="9.140625" style="91"/>
    <col min="10497" max="10497" width="4" style="91" customWidth="1"/>
    <col min="10498" max="10498" width="5.28515625" style="91" customWidth="1"/>
    <col min="10499" max="10499" width="8.42578125" style="91" customWidth="1"/>
    <col min="10500" max="10500" width="8" style="91" customWidth="1"/>
    <col min="10501" max="10501" width="45.42578125" style="91" customWidth="1"/>
    <col min="10502" max="10502" width="27" style="91" customWidth="1"/>
    <col min="10503" max="10503" width="13" style="91" customWidth="1"/>
    <col min="10504" max="10504" width="10.7109375" style="91" customWidth="1"/>
    <col min="10505" max="10752" width="9.140625" style="91"/>
    <col min="10753" max="10753" width="4" style="91" customWidth="1"/>
    <col min="10754" max="10754" width="5.28515625" style="91" customWidth="1"/>
    <col min="10755" max="10755" width="8.42578125" style="91" customWidth="1"/>
    <col min="10756" max="10756" width="8" style="91" customWidth="1"/>
    <col min="10757" max="10757" width="45.42578125" style="91" customWidth="1"/>
    <col min="10758" max="10758" width="27" style="91" customWidth="1"/>
    <col min="10759" max="10759" width="13" style="91" customWidth="1"/>
    <col min="10760" max="10760" width="10.7109375" style="91" customWidth="1"/>
    <col min="10761" max="11008" width="9.140625" style="91"/>
    <col min="11009" max="11009" width="4" style="91" customWidth="1"/>
    <col min="11010" max="11010" width="5.28515625" style="91" customWidth="1"/>
    <col min="11011" max="11011" width="8.42578125" style="91" customWidth="1"/>
    <col min="11012" max="11012" width="8" style="91" customWidth="1"/>
    <col min="11013" max="11013" width="45.42578125" style="91" customWidth="1"/>
    <col min="11014" max="11014" width="27" style="91" customWidth="1"/>
    <col min="11015" max="11015" width="13" style="91" customWidth="1"/>
    <col min="11016" max="11016" width="10.7109375" style="91" customWidth="1"/>
    <col min="11017" max="11264" width="9.140625" style="91"/>
    <col min="11265" max="11265" width="4" style="91" customWidth="1"/>
    <col min="11266" max="11266" width="5.28515625" style="91" customWidth="1"/>
    <col min="11267" max="11267" width="8.42578125" style="91" customWidth="1"/>
    <col min="11268" max="11268" width="8" style="91" customWidth="1"/>
    <col min="11269" max="11269" width="45.42578125" style="91" customWidth="1"/>
    <col min="11270" max="11270" width="27" style="91" customWidth="1"/>
    <col min="11271" max="11271" width="13" style="91" customWidth="1"/>
    <col min="11272" max="11272" width="10.7109375" style="91" customWidth="1"/>
    <col min="11273" max="11520" width="9.140625" style="91"/>
    <col min="11521" max="11521" width="4" style="91" customWidth="1"/>
    <col min="11522" max="11522" width="5.28515625" style="91" customWidth="1"/>
    <col min="11523" max="11523" width="8.42578125" style="91" customWidth="1"/>
    <col min="11524" max="11524" width="8" style="91" customWidth="1"/>
    <col min="11525" max="11525" width="45.42578125" style="91" customWidth="1"/>
    <col min="11526" max="11526" width="27" style="91" customWidth="1"/>
    <col min="11527" max="11527" width="13" style="91" customWidth="1"/>
    <col min="11528" max="11528" width="10.7109375" style="91" customWidth="1"/>
    <col min="11529" max="11776" width="9.140625" style="91"/>
    <col min="11777" max="11777" width="4" style="91" customWidth="1"/>
    <col min="11778" max="11778" width="5.28515625" style="91" customWidth="1"/>
    <col min="11779" max="11779" width="8.42578125" style="91" customWidth="1"/>
    <col min="11780" max="11780" width="8" style="91" customWidth="1"/>
    <col min="11781" max="11781" width="45.42578125" style="91" customWidth="1"/>
    <col min="11782" max="11782" width="27" style="91" customWidth="1"/>
    <col min="11783" max="11783" width="13" style="91" customWidth="1"/>
    <col min="11784" max="11784" width="10.7109375" style="91" customWidth="1"/>
    <col min="11785" max="12032" width="9.140625" style="91"/>
    <col min="12033" max="12033" width="4" style="91" customWidth="1"/>
    <col min="12034" max="12034" width="5.28515625" style="91" customWidth="1"/>
    <col min="12035" max="12035" width="8.42578125" style="91" customWidth="1"/>
    <col min="12036" max="12036" width="8" style="91" customWidth="1"/>
    <col min="12037" max="12037" width="45.42578125" style="91" customWidth="1"/>
    <col min="12038" max="12038" width="27" style="91" customWidth="1"/>
    <col min="12039" max="12039" width="13" style="91" customWidth="1"/>
    <col min="12040" max="12040" width="10.7109375" style="91" customWidth="1"/>
    <col min="12041" max="12288" width="9.140625" style="91"/>
    <col min="12289" max="12289" width="4" style="91" customWidth="1"/>
    <col min="12290" max="12290" width="5.28515625" style="91" customWidth="1"/>
    <col min="12291" max="12291" width="8.42578125" style="91" customWidth="1"/>
    <col min="12292" max="12292" width="8" style="91" customWidth="1"/>
    <col min="12293" max="12293" width="45.42578125" style="91" customWidth="1"/>
    <col min="12294" max="12294" width="27" style="91" customWidth="1"/>
    <col min="12295" max="12295" width="13" style="91" customWidth="1"/>
    <col min="12296" max="12296" width="10.7109375" style="91" customWidth="1"/>
    <col min="12297" max="12544" width="9.140625" style="91"/>
    <col min="12545" max="12545" width="4" style="91" customWidth="1"/>
    <col min="12546" max="12546" width="5.28515625" style="91" customWidth="1"/>
    <col min="12547" max="12547" width="8.42578125" style="91" customWidth="1"/>
    <col min="12548" max="12548" width="8" style="91" customWidth="1"/>
    <col min="12549" max="12549" width="45.42578125" style="91" customWidth="1"/>
    <col min="12550" max="12550" width="27" style="91" customWidth="1"/>
    <col min="12551" max="12551" width="13" style="91" customWidth="1"/>
    <col min="12552" max="12552" width="10.7109375" style="91" customWidth="1"/>
    <col min="12553" max="12800" width="9.140625" style="91"/>
    <col min="12801" max="12801" width="4" style="91" customWidth="1"/>
    <col min="12802" max="12802" width="5.28515625" style="91" customWidth="1"/>
    <col min="12803" max="12803" width="8.42578125" style="91" customWidth="1"/>
    <col min="12804" max="12804" width="8" style="91" customWidth="1"/>
    <col min="12805" max="12805" width="45.42578125" style="91" customWidth="1"/>
    <col min="12806" max="12806" width="27" style="91" customWidth="1"/>
    <col min="12807" max="12807" width="13" style="91" customWidth="1"/>
    <col min="12808" max="12808" width="10.7109375" style="91" customWidth="1"/>
    <col min="12809" max="13056" width="9.140625" style="91"/>
    <col min="13057" max="13057" width="4" style="91" customWidth="1"/>
    <col min="13058" max="13058" width="5.28515625" style="91" customWidth="1"/>
    <col min="13059" max="13059" width="8.42578125" style="91" customWidth="1"/>
    <col min="13060" max="13060" width="8" style="91" customWidth="1"/>
    <col min="13061" max="13061" width="45.42578125" style="91" customWidth="1"/>
    <col min="13062" max="13062" width="27" style="91" customWidth="1"/>
    <col min="13063" max="13063" width="13" style="91" customWidth="1"/>
    <col min="13064" max="13064" width="10.7109375" style="91" customWidth="1"/>
    <col min="13065" max="13312" width="9.140625" style="91"/>
    <col min="13313" max="13313" width="4" style="91" customWidth="1"/>
    <col min="13314" max="13314" width="5.28515625" style="91" customWidth="1"/>
    <col min="13315" max="13315" width="8.42578125" style="91" customWidth="1"/>
    <col min="13316" max="13316" width="8" style="91" customWidth="1"/>
    <col min="13317" max="13317" width="45.42578125" style="91" customWidth="1"/>
    <col min="13318" max="13318" width="27" style="91" customWidth="1"/>
    <col min="13319" max="13319" width="13" style="91" customWidth="1"/>
    <col min="13320" max="13320" width="10.7109375" style="91" customWidth="1"/>
    <col min="13321" max="13568" width="9.140625" style="91"/>
    <col min="13569" max="13569" width="4" style="91" customWidth="1"/>
    <col min="13570" max="13570" width="5.28515625" style="91" customWidth="1"/>
    <col min="13571" max="13571" width="8.42578125" style="91" customWidth="1"/>
    <col min="13572" max="13572" width="8" style="91" customWidth="1"/>
    <col min="13573" max="13573" width="45.42578125" style="91" customWidth="1"/>
    <col min="13574" max="13574" width="27" style="91" customWidth="1"/>
    <col min="13575" max="13575" width="13" style="91" customWidth="1"/>
    <col min="13576" max="13576" width="10.7109375" style="91" customWidth="1"/>
    <col min="13577" max="13824" width="9.140625" style="91"/>
    <col min="13825" max="13825" width="4" style="91" customWidth="1"/>
    <col min="13826" max="13826" width="5.28515625" style="91" customWidth="1"/>
    <col min="13827" max="13827" width="8.42578125" style="91" customWidth="1"/>
    <col min="13828" max="13828" width="8" style="91" customWidth="1"/>
    <col min="13829" max="13829" width="45.42578125" style="91" customWidth="1"/>
    <col min="13830" max="13830" width="27" style="91" customWidth="1"/>
    <col min="13831" max="13831" width="13" style="91" customWidth="1"/>
    <col min="13832" max="13832" width="10.7109375" style="91" customWidth="1"/>
    <col min="13833" max="14080" width="9.140625" style="91"/>
    <col min="14081" max="14081" width="4" style="91" customWidth="1"/>
    <col min="14082" max="14082" width="5.28515625" style="91" customWidth="1"/>
    <col min="14083" max="14083" width="8.42578125" style="91" customWidth="1"/>
    <col min="14084" max="14084" width="8" style="91" customWidth="1"/>
    <col min="14085" max="14085" width="45.42578125" style="91" customWidth="1"/>
    <col min="14086" max="14086" width="27" style="91" customWidth="1"/>
    <col min="14087" max="14087" width="13" style="91" customWidth="1"/>
    <col min="14088" max="14088" width="10.7109375" style="91" customWidth="1"/>
    <col min="14089" max="14336" width="9.140625" style="91"/>
    <col min="14337" max="14337" width="4" style="91" customWidth="1"/>
    <col min="14338" max="14338" width="5.28515625" style="91" customWidth="1"/>
    <col min="14339" max="14339" width="8.42578125" style="91" customWidth="1"/>
    <col min="14340" max="14340" width="8" style="91" customWidth="1"/>
    <col min="14341" max="14341" width="45.42578125" style="91" customWidth="1"/>
    <col min="14342" max="14342" width="27" style="91" customWidth="1"/>
    <col min="14343" max="14343" width="13" style="91" customWidth="1"/>
    <col min="14344" max="14344" width="10.7109375" style="91" customWidth="1"/>
    <col min="14345" max="14592" width="9.140625" style="91"/>
    <col min="14593" max="14593" width="4" style="91" customWidth="1"/>
    <col min="14594" max="14594" width="5.28515625" style="91" customWidth="1"/>
    <col min="14595" max="14595" width="8.42578125" style="91" customWidth="1"/>
    <col min="14596" max="14596" width="8" style="91" customWidth="1"/>
    <col min="14597" max="14597" width="45.42578125" style="91" customWidth="1"/>
    <col min="14598" max="14598" width="27" style="91" customWidth="1"/>
    <col min="14599" max="14599" width="13" style="91" customWidth="1"/>
    <col min="14600" max="14600" width="10.7109375" style="91" customWidth="1"/>
    <col min="14601" max="14848" width="9.140625" style="91"/>
    <col min="14849" max="14849" width="4" style="91" customWidth="1"/>
    <col min="14850" max="14850" width="5.28515625" style="91" customWidth="1"/>
    <col min="14851" max="14851" width="8.42578125" style="91" customWidth="1"/>
    <col min="14852" max="14852" width="8" style="91" customWidth="1"/>
    <col min="14853" max="14853" width="45.42578125" style="91" customWidth="1"/>
    <col min="14854" max="14854" width="27" style="91" customWidth="1"/>
    <col min="14855" max="14855" width="13" style="91" customWidth="1"/>
    <col min="14856" max="14856" width="10.7109375" style="91" customWidth="1"/>
    <col min="14857" max="15104" width="9.140625" style="91"/>
    <col min="15105" max="15105" width="4" style="91" customWidth="1"/>
    <col min="15106" max="15106" width="5.28515625" style="91" customWidth="1"/>
    <col min="15107" max="15107" width="8.42578125" style="91" customWidth="1"/>
    <col min="15108" max="15108" width="8" style="91" customWidth="1"/>
    <col min="15109" max="15109" width="45.42578125" style="91" customWidth="1"/>
    <col min="15110" max="15110" width="27" style="91" customWidth="1"/>
    <col min="15111" max="15111" width="13" style="91" customWidth="1"/>
    <col min="15112" max="15112" width="10.7109375" style="91" customWidth="1"/>
    <col min="15113" max="15360" width="9.140625" style="91"/>
    <col min="15361" max="15361" width="4" style="91" customWidth="1"/>
    <col min="15362" max="15362" width="5.28515625" style="91" customWidth="1"/>
    <col min="15363" max="15363" width="8.42578125" style="91" customWidth="1"/>
    <col min="15364" max="15364" width="8" style="91" customWidth="1"/>
    <col min="15365" max="15365" width="45.42578125" style="91" customWidth="1"/>
    <col min="15366" max="15366" width="27" style="91" customWidth="1"/>
    <col min="15367" max="15367" width="13" style="91" customWidth="1"/>
    <col min="15368" max="15368" width="10.7109375" style="91" customWidth="1"/>
    <col min="15369" max="15616" width="9.140625" style="91"/>
    <col min="15617" max="15617" width="4" style="91" customWidth="1"/>
    <col min="15618" max="15618" width="5.28515625" style="91" customWidth="1"/>
    <col min="15619" max="15619" width="8.42578125" style="91" customWidth="1"/>
    <col min="15620" max="15620" width="8" style="91" customWidth="1"/>
    <col min="15621" max="15621" width="45.42578125" style="91" customWidth="1"/>
    <col min="15622" max="15622" width="27" style="91" customWidth="1"/>
    <col min="15623" max="15623" width="13" style="91" customWidth="1"/>
    <col min="15624" max="15624" width="10.7109375" style="91" customWidth="1"/>
    <col min="15625" max="15872" width="9.140625" style="91"/>
    <col min="15873" max="15873" width="4" style="91" customWidth="1"/>
    <col min="15874" max="15874" width="5.28515625" style="91" customWidth="1"/>
    <col min="15875" max="15875" width="8.42578125" style="91" customWidth="1"/>
    <col min="15876" max="15876" width="8" style="91" customWidth="1"/>
    <col min="15877" max="15877" width="45.42578125" style="91" customWidth="1"/>
    <col min="15878" max="15878" width="27" style="91" customWidth="1"/>
    <col min="15879" max="15879" width="13" style="91" customWidth="1"/>
    <col min="15880" max="15880" width="10.7109375" style="91" customWidth="1"/>
    <col min="15881" max="16128" width="9.140625" style="91"/>
    <col min="16129" max="16129" width="4" style="91" customWidth="1"/>
    <col min="16130" max="16130" width="5.28515625" style="91" customWidth="1"/>
    <col min="16131" max="16131" width="8.42578125" style="91" customWidth="1"/>
    <col min="16132" max="16132" width="8" style="91" customWidth="1"/>
    <col min="16133" max="16133" width="45.42578125" style="91" customWidth="1"/>
    <col min="16134" max="16134" width="27" style="91" customWidth="1"/>
    <col min="16135" max="16135" width="13" style="91" customWidth="1"/>
    <col min="16136" max="16136" width="10.7109375" style="91" customWidth="1"/>
    <col min="16137" max="16384" width="9.140625" style="91"/>
  </cols>
  <sheetData>
    <row r="1" spans="1:8" ht="12" customHeight="1" x14ac:dyDescent="0.2">
      <c r="F1" s="93" t="s">
        <v>78</v>
      </c>
    </row>
    <row r="2" spans="1:8" ht="12" customHeight="1" x14ac:dyDescent="0.2">
      <c r="E2" s="94"/>
      <c r="F2" s="95" t="s">
        <v>64</v>
      </c>
    </row>
    <row r="3" spans="1:8" ht="12" customHeight="1" x14ac:dyDescent="0.2">
      <c r="E3" s="94"/>
      <c r="F3" s="96" t="s">
        <v>0</v>
      </c>
    </row>
    <row r="4" spans="1:8" ht="12" customHeight="1" x14ac:dyDescent="0.2">
      <c r="E4" s="94"/>
      <c r="F4" s="95" t="s">
        <v>65</v>
      </c>
    </row>
    <row r="5" spans="1:8" ht="21" customHeight="1" x14ac:dyDescent="0.2">
      <c r="E5" s="94"/>
      <c r="F5" s="94"/>
    </row>
    <row r="6" spans="1:8" ht="15" customHeight="1" x14ac:dyDescent="0.2">
      <c r="A6" s="637" t="s">
        <v>79</v>
      </c>
      <c r="B6" s="637"/>
      <c r="C6" s="637"/>
      <c r="D6" s="637"/>
      <c r="E6" s="637"/>
      <c r="F6" s="637"/>
    </row>
    <row r="7" spans="1:8" ht="15" customHeight="1" x14ac:dyDescent="0.2">
      <c r="A7" s="637" t="s">
        <v>80</v>
      </c>
      <c r="B7" s="637"/>
      <c r="C7" s="637"/>
      <c r="D7" s="637"/>
      <c r="E7" s="637"/>
      <c r="F7" s="637"/>
    </row>
    <row r="8" spans="1:8" ht="13.9" customHeight="1" x14ac:dyDescent="0.2">
      <c r="E8" s="97"/>
      <c r="F8" s="97"/>
    </row>
    <row r="9" spans="1:8" ht="20.25" customHeight="1" x14ac:dyDescent="0.2">
      <c r="E9" s="98"/>
      <c r="F9" s="99" t="s">
        <v>1</v>
      </c>
    </row>
    <row r="10" spans="1:8" ht="19.5" customHeight="1" x14ac:dyDescent="0.2">
      <c r="A10" s="100" t="s">
        <v>11</v>
      </c>
      <c r="B10" s="101" t="s">
        <v>69</v>
      </c>
      <c r="C10" s="101" t="s">
        <v>70</v>
      </c>
      <c r="D10" s="100" t="s">
        <v>81</v>
      </c>
      <c r="E10" s="101" t="s">
        <v>82</v>
      </c>
      <c r="F10" s="101" t="s">
        <v>83</v>
      </c>
    </row>
    <row r="11" spans="1:8" s="104" customFormat="1" ht="9.75" customHeight="1" x14ac:dyDescent="0.2">
      <c r="A11" s="102">
        <v>1</v>
      </c>
      <c r="B11" s="102">
        <v>2</v>
      </c>
      <c r="C11" s="102">
        <v>3</v>
      </c>
      <c r="D11" s="103">
        <v>4</v>
      </c>
      <c r="E11" s="102">
        <v>5</v>
      </c>
      <c r="F11" s="102">
        <v>6</v>
      </c>
    </row>
    <row r="12" spans="1:8" ht="18" customHeight="1" x14ac:dyDescent="0.2">
      <c r="A12" s="105" t="s">
        <v>84</v>
      </c>
      <c r="B12" s="106"/>
      <c r="C12" s="106"/>
      <c r="D12" s="107"/>
      <c r="E12" s="106"/>
      <c r="F12" s="108"/>
    </row>
    <row r="13" spans="1:8" ht="15" customHeight="1" x14ac:dyDescent="0.2">
      <c r="A13" s="109">
        <v>1</v>
      </c>
      <c r="B13" s="109">
        <v>801</v>
      </c>
      <c r="C13" s="109">
        <v>80104</v>
      </c>
      <c r="D13" s="109">
        <v>2310</v>
      </c>
      <c r="E13" s="110" t="s">
        <v>5</v>
      </c>
      <c r="F13" s="111">
        <v>500000</v>
      </c>
      <c r="H13" s="112"/>
    </row>
    <row r="14" spans="1:8" ht="16.5" customHeight="1" x14ac:dyDescent="0.2">
      <c r="A14" s="109">
        <v>2</v>
      </c>
      <c r="B14" s="113">
        <v>851</v>
      </c>
      <c r="C14" s="113">
        <v>85149</v>
      </c>
      <c r="D14" s="114">
        <v>2780</v>
      </c>
      <c r="E14" s="110" t="s">
        <v>85</v>
      </c>
      <c r="F14" s="111">
        <v>21000</v>
      </c>
      <c r="H14" s="112"/>
    </row>
    <row r="15" spans="1:8" ht="24" customHeight="1" x14ac:dyDescent="0.2">
      <c r="A15" s="113">
        <v>3</v>
      </c>
      <c r="B15" s="115">
        <v>851</v>
      </c>
      <c r="C15" s="115">
        <v>85154</v>
      </c>
      <c r="D15" s="115">
        <v>2330</v>
      </c>
      <c r="E15" s="110" t="s">
        <v>86</v>
      </c>
      <c r="F15" s="111">
        <v>5000</v>
      </c>
    </row>
    <row r="16" spans="1:8" ht="22.5" customHeight="1" x14ac:dyDescent="0.2">
      <c r="A16" s="113">
        <v>4</v>
      </c>
      <c r="B16" s="115">
        <v>851</v>
      </c>
      <c r="C16" s="115">
        <v>85154</v>
      </c>
      <c r="D16" s="115">
        <v>2800</v>
      </c>
      <c r="E16" s="110" t="s">
        <v>87</v>
      </c>
      <c r="F16" s="111">
        <f>0+100000</f>
        <v>100000</v>
      </c>
    </row>
    <row r="17" spans="1:6" ht="14.25" customHeight="1" x14ac:dyDescent="0.2">
      <c r="A17" s="113">
        <v>5</v>
      </c>
      <c r="B17" s="114">
        <v>853</v>
      </c>
      <c r="C17" s="114">
        <v>85333</v>
      </c>
      <c r="D17" s="114">
        <v>2320</v>
      </c>
      <c r="E17" s="116" t="s">
        <v>88</v>
      </c>
      <c r="F17" s="111">
        <v>4745993</v>
      </c>
    </row>
    <row r="18" spans="1:6" ht="24" customHeight="1" x14ac:dyDescent="0.2">
      <c r="A18" s="113">
        <v>6</v>
      </c>
      <c r="B18" s="117">
        <v>853</v>
      </c>
      <c r="C18" s="118">
        <v>85395</v>
      </c>
      <c r="D18" s="119">
        <v>2800</v>
      </c>
      <c r="E18" s="120" t="s">
        <v>89</v>
      </c>
      <c r="F18" s="111">
        <v>90000</v>
      </c>
    </row>
    <row r="19" spans="1:6" ht="16.899999999999999" customHeight="1" x14ac:dyDescent="0.2">
      <c r="A19" s="113">
        <v>7</v>
      </c>
      <c r="B19" s="115">
        <v>921</v>
      </c>
      <c r="C19" s="115">
        <v>92110</v>
      </c>
      <c r="D19" s="115">
        <v>6220</v>
      </c>
      <c r="E19" s="116" t="s">
        <v>90</v>
      </c>
      <c r="F19" s="111">
        <f>F20</f>
        <v>100000</v>
      </c>
    </row>
    <row r="20" spans="1:6" s="127" customFormat="1" ht="12.75" customHeight="1" x14ac:dyDescent="0.2">
      <c r="A20" s="121"/>
      <c r="B20" s="122"/>
      <c r="C20" s="123"/>
      <c r="D20" s="124"/>
      <c r="E20" s="125" t="s">
        <v>91</v>
      </c>
      <c r="F20" s="126">
        <v>100000</v>
      </c>
    </row>
    <row r="21" spans="1:6" ht="15.75" customHeight="1" x14ac:dyDescent="0.2">
      <c r="A21" s="109">
        <v>8</v>
      </c>
      <c r="B21" s="115">
        <v>921</v>
      </c>
      <c r="C21" s="115">
        <v>92113</v>
      </c>
      <c r="D21" s="109">
        <v>2800</v>
      </c>
      <c r="E21" s="128" t="s">
        <v>92</v>
      </c>
      <c r="F21" s="129">
        <f>F22</f>
        <v>215000</v>
      </c>
    </row>
    <row r="22" spans="1:6" s="127" customFormat="1" ht="12.75" customHeight="1" x14ac:dyDescent="0.2">
      <c r="A22" s="130"/>
      <c r="B22" s="131"/>
      <c r="C22" s="132"/>
      <c r="D22" s="133"/>
      <c r="E22" s="134" t="s">
        <v>93</v>
      </c>
      <c r="F22" s="135">
        <f>200000+15000</f>
        <v>215000</v>
      </c>
    </row>
    <row r="23" spans="1:6" s="127" customFormat="1" ht="16.899999999999999" customHeight="1" x14ac:dyDescent="0.2">
      <c r="A23" s="109">
        <v>9</v>
      </c>
      <c r="B23" s="115">
        <v>921</v>
      </c>
      <c r="C23" s="115">
        <v>92113</v>
      </c>
      <c r="D23" s="115">
        <v>6220</v>
      </c>
      <c r="E23" s="116" t="s">
        <v>94</v>
      </c>
      <c r="F23" s="111">
        <f>F24</f>
        <v>300000</v>
      </c>
    </row>
    <row r="24" spans="1:6" s="127" customFormat="1" ht="12.75" customHeight="1" x14ac:dyDescent="0.2">
      <c r="A24" s="130"/>
      <c r="B24" s="131"/>
      <c r="C24" s="131"/>
      <c r="D24" s="136"/>
      <c r="E24" s="137" t="s">
        <v>95</v>
      </c>
      <c r="F24" s="138">
        <v>300000</v>
      </c>
    </row>
    <row r="25" spans="1:6" ht="16.899999999999999" customHeight="1" x14ac:dyDescent="0.2">
      <c r="A25" s="109">
        <v>10</v>
      </c>
      <c r="B25" s="115">
        <v>921</v>
      </c>
      <c r="C25" s="115">
        <v>92116</v>
      </c>
      <c r="D25" s="115">
        <v>2800</v>
      </c>
      <c r="E25" s="116" t="s">
        <v>96</v>
      </c>
      <c r="F25" s="111">
        <f>F26</f>
        <v>50000</v>
      </c>
    </row>
    <row r="26" spans="1:6" s="127" customFormat="1" ht="12.75" customHeight="1" x14ac:dyDescent="0.2">
      <c r="A26" s="130"/>
      <c r="B26" s="131"/>
      <c r="C26" s="131"/>
      <c r="D26" s="136"/>
      <c r="E26" s="137" t="s">
        <v>97</v>
      </c>
      <c r="F26" s="138">
        <v>50000</v>
      </c>
    </row>
    <row r="27" spans="1:6" ht="17.25" customHeight="1" x14ac:dyDescent="0.2">
      <c r="A27" s="579"/>
      <c r="B27" s="580"/>
      <c r="C27" s="580"/>
      <c r="D27" s="581"/>
      <c r="E27" s="582" t="s">
        <v>98</v>
      </c>
      <c r="F27" s="583">
        <f>SUM(F13,F14,F15,F16,F17,F18,F19,F21,F23,F25)</f>
        <v>6126993</v>
      </c>
    </row>
    <row r="28" spans="1:6" ht="15.75" customHeight="1" x14ac:dyDescent="0.2">
      <c r="A28" s="105" t="s">
        <v>99</v>
      </c>
      <c r="B28" s="106"/>
      <c r="C28" s="106"/>
      <c r="D28" s="107"/>
      <c r="E28" s="106"/>
      <c r="F28" s="108"/>
    </row>
    <row r="29" spans="1:6" ht="16.899999999999999" customHeight="1" x14ac:dyDescent="0.2">
      <c r="A29" s="109">
        <v>1</v>
      </c>
      <c r="B29" s="115">
        <v>853</v>
      </c>
      <c r="C29" s="115">
        <v>85395</v>
      </c>
      <c r="D29" s="115">
        <v>2510</v>
      </c>
      <c r="E29" s="116" t="s">
        <v>100</v>
      </c>
      <c r="F29" s="111">
        <f>F30</f>
        <v>1186180</v>
      </c>
    </row>
    <row r="30" spans="1:6" s="127" customFormat="1" ht="12.75" customHeight="1" x14ac:dyDescent="0.2">
      <c r="A30" s="130"/>
      <c r="B30" s="131"/>
      <c r="C30" s="132"/>
      <c r="D30" s="133"/>
      <c r="E30" s="139" t="s">
        <v>101</v>
      </c>
      <c r="F30" s="140">
        <f>1186180</f>
        <v>1186180</v>
      </c>
    </row>
    <row r="31" spans="1:6" ht="16.899999999999999" customHeight="1" x14ac:dyDescent="0.2">
      <c r="A31" s="109">
        <v>2</v>
      </c>
      <c r="B31" s="115">
        <v>921</v>
      </c>
      <c r="C31" s="115">
        <v>92110</v>
      </c>
      <c r="D31" s="115">
        <v>2480</v>
      </c>
      <c r="E31" s="116" t="s">
        <v>102</v>
      </c>
      <c r="F31" s="141">
        <f>F32</f>
        <v>1243891.2</v>
      </c>
    </row>
    <row r="32" spans="1:6" s="127" customFormat="1" ht="12.75" customHeight="1" x14ac:dyDescent="0.2">
      <c r="A32" s="130"/>
      <c r="B32" s="131"/>
      <c r="C32" s="132"/>
      <c r="D32" s="142"/>
      <c r="E32" s="143" t="s">
        <v>91</v>
      </c>
      <c r="F32" s="140">
        <f>1200000+43891.2</f>
        <v>1243891.2</v>
      </c>
    </row>
    <row r="33" spans="1:6" ht="16.899999999999999" customHeight="1" x14ac:dyDescent="0.2">
      <c r="A33" s="109">
        <v>3</v>
      </c>
      <c r="B33" s="115">
        <v>921</v>
      </c>
      <c r="C33" s="115">
        <v>92113</v>
      </c>
      <c r="D33" s="115">
        <v>2480</v>
      </c>
      <c r="E33" s="116" t="s">
        <v>92</v>
      </c>
      <c r="F33" s="141">
        <f>F34</f>
        <v>9607800</v>
      </c>
    </row>
    <row r="34" spans="1:6" s="127" customFormat="1" ht="12" customHeight="1" x14ac:dyDescent="0.2">
      <c r="A34" s="144"/>
      <c r="B34" s="132"/>
      <c r="C34" s="132"/>
      <c r="D34" s="132"/>
      <c r="E34" s="145" t="s">
        <v>95</v>
      </c>
      <c r="F34" s="146">
        <f>9607800</f>
        <v>9607800</v>
      </c>
    </row>
    <row r="35" spans="1:6" ht="16.899999999999999" customHeight="1" x14ac:dyDescent="0.2">
      <c r="A35" s="109">
        <v>4</v>
      </c>
      <c r="B35" s="115">
        <v>921</v>
      </c>
      <c r="C35" s="115">
        <v>92114</v>
      </c>
      <c r="D35" s="115">
        <v>2480</v>
      </c>
      <c r="E35" s="116" t="s">
        <v>103</v>
      </c>
      <c r="F35" s="141">
        <f>F36</f>
        <v>2041019.92</v>
      </c>
    </row>
    <row r="36" spans="1:6" s="127" customFormat="1" ht="12.75" customHeight="1" x14ac:dyDescent="0.2">
      <c r="A36" s="130"/>
      <c r="B36" s="131"/>
      <c r="C36" s="131"/>
      <c r="D36" s="131"/>
      <c r="E36" s="145" t="s">
        <v>104</v>
      </c>
      <c r="F36" s="140">
        <f>1996462+44557.92</f>
        <v>2041019.92</v>
      </c>
    </row>
    <row r="37" spans="1:6" ht="16.899999999999999" customHeight="1" x14ac:dyDescent="0.2">
      <c r="A37" s="109">
        <v>5</v>
      </c>
      <c r="B37" s="115">
        <v>921</v>
      </c>
      <c r="C37" s="115">
        <v>92116</v>
      </c>
      <c r="D37" s="115">
        <v>2480</v>
      </c>
      <c r="E37" s="116" t="s">
        <v>96</v>
      </c>
      <c r="F37" s="111">
        <f>F38</f>
        <v>6085780.96</v>
      </c>
    </row>
    <row r="38" spans="1:6" s="127" customFormat="1" ht="12.75" customHeight="1" x14ac:dyDescent="0.2">
      <c r="A38" s="130"/>
      <c r="B38" s="147"/>
      <c r="C38" s="147"/>
      <c r="D38" s="136"/>
      <c r="E38" s="145" t="s">
        <v>97</v>
      </c>
      <c r="F38" s="140">
        <f>5900218+185562.96</f>
        <v>6085780.96</v>
      </c>
    </row>
    <row r="39" spans="1:6" ht="18" customHeight="1" x14ac:dyDescent="0.2">
      <c r="A39" s="579"/>
      <c r="B39" s="580"/>
      <c r="C39" s="580"/>
      <c r="D39" s="581"/>
      <c r="E39" s="582" t="s">
        <v>98</v>
      </c>
      <c r="F39" s="583">
        <f>SUM(F29,F31,F33,F35,F37)</f>
        <v>20164672.079999998</v>
      </c>
    </row>
    <row r="40" spans="1:6" ht="24.75" customHeight="1" x14ac:dyDescent="0.2">
      <c r="A40" s="105"/>
      <c r="B40" s="584"/>
      <c r="C40" s="584"/>
      <c r="D40" s="585"/>
      <c r="E40" s="586" t="s">
        <v>77</v>
      </c>
      <c r="F40" s="587">
        <f>SUM(F27,F39)</f>
        <v>26291665.079999998</v>
      </c>
    </row>
    <row r="42" spans="1:6" x14ac:dyDescent="0.2">
      <c r="A42" s="588"/>
      <c r="F42" s="112"/>
    </row>
    <row r="43" spans="1:6" x14ac:dyDescent="0.2">
      <c r="F43" s="112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1" firstPageNumber="47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EF9D5-72CC-45DD-ABFD-2702186DF7FE}">
  <sheetPr>
    <tabColor rgb="FF0066FF"/>
  </sheetPr>
  <dimension ref="A1:H165"/>
  <sheetViews>
    <sheetView zoomScale="130" zoomScaleNormal="130" workbookViewId="0"/>
  </sheetViews>
  <sheetFormatPr defaultRowHeight="12" x14ac:dyDescent="0.2"/>
  <cols>
    <col min="1" max="1" width="4.42578125" style="148" customWidth="1"/>
    <col min="2" max="2" width="5.7109375" style="148" customWidth="1"/>
    <col min="3" max="3" width="8.42578125" style="148" customWidth="1"/>
    <col min="4" max="4" width="6.5703125" style="149" customWidth="1"/>
    <col min="5" max="5" width="47.42578125" style="148" customWidth="1"/>
    <col min="6" max="6" width="21.42578125" style="148" customWidth="1"/>
    <col min="7" max="7" width="9.140625" style="148" customWidth="1"/>
    <col min="8" max="8" width="12.28515625" style="148" customWidth="1"/>
    <col min="9" max="256" width="9.140625" style="148"/>
    <col min="257" max="257" width="4.42578125" style="148" customWidth="1"/>
    <col min="258" max="258" width="5.7109375" style="148" customWidth="1"/>
    <col min="259" max="259" width="8.42578125" style="148" customWidth="1"/>
    <col min="260" max="260" width="6.5703125" style="148" customWidth="1"/>
    <col min="261" max="261" width="47.42578125" style="148" customWidth="1"/>
    <col min="262" max="262" width="21.42578125" style="148" customWidth="1"/>
    <col min="263" max="263" width="9.140625" style="148"/>
    <col min="264" max="264" width="12.28515625" style="148" customWidth="1"/>
    <col min="265" max="512" width="9.140625" style="148"/>
    <col min="513" max="513" width="4.42578125" style="148" customWidth="1"/>
    <col min="514" max="514" width="5.7109375" style="148" customWidth="1"/>
    <col min="515" max="515" width="8.42578125" style="148" customWidth="1"/>
    <col min="516" max="516" width="6.5703125" style="148" customWidth="1"/>
    <col min="517" max="517" width="47.42578125" style="148" customWidth="1"/>
    <col min="518" max="518" width="21.42578125" style="148" customWidth="1"/>
    <col min="519" max="519" width="9.140625" style="148"/>
    <col min="520" max="520" width="12.28515625" style="148" customWidth="1"/>
    <col min="521" max="768" width="9.140625" style="148"/>
    <col min="769" max="769" width="4.42578125" style="148" customWidth="1"/>
    <col min="770" max="770" width="5.7109375" style="148" customWidth="1"/>
    <col min="771" max="771" width="8.42578125" style="148" customWidth="1"/>
    <col min="772" max="772" width="6.5703125" style="148" customWidth="1"/>
    <col min="773" max="773" width="47.42578125" style="148" customWidth="1"/>
    <col min="774" max="774" width="21.42578125" style="148" customWidth="1"/>
    <col min="775" max="775" width="9.140625" style="148"/>
    <col min="776" max="776" width="12.28515625" style="148" customWidth="1"/>
    <col min="777" max="1024" width="9.140625" style="148"/>
    <col min="1025" max="1025" width="4.42578125" style="148" customWidth="1"/>
    <col min="1026" max="1026" width="5.7109375" style="148" customWidth="1"/>
    <col min="1027" max="1027" width="8.42578125" style="148" customWidth="1"/>
    <col min="1028" max="1028" width="6.5703125" style="148" customWidth="1"/>
    <col min="1029" max="1029" width="47.42578125" style="148" customWidth="1"/>
    <col min="1030" max="1030" width="21.42578125" style="148" customWidth="1"/>
    <col min="1031" max="1031" width="9.140625" style="148"/>
    <col min="1032" max="1032" width="12.28515625" style="148" customWidth="1"/>
    <col min="1033" max="1280" width="9.140625" style="148"/>
    <col min="1281" max="1281" width="4.42578125" style="148" customWidth="1"/>
    <col min="1282" max="1282" width="5.7109375" style="148" customWidth="1"/>
    <col min="1283" max="1283" width="8.42578125" style="148" customWidth="1"/>
    <col min="1284" max="1284" width="6.5703125" style="148" customWidth="1"/>
    <col min="1285" max="1285" width="47.42578125" style="148" customWidth="1"/>
    <col min="1286" max="1286" width="21.42578125" style="148" customWidth="1"/>
    <col min="1287" max="1287" width="9.140625" style="148"/>
    <col min="1288" max="1288" width="12.28515625" style="148" customWidth="1"/>
    <col min="1289" max="1536" width="9.140625" style="148"/>
    <col min="1537" max="1537" width="4.42578125" style="148" customWidth="1"/>
    <col min="1538" max="1538" width="5.7109375" style="148" customWidth="1"/>
    <col min="1539" max="1539" width="8.42578125" style="148" customWidth="1"/>
    <col min="1540" max="1540" width="6.5703125" style="148" customWidth="1"/>
    <col min="1541" max="1541" width="47.42578125" style="148" customWidth="1"/>
    <col min="1542" max="1542" width="21.42578125" style="148" customWidth="1"/>
    <col min="1543" max="1543" width="9.140625" style="148"/>
    <col min="1544" max="1544" width="12.28515625" style="148" customWidth="1"/>
    <col min="1545" max="1792" width="9.140625" style="148"/>
    <col min="1793" max="1793" width="4.42578125" style="148" customWidth="1"/>
    <col min="1794" max="1794" width="5.7109375" style="148" customWidth="1"/>
    <col min="1795" max="1795" width="8.42578125" style="148" customWidth="1"/>
    <col min="1796" max="1796" width="6.5703125" style="148" customWidth="1"/>
    <col min="1797" max="1797" width="47.42578125" style="148" customWidth="1"/>
    <col min="1798" max="1798" width="21.42578125" style="148" customWidth="1"/>
    <col min="1799" max="1799" width="9.140625" style="148"/>
    <col min="1800" max="1800" width="12.28515625" style="148" customWidth="1"/>
    <col min="1801" max="2048" width="9.140625" style="148"/>
    <col min="2049" max="2049" width="4.42578125" style="148" customWidth="1"/>
    <col min="2050" max="2050" width="5.7109375" style="148" customWidth="1"/>
    <col min="2051" max="2051" width="8.42578125" style="148" customWidth="1"/>
    <col min="2052" max="2052" width="6.5703125" style="148" customWidth="1"/>
    <col min="2053" max="2053" width="47.42578125" style="148" customWidth="1"/>
    <col min="2054" max="2054" width="21.42578125" style="148" customWidth="1"/>
    <col min="2055" max="2055" width="9.140625" style="148"/>
    <col min="2056" max="2056" width="12.28515625" style="148" customWidth="1"/>
    <col min="2057" max="2304" width="9.140625" style="148"/>
    <col min="2305" max="2305" width="4.42578125" style="148" customWidth="1"/>
    <col min="2306" max="2306" width="5.7109375" style="148" customWidth="1"/>
    <col min="2307" max="2307" width="8.42578125" style="148" customWidth="1"/>
    <col min="2308" max="2308" width="6.5703125" style="148" customWidth="1"/>
    <col min="2309" max="2309" width="47.42578125" style="148" customWidth="1"/>
    <col min="2310" max="2310" width="21.42578125" style="148" customWidth="1"/>
    <col min="2311" max="2311" width="9.140625" style="148"/>
    <col min="2312" max="2312" width="12.28515625" style="148" customWidth="1"/>
    <col min="2313" max="2560" width="9.140625" style="148"/>
    <col min="2561" max="2561" width="4.42578125" style="148" customWidth="1"/>
    <col min="2562" max="2562" width="5.7109375" style="148" customWidth="1"/>
    <col min="2563" max="2563" width="8.42578125" style="148" customWidth="1"/>
    <col min="2564" max="2564" width="6.5703125" style="148" customWidth="1"/>
    <col min="2565" max="2565" width="47.42578125" style="148" customWidth="1"/>
    <col min="2566" max="2566" width="21.42578125" style="148" customWidth="1"/>
    <col min="2567" max="2567" width="9.140625" style="148"/>
    <col min="2568" max="2568" width="12.28515625" style="148" customWidth="1"/>
    <col min="2569" max="2816" width="9.140625" style="148"/>
    <col min="2817" max="2817" width="4.42578125" style="148" customWidth="1"/>
    <col min="2818" max="2818" width="5.7109375" style="148" customWidth="1"/>
    <col min="2819" max="2819" width="8.42578125" style="148" customWidth="1"/>
    <col min="2820" max="2820" width="6.5703125" style="148" customWidth="1"/>
    <col min="2821" max="2821" width="47.42578125" style="148" customWidth="1"/>
    <col min="2822" max="2822" width="21.42578125" style="148" customWidth="1"/>
    <col min="2823" max="2823" width="9.140625" style="148"/>
    <col min="2824" max="2824" width="12.28515625" style="148" customWidth="1"/>
    <col min="2825" max="3072" width="9.140625" style="148"/>
    <col min="3073" max="3073" width="4.42578125" style="148" customWidth="1"/>
    <col min="3074" max="3074" width="5.7109375" style="148" customWidth="1"/>
    <col min="3075" max="3075" width="8.42578125" style="148" customWidth="1"/>
    <col min="3076" max="3076" width="6.5703125" style="148" customWidth="1"/>
    <col min="3077" max="3077" width="47.42578125" style="148" customWidth="1"/>
    <col min="3078" max="3078" width="21.42578125" style="148" customWidth="1"/>
    <col min="3079" max="3079" width="9.140625" style="148"/>
    <col min="3080" max="3080" width="12.28515625" style="148" customWidth="1"/>
    <col min="3081" max="3328" width="9.140625" style="148"/>
    <col min="3329" max="3329" width="4.42578125" style="148" customWidth="1"/>
    <col min="3330" max="3330" width="5.7109375" style="148" customWidth="1"/>
    <col min="3331" max="3331" width="8.42578125" style="148" customWidth="1"/>
    <col min="3332" max="3332" width="6.5703125" style="148" customWidth="1"/>
    <col min="3333" max="3333" width="47.42578125" style="148" customWidth="1"/>
    <col min="3334" max="3334" width="21.42578125" style="148" customWidth="1"/>
    <col min="3335" max="3335" width="9.140625" style="148"/>
    <col min="3336" max="3336" width="12.28515625" style="148" customWidth="1"/>
    <col min="3337" max="3584" width="9.140625" style="148"/>
    <col min="3585" max="3585" width="4.42578125" style="148" customWidth="1"/>
    <col min="3586" max="3586" width="5.7109375" style="148" customWidth="1"/>
    <col min="3587" max="3587" width="8.42578125" style="148" customWidth="1"/>
    <col min="3588" max="3588" width="6.5703125" style="148" customWidth="1"/>
    <col min="3589" max="3589" width="47.42578125" style="148" customWidth="1"/>
    <col min="3590" max="3590" width="21.42578125" style="148" customWidth="1"/>
    <col min="3591" max="3591" width="9.140625" style="148"/>
    <col min="3592" max="3592" width="12.28515625" style="148" customWidth="1"/>
    <col min="3593" max="3840" width="9.140625" style="148"/>
    <col min="3841" max="3841" width="4.42578125" style="148" customWidth="1"/>
    <col min="3842" max="3842" width="5.7109375" style="148" customWidth="1"/>
    <col min="3843" max="3843" width="8.42578125" style="148" customWidth="1"/>
    <col min="3844" max="3844" width="6.5703125" style="148" customWidth="1"/>
    <col min="3845" max="3845" width="47.42578125" style="148" customWidth="1"/>
    <col min="3846" max="3846" width="21.42578125" style="148" customWidth="1"/>
    <col min="3847" max="3847" width="9.140625" style="148"/>
    <col min="3848" max="3848" width="12.28515625" style="148" customWidth="1"/>
    <col min="3849" max="4096" width="9.140625" style="148"/>
    <col min="4097" max="4097" width="4.42578125" style="148" customWidth="1"/>
    <col min="4098" max="4098" width="5.7109375" style="148" customWidth="1"/>
    <col min="4099" max="4099" width="8.42578125" style="148" customWidth="1"/>
    <col min="4100" max="4100" width="6.5703125" style="148" customWidth="1"/>
    <col min="4101" max="4101" width="47.42578125" style="148" customWidth="1"/>
    <col min="4102" max="4102" width="21.42578125" style="148" customWidth="1"/>
    <col min="4103" max="4103" width="9.140625" style="148"/>
    <col min="4104" max="4104" width="12.28515625" style="148" customWidth="1"/>
    <col min="4105" max="4352" width="9.140625" style="148"/>
    <col min="4353" max="4353" width="4.42578125" style="148" customWidth="1"/>
    <col min="4354" max="4354" width="5.7109375" style="148" customWidth="1"/>
    <col min="4355" max="4355" width="8.42578125" style="148" customWidth="1"/>
    <col min="4356" max="4356" width="6.5703125" style="148" customWidth="1"/>
    <col min="4357" max="4357" width="47.42578125" style="148" customWidth="1"/>
    <col min="4358" max="4358" width="21.42578125" style="148" customWidth="1"/>
    <col min="4359" max="4359" width="9.140625" style="148"/>
    <col min="4360" max="4360" width="12.28515625" style="148" customWidth="1"/>
    <col min="4361" max="4608" width="9.140625" style="148"/>
    <col min="4609" max="4609" width="4.42578125" style="148" customWidth="1"/>
    <col min="4610" max="4610" width="5.7109375" style="148" customWidth="1"/>
    <col min="4611" max="4611" width="8.42578125" style="148" customWidth="1"/>
    <col min="4612" max="4612" width="6.5703125" style="148" customWidth="1"/>
    <col min="4613" max="4613" width="47.42578125" style="148" customWidth="1"/>
    <col min="4614" max="4614" width="21.42578125" style="148" customWidth="1"/>
    <col min="4615" max="4615" width="9.140625" style="148"/>
    <col min="4616" max="4616" width="12.28515625" style="148" customWidth="1"/>
    <col min="4617" max="4864" width="9.140625" style="148"/>
    <col min="4865" max="4865" width="4.42578125" style="148" customWidth="1"/>
    <col min="4866" max="4866" width="5.7109375" style="148" customWidth="1"/>
    <col min="4867" max="4867" width="8.42578125" style="148" customWidth="1"/>
    <col min="4868" max="4868" width="6.5703125" style="148" customWidth="1"/>
    <col min="4869" max="4869" width="47.42578125" style="148" customWidth="1"/>
    <col min="4870" max="4870" width="21.42578125" style="148" customWidth="1"/>
    <col min="4871" max="4871" width="9.140625" style="148"/>
    <col min="4872" max="4872" width="12.28515625" style="148" customWidth="1"/>
    <col min="4873" max="5120" width="9.140625" style="148"/>
    <col min="5121" max="5121" width="4.42578125" style="148" customWidth="1"/>
    <col min="5122" max="5122" width="5.7109375" style="148" customWidth="1"/>
    <col min="5123" max="5123" width="8.42578125" style="148" customWidth="1"/>
    <col min="5124" max="5124" width="6.5703125" style="148" customWidth="1"/>
    <col min="5125" max="5125" width="47.42578125" style="148" customWidth="1"/>
    <col min="5126" max="5126" width="21.42578125" style="148" customWidth="1"/>
    <col min="5127" max="5127" width="9.140625" style="148"/>
    <col min="5128" max="5128" width="12.28515625" style="148" customWidth="1"/>
    <col min="5129" max="5376" width="9.140625" style="148"/>
    <col min="5377" max="5377" width="4.42578125" style="148" customWidth="1"/>
    <col min="5378" max="5378" width="5.7109375" style="148" customWidth="1"/>
    <col min="5379" max="5379" width="8.42578125" style="148" customWidth="1"/>
    <col min="5380" max="5380" width="6.5703125" style="148" customWidth="1"/>
    <col min="5381" max="5381" width="47.42578125" style="148" customWidth="1"/>
    <col min="5382" max="5382" width="21.42578125" style="148" customWidth="1"/>
    <col min="5383" max="5383" width="9.140625" style="148"/>
    <col min="5384" max="5384" width="12.28515625" style="148" customWidth="1"/>
    <col min="5385" max="5632" width="9.140625" style="148"/>
    <col min="5633" max="5633" width="4.42578125" style="148" customWidth="1"/>
    <col min="5634" max="5634" width="5.7109375" style="148" customWidth="1"/>
    <col min="5635" max="5635" width="8.42578125" style="148" customWidth="1"/>
    <col min="5636" max="5636" width="6.5703125" style="148" customWidth="1"/>
    <col min="5637" max="5637" width="47.42578125" style="148" customWidth="1"/>
    <col min="5638" max="5638" width="21.42578125" style="148" customWidth="1"/>
    <col min="5639" max="5639" width="9.140625" style="148"/>
    <col min="5640" max="5640" width="12.28515625" style="148" customWidth="1"/>
    <col min="5641" max="5888" width="9.140625" style="148"/>
    <col min="5889" max="5889" width="4.42578125" style="148" customWidth="1"/>
    <col min="5890" max="5890" width="5.7109375" style="148" customWidth="1"/>
    <col min="5891" max="5891" width="8.42578125" style="148" customWidth="1"/>
    <col min="5892" max="5892" width="6.5703125" style="148" customWidth="1"/>
    <col min="5893" max="5893" width="47.42578125" style="148" customWidth="1"/>
    <col min="5894" max="5894" width="21.42578125" style="148" customWidth="1"/>
    <col min="5895" max="5895" width="9.140625" style="148"/>
    <col min="5896" max="5896" width="12.28515625" style="148" customWidth="1"/>
    <col min="5897" max="6144" width="9.140625" style="148"/>
    <col min="6145" max="6145" width="4.42578125" style="148" customWidth="1"/>
    <col min="6146" max="6146" width="5.7109375" style="148" customWidth="1"/>
    <col min="6147" max="6147" width="8.42578125" style="148" customWidth="1"/>
    <col min="6148" max="6148" width="6.5703125" style="148" customWidth="1"/>
    <col min="6149" max="6149" width="47.42578125" style="148" customWidth="1"/>
    <col min="6150" max="6150" width="21.42578125" style="148" customWidth="1"/>
    <col min="6151" max="6151" width="9.140625" style="148"/>
    <col min="6152" max="6152" width="12.28515625" style="148" customWidth="1"/>
    <col min="6153" max="6400" width="9.140625" style="148"/>
    <col min="6401" max="6401" width="4.42578125" style="148" customWidth="1"/>
    <col min="6402" max="6402" width="5.7109375" style="148" customWidth="1"/>
    <col min="6403" max="6403" width="8.42578125" style="148" customWidth="1"/>
    <col min="6404" max="6404" width="6.5703125" style="148" customWidth="1"/>
    <col min="6405" max="6405" width="47.42578125" style="148" customWidth="1"/>
    <col min="6406" max="6406" width="21.42578125" style="148" customWidth="1"/>
    <col min="6407" max="6407" width="9.140625" style="148"/>
    <col min="6408" max="6408" width="12.28515625" style="148" customWidth="1"/>
    <col min="6409" max="6656" width="9.140625" style="148"/>
    <col min="6657" max="6657" width="4.42578125" style="148" customWidth="1"/>
    <col min="6658" max="6658" width="5.7109375" style="148" customWidth="1"/>
    <col min="6659" max="6659" width="8.42578125" style="148" customWidth="1"/>
    <col min="6660" max="6660" width="6.5703125" style="148" customWidth="1"/>
    <col min="6661" max="6661" width="47.42578125" style="148" customWidth="1"/>
    <col min="6662" max="6662" width="21.42578125" style="148" customWidth="1"/>
    <col min="6663" max="6663" width="9.140625" style="148"/>
    <col min="6664" max="6664" width="12.28515625" style="148" customWidth="1"/>
    <col min="6665" max="6912" width="9.140625" style="148"/>
    <col min="6913" max="6913" width="4.42578125" style="148" customWidth="1"/>
    <col min="6914" max="6914" width="5.7109375" style="148" customWidth="1"/>
    <col min="6915" max="6915" width="8.42578125" style="148" customWidth="1"/>
    <col min="6916" max="6916" width="6.5703125" style="148" customWidth="1"/>
    <col min="6917" max="6917" width="47.42578125" style="148" customWidth="1"/>
    <col min="6918" max="6918" width="21.42578125" style="148" customWidth="1"/>
    <col min="6919" max="6919" width="9.140625" style="148"/>
    <col min="6920" max="6920" width="12.28515625" style="148" customWidth="1"/>
    <col min="6921" max="7168" width="9.140625" style="148"/>
    <col min="7169" max="7169" width="4.42578125" style="148" customWidth="1"/>
    <col min="7170" max="7170" width="5.7109375" style="148" customWidth="1"/>
    <col min="7171" max="7171" width="8.42578125" style="148" customWidth="1"/>
    <col min="7172" max="7172" width="6.5703125" style="148" customWidth="1"/>
    <col min="7173" max="7173" width="47.42578125" style="148" customWidth="1"/>
    <col min="7174" max="7174" width="21.42578125" style="148" customWidth="1"/>
    <col min="7175" max="7175" width="9.140625" style="148"/>
    <col min="7176" max="7176" width="12.28515625" style="148" customWidth="1"/>
    <col min="7177" max="7424" width="9.140625" style="148"/>
    <col min="7425" max="7425" width="4.42578125" style="148" customWidth="1"/>
    <col min="7426" max="7426" width="5.7109375" style="148" customWidth="1"/>
    <col min="7427" max="7427" width="8.42578125" style="148" customWidth="1"/>
    <col min="7428" max="7428" width="6.5703125" style="148" customWidth="1"/>
    <col min="7429" max="7429" width="47.42578125" style="148" customWidth="1"/>
    <col min="7430" max="7430" width="21.42578125" style="148" customWidth="1"/>
    <col min="7431" max="7431" width="9.140625" style="148"/>
    <col min="7432" max="7432" width="12.28515625" style="148" customWidth="1"/>
    <col min="7433" max="7680" width="9.140625" style="148"/>
    <col min="7681" max="7681" width="4.42578125" style="148" customWidth="1"/>
    <col min="7682" max="7682" width="5.7109375" style="148" customWidth="1"/>
    <col min="7683" max="7683" width="8.42578125" style="148" customWidth="1"/>
    <col min="7684" max="7684" width="6.5703125" style="148" customWidth="1"/>
    <col min="7685" max="7685" width="47.42578125" style="148" customWidth="1"/>
    <col min="7686" max="7686" width="21.42578125" style="148" customWidth="1"/>
    <col min="7687" max="7687" width="9.140625" style="148"/>
    <col min="7688" max="7688" width="12.28515625" style="148" customWidth="1"/>
    <col min="7689" max="7936" width="9.140625" style="148"/>
    <col min="7937" max="7937" width="4.42578125" style="148" customWidth="1"/>
    <col min="7938" max="7938" width="5.7109375" style="148" customWidth="1"/>
    <col min="7939" max="7939" width="8.42578125" style="148" customWidth="1"/>
    <col min="7940" max="7940" width="6.5703125" style="148" customWidth="1"/>
    <col min="7941" max="7941" width="47.42578125" style="148" customWidth="1"/>
    <col min="7942" max="7942" width="21.42578125" style="148" customWidth="1"/>
    <col min="7943" max="7943" width="9.140625" style="148"/>
    <col min="7944" max="7944" width="12.28515625" style="148" customWidth="1"/>
    <col min="7945" max="8192" width="9.140625" style="148"/>
    <col min="8193" max="8193" width="4.42578125" style="148" customWidth="1"/>
    <col min="8194" max="8194" width="5.7109375" style="148" customWidth="1"/>
    <col min="8195" max="8195" width="8.42578125" style="148" customWidth="1"/>
    <col min="8196" max="8196" width="6.5703125" style="148" customWidth="1"/>
    <col min="8197" max="8197" width="47.42578125" style="148" customWidth="1"/>
    <col min="8198" max="8198" width="21.42578125" style="148" customWidth="1"/>
    <col min="8199" max="8199" width="9.140625" style="148"/>
    <col min="8200" max="8200" width="12.28515625" style="148" customWidth="1"/>
    <col min="8201" max="8448" width="9.140625" style="148"/>
    <col min="8449" max="8449" width="4.42578125" style="148" customWidth="1"/>
    <col min="8450" max="8450" width="5.7109375" style="148" customWidth="1"/>
    <col min="8451" max="8451" width="8.42578125" style="148" customWidth="1"/>
    <col min="8452" max="8452" width="6.5703125" style="148" customWidth="1"/>
    <col min="8453" max="8453" width="47.42578125" style="148" customWidth="1"/>
    <col min="8454" max="8454" width="21.42578125" style="148" customWidth="1"/>
    <col min="8455" max="8455" width="9.140625" style="148"/>
    <col min="8456" max="8456" width="12.28515625" style="148" customWidth="1"/>
    <col min="8457" max="8704" width="9.140625" style="148"/>
    <col min="8705" max="8705" width="4.42578125" style="148" customWidth="1"/>
    <col min="8706" max="8706" width="5.7109375" style="148" customWidth="1"/>
    <col min="8707" max="8707" width="8.42578125" style="148" customWidth="1"/>
    <col min="8708" max="8708" width="6.5703125" style="148" customWidth="1"/>
    <col min="8709" max="8709" width="47.42578125" style="148" customWidth="1"/>
    <col min="8710" max="8710" width="21.42578125" style="148" customWidth="1"/>
    <col min="8711" max="8711" width="9.140625" style="148"/>
    <col min="8712" max="8712" width="12.28515625" style="148" customWidth="1"/>
    <col min="8713" max="8960" width="9.140625" style="148"/>
    <col min="8961" max="8961" width="4.42578125" style="148" customWidth="1"/>
    <col min="8962" max="8962" width="5.7109375" style="148" customWidth="1"/>
    <col min="8963" max="8963" width="8.42578125" style="148" customWidth="1"/>
    <col min="8964" max="8964" width="6.5703125" style="148" customWidth="1"/>
    <col min="8965" max="8965" width="47.42578125" style="148" customWidth="1"/>
    <col min="8966" max="8966" width="21.42578125" style="148" customWidth="1"/>
    <col min="8967" max="8967" width="9.140625" style="148"/>
    <col min="8968" max="8968" width="12.28515625" style="148" customWidth="1"/>
    <col min="8969" max="9216" width="9.140625" style="148"/>
    <col min="9217" max="9217" width="4.42578125" style="148" customWidth="1"/>
    <col min="9218" max="9218" width="5.7109375" style="148" customWidth="1"/>
    <col min="9219" max="9219" width="8.42578125" style="148" customWidth="1"/>
    <col min="9220" max="9220" width="6.5703125" style="148" customWidth="1"/>
    <col min="9221" max="9221" width="47.42578125" style="148" customWidth="1"/>
    <col min="9222" max="9222" width="21.42578125" style="148" customWidth="1"/>
    <col min="9223" max="9223" width="9.140625" style="148"/>
    <col min="9224" max="9224" width="12.28515625" style="148" customWidth="1"/>
    <col min="9225" max="9472" width="9.140625" style="148"/>
    <col min="9473" max="9473" width="4.42578125" style="148" customWidth="1"/>
    <col min="9474" max="9474" width="5.7109375" style="148" customWidth="1"/>
    <col min="9475" max="9475" width="8.42578125" style="148" customWidth="1"/>
    <col min="9476" max="9476" width="6.5703125" style="148" customWidth="1"/>
    <col min="9477" max="9477" width="47.42578125" style="148" customWidth="1"/>
    <col min="9478" max="9478" width="21.42578125" style="148" customWidth="1"/>
    <col min="9479" max="9479" width="9.140625" style="148"/>
    <col min="9480" max="9480" width="12.28515625" style="148" customWidth="1"/>
    <col min="9481" max="9728" width="9.140625" style="148"/>
    <col min="9729" max="9729" width="4.42578125" style="148" customWidth="1"/>
    <col min="9730" max="9730" width="5.7109375" style="148" customWidth="1"/>
    <col min="9731" max="9731" width="8.42578125" style="148" customWidth="1"/>
    <col min="9732" max="9732" width="6.5703125" style="148" customWidth="1"/>
    <col min="9733" max="9733" width="47.42578125" style="148" customWidth="1"/>
    <col min="9734" max="9734" width="21.42578125" style="148" customWidth="1"/>
    <col min="9735" max="9735" width="9.140625" style="148"/>
    <col min="9736" max="9736" width="12.28515625" style="148" customWidth="1"/>
    <col min="9737" max="9984" width="9.140625" style="148"/>
    <col min="9985" max="9985" width="4.42578125" style="148" customWidth="1"/>
    <col min="9986" max="9986" width="5.7109375" style="148" customWidth="1"/>
    <col min="9987" max="9987" width="8.42578125" style="148" customWidth="1"/>
    <col min="9988" max="9988" width="6.5703125" style="148" customWidth="1"/>
    <col min="9989" max="9989" width="47.42578125" style="148" customWidth="1"/>
    <col min="9990" max="9990" width="21.42578125" style="148" customWidth="1"/>
    <col min="9991" max="9991" width="9.140625" style="148"/>
    <col min="9992" max="9992" width="12.28515625" style="148" customWidth="1"/>
    <col min="9993" max="10240" width="9.140625" style="148"/>
    <col min="10241" max="10241" width="4.42578125" style="148" customWidth="1"/>
    <col min="10242" max="10242" width="5.7109375" style="148" customWidth="1"/>
    <col min="10243" max="10243" width="8.42578125" style="148" customWidth="1"/>
    <col min="10244" max="10244" width="6.5703125" style="148" customWidth="1"/>
    <col min="10245" max="10245" width="47.42578125" style="148" customWidth="1"/>
    <col min="10246" max="10246" width="21.42578125" style="148" customWidth="1"/>
    <col min="10247" max="10247" width="9.140625" style="148"/>
    <col min="10248" max="10248" width="12.28515625" style="148" customWidth="1"/>
    <col min="10249" max="10496" width="9.140625" style="148"/>
    <col min="10497" max="10497" width="4.42578125" style="148" customWidth="1"/>
    <col min="10498" max="10498" width="5.7109375" style="148" customWidth="1"/>
    <col min="10499" max="10499" width="8.42578125" style="148" customWidth="1"/>
    <col min="10500" max="10500" width="6.5703125" style="148" customWidth="1"/>
    <col min="10501" max="10501" width="47.42578125" style="148" customWidth="1"/>
    <col min="10502" max="10502" width="21.42578125" style="148" customWidth="1"/>
    <col min="10503" max="10503" width="9.140625" style="148"/>
    <col min="10504" max="10504" width="12.28515625" style="148" customWidth="1"/>
    <col min="10505" max="10752" width="9.140625" style="148"/>
    <col min="10753" max="10753" width="4.42578125" style="148" customWidth="1"/>
    <col min="10754" max="10754" width="5.7109375" style="148" customWidth="1"/>
    <col min="10755" max="10755" width="8.42578125" style="148" customWidth="1"/>
    <col min="10756" max="10756" width="6.5703125" style="148" customWidth="1"/>
    <col min="10757" max="10757" width="47.42578125" style="148" customWidth="1"/>
    <col min="10758" max="10758" width="21.42578125" style="148" customWidth="1"/>
    <col min="10759" max="10759" width="9.140625" style="148"/>
    <col min="10760" max="10760" width="12.28515625" style="148" customWidth="1"/>
    <col min="10761" max="11008" width="9.140625" style="148"/>
    <col min="11009" max="11009" width="4.42578125" style="148" customWidth="1"/>
    <col min="11010" max="11010" width="5.7109375" style="148" customWidth="1"/>
    <col min="11011" max="11011" width="8.42578125" style="148" customWidth="1"/>
    <col min="11012" max="11012" width="6.5703125" style="148" customWidth="1"/>
    <col min="11013" max="11013" width="47.42578125" style="148" customWidth="1"/>
    <col min="11014" max="11014" width="21.42578125" style="148" customWidth="1"/>
    <col min="11015" max="11015" width="9.140625" style="148"/>
    <col min="11016" max="11016" width="12.28515625" style="148" customWidth="1"/>
    <col min="11017" max="11264" width="9.140625" style="148"/>
    <col min="11265" max="11265" width="4.42578125" style="148" customWidth="1"/>
    <col min="11266" max="11266" width="5.7109375" style="148" customWidth="1"/>
    <col min="11267" max="11267" width="8.42578125" style="148" customWidth="1"/>
    <col min="11268" max="11268" width="6.5703125" style="148" customWidth="1"/>
    <col min="11269" max="11269" width="47.42578125" style="148" customWidth="1"/>
    <col min="11270" max="11270" width="21.42578125" style="148" customWidth="1"/>
    <col min="11271" max="11271" width="9.140625" style="148"/>
    <col min="11272" max="11272" width="12.28515625" style="148" customWidth="1"/>
    <col min="11273" max="11520" width="9.140625" style="148"/>
    <col min="11521" max="11521" width="4.42578125" style="148" customWidth="1"/>
    <col min="11522" max="11522" width="5.7109375" style="148" customWidth="1"/>
    <col min="11523" max="11523" width="8.42578125" style="148" customWidth="1"/>
    <col min="11524" max="11524" width="6.5703125" style="148" customWidth="1"/>
    <col min="11525" max="11525" width="47.42578125" style="148" customWidth="1"/>
    <col min="11526" max="11526" width="21.42578125" style="148" customWidth="1"/>
    <col min="11527" max="11527" width="9.140625" style="148"/>
    <col min="11528" max="11528" width="12.28515625" style="148" customWidth="1"/>
    <col min="11529" max="11776" width="9.140625" style="148"/>
    <col min="11777" max="11777" width="4.42578125" style="148" customWidth="1"/>
    <col min="11778" max="11778" width="5.7109375" style="148" customWidth="1"/>
    <col min="11779" max="11779" width="8.42578125" style="148" customWidth="1"/>
    <col min="11780" max="11780" width="6.5703125" style="148" customWidth="1"/>
    <col min="11781" max="11781" width="47.42578125" style="148" customWidth="1"/>
    <col min="11782" max="11782" width="21.42578125" style="148" customWidth="1"/>
    <col min="11783" max="11783" width="9.140625" style="148"/>
    <col min="11784" max="11784" width="12.28515625" style="148" customWidth="1"/>
    <col min="11785" max="12032" width="9.140625" style="148"/>
    <col min="12033" max="12033" width="4.42578125" style="148" customWidth="1"/>
    <col min="12034" max="12034" width="5.7109375" style="148" customWidth="1"/>
    <col min="12035" max="12035" width="8.42578125" style="148" customWidth="1"/>
    <col min="12036" max="12036" width="6.5703125" style="148" customWidth="1"/>
    <col min="12037" max="12037" width="47.42578125" style="148" customWidth="1"/>
    <col min="12038" max="12038" width="21.42578125" style="148" customWidth="1"/>
    <col min="12039" max="12039" width="9.140625" style="148"/>
    <col min="12040" max="12040" width="12.28515625" style="148" customWidth="1"/>
    <col min="12041" max="12288" width="9.140625" style="148"/>
    <col min="12289" max="12289" width="4.42578125" style="148" customWidth="1"/>
    <col min="12290" max="12290" width="5.7109375" style="148" customWidth="1"/>
    <col min="12291" max="12291" width="8.42578125" style="148" customWidth="1"/>
    <col min="12292" max="12292" width="6.5703125" style="148" customWidth="1"/>
    <col min="12293" max="12293" width="47.42578125" style="148" customWidth="1"/>
    <col min="12294" max="12294" width="21.42578125" style="148" customWidth="1"/>
    <col min="12295" max="12295" width="9.140625" style="148"/>
    <col min="12296" max="12296" width="12.28515625" style="148" customWidth="1"/>
    <col min="12297" max="12544" width="9.140625" style="148"/>
    <col min="12545" max="12545" width="4.42578125" style="148" customWidth="1"/>
    <col min="12546" max="12546" width="5.7109375" style="148" customWidth="1"/>
    <col min="12547" max="12547" width="8.42578125" style="148" customWidth="1"/>
    <col min="12548" max="12548" width="6.5703125" style="148" customWidth="1"/>
    <col min="12549" max="12549" width="47.42578125" style="148" customWidth="1"/>
    <col min="12550" max="12550" width="21.42578125" style="148" customWidth="1"/>
    <col min="12551" max="12551" width="9.140625" style="148"/>
    <col min="12552" max="12552" width="12.28515625" style="148" customWidth="1"/>
    <col min="12553" max="12800" width="9.140625" style="148"/>
    <col min="12801" max="12801" width="4.42578125" style="148" customWidth="1"/>
    <col min="12802" max="12802" width="5.7109375" style="148" customWidth="1"/>
    <col min="12803" max="12803" width="8.42578125" style="148" customWidth="1"/>
    <col min="12804" max="12804" width="6.5703125" style="148" customWidth="1"/>
    <col min="12805" max="12805" width="47.42578125" style="148" customWidth="1"/>
    <col min="12806" max="12806" width="21.42578125" style="148" customWidth="1"/>
    <col min="12807" max="12807" width="9.140625" style="148"/>
    <col min="12808" max="12808" width="12.28515625" style="148" customWidth="1"/>
    <col min="12809" max="13056" width="9.140625" style="148"/>
    <col min="13057" max="13057" width="4.42578125" style="148" customWidth="1"/>
    <col min="13058" max="13058" width="5.7109375" style="148" customWidth="1"/>
    <col min="13059" max="13059" width="8.42578125" style="148" customWidth="1"/>
    <col min="13060" max="13060" width="6.5703125" style="148" customWidth="1"/>
    <col min="13061" max="13061" width="47.42578125" style="148" customWidth="1"/>
    <col min="13062" max="13062" width="21.42578125" style="148" customWidth="1"/>
    <col min="13063" max="13063" width="9.140625" style="148"/>
    <col min="13064" max="13064" width="12.28515625" style="148" customWidth="1"/>
    <col min="13065" max="13312" width="9.140625" style="148"/>
    <col min="13313" max="13313" width="4.42578125" style="148" customWidth="1"/>
    <col min="13314" max="13314" width="5.7109375" style="148" customWidth="1"/>
    <col min="13315" max="13315" width="8.42578125" style="148" customWidth="1"/>
    <col min="13316" max="13316" width="6.5703125" style="148" customWidth="1"/>
    <col min="13317" max="13317" width="47.42578125" style="148" customWidth="1"/>
    <col min="13318" max="13318" width="21.42578125" style="148" customWidth="1"/>
    <col min="13319" max="13319" width="9.140625" style="148"/>
    <col min="13320" max="13320" width="12.28515625" style="148" customWidth="1"/>
    <col min="13321" max="13568" width="9.140625" style="148"/>
    <col min="13569" max="13569" width="4.42578125" style="148" customWidth="1"/>
    <col min="13570" max="13570" width="5.7109375" style="148" customWidth="1"/>
    <col min="13571" max="13571" width="8.42578125" style="148" customWidth="1"/>
    <col min="13572" max="13572" width="6.5703125" style="148" customWidth="1"/>
    <col min="13573" max="13573" width="47.42578125" style="148" customWidth="1"/>
    <col min="13574" max="13574" width="21.42578125" style="148" customWidth="1"/>
    <col min="13575" max="13575" width="9.140625" style="148"/>
    <col min="13576" max="13576" width="12.28515625" style="148" customWidth="1"/>
    <col min="13577" max="13824" width="9.140625" style="148"/>
    <col min="13825" max="13825" width="4.42578125" style="148" customWidth="1"/>
    <col min="13826" max="13826" width="5.7109375" style="148" customWidth="1"/>
    <col min="13827" max="13827" width="8.42578125" style="148" customWidth="1"/>
    <col min="13828" max="13828" width="6.5703125" style="148" customWidth="1"/>
    <col min="13829" max="13829" width="47.42578125" style="148" customWidth="1"/>
    <col min="13830" max="13830" width="21.42578125" style="148" customWidth="1"/>
    <col min="13831" max="13831" width="9.140625" style="148"/>
    <col min="13832" max="13832" width="12.28515625" style="148" customWidth="1"/>
    <col min="13833" max="14080" width="9.140625" style="148"/>
    <col min="14081" max="14081" width="4.42578125" style="148" customWidth="1"/>
    <col min="14082" max="14082" width="5.7109375" style="148" customWidth="1"/>
    <col min="14083" max="14083" width="8.42578125" style="148" customWidth="1"/>
    <col min="14084" max="14084" width="6.5703125" style="148" customWidth="1"/>
    <col min="14085" max="14085" width="47.42578125" style="148" customWidth="1"/>
    <col min="14086" max="14086" width="21.42578125" style="148" customWidth="1"/>
    <col min="14087" max="14087" width="9.140625" style="148"/>
    <col min="14088" max="14088" width="12.28515625" style="148" customWidth="1"/>
    <col min="14089" max="14336" width="9.140625" style="148"/>
    <col min="14337" max="14337" width="4.42578125" style="148" customWidth="1"/>
    <col min="14338" max="14338" width="5.7109375" style="148" customWidth="1"/>
    <col min="14339" max="14339" width="8.42578125" style="148" customWidth="1"/>
    <col min="14340" max="14340" width="6.5703125" style="148" customWidth="1"/>
    <col min="14341" max="14341" width="47.42578125" style="148" customWidth="1"/>
    <col min="14342" max="14342" width="21.42578125" style="148" customWidth="1"/>
    <col min="14343" max="14343" width="9.140625" style="148"/>
    <col min="14344" max="14344" width="12.28515625" style="148" customWidth="1"/>
    <col min="14345" max="14592" width="9.140625" style="148"/>
    <col min="14593" max="14593" width="4.42578125" style="148" customWidth="1"/>
    <col min="14594" max="14594" width="5.7109375" style="148" customWidth="1"/>
    <col min="14595" max="14595" width="8.42578125" style="148" customWidth="1"/>
    <col min="14596" max="14596" width="6.5703125" style="148" customWidth="1"/>
    <col min="14597" max="14597" width="47.42578125" style="148" customWidth="1"/>
    <col min="14598" max="14598" width="21.42578125" style="148" customWidth="1"/>
    <col min="14599" max="14599" width="9.140625" style="148"/>
    <col min="14600" max="14600" width="12.28515625" style="148" customWidth="1"/>
    <col min="14601" max="14848" width="9.140625" style="148"/>
    <col min="14849" max="14849" width="4.42578125" style="148" customWidth="1"/>
    <col min="14850" max="14850" width="5.7109375" style="148" customWidth="1"/>
    <col min="14851" max="14851" width="8.42578125" style="148" customWidth="1"/>
    <col min="14852" max="14852" width="6.5703125" style="148" customWidth="1"/>
    <col min="14853" max="14853" width="47.42578125" style="148" customWidth="1"/>
    <col min="14854" max="14854" width="21.42578125" style="148" customWidth="1"/>
    <col min="14855" max="14855" width="9.140625" style="148"/>
    <col min="14856" max="14856" width="12.28515625" style="148" customWidth="1"/>
    <col min="14857" max="15104" width="9.140625" style="148"/>
    <col min="15105" max="15105" width="4.42578125" style="148" customWidth="1"/>
    <col min="15106" max="15106" width="5.7109375" style="148" customWidth="1"/>
    <col min="15107" max="15107" width="8.42578125" style="148" customWidth="1"/>
    <col min="15108" max="15108" width="6.5703125" style="148" customWidth="1"/>
    <col min="15109" max="15109" width="47.42578125" style="148" customWidth="1"/>
    <col min="15110" max="15110" width="21.42578125" style="148" customWidth="1"/>
    <col min="15111" max="15111" width="9.140625" style="148"/>
    <col min="15112" max="15112" width="12.28515625" style="148" customWidth="1"/>
    <col min="15113" max="15360" width="9.140625" style="148"/>
    <col min="15361" max="15361" width="4.42578125" style="148" customWidth="1"/>
    <col min="15362" max="15362" width="5.7109375" style="148" customWidth="1"/>
    <col min="15363" max="15363" width="8.42578125" style="148" customWidth="1"/>
    <col min="15364" max="15364" width="6.5703125" style="148" customWidth="1"/>
    <col min="15365" max="15365" width="47.42578125" style="148" customWidth="1"/>
    <col min="15366" max="15366" width="21.42578125" style="148" customWidth="1"/>
    <col min="15367" max="15367" width="9.140625" style="148"/>
    <col min="15368" max="15368" width="12.28515625" style="148" customWidth="1"/>
    <col min="15369" max="15616" width="9.140625" style="148"/>
    <col min="15617" max="15617" width="4.42578125" style="148" customWidth="1"/>
    <col min="15618" max="15618" width="5.7109375" style="148" customWidth="1"/>
    <col min="15619" max="15619" width="8.42578125" style="148" customWidth="1"/>
    <col min="15620" max="15620" width="6.5703125" style="148" customWidth="1"/>
    <col min="15621" max="15621" width="47.42578125" style="148" customWidth="1"/>
    <col min="15622" max="15622" width="21.42578125" style="148" customWidth="1"/>
    <col min="15623" max="15623" width="9.140625" style="148"/>
    <col min="15624" max="15624" width="12.28515625" style="148" customWidth="1"/>
    <col min="15625" max="15872" width="9.140625" style="148"/>
    <col min="15873" max="15873" width="4.42578125" style="148" customWidth="1"/>
    <col min="15874" max="15874" width="5.7109375" style="148" customWidth="1"/>
    <col min="15875" max="15875" width="8.42578125" style="148" customWidth="1"/>
    <col min="15876" max="15876" width="6.5703125" style="148" customWidth="1"/>
    <col min="15877" max="15877" width="47.42578125" style="148" customWidth="1"/>
    <col min="15878" max="15878" width="21.42578125" style="148" customWidth="1"/>
    <col min="15879" max="15879" width="9.140625" style="148"/>
    <col min="15880" max="15880" width="12.28515625" style="148" customWidth="1"/>
    <col min="15881" max="16128" width="9.140625" style="148"/>
    <col min="16129" max="16129" width="4.42578125" style="148" customWidth="1"/>
    <col min="16130" max="16130" width="5.7109375" style="148" customWidth="1"/>
    <col min="16131" max="16131" width="8.42578125" style="148" customWidth="1"/>
    <col min="16132" max="16132" width="6.5703125" style="148" customWidth="1"/>
    <col min="16133" max="16133" width="47.42578125" style="148" customWidth="1"/>
    <col min="16134" max="16134" width="21.42578125" style="148" customWidth="1"/>
    <col min="16135" max="16135" width="9.140625" style="148"/>
    <col min="16136" max="16136" width="12.28515625" style="148" customWidth="1"/>
    <col min="16137" max="16384" width="9.140625" style="148"/>
  </cols>
  <sheetData>
    <row r="1" spans="1:8" ht="18.75" customHeight="1" x14ac:dyDescent="0.2">
      <c r="E1" s="93" t="s">
        <v>105</v>
      </c>
      <c r="F1" s="150"/>
    </row>
    <row r="2" spans="1:8" x14ac:dyDescent="0.2">
      <c r="E2" s="95" t="s">
        <v>266</v>
      </c>
      <c r="F2" s="150"/>
    </row>
    <row r="3" spans="1:8" x14ac:dyDescent="0.2">
      <c r="E3" s="96" t="s">
        <v>106</v>
      </c>
      <c r="F3" s="150"/>
    </row>
    <row r="4" spans="1:8" x14ac:dyDescent="0.2">
      <c r="E4" s="95" t="s">
        <v>267</v>
      </c>
      <c r="F4" s="150"/>
    </row>
    <row r="5" spans="1:8" x14ac:dyDescent="0.2">
      <c r="E5" s="151"/>
    </row>
    <row r="6" spans="1:8" ht="22.5" customHeight="1" x14ac:dyDescent="0.2">
      <c r="A6" s="152" t="s">
        <v>79</v>
      </c>
      <c r="B6" s="152"/>
      <c r="C6" s="152"/>
      <c r="D6" s="153"/>
      <c r="E6" s="152"/>
      <c r="F6" s="152"/>
    </row>
    <row r="7" spans="1:8" ht="15.75" customHeight="1" x14ac:dyDescent="0.2">
      <c r="A7" s="152" t="s">
        <v>107</v>
      </c>
      <c r="B7" s="152"/>
      <c r="C7" s="152"/>
      <c r="D7" s="153"/>
      <c r="E7" s="152"/>
      <c r="F7" s="152"/>
    </row>
    <row r="8" spans="1:8" ht="8.25" customHeight="1" x14ac:dyDescent="0.2">
      <c r="F8" s="154"/>
    </row>
    <row r="9" spans="1:8" ht="19.5" customHeight="1" x14ac:dyDescent="0.2">
      <c r="F9" s="155" t="s">
        <v>1</v>
      </c>
    </row>
    <row r="10" spans="1:8" ht="20.25" customHeight="1" x14ac:dyDescent="0.2">
      <c r="A10" s="156" t="s">
        <v>11</v>
      </c>
      <c r="B10" s="157" t="s">
        <v>69</v>
      </c>
      <c r="C10" s="157" t="s">
        <v>70</v>
      </c>
      <c r="D10" s="119" t="s">
        <v>81</v>
      </c>
      <c r="E10" s="158" t="s">
        <v>82</v>
      </c>
      <c r="F10" s="157" t="s">
        <v>83</v>
      </c>
    </row>
    <row r="11" spans="1:8" s="163" customFormat="1" ht="10.5" customHeight="1" x14ac:dyDescent="0.15">
      <c r="A11" s="159">
        <v>1</v>
      </c>
      <c r="B11" s="160">
        <v>2</v>
      </c>
      <c r="C11" s="160">
        <v>3</v>
      </c>
      <c r="D11" s="161">
        <v>4</v>
      </c>
      <c r="E11" s="162">
        <v>5</v>
      </c>
      <c r="F11" s="160">
        <v>6</v>
      </c>
    </row>
    <row r="12" spans="1:8" ht="17.25" customHeight="1" x14ac:dyDescent="0.2">
      <c r="A12" s="589" t="s">
        <v>84</v>
      </c>
      <c r="B12" s="590"/>
      <c r="C12" s="590"/>
      <c r="D12" s="164"/>
      <c r="E12" s="590"/>
      <c r="F12" s="591"/>
    </row>
    <row r="13" spans="1:8" ht="27" customHeight="1" x14ac:dyDescent="0.2">
      <c r="A13" s="165">
        <v>1</v>
      </c>
      <c r="B13" s="166">
        <v>630</v>
      </c>
      <c r="C13" s="166">
        <v>63003</v>
      </c>
      <c r="D13" s="119">
        <v>2360</v>
      </c>
      <c r="E13" s="110" t="s">
        <v>108</v>
      </c>
      <c r="F13" s="111">
        <f>15000</f>
        <v>15000</v>
      </c>
      <c r="G13" s="167"/>
    </row>
    <row r="14" spans="1:8" ht="27" customHeight="1" x14ac:dyDescent="0.2">
      <c r="A14" s="165">
        <v>2</v>
      </c>
      <c r="B14" s="168">
        <v>700</v>
      </c>
      <c r="C14" s="168">
        <v>70095</v>
      </c>
      <c r="D14" s="169">
        <v>6230</v>
      </c>
      <c r="E14" s="170" t="s">
        <v>109</v>
      </c>
      <c r="F14" s="171">
        <f>1500000</f>
        <v>1500000</v>
      </c>
      <c r="G14" s="167"/>
    </row>
    <row r="15" spans="1:8" ht="26.25" customHeight="1" x14ac:dyDescent="0.2">
      <c r="A15" s="165">
        <v>3</v>
      </c>
      <c r="B15" s="168">
        <v>750</v>
      </c>
      <c r="C15" s="168">
        <v>75095</v>
      </c>
      <c r="D15" s="119">
        <v>2360</v>
      </c>
      <c r="E15" s="172" t="s">
        <v>110</v>
      </c>
      <c r="F15" s="171">
        <f>200000</f>
        <v>200000</v>
      </c>
      <c r="H15" s="173"/>
    </row>
    <row r="16" spans="1:8" ht="15.75" customHeight="1" x14ac:dyDescent="0.2">
      <c r="A16" s="174">
        <v>4</v>
      </c>
      <c r="B16" s="175">
        <v>755</v>
      </c>
      <c r="C16" s="175">
        <v>75515</v>
      </c>
      <c r="D16" s="176">
        <v>2360</v>
      </c>
      <c r="E16" s="177" t="s">
        <v>111</v>
      </c>
      <c r="F16" s="178">
        <f>142101+0.12</f>
        <v>142101.12</v>
      </c>
      <c r="H16" s="173"/>
    </row>
    <row r="17" spans="1:8" ht="15.75" customHeight="1" x14ac:dyDescent="0.2">
      <c r="A17" s="116">
        <v>5</v>
      </c>
      <c r="B17" s="116">
        <v>801</v>
      </c>
      <c r="C17" s="116">
        <v>80101</v>
      </c>
      <c r="D17" s="179">
        <v>2340</v>
      </c>
      <c r="E17" s="180" t="s">
        <v>3</v>
      </c>
      <c r="F17" s="111">
        <f>859+932+842+932+902.25</f>
        <v>4467.25</v>
      </c>
      <c r="H17" s="173"/>
    </row>
    <row r="18" spans="1:8" ht="15.75" customHeight="1" x14ac:dyDescent="0.2">
      <c r="A18" s="181"/>
      <c r="B18" s="182"/>
      <c r="C18" s="183"/>
      <c r="D18" s="184"/>
      <c r="E18" s="185" t="s">
        <v>112</v>
      </c>
      <c r="F18" s="186"/>
      <c r="H18" s="173"/>
    </row>
    <row r="19" spans="1:8" ht="15.75" customHeight="1" x14ac:dyDescent="0.2">
      <c r="A19" s="116">
        <v>6</v>
      </c>
      <c r="B19" s="116">
        <v>801</v>
      </c>
      <c r="C19" s="180">
        <v>80104</v>
      </c>
      <c r="D19" s="179">
        <v>2340</v>
      </c>
      <c r="E19" s="180" t="s">
        <v>5</v>
      </c>
      <c r="F19" s="111">
        <f>3850+5350+5607+6272+6069.75</f>
        <v>27148.75</v>
      </c>
      <c r="H19" s="173"/>
    </row>
    <row r="20" spans="1:8" ht="15.75" customHeight="1" x14ac:dyDescent="0.2">
      <c r="A20" s="187"/>
      <c r="B20" s="188"/>
      <c r="C20" s="188"/>
      <c r="D20" s="189"/>
      <c r="E20" s="190" t="s">
        <v>113</v>
      </c>
      <c r="F20" s="191"/>
      <c r="H20" s="173"/>
    </row>
    <row r="21" spans="1:8" ht="15.75" customHeight="1" x14ac:dyDescent="0.2">
      <c r="A21" s="181"/>
      <c r="B21" s="182"/>
      <c r="C21" s="182"/>
      <c r="D21" s="192"/>
      <c r="E21" s="193" t="s">
        <v>114</v>
      </c>
      <c r="F21" s="194"/>
      <c r="H21" s="173"/>
    </row>
    <row r="22" spans="1:8" ht="15.75" customHeight="1" x14ac:dyDescent="0.2">
      <c r="A22" s="181"/>
      <c r="B22" s="182"/>
      <c r="C22" s="182"/>
      <c r="D22" s="192"/>
      <c r="E22" s="193" t="s">
        <v>115</v>
      </c>
      <c r="F22" s="195"/>
      <c r="H22" s="173"/>
    </row>
    <row r="23" spans="1:8" ht="15.75" customHeight="1" x14ac:dyDescent="0.2">
      <c r="A23" s="196"/>
      <c r="B23" s="197"/>
      <c r="C23" s="197"/>
      <c r="D23" s="198"/>
      <c r="E23" s="199" t="s">
        <v>116</v>
      </c>
      <c r="F23" s="200"/>
      <c r="H23" s="173"/>
    </row>
    <row r="24" spans="1:8" ht="15.75" customHeight="1" x14ac:dyDescent="0.2">
      <c r="A24" s="201">
        <v>7</v>
      </c>
      <c r="B24" s="201">
        <v>801</v>
      </c>
      <c r="C24" s="202">
        <v>80115</v>
      </c>
      <c r="D24" s="179">
        <v>2340</v>
      </c>
      <c r="E24" s="202" t="s">
        <v>6</v>
      </c>
      <c r="F24" s="203">
        <f>1204+1290+1167+1293+1252</f>
        <v>6206</v>
      </c>
      <c r="H24" s="173"/>
    </row>
    <row r="25" spans="1:8" ht="24" customHeight="1" x14ac:dyDescent="0.2">
      <c r="A25" s="204"/>
      <c r="B25" s="205"/>
      <c r="C25" s="206"/>
      <c r="D25" s="207"/>
      <c r="E25" s="185" t="s">
        <v>117</v>
      </c>
      <c r="F25" s="186"/>
      <c r="H25" s="173"/>
    </row>
    <row r="26" spans="1:8" ht="15.75" customHeight="1" x14ac:dyDescent="0.2">
      <c r="A26" s="116">
        <v>8</v>
      </c>
      <c r="B26" s="116">
        <v>801</v>
      </c>
      <c r="C26" s="180">
        <v>80117</v>
      </c>
      <c r="D26" s="179">
        <v>2340</v>
      </c>
      <c r="E26" s="180" t="s">
        <v>118</v>
      </c>
      <c r="F26" s="111">
        <f>5441+5905+4502+4738+4587</f>
        <v>25173</v>
      </c>
      <c r="H26" s="173"/>
    </row>
    <row r="27" spans="1:8" ht="12.75" customHeight="1" x14ac:dyDescent="0.2">
      <c r="A27" s="187"/>
      <c r="B27" s="188"/>
      <c r="C27" s="188"/>
      <c r="D27" s="208"/>
      <c r="E27" s="209" t="s">
        <v>119</v>
      </c>
      <c r="F27" s="191"/>
      <c r="H27" s="173"/>
    </row>
    <row r="28" spans="1:8" ht="15.75" customHeight="1" x14ac:dyDescent="0.2">
      <c r="A28" s="116">
        <v>9</v>
      </c>
      <c r="B28" s="116">
        <v>801</v>
      </c>
      <c r="C28" s="180">
        <v>80120</v>
      </c>
      <c r="D28" s="179">
        <v>2340</v>
      </c>
      <c r="E28" s="180" t="s">
        <v>7</v>
      </c>
      <c r="F28" s="111">
        <f>7435+8963+8109+8980+8691</f>
        <v>42178</v>
      </c>
      <c r="H28" s="173"/>
    </row>
    <row r="29" spans="1:8" ht="27.75" customHeight="1" x14ac:dyDescent="0.2">
      <c r="A29" s="181"/>
      <c r="B29" s="182"/>
      <c r="C29" s="188"/>
      <c r="D29" s="189"/>
      <c r="E29" s="210" t="s">
        <v>120</v>
      </c>
      <c r="F29" s="194"/>
      <c r="H29" s="173"/>
    </row>
    <row r="30" spans="1:8" ht="25.5" customHeight="1" x14ac:dyDescent="0.2">
      <c r="A30" s="196"/>
      <c r="B30" s="197"/>
      <c r="C30" s="197"/>
      <c r="D30" s="198"/>
      <c r="E30" s="211" t="s">
        <v>121</v>
      </c>
      <c r="F30" s="200"/>
      <c r="H30" s="173"/>
    </row>
    <row r="31" spans="1:8" ht="24" customHeight="1" x14ac:dyDescent="0.2">
      <c r="A31" s="165">
        <v>10</v>
      </c>
      <c r="B31" s="168">
        <v>801</v>
      </c>
      <c r="C31" s="168">
        <v>80195</v>
      </c>
      <c r="D31" s="212" t="s">
        <v>122</v>
      </c>
      <c r="E31" s="213" t="s">
        <v>123</v>
      </c>
      <c r="F31" s="214">
        <f>420889.55+24732</f>
        <v>445621.55</v>
      </c>
      <c r="H31" s="173"/>
    </row>
    <row r="32" spans="1:8" ht="37.5" customHeight="1" x14ac:dyDescent="0.2">
      <c r="A32" s="165">
        <v>11</v>
      </c>
      <c r="B32" s="168">
        <v>801</v>
      </c>
      <c r="C32" s="168">
        <v>80195</v>
      </c>
      <c r="D32" s="212" t="s">
        <v>122</v>
      </c>
      <c r="E32" s="213" t="s">
        <v>124</v>
      </c>
      <c r="F32" s="214">
        <f>295836.29+17383.71</f>
        <v>313220</v>
      </c>
      <c r="H32" s="173"/>
    </row>
    <row r="33" spans="1:8" ht="26.25" customHeight="1" x14ac:dyDescent="0.2">
      <c r="A33" s="165">
        <v>12</v>
      </c>
      <c r="B33" s="168">
        <v>801</v>
      </c>
      <c r="C33" s="168">
        <v>80195</v>
      </c>
      <c r="D33" s="212" t="s">
        <v>122</v>
      </c>
      <c r="E33" s="213" t="s">
        <v>125</v>
      </c>
      <c r="F33" s="214">
        <f>4514565.51+265281.51</f>
        <v>4779847.0199999996</v>
      </c>
      <c r="H33" s="173"/>
    </row>
    <row r="34" spans="1:8" ht="15" customHeight="1" x14ac:dyDescent="0.2">
      <c r="A34" s="174">
        <v>13</v>
      </c>
      <c r="B34" s="175">
        <v>851</v>
      </c>
      <c r="C34" s="175">
        <v>85153</v>
      </c>
      <c r="D34" s="215">
        <v>2360</v>
      </c>
      <c r="E34" s="216" t="s">
        <v>126</v>
      </c>
      <c r="F34" s="214">
        <f>70000-21235</f>
        <v>48765</v>
      </c>
      <c r="H34" s="173"/>
    </row>
    <row r="35" spans="1:8" ht="36" customHeight="1" x14ac:dyDescent="0.2">
      <c r="A35" s="165">
        <v>14</v>
      </c>
      <c r="B35" s="168">
        <v>851</v>
      </c>
      <c r="C35" s="168">
        <v>85154</v>
      </c>
      <c r="D35" s="119">
        <v>2360</v>
      </c>
      <c r="E35" s="172" t="s">
        <v>127</v>
      </c>
      <c r="F35" s="171">
        <f>615000+230000-26681</f>
        <v>818319</v>
      </c>
    </row>
    <row r="36" spans="1:8" ht="24.75" customHeight="1" x14ac:dyDescent="0.2">
      <c r="A36" s="217">
        <v>15</v>
      </c>
      <c r="B36" s="218">
        <v>851</v>
      </c>
      <c r="C36" s="219">
        <v>85195</v>
      </c>
      <c r="D36" s="220">
        <v>2360</v>
      </c>
      <c r="E36" s="221" t="s">
        <v>128</v>
      </c>
      <c r="F36" s="171">
        <f>82500+96000</f>
        <v>178500</v>
      </c>
    </row>
    <row r="37" spans="1:8" ht="16.5" customHeight="1" x14ac:dyDescent="0.2">
      <c r="A37" s="165">
        <v>16</v>
      </c>
      <c r="B37" s="165">
        <v>852</v>
      </c>
      <c r="C37" s="165">
        <v>85219</v>
      </c>
      <c r="D37" s="222">
        <v>2830</v>
      </c>
      <c r="E37" s="223" t="s">
        <v>129</v>
      </c>
      <c r="F37" s="171">
        <v>401117</v>
      </c>
    </row>
    <row r="38" spans="1:8" ht="24.75" customHeight="1" x14ac:dyDescent="0.2">
      <c r="A38" s="217">
        <v>17</v>
      </c>
      <c r="B38" s="224">
        <v>852</v>
      </c>
      <c r="C38" s="225">
        <v>85228</v>
      </c>
      <c r="D38" s="220">
        <v>2360</v>
      </c>
      <c r="E38" s="226" t="s">
        <v>130</v>
      </c>
      <c r="F38" s="171">
        <f>F39+F40</f>
        <v>13133282.52</v>
      </c>
    </row>
    <row r="39" spans="1:8" s="150" customFormat="1" ht="13.5" customHeight="1" x14ac:dyDescent="0.2">
      <c r="A39" s="227" t="s">
        <v>131</v>
      </c>
      <c r="B39" s="228"/>
      <c r="C39" s="229"/>
      <c r="D39" s="230"/>
      <c r="E39" s="231" t="s">
        <v>132</v>
      </c>
      <c r="F39" s="232">
        <f>9183600-86.65+160669.17</f>
        <v>9344182.5199999996</v>
      </c>
    </row>
    <row r="40" spans="1:8" s="150" customFormat="1" ht="13.5" customHeight="1" x14ac:dyDescent="0.2">
      <c r="A40" s="233" t="s">
        <v>133</v>
      </c>
      <c r="B40" s="234"/>
      <c r="C40" s="235"/>
      <c r="D40" s="236"/>
      <c r="E40" s="237" t="s">
        <v>134</v>
      </c>
      <c r="F40" s="238">
        <v>3789100</v>
      </c>
    </row>
    <row r="41" spans="1:8" ht="25.5" customHeight="1" x14ac:dyDescent="0.2">
      <c r="A41" s="165">
        <v>18</v>
      </c>
      <c r="B41" s="168">
        <v>852</v>
      </c>
      <c r="C41" s="168">
        <v>85295</v>
      </c>
      <c r="D41" s="119">
        <v>2360</v>
      </c>
      <c r="E41" s="172" t="s">
        <v>135</v>
      </c>
      <c r="F41" s="171">
        <f>2691864</f>
        <v>2691864</v>
      </c>
    </row>
    <row r="42" spans="1:8" ht="38.25" customHeight="1" x14ac:dyDescent="0.2">
      <c r="A42" s="165">
        <v>19</v>
      </c>
      <c r="B42" s="168">
        <v>853</v>
      </c>
      <c r="C42" s="168">
        <v>85395</v>
      </c>
      <c r="D42" s="119">
        <v>2360</v>
      </c>
      <c r="E42" s="172" t="s">
        <v>136</v>
      </c>
      <c r="F42" s="171">
        <f>20000</f>
        <v>20000</v>
      </c>
    </row>
    <row r="43" spans="1:8" ht="25.5" customHeight="1" x14ac:dyDescent="0.2">
      <c r="A43" s="174">
        <v>20</v>
      </c>
      <c r="B43" s="175">
        <v>855</v>
      </c>
      <c r="C43" s="175">
        <v>85510</v>
      </c>
      <c r="D43" s="239" t="s">
        <v>137</v>
      </c>
      <c r="E43" s="172" t="s">
        <v>138</v>
      </c>
      <c r="F43" s="171">
        <f>3019200-5.74+343644</f>
        <v>3362838.26</v>
      </c>
    </row>
    <row r="44" spans="1:8" ht="24.75" customHeight="1" x14ac:dyDescent="0.2">
      <c r="A44" s="165">
        <v>21</v>
      </c>
      <c r="B44" s="168">
        <v>900</v>
      </c>
      <c r="C44" s="168">
        <v>90001</v>
      </c>
      <c r="D44" s="119">
        <v>6230</v>
      </c>
      <c r="E44" s="240" t="s">
        <v>139</v>
      </c>
      <c r="F44" s="171">
        <f>250000</f>
        <v>250000</v>
      </c>
    </row>
    <row r="45" spans="1:8" ht="22.5" customHeight="1" x14ac:dyDescent="0.2">
      <c r="A45" s="241">
        <v>22</v>
      </c>
      <c r="B45" s="168">
        <v>900</v>
      </c>
      <c r="C45" s="168">
        <v>90005</v>
      </c>
      <c r="D45" s="119">
        <v>6230</v>
      </c>
      <c r="E45" s="242" t="s">
        <v>140</v>
      </c>
      <c r="F45" s="243">
        <f>2820700</f>
        <v>2820700</v>
      </c>
    </row>
    <row r="46" spans="1:8" ht="37.5" customHeight="1" x14ac:dyDescent="0.2">
      <c r="A46" s="241">
        <v>23</v>
      </c>
      <c r="B46" s="168">
        <v>900</v>
      </c>
      <c r="C46" s="168">
        <v>90005</v>
      </c>
      <c r="D46" s="119">
        <v>2360</v>
      </c>
      <c r="E46" s="242" t="s">
        <v>141</v>
      </c>
      <c r="F46" s="243">
        <v>87000</v>
      </c>
    </row>
    <row r="47" spans="1:8" s="150" customFormat="1" ht="15" customHeight="1" x14ac:dyDescent="0.2">
      <c r="A47" s="244">
        <v>24</v>
      </c>
      <c r="B47" s="245">
        <v>921</v>
      </c>
      <c r="C47" s="245">
        <v>92120</v>
      </c>
      <c r="D47" s="246">
        <v>2720</v>
      </c>
      <c r="E47" s="247" t="s">
        <v>142</v>
      </c>
      <c r="F47" s="243">
        <f>800000</f>
        <v>800000</v>
      </c>
    </row>
    <row r="48" spans="1:8" s="150" customFormat="1" ht="47.25" customHeight="1" x14ac:dyDescent="0.2">
      <c r="A48" s="165">
        <v>25</v>
      </c>
      <c r="B48" s="168">
        <v>921</v>
      </c>
      <c r="C48" s="168">
        <v>92120</v>
      </c>
      <c r="D48" s="119">
        <v>6570</v>
      </c>
      <c r="E48" s="221" t="s">
        <v>143</v>
      </c>
      <c r="F48" s="171">
        <f>3572000</f>
        <v>3572000</v>
      </c>
    </row>
    <row r="49" spans="1:8" ht="36.75" customHeight="1" x14ac:dyDescent="0.2">
      <c r="A49" s="165">
        <v>26</v>
      </c>
      <c r="B49" s="168">
        <v>921</v>
      </c>
      <c r="C49" s="168">
        <v>92195</v>
      </c>
      <c r="D49" s="248">
        <v>2360</v>
      </c>
      <c r="E49" s="172" t="s">
        <v>144</v>
      </c>
      <c r="F49" s="243">
        <f>600000</f>
        <v>600000</v>
      </c>
    </row>
    <row r="50" spans="1:8" ht="15.6" customHeight="1" x14ac:dyDescent="0.2">
      <c r="A50" s="174">
        <v>27</v>
      </c>
      <c r="B50" s="175">
        <v>926</v>
      </c>
      <c r="C50" s="175">
        <v>92605</v>
      </c>
      <c r="D50" s="239">
        <v>2360</v>
      </c>
      <c r="E50" s="177" t="s">
        <v>145</v>
      </c>
      <c r="F50" s="171">
        <f>4850000+10000</f>
        <v>4860000</v>
      </c>
    </row>
    <row r="51" spans="1:8" s="250" customFormat="1" ht="21" customHeight="1" x14ac:dyDescent="0.25">
      <c r="A51" s="592"/>
      <c r="B51" s="593"/>
      <c r="C51" s="593"/>
      <c r="D51" s="249"/>
      <c r="E51" s="593" t="s">
        <v>146</v>
      </c>
      <c r="F51" s="594">
        <f>SUM(F13,F14,F15,F16,F17,F19,F24,F26,F28,F31,F32,F33,F34,F35,F36,F37,F38,F41,F42,F43,F44,F45,F46,F47,F48,F49,F50)</f>
        <v>41145348.469999999</v>
      </c>
      <c r="H51" s="251"/>
    </row>
    <row r="52" spans="1:8" ht="21" customHeight="1" x14ac:dyDescent="0.2">
      <c r="A52" s="589" t="s">
        <v>99</v>
      </c>
      <c r="B52" s="590"/>
      <c r="C52" s="590"/>
      <c r="D52" s="164"/>
      <c r="E52" s="590"/>
      <c r="F52" s="591"/>
    </row>
    <row r="53" spans="1:8" ht="21.75" customHeight="1" x14ac:dyDescent="0.2">
      <c r="A53" s="156" t="s">
        <v>11</v>
      </c>
      <c r="B53" s="157" t="s">
        <v>69</v>
      </c>
      <c r="C53" s="157" t="s">
        <v>70</v>
      </c>
      <c r="D53" s="176"/>
      <c r="E53" s="158" t="s">
        <v>147</v>
      </c>
      <c r="F53" s="156" t="s">
        <v>83</v>
      </c>
    </row>
    <row r="54" spans="1:8" ht="24" customHeight="1" x14ac:dyDescent="0.2">
      <c r="A54" s="165">
        <v>1</v>
      </c>
      <c r="B54" s="168">
        <v>801</v>
      </c>
      <c r="C54" s="168">
        <v>80101</v>
      </c>
      <c r="D54" s="248" t="s">
        <v>148</v>
      </c>
      <c r="E54" s="252" t="s">
        <v>3</v>
      </c>
      <c r="F54" s="171">
        <v>13982584.359999999</v>
      </c>
    </row>
    <row r="55" spans="1:8" s="150" customFormat="1" ht="13.5" customHeight="1" x14ac:dyDescent="0.2">
      <c r="A55" s="253"/>
      <c r="B55" s="254"/>
      <c r="C55" s="255"/>
      <c r="D55" s="256"/>
      <c r="E55" s="257" t="s">
        <v>149</v>
      </c>
      <c r="F55" s="258"/>
    </row>
    <row r="56" spans="1:8" s="150" customFormat="1" ht="13.5" customHeight="1" x14ac:dyDescent="0.2">
      <c r="A56" s="259"/>
      <c r="B56" s="96"/>
      <c r="C56" s="260"/>
      <c r="D56" s="261"/>
      <c r="E56" s="262" t="s">
        <v>150</v>
      </c>
      <c r="F56" s="263"/>
      <c r="G56" s="264"/>
    </row>
    <row r="57" spans="1:8" s="150" customFormat="1" ht="23.25" customHeight="1" x14ac:dyDescent="0.2">
      <c r="A57" s="259"/>
      <c r="B57" s="96"/>
      <c r="C57" s="260"/>
      <c r="D57" s="265"/>
      <c r="E57" s="266" t="s">
        <v>151</v>
      </c>
      <c r="F57" s="267"/>
    </row>
    <row r="58" spans="1:8" s="150" customFormat="1" ht="25.5" customHeight="1" x14ac:dyDescent="0.2">
      <c r="A58" s="259"/>
      <c r="B58" s="96"/>
      <c r="C58" s="260"/>
      <c r="D58" s="265"/>
      <c r="E58" s="268" t="s">
        <v>152</v>
      </c>
      <c r="F58" s="263"/>
    </row>
    <row r="59" spans="1:8" s="150" customFormat="1" ht="24" customHeight="1" x14ac:dyDescent="0.2">
      <c r="A59" s="269"/>
      <c r="B59" s="270"/>
      <c r="C59" s="271"/>
      <c r="D59" s="272"/>
      <c r="E59" s="273" t="s">
        <v>153</v>
      </c>
      <c r="F59" s="274"/>
    </row>
    <row r="60" spans="1:8" ht="13.9" customHeight="1" x14ac:dyDescent="0.2">
      <c r="A60" s="244">
        <v>2</v>
      </c>
      <c r="B60" s="245">
        <v>801</v>
      </c>
      <c r="C60" s="245">
        <v>80103</v>
      </c>
      <c r="D60" s="246">
        <v>2540</v>
      </c>
      <c r="E60" s="247" t="s">
        <v>154</v>
      </c>
      <c r="F60" s="178">
        <v>218379.2</v>
      </c>
    </row>
    <row r="61" spans="1:8" s="150" customFormat="1" ht="26.25" customHeight="1" x14ac:dyDescent="0.2">
      <c r="A61" s="259"/>
      <c r="B61" s="96"/>
      <c r="C61" s="260"/>
      <c r="D61" s="265"/>
      <c r="E61" s="275" t="s">
        <v>151</v>
      </c>
      <c r="F61" s="258"/>
    </row>
    <row r="62" spans="1:8" ht="24" customHeight="1" x14ac:dyDescent="0.2">
      <c r="A62" s="165">
        <v>3</v>
      </c>
      <c r="B62" s="168">
        <v>801</v>
      </c>
      <c r="C62" s="168">
        <v>80104</v>
      </c>
      <c r="D62" s="248" t="s">
        <v>148</v>
      </c>
      <c r="E62" s="252" t="s">
        <v>5</v>
      </c>
      <c r="F62" s="171">
        <v>13575820</v>
      </c>
    </row>
    <row r="63" spans="1:8" s="150" customFormat="1" ht="13.5" customHeight="1" x14ac:dyDescent="0.2">
      <c r="A63" s="253"/>
      <c r="B63" s="254"/>
      <c r="C63" s="255"/>
      <c r="D63" s="256"/>
      <c r="E63" s="257" t="s">
        <v>114</v>
      </c>
      <c r="F63" s="258"/>
    </row>
    <row r="64" spans="1:8" s="150" customFormat="1" ht="13.5" customHeight="1" x14ac:dyDescent="0.2">
      <c r="A64" s="259"/>
      <c r="B64" s="96"/>
      <c r="C64" s="260"/>
      <c r="D64" s="265"/>
      <c r="E64" s="276" t="s">
        <v>113</v>
      </c>
      <c r="F64" s="263"/>
    </row>
    <row r="65" spans="1:6" s="150" customFormat="1" ht="13.5" customHeight="1" x14ac:dyDescent="0.2">
      <c r="A65" s="259"/>
      <c r="B65" s="96"/>
      <c r="C65" s="260"/>
      <c r="D65" s="265"/>
      <c r="E65" s="276" t="s">
        <v>155</v>
      </c>
      <c r="F65" s="263"/>
    </row>
    <row r="66" spans="1:6" s="150" customFormat="1" ht="13.5" customHeight="1" x14ac:dyDescent="0.2">
      <c r="A66" s="259"/>
      <c r="B66" s="96"/>
      <c r="C66" s="260"/>
      <c r="D66" s="265"/>
      <c r="E66" s="276" t="s">
        <v>156</v>
      </c>
      <c r="F66" s="263"/>
    </row>
    <row r="67" spans="1:6" s="150" customFormat="1" ht="13.5" customHeight="1" x14ac:dyDescent="0.2">
      <c r="A67" s="259"/>
      <c r="B67" s="96"/>
      <c r="C67" s="260"/>
      <c r="D67" s="265"/>
      <c r="E67" s="268" t="s">
        <v>157</v>
      </c>
      <c r="F67" s="263"/>
    </row>
    <row r="68" spans="1:6" s="150" customFormat="1" ht="13.5" customHeight="1" x14ac:dyDescent="0.2">
      <c r="A68" s="259"/>
      <c r="B68" s="96"/>
      <c r="C68" s="260"/>
      <c r="D68" s="265"/>
      <c r="E68" s="268" t="s">
        <v>115</v>
      </c>
      <c r="F68" s="263"/>
    </row>
    <row r="69" spans="1:6" s="150" customFormat="1" ht="13.5" customHeight="1" x14ac:dyDescent="0.2">
      <c r="A69" s="259"/>
      <c r="B69" s="96"/>
      <c r="C69" s="260"/>
      <c r="D69" s="265"/>
      <c r="E69" s="276" t="s">
        <v>116</v>
      </c>
      <c r="F69" s="263"/>
    </row>
    <row r="70" spans="1:6" s="150" customFormat="1" ht="13.5" customHeight="1" x14ac:dyDescent="0.2">
      <c r="A70" s="259"/>
      <c r="B70" s="96"/>
      <c r="C70" s="260"/>
      <c r="D70" s="265"/>
      <c r="E70" s="276" t="s">
        <v>158</v>
      </c>
      <c r="F70" s="263"/>
    </row>
    <row r="71" spans="1:6" s="150" customFormat="1" ht="13.5" customHeight="1" x14ac:dyDescent="0.2">
      <c r="A71" s="259"/>
      <c r="B71" s="96"/>
      <c r="C71" s="260"/>
      <c r="D71" s="265"/>
      <c r="E71" s="268" t="s">
        <v>159</v>
      </c>
      <c r="F71" s="263"/>
    </row>
    <row r="72" spans="1:6" s="150" customFormat="1" ht="13.5" customHeight="1" x14ac:dyDescent="0.2">
      <c r="A72" s="259"/>
      <c r="B72" s="96"/>
      <c r="C72" s="260"/>
      <c r="D72" s="265"/>
      <c r="E72" s="277" t="s">
        <v>160</v>
      </c>
      <c r="F72" s="263"/>
    </row>
    <row r="73" spans="1:6" s="150" customFormat="1" ht="13.5" customHeight="1" x14ac:dyDescent="0.2">
      <c r="A73" s="259"/>
      <c r="B73" s="96"/>
      <c r="C73" s="260"/>
      <c r="D73" s="265"/>
      <c r="E73" s="277" t="s">
        <v>161</v>
      </c>
      <c r="F73" s="263"/>
    </row>
    <row r="74" spans="1:6" s="150" customFormat="1" ht="13.5" customHeight="1" x14ac:dyDescent="0.2">
      <c r="A74" s="259"/>
      <c r="B74" s="96"/>
      <c r="C74" s="260"/>
      <c r="D74" s="265"/>
      <c r="E74" s="277" t="s">
        <v>162</v>
      </c>
      <c r="F74" s="263"/>
    </row>
    <row r="75" spans="1:6" s="150" customFormat="1" ht="13.5" customHeight="1" x14ac:dyDescent="0.2">
      <c r="A75" s="259"/>
      <c r="B75" s="96"/>
      <c r="C75" s="260"/>
      <c r="D75" s="265"/>
      <c r="E75" s="277" t="s">
        <v>163</v>
      </c>
      <c r="F75" s="263"/>
    </row>
    <row r="76" spans="1:6" s="150" customFormat="1" ht="13.5" customHeight="1" x14ac:dyDescent="0.2">
      <c r="A76" s="269"/>
      <c r="B76" s="270"/>
      <c r="C76" s="271"/>
      <c r="D76" s="272"/>
      <c r="E76" s="278" t="s">
        <v>164</v>
      </c>
      <c r="F76" s="274"/>
    </row>
    <row r="77" spans="1:6" ht="22.5" customHeight="1" x14ac:dyDescent="0.2">
      <c r="A77" s="174">
        <v>4</v>
      </c>
      <c r="B77" s="175">
        <v>801</v>
      </c>
      <c r="C77" s="175">
        <v>80106</v>
      </c>
      <c r="D77" s="176">
        <v>2540</v>
      </c>
      <c r="E77" s="172" t="s">
        <v>165</v>
      </c>
      <c r="F77" s="171">
        <v>258564</v>
      </c>
    </row>
    <row r="78" spans="1:6" s="150" customFormat="1" ht="13.5" customHeight="1" x14ac:dyDescent="0.2">
      <c r="A78" s="259"/>
      <c r="B78" s="96"/>
      <c r="C78" s="260"/>
      <c r="D78" s="279"/>
      <c r="E78" s="280" t="s">
        <v>166</v>
      </c>
      <c r="F78" s="281"/>
    </row>
    <row r="79" spans="1:6" ht="13.5" customHeight="1" x14ac:dyDescent="0.2">
      <c r="A79" s="244">
        <v>5</v>
      </c>
      <c r="B79" s="245">
        <v>801</v>
      </c>
      <c r="C79" s="245">
        <v>80115</v>
      </c>
      <c r="D79" s="282">
        <v>2540</v>
      </c>
      <c r="E79" s="283" t="s">
        <v>6</v>
      </c>
      <c r="F79" s="178">
        <v>4256329.4400000004</v>
      </c>
    </row>
    <row r="80" spans="1:6" s="150" customFormat="1" ht="24" customHeight="1" x14ac:dyDescent="0.2">
      <c r="A80" s="284"/>
      <c r="B80" s="285"/>
      <c r="C80" s="286"/>
      <c r="D80" s="287"/>
      <c r="E80" s="288" t="s">
        <v>167</v>
      </c>
      <c r="F80" s="289"/>
    </row>
    <row r="81" spans="1:6" ht="13.5" customHeight="1" x14ac:dyDescent="0.2">
      <c r="A81" s="244">
        <v>6</v>
      </c>
      <c r="B81" s="245">
        <v>801</v>
      </c>
      <c r="C81" s="245">
        <v>80116</v>
      </c>
      <c r="D81" s="282">
        <v>2540</v>
      </c>
      <c r="E81" s="283" t="s">
        <v>168</v>
      </c>
      <c r="F81" s="178">
        <v>9878519.3000000007</v>
      </c>
    </row>
    <row r="82" spans="1:6" s="150" customFormat="1" ht="13.5" customHeight="1" x14ac:dyDescent="0.2">
      <c r="A82" s="253"/>
      <c r="B82" s="254"/>
      <c r="C82" s="255"/>
      <c r="D82" s="256"/>
      <c r="E82" s="290" t="s">
        <v>169</v>
      </c>
      <c r="F82" s="258"/>
    </row>
    <row r="83" spans="1:6" s="150" customFormat="1" ht="25.5" customHeight="1" x14ac:dyDescent="0.2">
      <c r="A83" s="259"/>
      <c r="B83" s="96"/>
      <c r="C83" s="260"/>
      <c r="D83" s="265"/>
      <c r="E83" s="262" t="s">
        <v>170</v>
      </c>
      <c r="F83" s="263"/>
    </row>
    <row r="84" spans="1:6" s="150" customFormat="1" ht="13.5" customHeight="1" x14ac:dyDescent="0.2">
      <c r="A84" s="259"/>
      <c r="B84" s="96"/>
      <c r="C84" s="260"/>
      <c r="D84" s="265"/>
      <c r="E84" s="277" t="s">
        <v>171</v>
      </c>
      <c r="F84" s="263"/>
    </row>
    <row r="85" spans="1:6" s="150" customFormat="1" ht="13.5" customHeight="1" x14ac:dyDescent="0.2">
      <c r="A85" s="259"/>
      <c r="B85" s="96"/>
      <c r="C85" s="260"/>
      <c r="D85" s="265"/>
      <c r="E85" s="262" t="s">
        <v>172</v>
      </c>
      <c r="F85" s="263"/>
    </row>
    <row r="86" spans="1:6" s="150" customFormat="1" ht="13.5" customHeight="1" x14ac:dyDescent="0.2">
      <c r="A86" s="259"/>
      <c r="B86" s="96"/>
      <c r="C86" s="260"/>
      <c r="D86" s="265"/>
      <c r="E86" s="277" t="s">
        <v>173</v>
      </c>
      <c r="F86" s="263"/>
    </row>
    <row r="87" spans="1:6" s="150" customFormat="1" ht="13.5" customHeight="1" x14ac:dyDescent="0.2">
      <c r="A87" s="259"/>
      <c r="B87" s="96"/>
      <c r="C87" s="260"/>
      <c r="D87" s="265"/>
      <c r="E87" s="277" t="s">
        <v>174</v>
      </c>
      <c r="F87" s="263"/>
    </row>
    <row r="88" spans="1:6" s="150" customFormat="1" ht="13.5" customHeight="1" x14ac:dyDescent="0.2">
      <c r="A88" s="259"/>
      <c r="B88" s="96"/>
      <c r="C88" s="260"/>
      <c r="D88" s="291"/>
      <c r="E88" s="292" t="s">
        <v>175</v>
      </c>
      <c r="F88" s="267"/>
    </row>
    <row r="89" spans="1:6" s="150" customFormat="1" ht="13.5" customHeight="1" x14ac:dyDescent="0.2">
      <c r="A89" s="259"/>
      <c r="B89" s="96"/>
      <c r="C89" s="260"/>
      <c r="D89" s="291"/>
      <c r="E89" s="293" t="s">
        <v>176</v>
      </c>
      <c r="F89" s="263"/>
    </row>
    <row r="90" spans="1:6" s="150" customFormat="1" ht="13.5" customHeight="1" x14ac:dyDescent="0.2">
      <c r="A90" s="259"/>
      <c r="B90" s="96"/>
      <c r="C90" s="260"/>
      <c r="D90" s="294"/>
      <c r="E90" s="295" t="s">
        <v>177</v>
      </c>
      <c r="F90" s="267"/>
    </row>
    <row r="91" spans="1:6" s="150" customFormat="1" ht="22.5" customHeight="1" x14ac:dyDescent="0.2">
      <c r="A91" s="269"/>
      <c r="B91" s="270"/>
      <c r="C91" s="271"/>
      <c r="D91" s="272"/>
      <c r="E91" s="273" t="s">
        <v>178</v>
      </c>
      <c r="F91" s="274"/>
    </row>
    <row r="92" spans="1:6" ht="24" customHeight="1" x14ac:dyDescent="0.2">
      <c r="A92" s="165">
        <v>7</v>
      </c>
      <c r="B92" s="165">
        <v>801</v>
      </c>
      <c r="C92" s="165">
        <v>80117</v>
      </c>
      <c r="D92" s="296" t="s">
        <v>148</v>
      </c>
      <c r="E92" s="252" t="s">
        <v>179</v>
      </c>
      <c r="F92" s="171">
        <v>3686408.18</v>
      </c>
    </row>
    <row r="93" spans="1:6" s="150" customFormat="1" ht="13.5" customHeight="1" x14ac:dyDescent="0.2">
      <c r="A93" s="259"/>
      <c r="B93" s="96"/>
      <c r="C93" s="260"/>
      <c r="D93" s="265"/>
      <c r="E93" s="297" t="s">
        <v>119</v>
      </c>
      <c r="F93" s="267"/>
    </row>
    <row r="94" spans="1:6" s="150" customFormat="1" ht="24" customHeight="1" x14ac:dyDescent="0.2">
      <c r="A94" s="269"/>
      <c r="B94" s="270"/>
      <c r="C94" s="271"/>
      <c r="D94" s="272"/>
      <c r="E94" s="298" t="s">
        <v>180</v>
      </c>
      <c r="F94" s="274"/>
    </row>
    <row r="95" spans="1:6" ht="24" customHeight="1" x14ac:dyDescent="0.2">
      <c r="A95" s="165">
        <v>8</v>
      </c>
      <c r="B95" s="165">
        <v>801</v>
      </c>
      <c r="C95" s="165">
        <v>80120</v>
      </c>
      <c r="D95" s="296" t="s">
        <v>148</v>
      </c>
      <c r="E95" s="252" t="s">
        <v>7</v>
      </c>
      <c r="F95" s="171">
        <v>8557242.3000000007</v>
      </c>
    </row>
    <row r="96" spans="1:6" s="150" customFormat="1" ht="25.5" customHeight="1" x14ac:dyDescent="0.2">
      <c r="A96" s="259"/>
      <c r="B96" s="96"/>
      <c r="C96" s="260"/>
      <c r="D96" s="265"/>
      <c r="E96" s="268" t="s">
        <v>181</v>
      </c>
      <c r="F96" s="263"/>
    </row>
    <row r="97" spans="1:6" s="150" customFormat="1" ht="24.75" customHeight="1" x14ac:dyDescent="0.2">
      <c r="A97" s="259"/>
      <c r="B97" s="96"/>
      <c r="C97" s="260"/>
      <c r="D97" s="265"/>
      <c r="E97" s="268" t="s">
        <v>182</v>
      </c>
      <c r="F97" s="263"/>
    </row>
    <row r="98" spans="1:6" s="150" customFormat="1" ht="13.5" customHeight="1" x14ac:dyDescent="0.2">
      <c r="A98" s="259"/>
      <c r="B98" s="96"/>
      <c r="C98" s="260"/>
      <c r="D98" s="265"/>
      <c r="E98" s="277" t="s">
        <v>183</v>
      </c>
      <c r="F98" s="263"/>
    </row>
    <row r="99" spans="1:6" s="150" customFormat="1" ht="13.5" customHeight="1" x14ac:dyDescent="0.2">
      <c r="A99" s="269"/>
      <c r="B99" s="270"/>
      <c r="C99" s="271"/>
      <c r="D99" s="272"/>
      <c r="E99" s="278" t="s">
        <v>184</v>
      </c>
      <c r="F99" s="274"/>
    </row>
    <row r="100" spans="1:6" ht="26.25" customHeight="1" x14ac:dyDescent="0.2">
      <c r="A100" s="165">
        <v>9</v>
      </c>
      <c r="B100" s="165">
        <v>801</v>
      </c>
      <c r="C100" s="165">
        <v>80122</v>
      </c>
      <c r="D100" s="296" t="s">
        <v>148</v>
      </c>
      <c r="E100" s="252" t="s">
        <v>185</v>
      </c>
      <c r="F100" s="171">
        <v>5186178</v>
      </c>
    </row>
    <row r="101" spans="1:6" s="150" customFormat="1" ht="12.75" customHeight="1" x14ac:dyDescent="0.2">
      <c r="A101" s="259"/>
      <c r="B101" s="96"/>
      <c r="C101" s="260"/>
      <c r="D101" s="265"/>
      <c r="E101" s="262" t="s">
        <v>186</v>
      </c>
      <c r="F101" s="263"/>
    </row>
    <row r="102" spans="1:6" s="150" customFormat="1" ht="23.25" customHeight="1" x14ac:dyDescent="0.2">
      <c r="A102" s="259"/>
      <c r="B102" s="96"/>
      <c r="C102" s="260"/>
      <c r="D102" s="291"/>
      <c r="E102" s="262" t="s">
        <v>187</v>
      </c>
      <c r="F102" s="263"/>
    </row>
    <row r="103" spans="1:6" s="150" customFormat="1" ht="13.5" customHeight="1" x14ac:dyDescent="0.2">
      <c r="A103" s="259"/>
      <c r="B103" s="96"/>
      <c r="C103" s="260"/>
      <c r="D103" s="291"/>
      <c r="E103" s="299" t="s">
        <v>188</v>
      </c>
      <c r="F103" s="263"/>
    </row>
    <row r="104" spans="1:6" s="150" customFormat="1" ht="13.5" customHeight="1" x14ac:dyDescent="0.2">
      <c r="A104" s="259"/>
      <c r="B104" s="96"/>
      <c r="C104" s="260"/>
      <c r="D104" s="265"/>
      <c r="E104" s="262" t="s">
        <v>189</v>
      </c>
      <c r="F104" s="263"/>
    </row>
    <row r="105" spans="1:6" s="150" customFormat="1" ht="13.5" customHeight="1" x14ac:dyDescent="0.2">
      <c r="A105" s="259"/>
      <c r="B105" s="96"/>
      <c r="C105" s="260"/>
      <c r="D105" s="265"/>
      <c r="E105" s="276" t="s">
        <v>190</v>
      </c>
      <c r="F105" s="263"/>
    </row>
    <row r="106" spans="1:6" s="150" customFormat="1" ht="13.5" customHeight="1" x14ac:dyDescent="0.2">
      <c r="A106" s="259"/>
      <c r="B106" s="96"/>
      <c r="C106" s="260"/>
      <c r="D106" s="265"/>
      <c r="E106" s="276" t="s">
        <v>191</v>
      </c>
      <c r="F106" s="263"/>
    </row>
    <row r="107" spans="1:6" s="150" customFormat="1" ht="13.5" customHeight="1" x14ac:dyDescent="0.2">
      <c r="A107" s="259"/>
      <c r="B107" s="96"/>
      <c r="C107" s="260"/>
      <c r="D107" s="265"/>
      <c r="E107" s="277" t="s">
        <v>192</v>
      </c>
      <c r="F107" s="263"/>
    </row>
    <row r="108" spans="1:6" ht="48" customHeight="1" x14ac:dyDescent="0.2">
      <c r="A108" s="165">
        <v>10</v>
      </c>
      <c r="B108" s="168">
        <v>801</v>
      </c>
      <c r="C108" s="168">
        <v>80149</v>
      </c>
      <c r="D108" s="248" t="s">
        <v>148</v>
      </c>
      <c r="E108" s="172" t="s">
        <v>193</v>
      </c>
      <c r="F108" s="171">
        <v>4668693.5199999996</v>
      </c>
    </row>
    <row r="109" spans="1:6" s="150" customFormat="1" ht="13.5" customHeight="1" x14ac:dyDescent="0.2">
      <c r="A109" s="259"/>
      <c r="B109" s="96"/>
      <c r="C109" s="260"/>
      <c r="D109" s="265"/>
      <c r="E109" s="268" t="s">
        <v>160</v>
      </c>
      <c r="F109" s="263"/>
    </row>
    <row r="110" spans="1:6" s="150" customFormat="1" ht="13.5" customHeight="1" x14ac:dyDescent="0.2">
      <c r="A110" s="259"/>
      <c r="B110" s="96"/>
      <c r="C110" s="260"/>
      <c r="D110" s="265"/>
      <c r="E110" s="268" t="s">
        <v>194</v>
      </c>
      <c r="F110" s="263"/>
    </row>
    <row r="111" spans="1:6" s="150" customFormat="1" ht="13.5" customHeight="1" x14ac:dyDescent="0.2">
      <c r="A111" s="259"/>
      <c r="B111" s="96"/>
      <c r="C111" s="260"/>
      <c r="D111" s="265"/>
      <c r="E111" s="300" t="s">
        <v>114</v>
      </c>
      <c r="F111" s="267"/>
    </row>
    <row r="112" spans="1:6" s="150" customFormat="1" ht="13.5" customHeight="1" x14ac:dyDescent="0.2">
      <c r="A112" s="259"/>
      <c r="B112" s="96"/>
      <c r="C112" s="260"/>
      <c r="D112" s="265"/>
      <c r="E112" s="276" t="s">
        <v>155</v>
      </c>
      <c r="F112" s="263"/>
    </row>
    <row r="113" spans="1:7" s="150" customFormat="1" ht="13.5" customHeight="1" x14ac:dyDescent="0.2">
      <c r="A113" s="259"/>
      <c r="B113" s="96"/>
      <c r="C113" s="260"/>
      <c r="D113" s="265"/>
      <c r="E113" s="268" t="s">
        <v>195</v>
      </c>
      <c r="F113" s="263"/>
    </row>
    <row r="114" spans="1:7" s="150" customFormat="1" ht="13.5" customHeight="1" x14ac:dyDescent="0.2">
      <c r="A114" s="259"/>
      <c r="B114" s="96"/>
      <c r="C114" s="260"/>
      <c r="D114" s="265"/>
      <c r="E114" s="268" t="s">
        <v>196</v>
      </c>
      <c r="F114" s="263"/>
    </row>
    <row r="115" spans="1:7" s="150" customFormat="1" ht="13.5" customHeight="1" x14ac:dyDescent="0.2">
      <c r="A115" s="259"/>
      <c r="B115" s="96"/>
      <c r="C115" s="260"/>
      <c r="D115" s="265"/>
      <c r="E115" s="268" t="s">
        <v>115</v>
      </c>
      <c r="F115" s="263"/>
    </row>
    <row r="116" spans="1:7" s="150" customFormat="1" ht="13.5" customHeight="1" x14ac:dyDescent="0.2">
      <c r="A116" s="259"/>
      <c r="B116" s="96"/>
      <c r="C116" s="260"/>
      <c r="D116" s="291"/>
      <c r="E116" s="276" t="s">
        <v>116</v>
      </c>
      <c r="F116" s="263"/>
    </row>
    <row r="117" spans="1:7" s="150" customFormat="1" ht="13.5" customHeight="1" x14ac:dyDescent="0.2">
      <c r="A117" s="259"/>
      <c r="B117" s="96"/>
      <c r="C117" s="260"/>
      <c r="D117" s="261"/>
      <c r="E117" s="276" t="s">
        <v>113</v>
      </c>
      <c r="F117" s="263"/>
    </row>
    <row r="118" spans="1:7" s="150" customFormat="1" ht="13.5" customHeight="1" x14ac:dyDescent="0.2">
      <c r="A118" s="259"/>
      <c r="B118" s="96"/>
      <c r="C118" s="260"/>
      <c r="D118" s="265"/>
      <c r="E118" s="276" t="s">
        <v>197</v>
      </c>
      <c r="F118" s="263"/>
    </row>
    <row r="119" spans="1:7" s="150" customFormat="1" ht="13.5" customHeight="1" x14ac:dyDescent="0.2">
      <c r="A119" s="269"/>
      <c r="B119" s="270"/>
      <c r="C119" s="271"/>
      <c r="D119" s="272"/>
      <c r="E119" s="278" t="s">
        <v>162</v>
      </c>
      <c r="F119" s="274"/>
    </row>
    <row r="120" spans="1:7" s="150" customFormat="1" ht="13.5" customHeight="1" x14ac:dyDescent="0.2">
      <c r="A120" s="259"/>
      <c r="B120" s="96"/>
      <c r="C120" s="260"/>
      <c r="D120" s="265"/>
      <c r="E120" s="301" t="s">
        <v>164</v>
      </c>
      <c r="F120" s="267"/>
    </row>
    <row r="121" spans="1:7" s="150" customFormat="1" ht="13.5" customHeight="1" x14ac:dyDescent="0.2">
      <c r="A121" s="269"/>
      <c r="B121" s="270"/>
      <c r="C121" s="271"/>
      <c r="D121" s="272"/>
      <c r="E121" s="302" t="s">
        <v>163</v>
      </c>
      <c r="F121" s="274"/>
    </row>
    <row r="122" spans="1:7" ht="36" customHeight="1" x14ac:dyDescent="0.2">
      <c r="A122" s="165">
        <v>11</v>
      </c>
      <c r="B122" s="165">
        <v>801</v>
      </c>
      <c r="C122" s="165">
        <v>80150</v>
      </c>
      <c r="D122" s="296" t="s">
        <v>148</v>
      </c>
      <c r="E122" s="172" t="s">
        <v>198</v>
      </c>
      <c r="F122" s="171">
        <v>983068.01</v>
      </c>
    </row>
    <row r="123" spans="1:7" s="150" customFormat="1" ht="25.5" customHeight="1" x14ac:dyDescent="0.2">
      <c r="A123" s="259"/>
      <c r="B123" s="96"/>
      <c r="C123" s="260"/>
      <c r="D123" s="265"/>
      <c r="E123" s="262" t="s">
        <v>199</v>
      </c>
      <c r="F123" s="263"/>
    </row>
    <row r="124" spans="1:7" s="150" customFormat="1" ht="25.9" customHeight="1" x14ac:dyDescent="0.2">
      <c r="A124" s="259"/>
      <c r="B124" s="96"/>
      <c r="C124" s="260"/>
      <c r="D124" s="265"/>
      <c r="E124" s="268" t="s">
        <v>152</v>
      </c>
      <c r="F124" s="263"/>
    </row>
    <row r="125" spans="1:7" s="150" customFormat="1" ht="13.5" customHeight="1" x14ac:dyDescent="0.2">
      <c r="A125" s="259"/>
      <c r="B125" s="96"/>
      <c r="C125" s="260"/>
      <c r="D125" s="265"/>
      <c r="E125" s="268" t="s">
        <v>149</v>
      </c>
      <c r="F125" s="263"/>
    </row>
    <row r="126" spans="1:7" s="150" customFormat="1" ht="13.5" customHeight="1" x14ac:dyDescent="0.2">
      <c r="A126" s="269"/>
      <c r="B126" s="270"/>
      <c r="C126" s="271"/>
      <c r="D126" s="272"/>
      <c r="E126" s="273" t="s">
        <v>150</v>
      </c>
      <c r="F126" s="274"/>
      <c r="G126" s="264"/>
    </row>
    <row r="127" spans="1:7" ht="13.5" customHeight="1" x14ac:dyDescent="0.2">
      <c r="A127" s="244">
        <v>12</v>
      </c>
      <c r="B127" s="244">
        <v>801</v>
      </c>
      <c r="C127" s="244">
        <v>80151</v>
      </c>
      <c r="D127" s="208">
        <v>2540</v>
      </c>
      <c r="E127" s="283" t="s">
        <v>200</v>
      </c>
      <c r="F127" s="178">
        <v>54992.29</v>
      </c>
    </row>
    <row r="128" spans="1:7" s="150" customFormat="1" ht="13.5" customHeight="1" x14ac:dyDescent="0.2">
      <c r="A128" s="253"/>
      <c r="B128" s="254"/>
      <c r="C128" s="255"/>
      <c r="D128" s="303"/>
      <c r="E128" s="304" t="s">
        <v>201</v>
      </c>
      <c r="F128" s="258"/>
    </row>
    <row r="129" spans="1:6" s="150" customFormat="1" ht="13.5" customHeight="1" x14ac:dyDescent="0.2">
      <c r="A129" s="269"/>
      <c r="B129" s="270"/>
      <c r="C129" s="271"/>
      <c r="D129" s="305"/>
      <c r="E129" s="306" t="s">
        <v>174</v>
      </c>
      <c r="F129" s="274"/>
    </row>
    <row r="130" spans="1:6" ht="96.75" customHeight="1" x14ac:dyDescent="0.2">
      <c r="A130" s="165">
        <v>13</v>
      </c>
      <c r="B130" s="165">
        <v>801</v>
      </c>
      <c r="C130" s="165">
        <v>80152</v>
      </c>
      <c r="D130" s="296" t="s">
        <v>148</v>
      </c>
      <c r="E130" s="172" t="s">
        <v>202</v>
      </c>
      <c r="F130" s="171">
        <v>1305840.69</v>
      </c>
    </row>
    <row r="131" spans="1:6" s="150" customFormat="1" ht="13.5" customHeight="1" x14ac:dyDescent="0.2">
      <c r="A131" s="259"/>
      <c r="B131" s="96"/>
      <c r="C131" s="260"/>
      <c r="D131" s="265"/>
      <c r="E131" s="209" t="s">
        <v>119</v>
      </c>
      <c r="F131" s="267"/>
    </row>
    <row r="132" spans="1:6" s="150" customFormat="1" ht="13.5" customHeight="1" x14ac:dyDescent="0.2">
      <c r="A132" s="259"/>
      <c r="B132" s="96"/>
      <c r="C132" s="260"/>
      <c r="D132" s="265"/>
      <c r="E132" s="307" t="s">
        <v>184</v>
      </c>
      <c r="F132" s="308"/>
    </row>
    <row r="133" spans="1:6" s="150" customFormat="1" ht="22.9" customHeight="1" x14ac:dyDescent="0.2">
      <c r="A133" s="259"/>
      <c r="B133" s="96"/>
      <c r="C133" s="260"/>
      <c r="D133" s="261"/>
      <c r="E133" s="309" t="s">
        <v>167</v>
      </c>
      <c r="F133" s="267"/>
    </row>
    <row r="134" spans="1:6" s="150" customFormat="1" ht="24.75" customHeight="1" x14ac:dyDescent="0.2">
      <c r="A134" s="259"/>
      <c r="B134" s="96"/>
      <c r="C134" s="260"/>
      <c r="D134" s="265"/>
      <c r="E134" s="268" t="s">
        <v>182</v>
      </c>
      <c r="F134" s="263"/>
    </row>
    <row r="135" spans="1:6" s="150" customFormat="1" ht="13.5" customHeight="1" x14ac:dyDescent="0.2">
      <c r="A135" s="259"/>
      <c r="B135" s="96"/>
      <c r="C135" s="260"/>
      <c r="D135" s="265"/>
      <c r="E135" s="276" t="s">
        <v>183</v>
      </c>
      <c r="F135" s="263"/>
    </row>
    <row r="136" spans="1:6" s="150" customFormat="1" ht="24" customHeight="1" x14ac:dyDescent="0.2">
      <c r="A136" s="269"/>
      <c r="B136" s="270"/>
      <c r="C136" s="271"/>
      <c r="D136" s="272"/>
      <c r="E136" s="273" t="s">
        <v>180</v>
      </c>
      <c r="F136" s="274"/>
    </row>
    <row r="137" spans="1:6" ht="15.75" customHeight="1" x14ac:dyDescent="0.2">
      <c r="A137" s="310">
        <v>14</v>
      </c>
      <c r="B137" s="310">
        <v>853</v>
      </c>
      <c r="C137" s="310">
        <v>85311</v>
      </c>
      <c r="D137" s="311">
        <v>2580</v>
      </c>
      <c r="E137" s="312" t="s">
        <v>203</v>
      </c>
      <c r="F137" s="214">
        <f>280800+12525</f>
        <v>293325</v>
      </c>
    </row>
    <row r="138" spans="1:6" s="150" customFormat="1" ht="13.5" customHeight="1" x14ac:dyDescent="0.2">
      <c r="A138" s="284"/>
      <c r="B138" s="285"/>
      <c r="C138" s="271"/>
      <c r="D138" s="313"/>
      <c r="E138" s="314" t="s">
        <v>204</v>
      </c>
      <c r="F138" s="274"/>
    </row>
    <row r="139" spans="1:6" ht="15.75" customHeight="1" x14ac:dyDescent="0.2">
      <c r="A139" s="244">
        <v>15</v>
      </c>
      <c r="B139" s="244">
        <v>854</v>
      </c>
      <c r="C139" s="315">
        <v>85402</v>
      </c>
      <c r="D139" s="311">
        <v>2540</v>
      </c>
      <c r="E139" s="316" t="s">
        <v>205</v>
      </c>
      <c r="F139" s="178">
        <v>1338913.0900000001</v>
      </c>
    </row>
    <row r="140" spans="1:6" s="150" customFormat="1" ht="13.5" customHeight="1" x14ac:dyDescent="0.2">
      <c r="A140" s="284"/>
      <c r="B140" s="285"/>
      <c r="C140" s="286"/>
      <c r="D140" s="287"/>
      <c r="E140" s="317" t="s">
        <v>206</v>
      </c>
      <c r="F140" s="289"/>
    </row>
    <row r="141" spans="1:6" ht="14.25" customHeight="1" x14ac:dyDescent="0.2">
      <c r="A141" s="244">
        <v>16</v>
      </c>
      <c r="B141" s="244">
        <v>854</v>
      </c>
      <c r="C141" s="244">
        <v>85404</v>
      </c>
      <c r="D141" s="311">
        <v>2540</v>
      </c>
      <c r="E141" s="283" t="s">
        <v>207</v>
      </c>
      <c r="F141" s="178">
        <v>989786.53</v>
      </c>
    </row>
    <row r="142" spans="1:6" s="150" customFormat="1" ht="13.5" customHeight="1" x14ac:dyDescent="0.2">
      <c r="A142" s="259"/>
      <c r="B142" s="96"/>
      <c r="C142" s="260"/>
      <c r="D142" s="265"/>
      <c r="E142" s="277" t="s">
        <v>162</v>
      </c>
      <c r="F142" s="267"/>
    </row>
    <row r="143" spans="1:6" s="150" customFormat="1" ht="13.5" customHeight="1" x14ac:dyDescent="0.2">
      <c r="A143" s="259"/>
      <c r="B143" s="96"/>
      <c r="C143" s="260"/>
      <c r="D143" s="265"/>
      <c r="E143" s="193" t="s">
        <v>155</v>
      </c>
      <c r="F143" s="263"/>
    </row>
    <row r="144" spans="1:6" s="150" customFormat="1" ht="13.5" customHeight="1" x14ac:dyDescent="0.2">
      <c r="A144" s="259"/>
      <c r="B144" s="96"/>
      <c r="C144" s="260"/>
      <c r="D144" s="265"/>
      <c r="E144" s="268" t="s">
        <v>194</v>
      </c>
      <c r="F144" s="263"/>
    </row>
    <row r="145" spans="1:7" s="150" customFormat="1" ht="13.5" customHeight="1" x14ac:dyDescent="0.2">
      <c r="A145" s="259"/>
      <c r="B145" s="96"/>
      <c r="C145" s="260"/>
      <c r="D145" s="265"/>
      <c r="E145" s="276" t="s">
        <v>116</v>
      </c>
      <c r="F145" s="263"/>
    </row>
    <row r="146" spans="1:7" s="150" customFormat="1" ht="13.5" customHeight="1" x14ac:dyDescent="0.2">
      <c r="A146" s="259"/>
      <c r="B146" s="96"/>
      <c r="C146" s="260"/>
      <c r="D146" s="265"/>
      <c r="E146" s="268" t="s">
        <v>195</v>
      </c>
      <c r="F146" s="263"/>
    </row>
    <row r="147" spans="1:7" s="150" customFormat="1" ht="13.5" customHeight="1" x14ac:dyDescent="0.2">
      <c r="A147" s="259"/>
      <c r="B147" s="96"/>
      <c r="C147" s="260"/>
      <c r="D147" s="265"/>
      <c r="E147" s="268" t="s">
        <v>115</v>
      </c>
      <c r="F147" s="263"/>
    </row>
    <row r="148" spans="1:7" s="150" customFormat="1" ht="13.5" customHeight="1" x14ac:dyDescent="0.2">
      <c r="A148" s="259"/>
      <c r="B148" s="96"/>
      <c r="C148" s="260"/>
      <c r="D148" s="265"/>
      <c r="E148" s="300" t="s">
        <v>114</v>
      </c>
      <c r="F148" s="267"/>
    </row>
    <row r="149" spans="1:7" s="150" customFormat="1" ht="13.5" customHeight="1" x14ac:dyDescent="0.2">
      <c r="A149" s="259"/>
      <c r="B149" s="96"/>
      <c r="C149" s="260"/>
      <c r="D149" s="265"/>
      <c r="E149" s="268" t="s">
        <v>196</v>
      </c>
      <c r="F149" s="263"/>
    </row>
    <row r="150" spans="1:7" s="150" customFormat="1" ht="13.5" customHeight="1" x14ac:dyDescent="0.2">
      <c r="A150" s="269"/>
      <c r="B150" s="270"/>
      <c r="C150" s="271"/>
      <c r="D150" s="318"/>
      <c r="E150" s="319" t="s">
        <v>113</v>
      </c>
      <c r="F150" s="274"/>
    </row>
    <row r="151" spans="1:7" ht="25.5" customHeight="1" x14ac:dyDescent="0.2">
      <c r="A151" s="320">
        <v>17</v>
      </c>
      <c r="B151" s="320">
        <v>854</v>
      </c>
      <c r="C151" s="320">
        <v>85406</v>
      </c>
      <c r="D151" s="207">
        <v>2540</v>
      </c>
      <c r="E151" s="321" t="s">
        <v>208</v>
      </c>
      <c r="F151" s="171">
        <v>123905.02</v>
      </c>
    </row>
    <row r="152" spans="1:7" s="150" customFormat="1" ht="13.5" customHeight="1" x14ac:dyDescent="0.2">
      <c r="A152" s="253"/>
      <c r="B152" s="254"/>
      <c r="C152" s="255"/>
      <c r="D152" s="279"/>
      <c r="E152" s="322" t="s">
        <v>209</v>
      </c>
      <c r="F152" s="258"/>
    </row>
    <row r="153" spans="1:7" ht="14.25" customHeight="1" x14ac:dyDescent="0.2">
      <c r="A153" s="244">
        <v>18</v>
      </c>
      <c r="B153" s="244">
        <v>854</v>
      </c>
      <c r="C153" s="244">
        <v>85410</v>
      </c>
      <c r="D153" s="311">
        <v>2590</v>
      </c>
      <c r="E153" s="283" t="s">
        <v>9</v>
      </c>
      <c r="F153" s="178">
        <v>1365082.91</v>
      </c>
    </row>
    <row r="154" spans="1:7" s="150" customFormat="1" ht="13.5" customHeight="1" x14ac:dyDescent="0.2">
      <c r="A154" s="284"/>
      <c r="B154" s="285"/>
      <c r="C154" s="286"/>
      <c r="D154" s="313"/>
      <c r="E154" s="314" t="s">
        <v>210</v>
      </c>
      <c r="F154" s="323"/>
    </row>
    <row r="155" spans="1:7" ht="14.25" customHeight="1" x14ac:dyDescent="0.2">
      <c r="A155" s="595"/>
      <c r="B155" s="596"/>
      <c r="C155" s="596"/>
      <c r="D155" s="164"/>
      <c r="E155" s="596" t="s">
        <v>146</v>
      </c>
      <c r="F155" s="597">
        <f>SUM(F54:F154)</f>
        <v>70723631.839999989</v>
      </c>
    </row>
    <row r="156" spans="1:7" ht="15.75" customHeight="1" x14ac:dyDescent="0.2">
      <c r="A156" s="324"/>
      <c r="B156" s="325"/>
      <c r="C156" s="325"/>
      <c r="D156" s="164"/>
      <c r="E156" s="325" t="s">
        <v>77</v>
      </c>
      <c r="F156" s="326">
        <f>SUM(F51,F155)</f>
        <v>111868980.30999999</v>
      </c>
    </row>
    <row r="158" spans="1:7" ht="12.6" customHeight="1" x14ac:dyDescent="0.2">
      <c r="A158" s="598"/>
      <c r="F158" s="173"/>
    </row>
    <row r="159" spans="1:7" x14ac:dyDescent="0.2">
      <c r="F159" s="173"/>
      <c r="G159" s="150"/>
    </row>
    <row r="160" spans="1:7" x14ac:dyDescent="0.2">
      <c r="F160" s="173"/>
      <c r="G160" s="150"/>
    </row>
    <row r="161" spans="6:6" x14ac:dyDescent="0.2">
      <c r="F161" s="173"/>
    </row>
    <row r="162" spans="6:6" x14ac:dyDescent="0.2">
      <c r="F162" s="173"/>
    </row>
    <row r="163" spans="6:6" x14ac:dyDescent="0.2">
      <c r="F163" s="173"/>
    </row>
    <row r="164" spans="6:6" x14ac:dyDescent="0.2">
      <c r="F164" s="173"/>
    </row>
    <row r="165" spans="6:6" x14ac:dyDescent="0.2">
      <c r="F165" s="173"/>
    </row>
  </sheetData>
  <pageMargins left="0.51181102362204722" right="0.51181102362204722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  <rowBreaks count="1" manualBreakCount="1">
    <brk id="7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1EEBC-A4C5-40EF-93C4-66A32F2439DC}">
  <dimension ref="A1:G35"/>
  <sheetViews>
    <sheetView zoomScale="110" zoomScaleNormal="110" workbookViewId="0"/>
  </sheetViews>
  <sheetFormatPr defaultRowHeight="15" x14ac:dyDescent="0.25"/>
  <cols>
    <col min="1" max="1" width="4.42578125" style="531" customWidth="1"/>
    <col min="2" max="2" width="8.42578125" style="531" customWidth="1"/>
    <col min="3" max="3" width="47.42578125" style="531" customWidth="1"/>
    <col min="4" max="4" width="16.42578125" style="531" customWidth="1"/>
    <col min="5" max="5" width="14" style="531" customWidth="1"/>
    <col min="6" max="6" width="14.140625" style="531" customWidth="1"/>
    <col min="7" max="7" width="16.140625" style="531" customWidth="1"/>
    <col min="8" max="256" width="9.140625" style="531"/>
    <col min="257" max="257" width="4.42578125" style="531" customWidth="1"/>
    <col min="258" max="258" width="7.5703125" style="531" customWidth="1"/>
    <col min="259" max="259" width="47.42578125" style="531" customWidth="1"/>
    <col min="260" max="260" width="14.85546875" style="531" customWidth="1"/>
    <col min="261" max="261" width="14" style="531" customWidth="1"/>
    <col min="262" max="262" width="14.140625" style="531" customWidth="1"/>
    <col min="263" max="263" width="14.7109375" style="531" customWidth="1"/>
    <col min="264" max="512" width="9.140625" style="531"/>
    <col min="513" max="513" width="4.42578125" style="531" customWidth="1"/>
    <col min="514" max="514" width="7.5703125" style="531" customWidth="1"/>
    <col min="515" max="515" width="47.42578125" style="531" customWidth="1"/>
    <col min="516" max="516" width="14.85546875" style="531" customWidth="1"/>
    <col min="517" max="517" width="14" style="531" customWidth="1"/>
    <col min="518" max="518" width="14.140625" style="531" customWidth="1"/>
    <col min="519" max="519" width="14.7109375" style="531" customWidth="1"/>
    <col min="520" max="768" width="9.140625" style="531"/>
    <col min="769" max="769" width="4.42578125" style="531" customWidth="1"/>
    <col min="770" max="770" width="7.5703125" style="531" customWidth="1"/>
    <col min="771" max="771" width="47.42578125" style="531" customWidth="1"/>
    <col min="772" max="772" width="14.85546875" style="531" customWidth="1"/>
    <col min="773" max="773" width="14" style="531" customWidth="1"/>
    <col min="774" max="774" width="14.140625" style="531" customWidth="1"/>
    <col min="775" max="775" width="14.7109375" style="531" customWidth="1"/>
    <col min="776" max="1024" width="9.140625" style="531"/>
    <col min="1025" max="1025" width="4.42578125" style="531" customWidth="1"/>
    <col min="1026" max="1026" width="7.5703125" style="531" customWidth="1"/>
    <col min="1027" max="1027" width="47.42578125" style="531" customWidth="1"/>
    <col min="1028" max="1028" width="14.85546875" style="531" customWidth="1"/>
    <col min="1029" max="1029" width="14" style="531" customWidth="1"/>
    <col min="1030" max="1030" width="14.140625" style="531" customWidth="1"/>
    <col min="1031" max="1031" width="14.7109375" style="531" customWidth="1"/>
    <col min="1032" max="1280" width="9.140625" style="531"/>
    <col min="1281" max="1281" width="4.42578125" style="531" customWidth="1"/>
    <col min="1282" max="1282" width="7.5703125" style="531" customWidth="1"/>
    <col min="1283" max="1283" width="47.42578125" style="531" customWidth="1"/>
    <col min="1284" max="1284" width="14.85546875" style="531" customWidth="1"/>
    <col min="1285" max="1285" width="14" style="531" customWidth="1"/>
    <col min="1286" max="1286" width="14.140625" style="531" customWidth="1"/>
    <col min="1287" max="1287" width="14.7109375" style="531" customWidth="1"/>
    <col min="1288" max="1536" width="9.140625" style="531"/>
    <col min="1537" max="1537" width="4.42578125" style="531" customWidth="1"/>
    <col min="1538" max="1538" width="7.5703125" style="531" customWidth="1"/>
    <col min="1539" max="1539" width="47.42578125" style="531" customWidth="1"/>
    <col min="1540" max="1540" width="14.85546875" style="531" customWidth="1"/>
    <col min="1541" max="1541" width="14" style="531" customWidth="1"/>
    <col min="1542" max="1542" width="14.140625" style="531" customWidth="1"/>
    <col min="1543" max="1543" width="14.7109375" style="531" customWidth="1"/>
    <col min="1544" max="1792" width="9.140625" style="531"/>
    <col min="1793" max="1793" width="4.42578125" style="531" customWidth="1"/>
    <col min="1794" max="1794" width="7.5703125" style="531" customWidth="1"/>
    <col min="1795" max="1795" width="47.42578125" style="531" customWidth="1"/>
    <col min="1796" max="1796" width="14.85546875" style="531" customWidth="1"/>
    <col min="1797" max="1797" width="14" style="531" customWidth="1"/>
    <col min="1798" max="1798" width="14.140625" style="531" customWidth="1"/>
    <col min="1799" max="1799" width="14.7109375" style="531" customWidth="1"/>
    <col min="1800" max="2048" width="9.140625" style="531"/>
    <col min="2049" max="2049" width="4.42578125" style="531" customWidth="1"/>
    <col min="2050" max="2050" width="7.5703125" style="531" customWidth="1"/>
    <col min="2051" max="2051" width="47.42578125" style="531" customWidth="1"/>
    <col min="2052" max="2052" width="14.85546875" style="531" customWidth="1"/>
    <col min="2053" max="2053" width="14" style="531" customWidth="1"/>
    <col min="2054" max="2054" width="14.140625" style="531" customWidth="1"/>
    <col min="2055" max="2055" width="14.7109375" style="531" customWidth="1"/>
    <col min="2056" max="2304" width="9.140625" style="531"/>
    <col min="2305" max="2305" width="4.42578125" style="531" customWidth="1"/>
    <col min="2306" max="2306" width="7.5703125" style="531" customWidth="1"/>
    <col min="2307" max="2307" width="47.42578125" style="531" customWidth="1"/>
    <col min="2308" max="2308" width="14.85546875" style="531" customWidth="1"/>
    <col min="2309" max="2309" width="14" style="531" customWidth="1"/>
    <col min="2310" max="2310" width="14.140625" style="531" customWidth="1"/>
    <col min="2311" max="2311" width="14.7109375" style="531" customWidth="1"/>
    <col min="2312" max="2560" width="9.140625" style="531"/>
    <col min="2561" max="2561" width="4.42578125" style="531" customWidth="1"/>
    <col min="2562" max="2562" width="7.5703125" style="531" customWidth="1"/>
    <col min="2563" max="2563" width="47.42578125" style="531" customWidth="1"/>
    <col min="2564" max="2564" width="14.85546875" style="531" customWidth="1"/>
    <col min="2565" max="2565" width="14" style="531" customWidth="1"/>
    <col min="2566" max="2566" width="14.140625" style="531" customWidth="1"/>
    <col min="2567" max="2567" width="14.7109375" style="531" customWidth="1"/>
    <col min="2568" max="2816" width="9.140625" style="531"/>
    <col min="2817" max="2817" width="4.42578125" style="531" customWidth="1"/>
    <col min="2818" max="2818" width="7.5703125" style="531" customWidth="1"/>
    <col min="2819" max="2819" width="47.42578125" style="531" customWidth="1"/>
    <col min="2820" max="2820" width="14.85546875" style="531" customWidth="1"/>
    <col min="2821" max="2821" width="14" style="531" customWidth="1"/>
    <col min="2822" max="2822" width="14.140625" style="531" customWidth="1"/>
    <col min="2823" max="2823" width="14.7109375" style="531" customWidth="1"/>
    <col min="2824" max="3072" width="9.140625" style="531"/>
    <col min="3073" max="3073" width="4.42578125" style="531" customWidth="1"/>
    <col min="3074" max="3074" width="7.5703125" style="531" customWidth="1"/>
    <col min="3075" max="3075" width="47.42578125" style="531" customWidth="1"/>
    <col min="3076" max="3076" width="14.85546875" style="531" customWidth="1"/>
    <col min="3077" max="3077" width="14" style="531" customWidth="1"/>
    <col min="3078" max="3078" width="14.140625" style="531" customWidth="1"/>
    <col min="3079" max="3079" width="14.7109375" style="531" customWidth="1"/>
    <col min="3080" max="3328" width="9.140625" style="531"/>
    <col min="3329" max="3329" width="4.42578125" style="531" customWidth="1"/>
    <col min="3330" max="3330" width="7.5703125" style="531" customWidth="1"/>
    <col min="3331" max="3331" width="47.42578125" style="531" customWidth="1"/>
    <col min="3332" max="3332" width="14.85546875" style="531" customWidth="1"/>
    <col min="3333" max="3333" width="14" style="531" customWidth="1"/>
    <col min="3334" max="3334" width="14.140625" style="531" customWidth="1"/>
    <col min="3335" max="3335" width="14.7109375" style="531" customWidth="1"/>
    <col min="3336" max="3584" width="9.140625" style="531"/>
    <col min="3585" max="3585" width="4.42578125" style="531" customWidth="1"/>
    <col min="3586" max="3586" width="7.5703125" style="531" customWidth="1"/>
    <col min="3587" max="3587" width="47.42578125" style="531" customWidth="1"/>
    <col min="3588" max="3588" width="14.85546875" style="531" customWidth="1"/>
    <col min="3589" max="3589" width="14" style="531" customWidth="1"/>
    <col min="3590" max="3590" width="14.140625" style="531" customWidth="1"/>
    <col min="3591" max="3591" width="14.7109375" style="531" customWidth="1"/>
    <col min="3592" max="3840" width="9.140625" style="531"/>
    <col min="3841" max="3841" width="4.42578125" style="531" customWidth="1"/>
    <col min="3842" max="3842" width="7.5703125" style="531" customWidth="1"/>
    <col min="3843" max="3843" width="47.42578125" style="531" customWidth="1"/>
    <col min="3844" max="3844" width="14.85546875" style="531" customWidth="1"/>
    <col min="3845" max="3845" width="14" style="531" customWidth="1"/>
    <col min="3846" max="3846" width="14.140625" style="531" customWidth="1"/>
    <col min="3847" max="3847" width="14.7109375" style="531" customWidth="1"/>
    <col min="3848" max="4096" width="9.140625" style="531"/>
    <col min="4097" max="4097" width="4.42578125" style="531" customWidth="1"/>
    <col min="4098" max="4098" width="7.5703125" style="531" customWidth="1"/>
    <col min="4099" max="4099" width="47.42578125" style="531" customWidth="1"/>
    <col min="4100" max="4100" width="14.85546875" style="531" customWidth="1"/>
    <col min="4101" max="4101" width="14" style="531" customWidth="1"/>
    <col min="4102" max="4102" width="14.140625" style="531" customWidth="1"/>
    <col min="4103" max="4103" width="14.7109375" style="531" customWidth="1"/>
    <col min="4104" max="4352" width="9.140625" style="531"/>
    <col min="4353" max="4353" width="4.42578125" style="531" customWidth="1"/>
    <col min="4354" max="4354" width="7.5703125" style="531" customWidth="1"/>
    <col min="4355" max="4355" width="47.42578125" style="531" customWidth="1"/>
    <col min="4356" max="4356" width="14.85546875" style="531" customWidth="1"/>
    <col min="4357" max="4357" width="14" style="531" customWidth="1"/>
    <col min="4358" max="4358" width="14.140625" style="531" customWidth="1"/>
    <col min="4359" max="4359" width="14.7109375" style="531" customWidth="1"/>
    <col min="4360" max="4608" width="9.140625" style="531"/>
    <col min="4609" max="4609" width="4.42578125" style="531" customWidth="1"/>
    <col min="4610" max="4610" width="7.5703125" style="531" customWidth="1"/>
    <col min="4611" max="4611" width="47.42578125" style="531" customWidth="1"/>
    <col min="4612" max="4612" width="14.85546875" style="531" customWidth="1"/>
    <col min="4613" max="4613" width="14" style="531" customWidth="1"/>
    <col min="4614" max="4614" width="14.140625" style="531" customWidth="1"/>
    <col min="4615" max="4615" width="14.7109375" style="531" customWidth="1"/>
    <col min="4616" max="4864" width="9.140625" style="531"/>
    <col min="4865" max="4865" width="4.42578125" style="531" customWidth="1"/>
    <col min="4866" max="4866" width="7.5703125" style="531" customWidth="1"/>
    <col min="4867" max="4867" width="47.42578125" style="531" customWidth="1"/>
    <col min="4868" max="4868" width="14.85546875" style="531" customWidth="1"/>
    <col min="4869" max="4869" width="14" style="531" customWidth="1"/>
    <col min="4870" max="4870" width="14.140625" style="531" customWidth="1"/>
    <col min="4871" max="4871" width="14.7109375" style="531" customWidth="1"/>
    <col min="4872" max="5120" width="9.140625" style="531"/>
    <col min="5121" max="5121" width="4.42578125" style="531" customWidth="1"/>
    <col min="5122" max="5122" width="7.5703125" style="531" customWidth="1"/>
    <col min="5123" max="5123" width="47.42578125" style="531" customWidth="1"/>
    <col min="5124" max="5124" width="14.85546875" style="531" customWidth="1"/>
    <col min="5125" max="5125" width="14" style="531" customWidth="1"/>
    <col min="5126" max="5126" width="14.140625" style="531" customWidth="1"/>
    <col min="5127" max="5127" width="14.7109375" style="531" customWidth="1"/>
    <col min="5128" max="5376" width="9.140625" style="531"/>
    <col min="5377" max="5377" width="4.42578125" style="531" customWidth="1"/>
    <col min="5378" max="5378" width="7.5703125" style="531" customWidth="1"/>
    <col min="5379" max="5379" width="47.42578125" style="531" customWidth="1"/>
    <col min="5380" max="5380" width="14.85546875" style="531" customWidth="1"/>
    <col min="5381" max="5381" width="14" style="531" customWidth="1"/>
    <col min="5382" max="5382" width="14.140625" style="531" customWidth="1"/>
    <col min="5383" max="5383" width="14.7109375" style="531" customWidth="1"/>
    <col min="5384" max="5632" width="9.140625" style="531"/>
    <col min="5633" max="5633" width="4.42578125" style="531" customWidth="1"/>
    <col min="5634" max="5634" width="7.5703125" style="531" customWidth="1"/>
    <col min="5635" max="5635" width="47.42578125" style="531" customWidth="1"/>
    <col min="5636" max="5636" width="14.85546875" style="531" customWidth="1"/>
    <col min="5637" max="5637" width="14" style="531" customWidth="1"/>
    <col min="5638" max="5638" width="14.140625" style="531" customWidth="1"/>
    <col min="5639" max="5639" width="14.7109375" style="531" customWidth="1"/>
    <col min="5640" max="5888" width="9.140625" style="531"/>
    <col min="5889" max="5889" width="4.42578125" style="531" customWidth="1"/>
    <col min="5890" max="5890" width="7.5703125" style="531" customWidth="1"/>
    <col min="5891" max="5891" width="47.42578125" style="531" customWidth="1"/>
    <col min="5892" max="5892" width="14.85546875" style="531" customWidth="1"/>
    <col min="5893" max="5893" width="14" style="531" customWidth="1"/>
    <col min="5894" max="5894" width="14.140625" style="531" customWidth="1"/>
    <col min="5895" max="5895" width="14.7109375" style="531" customWidth="1"/>
    <col min="5896" max="6144" width="9.140625" style="531"/>
    <col min="6145" max="6145" width="4.42578125" style="531" customWidth="1"/>
    <col min="6146" max="6146" width="7.5703125" style="531" customWidth="1"/>
    <col min="6147" max="6147" width="47.42578125" style="531" customWidth="1"/>
    <col min="6148" max="6148" width="14.85546875" style="531" customWidth="1"/>
    <col min="6149" max="6149" width="14" style="531" customWidth="1"/>
    <col min="6150" max="6150" width="14.140625" style="531" customWidth="1"/>
    <col min="6151" max="6151" width="14.7109375" style="531" customWidth="1"/>
    <col min="6152" max="6400" width="9.140625" style="531"/>
    <col min="6401" max="6401" width="4.42578125" style="531" customWidth="1"/>
    <col min="6402" max="6402" width="7.5703125" style="531" customWidth="1"/>
    <col min="6403" max="6403" width="47.42578125" style="531" customWidth="1"/>
    <col min="6404" max="6404" width="14.85546875" style="531" customWidth="1"/>
    <col min="6405" max="6405" width="14" style="531" customWidth="1"/>
    <col min="6406" max="6406" width="14.140625" style="531" customWidth="1"/>
    <col min="6407" max="6407" width="14.7109375" style="531" customWidth="1"/>
    <col min="6408" max="6656" width="9.140625" style="531"/>
    <col min="6657" max="6657" width="4.42578125" style="531" customWidth="1"/>
    <col min="6658" max="6658" width="7.5703125" style="531" customWidth="1"/>
    <col min="6659" max="6659" width="47.42578125" style="531" customWidth="1"/>
    <col min="6660" max="6660" width="14.85546875" style="531" customWidth="1"/>
    <col min="6661" max="6661" width="14" style="531" customWidth="1"/>
    <col min="6662" max="6662" width="14.140625" style="531" customWidth="1"/>
    <col min="6663" max="6663" width="14.7109375" style="531" customWidth="1"/>
    <col min="6664" max="6912" width="9.140625" style="531"/>
    <col min="6913" max="6913" width="4.42578125" style="531" customWidth="1"/>
    <col min="6914" max="6914" width="7.5703125" style="531" customWidth="1"/>
    <col min="6915" max="6915" width="47.42578125" style="531" customWidth="1"/>
    <col min="6916" max="6916" width="14.85546875" style="531" customWidth="1"/>
    <col min="6917" max="6917" width="14" style="531" customWidth="1"/>
    <col min="6918" max="6918" width="14.140625" style="531" customWidth="1"/>
    <col min="6919" max="6919" width="14.7109375" style="531" customWidth="1"/>
    <col min="6920" max="7168" width="9.140625" style="531"/>
    <col min="7169" max="7169" width="4.42578125" style="531" customWidth="1"/>
    <col min="7170" max="7170" width="7.5703125" style="531" customWidth="1"/>
    <col min="7171" max="7171" width="47.42578125" style="531" customWidth="1"/>
    <col min="7172" max="7172" width="14.85546875" style="531" customWidth="1"/>
    <col min="7173" max="7173" width="14" style="531" customWidth="1"/>
    <col min="7174" max="7174" width="14.140625" style="531" customWidth="1"/>
    <col min="7175" max="7175" width="14.7109375" style="531" customWidth="1"/>
    <col min="7176" max="7424" width="9.140625" style="531"/>
    <col min="7425" max="7425" width="4.42578125" style="531" customWidth="1"/>
    <col min="7426" max="7426" width="7.5703125" style="531" customWidth="1"/>
    <col min="7427" max="7427" width="47.42578125" style="531" customWidth="1"/>
    <col min="7428" max="7428" width="14.85546875" style="531" customWidth="1"/>
    <col min="7429" max="7429" width="14" style="531" customWidth="1"/>
    <col min="7430" max="7430" width="14.140625" style="531" customWidth="1"/>
    <col min="7431" max="7431" width="14.7109375" style="531" customWidth="1"/>
    <col min="7432" max="7680" width="9.140625" style="531"/>
    <col min="7681" max="7681" width="4.42578125" style="531" customWidth="1"/>
    <col min="7682" max="7682" width="7.5703125" style="531" customWidth="1"/>
    <col min="7683" max="7683" width="47.42578125" style="531" customWidth="1"/>
    <col min="7684" max="7684" width="14.85546875" style="531" customWidth="1"/>
    <col min="7685" max="7685" width="14" style="531" customWidth="1"/>
    <col min="7686" max="7686" width="14.140625" style="531" customWidth="1"/>
    <col min="7687" max="7687" width="14.7109375" style="531" customWidth="1"/>
    <col min="7688" max="7936" width="9.140625" style="531"/>
    <col min="7937" max="7937" width="4.42578125" style="531" customWidth="1"/>
    <col min="7938" max="7938" width="7.5703125" style="531" customWidth="1"/>
    <col min="7939" max="7939" width="47.42578125" style="531" customWidth="1"/>
    <col min="7940" max="7940" width="14.85546875" style="531" customWidth="1"/>
    <col min="7941" max="7941" width="14" style="531" customWidth="1"/>
    <col min="7942" max="7942" width="14.140625" style="531" customWidth="1"/>
    <col min="7943" max="7943" width="14.7109375" style="531" customWidth="1"/>
    <col min="7944" max="8192" width="9.140625" style="531"/>
    <col min="8193" max="8193" width="4.42578125" style="531" customWidth="1"/>
    <col min="8194" max="8194" width="7.5703125" style="531" customWidth="1"/>
    <col min="8195" max="8195" width="47.42578125" style="531" customWidth="1"/>
    <col min="8196" max="8196" width="14.85546875" style="531" customWidth="1"/>
    <col min="8197" max="8197" width="14" style="531" customWidth="1"/>
    <col min="8198" max="8198" width="14.140625" style="531" customWidth="1"/>
    <col min="8199" max="8199" width="14.7109375" style="531" customWidth="1"/>
    <col min="8200" max="8448" width="9.140625" style="531"/>
    <col min="8449" max="8449" width="4.42578125" style="531" customWidth="1"/>
    <col min="8450" max="8450" width="7.5703125" style="531" customWidth="1"/>
    <col min="8451" max="8451" width="47.42578125" style="531" customWidth="1"/>
    <col min="8452" max="8452" width="14.85546875" style="531" customWidth="1"/>
    <col min="8453" max="8453" width="14" style="531" customWidth="1"/>
    <col min="8454" max="8454" width="14.140625" style="531" customWidth="1"/>
    <col min="8455" max="8455" width="14.7109375" style="531" customWidth="1"/>
    <col min="8456" max="8704" width="9.140625" style="531"/>
    <col min="8705" max="8705" width="4.42578125" style="531" customWidth="1"/>
    <col min="8706" max="8706" width="7.5703125" style="531" customWidth="1"/>
    <col min="8707" max="8707" width="47.42578125" style="531" customWidth="1"/>
    <col min="8708" max="8708" width="14.85546875" style="531" customWidth="1"/>
    <col min="8709" max="8709" width="14" style="531" customWidth="1"/>
    <col min="8710" max="8710" width="14.140625" style="531" customWidth="1"/>
    <col min="8711" max="8711" width="14.7109375" style="531" customWidth="1"/>
    <col min="8712" max="8960" width="9.140625" style="531"/>
    <col min="8961" max="8961" width="4.42578125" style="531" customWidth="1"/>
    <col min="8962" max="8962" width="7.5703125" style="531" customWidth="1"/>
    <col min="8963" max="8963" width="47.42578125" style="531" customWidth="1"/>
    <col min="8964" max="8964" width="14.85546875" style="531" customWidth="1"/>
    <col min="8965" max="8965" width="14" style="531" customWidth="1"/>
    <col min="8966" max="8966" width="14.140625" style="531" customWidth="1"/>
    <col min="8967" max="8967" width="14.7109375" style="531" customWidth="1"/>
    <col min="8968" max="9216" width="9.140625" style="531"/>
    <col min="9217" max="9217" width="4.42578125" style="531" customWidth="1"/>
    <col min="9218" max="9218" width="7.5703125" style="531" customWidth="1"/>
    <col min="9219" max="9219" width="47.42578125" style="531" customWidth="1"/>
    <col min="9220" max="9220" width="14.85546875" style="531" customWidth="1"/>
    <col min="9221" max="9221" width="14" style="531" customWidth="1"/>
    <col min="9222" max="9222" width="14.140625" style="531" customWidth="1"/>
    <col min="9223" max="9223" width="14.7109375" style="531" customWidth="1"/>
    <col min="9224" max="9472" width="9.140625" style="531"/>
    <col min="9473" max="9473" width="4.42578125" style="531" customWidth="1"/>
    <col min="9474" max="9474" width="7.5703125" style="531" customWidth="1"/>
    <col min="9475" max="9475" width="47.42578125" style="531" customWidth="1"/>
    <col min="9476" max="9476" width="14.85546875" style="531" customWidth="1"/>
    <col min="9477" max="9477" width="14" style="531" customWidth="1"/>
    <col min="9478" max="9478" width="14.140625" style="531" customWidth="1"/>
    <col min="9479" max="9479" width="14.7109375" style="531" customWidth="1"/>
    <col min="9480" max="9728" width="9.140625" style="531"/>
    <col min="9729" max="9729" width="4.42578125" style="531" customWidth="1"/>
    <col min="9730" max="9730" width="7.5703125" style="531" customWidth="1"/>
    <col min="9731" max="9731" width="47.42578125" style="531" customWidth="1"/>
    <col min="9732" max="9732" width="14.85546875" style="531" customWidth="1"/>
    <col min="9733" max="9733" width="14" style="531" customWidth="1"/>
    <col min="9734" max="9734" width="14.140625" style="531" customWidth="1"/>
    <col min="9735" max="9735" width="14.7109375" style="531" customWidth="1"/>
    <col min="9736" max="9984" width="9.140625" style="531"/>
    <col min="9985" max="9985" width="4.42578125" style="531" customWidth="1"/>
    <col min="9986" max="9986" width="7.5703125" style="531" customWidth="1"/>
    <col min="9987" max="9987" width="47.42578125" style="531" customWidth="1"/>
    <col min="9988" max="9988" width="14.85546875" style="531" customWidth="1"/>
    <col min="9989" max="9989" width="14" style="531" customWidth="1"/>
    <col min="9990" max="9990" width="14.140625" style="531" customWidth="1"/>
    <col min="9991" max="9991" width="14.7109375" style="531" customWidth="1"/>
    <col min="9992" max="10240" width="9.140625" style="531"/>
    <col min="10241" max="10241" width="4.42578125" style="531" customWidth="1"/>
    <col min="10242" max="10242" width="7.5703125" style="531" customWidth="1"/>
    <col min="10243" max="10243" width="47.42578125" style="531" customWidth="1"/>
    <col min="10244" max="10244" width="14.85546875" style="531" customWidth="1"/>
    <col min="10245" max="10245" width="14" style="531" customWidth="1"/>
    <col min="10246" max="10246" width="14.140625" style="531" customWidth="1"/>
    <col min="10247" max="10247" width="14.7109375" style="531" customWidth="1"/>
    <col min="10248" max="10496" width="9.140625" style="531"/>
    <col min="10497" max="10497" width="4.42578125" style="531" customWidth="1"/>
    <col min="10498" max="10498" width="7.5703125" style="531" customWidth="1"/>
    <col min="10499" max="10499" width="47.42578125" style="531" customWidth="1"/>
    <col min="10500" max="10500" width="14.85546875" style="531" customWidth="1"/>
    <col min="10501" max="10501" width="14" style="531" customWidth="1"/>
    <col min="10502" max="10502" width="14.140625" style="531" customWidth="1"/>
    <col min="10503" max="10503" width="14.7109375" style="531" customWidth="1"/>
    <col min="10504" max="10752" width="9.140625" style="531"/>
    <col min="10753" max="10753" width="4.42578125" style="531" customWidth="1"/>
    <col min="10754" max="10754" width="7.5703125" style="531" customWidth="1"/>
    <col min="10755" max="10755" width="47.42578125" style="531" customWidth="1"/>
    <col min="10756" max="10756" width="14.85546875" style="531" customWidth="1"/>
    <col min="10757" max="10757" width="14" style="531" customWidth="1"/>
    <col min="10758" max="10758" width="14.140625" style="531" customWidth="1"/>
    <col min="10759" max="10759" width="14.7109375" style="531" customWidth="1"/>
    <col min="10760" max="11008" width="9.140625" style="531"/>
    <col min="11009" max="11009" width="4.42578125" style="531" customWidth="1"/>
    <col min="11010" max="11010" width="7.5703125" style="531" customWidth="1"/>
    <col min="11011" max="11011" width="47.42578125" style="531" customWidth="1"/>
    <col min="11012" max="11012" width="14.85546875" style="531" customWidth="1"/>
    <col min="11013" max="11013" width="14" style="531" customWidth="1"/>
    <col min="11014" max="11014" width="14.140625" style="531" customWidth="1"/>
    <col min="11015" max="11015" width="14.7109375" style="531" customWidth="1"/>
    <col min="11016" max="11264" width="9.140625" style="531"/>
    <col min="11265" max="11265" width="4.42578125" style="531" customWidth="1"/>
    <col min="11266" max="11266" width="7.5703125" style="531" customWidth="1"/>
    <col min="11267" max="11267" width="47.42578125" style="531" customWidth="1"/>
    <col min="11268" max="11268" width="14.85546875" style="531" customWidth="1"/>
    <col min="11269" max="11269" width="14" style="531" customWidth="1"/>
    <col min="11270" max="11270" width="14.140625" style="531" customWidth="1"/>
    <col min="11271" max="11271" width="14.7109375" style="531" customWidth="1"/>
    <col min="11272" max="11520" width="9.140625" style="531"/>
    <col min="11521" max="11521" width="4.42578125" style="531" customWidth="1"/>
    <col min="11522" max="11522" width="7.5703125" style="531" customWidth="1"/>
    <col min="11523" max="11523" width="47.42578125" style="531" customWidth="1"/>
    <col min="11524" max="11524" width="14.85546875" style="531" customWidth="1"/>
    <col min="11525" max="11525" width="14" style="531" customWidth="1"/>
    <col min="11526" max="11526" width="14.140625" style="531" customWidth="1"/>
    <col min="11527" max="11527" width="14.7109375" style="531" customWidth="1"/>
    <col min="11528" max="11776" width="9.140625" style="531"/>
    <col min="11777" max="11777" width="4.42578125" style="531" customWidth="1"/>
    <col min="11778" max="11778" width="7.5703125" style="531" customWidth="1"/>
    <col min="11779" max="11779" width="47.42578125" style="531" customWidth="1"/>
    <col min="11780" max="11780" width="14.85546875" style="531" customWidth="1"/>
    <col min="11781" max="11781" width="14" style="531" customWidth="1"/>
    <col min="11782" max="11782" width="14.140625" style="531" customWidth="1"/>
    <col min="11783" max="11783" width="14.7109375" style="531" customWidth="1"/>
    <col min="11784" max="12032" width="9.140625" style="531"/>
    <col min="12033" max="12033" width="4.42578125" style="531" customWidth="1"/>
    <col min="12034" max="12034" width="7.5703125" style="531" customWidth="1"/>
    <col min="12035" max="12035" width="47.42578125" style="531" customWidth="1"/>
    <col min="12036" max="12036" width="14.85546875" style="531" customWidth="1"/>
    <col min="12037" max="12037" width="14" style="531" customWidth="1"/>
    <col min="12038" max="12038" width="14.140625" style="531" customWidth="1"/>
    <col min="12039" max="12039" width="14.7109375" style="531" customWidth="1"/>
    <col min="12040" max="12288" width="9.140625" style="531"/>
    <col min="12289" max="12289" width="4.42578125" style="531" customWidth="1"/>
    <col min="12290" max="12290" width="7.5703125" style="531" customWidth="1"/>
    <col min="12291" max="12291" width="47.42578125" style="531" customWidth="1"/>
    <col min="12292" max="12292" width="14.85546875" style="531" customWidth="1"/>
    <col min="12293" max="12293" width="14" style="531" customWidth="1"/>
    <col min="12294" max="12294" width="14.140625" style="531" customWidth="1"/>
    <col min="12295" max="12295" width="14.7109375" style="531" customWidth="1"/>
    <col min="12296" max="12544" width="9.140625" style="531"/>
    <col min="12545" max="12545" width="4.42578125" style="531" customWidth="1"/>
    <col min="12546" max="12546" width="7.5703125" style="531" customWidth="1"/>
    <col min="12547" max="12547" width="47.42578125" style="531" customWidth="1"/>
    <col min="12548" max="12548" width="14.85546875" style="531" customWidth="1"/>
    <col min="12549" max="12549" width="14" style="531" customWidth="1"/>
    <col min="12550" max="12550" width="14.140625" style="531" customWidth="1"/>
    <col min="12551" max="12551" width="14.7109375" style="531" customWidth="1"/>
    <col min="12552" max="12800" width="9.140625" style="531"/>
    <col min="12801" max="12801" width="4.42578125" style="531" customWidth="1"/>
    <col min="12802" max="12802" width="7.5703125" style="531" customWidth="1"/>
    <col min="12803" max="12803" width="47.42578125" style="531" customWidth="1"/>
    <col min="12804" max="12804" width="14.85546875" style="531" customWidth="1"/>
    <col min="12805" max="12805" width="14" style="531" customWidth="1"/>
    <col min="12806" max="12806" width="14.140625" style="531" customWidth="1"/>
    <col min="12807" max="12807" width="14.7109375" style="531" customWidth="1"/>
    <col min="12808" max="13056" width="9.140625" style="531"/>
    <col min="13057" max="13057" width="4.42578125" style="531" customWidth="1"/>
    <col min="13058" max="13058" width="7.5703125" style="531" customWidth="1"/>
    <col min="13059" max="13059" width="47.42578125" style="531" customWidth="1"/>
    <col min="13060" max="13060" width="14.85546875" style="531" customWidth="1"/>
    <col min="13061" max="13061" width="14" style="531" customWidth="1"/>
    <col min="13062" max="13062" width="14.140625" style="531" customWidth="1"/>
    <col min="13063" max="13063" width="14.7109375" style="531" customWidth="1"/>
    <col min="13064" max="13312" width="9.140625" style="531"/>
    <col min="13313" max="13313" width="4.42578125" style="531" customWidth="1"/>
    <col min="13314" max="13314" width="7.5703125" style="531" customWidth="1"/>
    <col min="13315" max="13315" width="47.42578125" style="531" customWidth="1"/>
    <col min="13316" max="13316" width="14.85546875" style="531" customWidth="1"/>
    <col min="13317" max="13317" width="14" style="531" customWidth="1"/>
    <col min="13318" max="13318" width="14.140625" style="531" customWidth="1"/>
    <col min="13319" max="13319" width="14.7109375" style="531" customWidth="1"/>
    <col min="13320" max="13568" width="9.140625" style="531"/>
    <col min="13569" max="13569" width="4.42578125" style="531" customWidth="1"/>
    <col min="13570" max="13570" width="7.5703125" style="531" customWidth="1"/>
    <col min="13571" max="13571" width="47.42578125" style="531" customWidth="1"/>
    <col min="13572" max="13572" width="14.85546875" style="531" customWidth="1"/>
    <col min="13573" max="13573" width="14" style="531" customWidth="1"/>
    <col min="13574" max="13574" width="14.140625" style="531" customWidth="1"/>
    <col min="13575" max="13575" width="14.7109375" style="531" customWidth="1"/>
    <col min="13576" max="13824" width="9.140625" style="531"/>
    <col min="13825" max="13825" width="4.42578125" style="531" customWidth="1"/>
    <col min="13826" max="13826" width="7.5703125" style="531" customWidth="1"/>
    <col min="13827" max="13827" width="47.42578125" style="531" customWidth="1"/>
    <col min="13828" max="13828" width="14.85546875" style="531" customWidth="1"/>
    <col min="13829" max="13829" width="14" style="531" customWidth="1"/>
    <col min="13830" max="13830" width="14.140625" style="531" customWidth="1"/>
    <col min="13831" max="13831" width="14.7109375" style="531" customWidth="1"/>
    <col min="13832" max="14080" width="9.140625" style="531"/>
    <col min="14081" max="14081" width="4.42578125" style="531" customWidth="1"/>
    <col min="14082" max="14082" width="7.5703125" style="531" customWidth="1"/>
    <col min="14083" max="14083" width="47.42578125" style="531" customWidth="1"/>
    <col min="14084" max="14084" width="14.85546875" style="531" customWidth="1"/>
    <col min="14085" max="14085" width="14" style="531" customWidth="1"/>
    <col min="14086" max="14086" width="14.140625" style="531" customWidth="1"/>
    <col min="14087" max="14087" width="14.7109375" style="531" customWidth="1"/>
    <col min="14088" max="14336" width="9.140625" style="531"/>
    <col min="14337" max="14337" width="4.42578125" style="531" customWidth="1"/>
    <col min="14338" max="14338" width="7.5703125" style="531" customWidth="1"/>
    <col min="14339" max="14339" width="47.42578125" style="531" customWidth="1"/>
    <col min="14340" max="14340" width="14.85546875" style="531" customWidth="1"/>
    <col min="14341" max="14341" width="14" style="531" customWidth="1"/>
    <col min="14342" max="14342" width="14.140625" style="531" customWidth="1"/>
    <col min="14343" max="14343" width="14.7109375" style="531" customWidth="1"/>
    <col min="14344" max="14592" width="9.140625" style="531"/>
    <col min="14593" max="14593" width="4.42578125" style="531" customWidth="1"/>
    <col min="14594" max="14594" width="7.5703125" style="531" customWidth="1"/>
    <col min="14595" max="14595" width="47.42578125" style="531" customWidth="1"/>
    <col min="14596" max="14596" width="14.85546875" style="531" customWidth="1"/>
    <col min="14597" max="14597" width="14" style="531" customWidth="1"/>
    <col min="14598" max="14598" width="14.140625" style="531" customWidth="1"/>
    <col min="14599" max="14599" width="14.7109375" style="531" customWidth="1"/>
    <col min="14600" max="14848" width="9.140625" style="531"/>
    <col min="14849" max="14849" width="4.42578125" style="531" customWidth="1"/>
    <col min="14850" max="14850" width="7.5703125" style="531" customWidth="1"/>
    <col min="14851" max="14851" width="47.42578125" style="531" customWidth="1"/>
    <col min="14852" max="14852" width="14.85546875" style="531" customWidth="1"/>
    <col min="14853" max="14853" width="14" style="531" customWidth="1"/>
    <col min="14854" max="14854" width="14.140625" style="531" customWidth="1"/>
    <col min="14855" max="14855" width="14.7109375" style="531" customWidth="1"/>
    <col min="14856" max="15104" width="9.140625" style="531"/>
    <col min="15105" max="15105" width="4.42578125" style="531" customWidth="1"/>
    <col min="15106" max="15106" width="7.5703125" style="531" customWidth="1"/>
    <col min="15107" max="15107" width="47.42578125" style="531" customWidth="1"/>
    <col min="15108" max="15108" width="14.85546875" style="531" customWidth="1"/>
    <col min="15109" max="15109" width="14" style="531" customWidth="1"/>
    <col min="15110" max="15110" width="14.140625" style="531" customWidth="1"/>
    <col min="15111" max="15111" width="14.7109375" style="531" customWidth="1"/>
    <col min="15112" max="15360" width="9.140625" style="531"/>
    <col min="15361" max="15361" width="4.42578125" style="531" customWidth="1"/>
    <col min="15362" max="15362" width="7.5703125" style="531" customWidth="1"/>
    <col min="15363" max="15363" width="47.42578125" style="531" customWidth="1"/>
    <col min="15364" max="15364" width="14.85546875" style="531" customWidth="1"/>
    <col min="15365" max="15365" width="14" style="531" customWidth="1"/>
    <col min="15366" max="15366" width="14.140625" style="531" customWidth="1"/>
    <col min="15367" max="15367" width="14.7109375" style="531" customWidth="1"/>
    <col min="15368" max="15616" width="9.140625" style="531"/>
    <col min="15617" max="15617" width="4.42578125" style="531" customWidth="1"/>
    <col min="15618" max="15618" width="7.5703125" style="531" customWidth="1"/>
    <col min="15619" max="15619" width="47.42578125" style="531" customWidth="1"/>
    <col min="15620" max="15620" width="14.85546875" style="531" customWidth="1"/>
    <col min="15621" max="15621" width="14" style="531" customWidth="1"/>
    <col min="15622" max="15622" width="14.140625" style="531" customWidth="1"/>
    <col min="15623" max="15623" width="14.7109375" style="531" customWidth="1"/>
    <col min="15624" max="15872" width="9.140625" style="531"/>
    <col min="15873" max="15873" width="4.42578125" style="531" customWidth="1"/>
    <col min="15874" max="15874" width="7.5703125" style="531" customWidth="1"/>
    <col min="15875" max="15875" width="47.42578125" style="531" customWidth="1"/>
    <col min="15876" max="15876" width="14.85546875" style="531" customWidth="1"/>
    <col min="15877" max="15877" width="14" style="531" customWidth="1"/>
    <col min="15878" max="15878" width="14.140625" style="531" customWidth="1"/>
    <col min="15879" max="15879" width="14.7109375" style="531" customWidth="1"/>
    <col min="15880" max="16128" width="9.140625" style="531"/>
    <col min="16129" max="16129" width="4.42578125" style="531" customWidth="1"/>
    <col min="16130" max="16130" width="7.5703125" style="531" customWidth="1"/>
    <col min="16131" max="16131" width="47.42578125" style="531" customWidth="1"/>
    <col min="16132" max="16132" width="14.85546875" style="531" customWidth="1"/>
    <col min="16133" max="16133" width="14" style="531" customWidth="1"/>
    <col min="16134" max="16134" width="14.140625" style="531" customWidth="1"/>
    <col min="16135" max="16135" width="14.7109375" style="531" customWidth="1"/>
    <col min="16136" max="16384" width="9.140625" style="531"/>
  </cols>
  <sheetData>
    <row r="1" spans="1:7" x14ac:dyDescent="0.25">
      <c r="F1" s="366" t="s">
        <v>268</v>
      </c>
    </row>
    <row r="2" spans="1:7" x14ac:dyDescent="0.25">
      <c r="F2" s="367" t="s">
        <v>64</v>
      </c>
    </row>
    <row r="3" spans="1:7" x14ac:dyDescent="0.25">
      <c r="F3" s="367" t="s">
        <v>0</v>
      </c>
    </row>
    <row r="4" spans="1:7" x14ac:dyDescent="0.25">
      <c r="F4" s="367" t="s">
        <v>65</v>
      </c>
    </row>
    <row r="6" spans="1:7" s="368" customFormat="1" ht="15" customHeight="1" x14ac:dyDescent="0.2">
      <c r="A6" s="638" t="s">
        <v>269</v>
      </c>
      <c r="B6" s="638"/>
      <c r="C6" s="638"/>
      <c r="D6" s="638"/>
      <c r="E6" s="638"/>
      <c r="F6" s="638"/>
      <c r="G6" s="638"/>
    </row>
    <row r="7" spans="1:7" s="368" customFormat="1" ht="15" customHeight="1" x14ac:dyDescent="0.2">
      <c r="A7" s="369" t="s">
        <v>270</v>
      </c>
      <c r="B7" s="369"/>
      <c r="C7" s="369"/>
      <c r="D7" s="369"/>
      <c r="E7" s="369"/>
      <c r="F7" s="369"/>
      <c r="G7" s="369"/>
    </row>
    <row r="8" spans="1:7" x14ac:dyDescent="0.25">
      <c r="A8" s="639" t="s">
        <v>271</v>
      </c>
      <c r="B8" s="639"/>
      <c r="C8" s="639"/>
      <c r="D8" s="639"/>
      <c r="E8" s="639"/>
      <c r="F8" s="639"/>
      <c r="G8" s="639"/>
    </row>
    <row r="9" spans="1:7" x14ac:dyDescent="0.25">
      <c r="A9" s="599"/>
      <c r="B9" s="599"/>
      <c r="C9" s="599"/>
      <c r="D9" s="599"/>
      <c r="E9" s="599"/>
      <c r="F9" s="599"/>
      <c r="G9" s="370" t="s">
        <v>1</v>
      </c>
    </row>
    <row r="10" spans="1:7" x14ac:dyDescent="0.25">
      <c r="A10" s="371"/>
      <c r="B10" s="371"/>
      <c r="C10" s="371"/>
      <c r="D10" s="640" t="s">
        <v>272</v>
      </c>
      <c r="E10" s="372"/>
      <c r="F10" s="373"/>
      <c r="G10" s="640" t="s">
        <v>273</v>
      </c>
    </row>
    <row r="11" spans="1:7" x14ac:dyDescent="0.25">
      <c r="A11" s="374" t="s">
        <v>11</v>
      </c>
      <c r="B11" s="374" t="s">
        <v>274</v>
      </c>
      <c r="C11" s="374" t="s">
        <v>275</v>
      </c>
      <c r="D11" s="641"/>
      <c r="E11" s="641" t="s">
        <v>276</v>
      </c>
      <c r="F11" s="641" t="s">
        <v>277</v>
      </c>
      <c r="G11" s="641"/>
    </row>
    <row r="12" spans="1:7" x14ac:dyDescent="0.25">
      <c r="A12" s="374"/>
      <c r="B12" s="375"/>
      <c r="C12" s="374"/>
      <c r="D12" s="641"/>
      <c r="E12" s="641"/>
      <c r="F12" s="641"/>
      <c r="G12" s="641"/>
    </row>
    <row r="13" spans="1:7" x14ac:dyDescent="0.25">
      <c r="A13" s="375"/>
      <c r="B13" s="375" t="s">
        <v>278</v>
      </c>
      <c r="C13" s="375"/>
      <c r="D13" s="642"/>
      <c r="E13" s="642"/>
      <c r="F13" s="642"/>
      <c r="G13" s="642"/>
    </row>
    <row r="14" spans="1:7" ht="11.25" customHeight="1" x14ac:dyDescent="0.25">
      <c r="A14" s="376">
        <v>1</v>
      </c>
      <c r="B14" s="376">
        <v>2</v>
      </c>
      <c r="C14" s="376">
        <v>3</v>
      </c>
      <c r="D14" s="376">
        <v>4</v>
      </c>
      <c r="E14" s="376">
        <v>5</v>
      </c>
      <c r="F14" s="376">
        <v>6</v>
      </c>
      <c r="G14" s="376">
        <v>7</v>
      </c>
    </row>
    <row r="15" spans="1:7" s="599" customFormat="1" x14ac:dyDescent="0.25">
      <c r="A15" s="377"/>
      <c r="B15" s="378">
        <v>801</v>
      </c>
      <c r="C15" s="600"/>
      <c r="D15" s="601"/>
      <c r="E15" s="601"/>
      <c r="F15" s="601"/>
      <c r="G15" s="601"/>
    </row>
    <row r="16" spans="1:7" x14ac:dyDescent="0.25">
      <c r="A16" s="379" t="s">
        <v>12</v>
      </c>
      <c r="B16" s="602">
        <v>80101</v>
      </c>
      <c r="C16" s="380" t="s">
        <v>3</v>
      </c>
      <c r="D16" s="603">
        <v>39.53</v>
      </c>
      <c r="E16" s="603">
        <v>850010.4</v>
      </c>
      <c r="F16" s="603">
        <v>850049.93</v>
      </c>
      <c r="G16" s="603">
        <v>0</v>
      </c>
    </row>
    <row r="17" spans="1:7" x14ac:dyDescent="0.25">
      <c r="A17" s="379" t="s">
        <v>13</v>
      </c>
      <c r="B17" s="602">
        <v>80102</v>
      </c>
      <c r="C17" s="381" t="s">
        <v>279</v>
      </c>
      <c r="D17" s="604">
        <v>0</v>
      </c>
      <c r="E17" s="604">
        <v>20139</v>
      </c>
      <c r="F17" s="604">
        <v>20139</v>
      </c>
      <c r="G17" s="604">
        <v>0</v>
      </c>
    </row>
    <row r="18" spans="1:7" x14ac:dyDescent="0.25">
      <c r="A18" s="379" t="s">
        <v>14</v>
      </c>
      <c r="B18" s="602">
        <v>80104</v>
      </c>
      <c r="C18" s="381" t="s">
        <v>5</v>
      </c>
      <c r="D18" s="604">
        <v>7844.47</v>
      </c>
      <c r="E18" s="604">
        <v>5737172</v>
      </c>
      <c r="F18" s="604">
        <v>5745016.4699999997</v>
      </c>
      <c r="G18" s="604">
        <v>0</v>
      </c>
    </row>
    <row r="19" spans="1:7" x14ac:dyDescent="0.25">
      <c r="A19" s="379" t="s">
        <v>15</v>
      </c>
      <c r="B19" s="602">
        <v>80115</v>
      </c>
      <c r="C19" s="381" t="s">
        <v>6</v>
      </c>
      <c r="D19" s="604">
        <v>45.34</v>
      </c>
      <c r="E19" s="604">
        <v>1146498</v>
      </c>
      <c r="F19" s="604">
        <v>1146543.3400000001</v>
      </c>
      <c r="G19" s="604">
        <v>0</v>
      </c>
    </row>
    <row r="20" spans="1:7" x14ac:dyDescent="0.25">
      <c r="A20" s="379" t="s">
        <v>16</v>
      </c>
      <c r="B20" s="602">
        <v>80120</v>
      </c>
      <c r="C20" s="381" t="s">
        <v>7</v>
      </c>
      <c r="D20" s="605">
        <v>538.15</v>
      </c>
      <c r="E20" s="604">
        <v>277650</v>
      </c>
      <c r="F20" s="604">
        <v>278188.15000000002</v>
      </c>
      <c r="G20" s="604">
        <v>0</v>
      </c>
    </row>
    <row r="21" spans="1:7" x14ac:dyDescent="0.25">
      <c r="A21" s="379" t="s">
        <v>17</v>
      </c>
      <c r="B21" s="602">
        <v>80132</v>
      </c>
      <c r="C21" s="381" t="s">
        <v>280</v>
      </c>
      <c r="D21" s="604">
        <v>0</v>
      </c>
      <c r="E21" s="604">
        <v>92330</v>
      </c>
      <c r="F21" s="604">
        <v>92330</v>
      </c>
      <c r="G21" s="606">
        <v>0</v>
      </c>
    </row>
    <row r="22" spans="1:7" ht="25.5" x14ac:dyDescent="0.25">
      <c r="A22" s="382" t="s">
        <v>18</v>
      </c>
      <c r="B22" s="607">
        <v>80140</v>
      </c>
      <c r="C22" s="383" t="s">
        <v>281</v>
      </c>
      <c r="D22" s="608">
        <v>0</v>
      </c>
      <c r="E22" s="608">
        <v>169270</v>
      </c>
      <c r="F22" s="608">
        <v>169270</v>
      </c>
      <c r="G22" s="608">
        <v>0</v>
      </c>
    </row>
    <row r="23" spans="1:7" ht="14.25" customHeight="1" x14ac:dyDescent="0.25">
      <c r="A23" s="379" t="s">
        <v>19</v>
      </c>
      <c r="B23" s="607">
        <v>80142</v>
      </c>
      <c r="C23" s="383" t="s">
        <v>282</v>
      </c>
      <c r="D23" s="604">
        <v>0</v>
      </c>
      <c r="E23" s="604">
        <v>319147</v>
      </c>
      <c r="F23" s="604">
        <v>319147</v>
      </c>
      <c r="G23" s="604">
        <v>0</v>
      </c>
    </row>
    <row r="24" spans="1:7" ht="14.25" customHeight="1" x14ac:dyDescent="0.25">
      <c r="A24" s="379" t="s">
        <v>283</v>
      </c>
      <c r="B24" s="607">
        <v>80144</v>
      </c>
      <c r="C24" s="383" t="s">
        <v>284</v>
      </c>
      <c r="D24" s="604">
        <v>0</v>
      </c>
      <c r="E24" s="604">
        <v>114800</v>
      </c>
      <c r="F24" s="604">
        <v>114800</v>
      </c>
      <c r="G24" s="604">
        <v>0</v>
      </c>
    </row>
    <row r="25" spans="1:7" x14ac:dyDescent="0.25">
      <c r="A25" s="379" t="s">
        <v>285</v>
      </c>
      <c r="B25" s="607">
        <v>80148</v>
      </c>
      <c r="C25" s="381" t="s">
        <v>286</v>
      </c>
      <c r="D25" s="605">
        <v>370.05</v>
      </c>
      <c r="E25" s="605">
        <v>3412309</v>
      </c>
      <c r="F25" s="605">
        <v>3412679.05</v>
      </c>
      <c r="G25" s="605">
        <v>0</v>
      </c>
    </row>
    <row r="26" spans="1:7" x14ac:dyDescent="0.25">
      <c r="A26" s="609"/>
      <c r="B26" s="384">
        <v>854</v>
      </c>
      <c r="C26" s="385"/>
      <c r="D26" s="610"/>
      <c r="E26" s="610"/>
      <c r="F26" s="610"/>
      <c r="G26" s="610"/>
    </row>
    <row r="27" spans="1:7" x14ac:dyDescent="0.25">
      <c r="A27" s="379" t="s">
        <v>12</v>
      </c>
      <c r="B27" s="602">
        <v>85410</v>
      </c>
      <c r="C27" s="381" t="s">
        <v>9</v>
      </c>
      <c r="D27" s="604">
        <v>10.42</v>
      </c>
      <c r="E27" s="604">
        <v>619650</v>
      </c>
      <c r="F27" s="604">
        <v>619660.42000000004</v>
      </c>
      <c r="G27" s="604">
        <v>0</v>
      </c>
    </row>
    <row r="28" spans="1:7" ht="26.25" customHeight="1" x14ac:dyDescent="0.25">
      <c r="A28" s="379" t="s">
        <v>13</v>
      </c>
      <c r="B28" s="607">
        <v>85412</v>
      </c>
      <c r="C28" s="386" t="s">
        <v>287</v>
      </c>
      <c r="D28" s="608">
        <v>0</v>
      </c>
      <c r="E28" s="608">
        <v>10300</v>
      </c>
      <c r="F28" s="608">
        <v>10300</v>
      </c>
      <c r="G28" s="608">
        <v>0</v>
      </c>
    </row>
    <row r="29" spans="1:7" x14ac:dyDescent="0.25">
      <c r="A29" s="379" t="s">
        <v>14</v>
      </c>
      <c r="B29" s="602">
        <v>85417</v>
      </c>
      <c r="C29" s="386" t="s">
        <v>288</v>
      </c>
      <c r="D29" s="604">
        <v>40</v>
      </c>
      <c r="E29" s="604">
        <v>103400</v>
      </c>
      <c r="F29" s="604">
        <v>103440</v>
      </c>
      <c r="G29" s="604">
        <v>0</v>
      </c>
    </row>
    <row r="30" spans="1:7" x14ac:dyDescent="0.25">
      <c r="A30" s="387" t="s">
        <v>15</v>
      </c>
      <c r="B30" s="611">
        <v>85420</v>
      </c>
      <c r="C30" s="388" t="s">
        <v>289</v>
      </c>
      <c r="D30" s="612">
        <v>0</v>
      </c>
      <c r="E30" s="612">
        <v>22830</v>
      </c>
      <c r="F30" s="612">
        <v>22830</v>
      </c>
      <c r="G30" s="613">
        <v>0</v>
      </c>
    </row>
    <row r="31" spans="1:7" s="617" customFormat="1" ht="21.75" customHeight="1" x14ac:dyDescent="0.25">
      <c r="A31" s="614"/>
      <c r="B31" s="614"/>
      <c r="C31" s="615" t="s">
        <v>290</v>
      </c>
      <c r="D31" s="616">
        <f>SUM(D16:D30)</f>
        <v>8887.9599999999991</v>
      </c>
      <c r="E31" s="616">
        <f>SUM(E16:E30)</f>
        <v>12895505.4</v>
      </c>
      <c r="F31" s="616">
        <f>SUM(F16:F30)</f>
        <v>12904393.360000001</v>
      </c>
      <c r="G31" s="616">
        <f>SUM(G16:G30)</f>
        <v>0</v>
      </c>
    </row>
    <row r="33" spans="1:3" x14ac:dyDescent="0.25">
      <c r="A33" s="618"/>
      <c r="B33" s="618"/>
      <c r="C33" s="389"/>
    </row>
    <row r="34" spans="1:3" x14ac:dyDescent="0.25">
      <c r="A34" s="618"/>
      <c r="B34" s="618"/>
      <c r="C34" s="389"/>
    </row>
    <row r="35" spans="1:3" x14ac:dyDescent="0.25">
      <c r="A35" s="618"/>
      <c r="B35" s="618"/>
      <c r="C35" s="389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74803149606299213" bottom="0.74803149606299213" header="0.31496062992125984" footer="0.31496062992125984"/>
  <pageSetup paperSize="9" firstPageNumber="52" orientation="landscape" useFirstPageNumber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D52A1-78CA-4FFB-88CF-DDFEF2B0A5D8}">
  <sheetPr>
    <tabColor rgb="FF990099"/>
  </sheetPr>
  <dimension ref="A1:WVO166"/>
  <sheetViews>
    <sheetView zoomScale="130" zoomScaleNormal="130" workbookViewId="0"/>
  </sheetViews>
  <sheetFormatPr defaultRowHeight="15" x14ac:dyDescent="0.25"/>
  <cols>
    <col min="1" max="1" width="3.7109375" style="619" customWidth="1"/>
    <col min="2" max="2" width="33.42578125" style="619" customWidth="1"/>
    <col min="3" max="3" width="8.5703125" style="619" customWidth="1"/>
    <col min="4" max="4" width="9.42578125" style="619" customWidth="1"/>
    <col min="5" max="5" width="8.140625" style="619" customWidth="1"/>
    <col min="6" max="6" width="13" style="620" customWidth="1"/>
    <col min="7" max="7" width="13.5703125" style="620" customWidth="1"/>
    <col min="8" max="8" width="9.140625" style="620"/>
    <col min="9" max="9" width="12.42578125" style="620" customWidth="1"/>
    <col min="10" max="76" width="9.140625" style="620"/>
    <col min="77" max="253" width="9.140625" style="619"/>
    <col min="254" max="254" width="5.28515625" style="619" customWidth="1"/>
    <col min="255" max="255" width="8" style="619" customWidth="1"/>
    <col min="256" max="256" width="5.85546875" style="619" customWidth="1"/>
    <col min="257" max="257" width="9.42578125" style="619" customWidth="1"/>
    <col min="258" max="258" width="11.28515625" style="619" customWidth="1"/>
    <col min="259" max="259" width="11" style="619" customWidth="1"/>
    <col min="260" max="260" width="13.140625" style="619" customWidth="1"/>
    <col min="261" max="261" width="11.7109375" style="619" customWidth="1"/>
    <col min="262" max="262" width="11.140625" style="619" customWidth="1"/>
    <col min="263" max="263" width="11.7109375" style="619" customWidth="1"/>
    <col min="264" max="509" width="9.140625" style="619"/>
    <col min="510" max="510" width="5.28515625" style="619" customWidth="1"/>
    <col min="511" max="511" width="8" style="619" customWidth="1"/>
    <col min="512" max="512" width="5.85546875" style="619" customWidth="1"/>
    <col min="513" max="513" width="9.42578125" style="619" customWidth="1"/>
    <col min="514" max="514" width="11.28515625" style="619" customWidth="1"/>
    <col min="515" max="515" width="11" style="619" customWidth="1"/>
    <col min="516" max="516" width="13.140625" style="619" customWidth="1"/>
    <col min="517" max="517" width="11.7109375" style="619" customWidth="1"/>
    <col min="518" max="518" width="11.140625" style="619" customWidth="1"/>
    <col min="519" max="519" width="11.7109375" style="619" customWidth="1"/>
    <col min="520" max="765" width="9.140625" style="619"/>
    <col min="766" max="766" width="5.28515625" style="619" customWidth="1"/>
    <col min="767" max="767" width="8" style="619" customWidth="1"/>
    <col min="768" max="768" width="5.85546875" style="619" customWidth="1"/>
    <col min="769" max="769" width="9.42578125" style="619" customWidth="1"/>
    <col min="770" max="770" width="11.28515625" style="619" customWidth="1"/>
    <col min="771" max="771" width="11" style="619" customWidth="1"/>
    <col min="772" max="772" width="13.140625" style="619" customWidth="1"/>
    <col min="773" max="773" width="11.7109375" style="619" customWidth="1"/>
    <col min="774" max="774" width="11.140625" style="619" customWidth="1"/>
    <col min="775" max="775" width="11.7109375" style="619" customWidth="1"/>
    <col min="776" max="1021" width="9.140625" style="619"/>
    <col min="1022" max="1022" width="5.28515625" style="619" customWidth="1"/>
    <col min="1023" max="1023" width="8" style="619" customWidth="1"/>
    <col min="1024" max="1024" width="5.85546875" style="619" customWidth="1"/>
    <col min="1025" max="1025" width="9.42578125" style="619" customWidth="1"/>
    <col min="1026" max="1026" width="11.28515625" style="619" customWidth="1"/>
    <col min="1027" max="1027" width="11" style="619" customWidth="1"/>
    <col min="1028" max="1028" width="13.140625" style="619" customWidth="1"/>
    <col min="1029" max="1029" width="11.7109375" style="619" customWidth="1"/>
    <col min="1030" max="1030" width="11.140625" style="619" customWidth="1"/>
    <col min="1031" max="1031" width="11.7109375" style="619" customWidth="1"/>
    <col min="1032" max="1277" width="9.140625" style="619"/>
    <col min="1278" max="1278" width="5.28515625" style="619" customWidth="1"/>
    <col min="1279" max="1279" width="8" style="619" customWidth="1"/>
    <col min="1280" max="1280" width="5.85546875" style="619" customWidth="1"/>
    <col min="1281" max="1281" width="9.42578125" style="619" customWidth="1"/>
    <col min="1282" max="1282" width="11.28515625" style="619" customWidth="1"/>
    <col min="1283" max="1283" width="11" style="619" customWidth="1"/>
    <col min="1284" max="1284" width="13.140625" style="619" customWidth="1"/>
    <col min="1285" max="1285" width="11.7109375" style="619" customWidth="1"/>
    <col min="1286" max="1286" width="11.140625" style="619" customWidth="1"/>
    <col min="1287" max="1287" width="11.7109375" style="619" customWidth="1"/>
    <col min="1288" max="1533" width="9.140625" style="619"/>
    <col min="1534" max="1534" width="5.28515625" style="619" customWidth="1"/>
    <col min="1535" max="1535" width="8" style="619" customWidth="1"/>
    <col min="1536" max="1536" width="5.85546875" style="619" customWidth="1"/>
    <col min="1537" max="1537" width="9.42578125" style="619" customWidth="1"/>
    <col min="1538" max="1538" width="11.28515625" style="619" customWidth="1"/>
    <col min="1539" max="1539" width="11" style="619" customWidth="1"/>
    <col min="1540" max="1540" width="13.140625" style="619" customWidth="1"/>
    <col min="1541" max="1541" width="11.7109375" style="619" customWidth="1"/>
    <col min="1542" max="1542" width="11.140625" style="619" customWidth="1"/>
    <col min="1543" max="1543" width="11.7109375" style="619" customWidth="1"/>
    <col min="1544" max="1789" width="9.140625" style="619"/>
    <col min="1790" max="1790" width="5.28515625" style="619" customWidth="1"/>
    <col min="1791" max="1791" width="8" style="619" customWidth="1"/>
    <col min="1792" max="1792" width="5.85546875" style="619" customWidth="1"/>
    <col min="1793" max="1793" width="9.42578125" style="619" customWidth="1"/>
    <col min="1794" max="1794" width="11.28515625" style="619" customWidth="1"/>
    <col min="1795" max="1795" width="11" style="619" customWidth="1"/>
    <col min="1796" max="1796" width="13.140625" style="619" customWidth="1"/>
    <col min="1797" max="1797" width="11.7109375" style="619" customWidth="1"/>
    <col min="1798" max="1798" width="11.140625" style="619" customWidth="1"/>
    <col min="1799" max="1799" width="11.7109375" style="619" customWidth="1"/>
    <col min="1800" max="2045" width="9.140625" style="619"/>
    <col min="2046" max="2046" width="5.28515625" style="619" customWidth="1"/>
    <col min="2047" max="2047" width="8" style="619" customWidth="1"/>
    <col min="2048" max="2048" width="5.85546875" style="619" customWidth="1"/>
    <col min="2049" max="2049" width="9.42578125" style="619" customWidth="1"/>
    <col min="2050" max="2050" width="11.28515625" style="619" customWidth="1"/>
    <col min="2051" max="2051" width="11" style="619" customWidth="1"/>
    <col min="2052" max="2052" width="13.140625" style="619" customWidth="1"/>
    <col min="2053" max="2053" width="11.7109375" style="619" customWidth="1"/>
    <col min="2054" max="2054" width="11.140625" style="619" customWidth="1"/>
    <col min="2055" max="2055" width="11.7109375" style="619" customWidth="1"/>
    <col min="2056" max="2301" width="9.140625" style="619"/>
    <col min="2302" max="2302" width="5.28515625" style="619" customWidth="1"/>
    <col min="2303" max="2303" width="8" style="619" customWidth="1"/>
    <col min="2304" max="2304" width="5.85546875" style="619" customWidth="1"/>
    <col min="2305" max="2305" width="9.42578125" style="619" customWidth="1"/>
    <col min="2306" max="2306" width="11.28515625" style="619" customWidth="1"/>
    <col min="2307" max="2307" width="11" style="619" customWidth="1"/>
    <col min="2308" max="2308" width="13.140625" style="619" customWidth="1"/>
    <col min="2309" max="2309" width="11.7109375" style="619" customWidth="1"/>
    <col min="2310" max="2310" width="11.140625" style="619" customWidth="1"/>
    <col min="2311" max="2311" width="11.7109375" style="619" customWidth="1"/>
    <col min="2312" max="2557" width="9.140625" style="619"/>
    <col min="2558" max="2558" width="5.28515625" style="619" customWidth="1"/>
    <col min="2559" max="2559" width="8" style="619" customWidth="1"/>
    <col min="2560" max="2560" width="5.85546875" style="619" customWidth="1"/>
    <col min="2561" max="2561" width="9.42578125" style="619" customWidth="1"/>
    <col min="2562" max="2562" width="11.28515625" style="619" customWidth="1"/>
    <col min="2563" max="2563" width="11" style="619" customWidth="1"/>
    <col min="2564" max="2564" width="13.140625" style="619" customWidth="1"/>
    <col min="2565" max="2565" width="11.7109375" style="619" customWidth="1"/>
    <col min="2566" max="2566" width="11.140625" style="619" customWidth="1"/>
    <col min="2567" max="2567" width="11.7109375" style="619" customWidth="1"/>
    <col min="2568" max="2813" width="9.140625" style="619"/>
    <col min="2814" max="2814" width="5.28515625" style="619" customWidth="1"/>
    <col min="2815" max="2815" width="8" style="619" customWidth="1"/>
    <col min="2816" max="2816" width="5.85546875" style="619" customWidth="1"/>
    <col min="2817" max="2817" width="9.42578125" style="619" customWidth="1"/>
    <col min="2818" max="2818" width="11.28515625" style="619" customWidth="1"/>
    <col min="2819" max="2819" width="11" style="619" customWidth="1"/>
    <col min="2820" max="2820" width="13.140625" style="619" customWidth="1"/>
    <col min="2821" max="2821" width="11.7109375" style="619" customWidth="1"/>
    <col min="2822" max="2822" width="11.140625" style="619" customWidth="1"/>
    <col min="2823" max="2823" width="11.7109375" style="619" customWidth="1"/>
    <col min="2824" max="3069" width="9.140625" style="619"/>
    <col min="3070" max="3070" width="5.28515625" style="619" customWidth="1"/>
    <col min="3071" max="3071" width="8" style="619" customWidth="1"/>
    <col min="3072" max="3072" width="5.85546875" style="619" customWidth="1"/>
    <col min="3073" max="3073" width="9.42578125" style="619" customWidth="1"/>
    <col min="3074" max="3074" width="11.28515625" style="619" customWidth="1"/>
    <col min="3075" max="3075" width="11" style="619" customWidth="1"/>
    <col min="3076" max="3076" width="13.140625" style="619" customWidth="1"/>
    <col min="3077" max="3077" width="11.7109375" style="619" customWidth="1"/>
    <col min="3078" max="3078" width="11.140625" style="619" customWidth="1"/>
    <col min="3079" max="3079" width="11.7109375" style="619" customWidth="1"/>
    <col min="3080" max="3325" width="9.140625" style="619"/>
    <col min="3326" max="3326" width="5.28515625" style="619" customWidth="1"/>
    <col min="3327" max="3327" width="8" style="619" customWidth="1"/>
    <col min="3328" max="3328" width="5.85546875" style="619" customWidth="1"/>
    <col min="3329" max="3329" width="9.42578125" style="619" customWidth="1"/>
    <col min="3330" max="3330" width="11.28515625" style="619" customWidth="1"/>
    <col min="3331" max="3331" width="11" style="619" customWidth="1"/>
    <col min="3332" max="3332" width="13.140625" style="619" customWidth="1"/>
    <col min="3333" max="3333" width="11.7109375" style="619" customWidth="1"/>
    <col min="3334" max="3334" width="11.140625" style="619" customWidth="1"/>
    <col min="3335" max="3335" width="11.7109375" style="619" customWidth="1"/>
    <col min="3336" max="3581" width="9.140625" style="619"/>
    <col min="3582" max="3582" width="5.28515625" style="619" customWidth="1"/>
    <col min="3583" max="3583" width="8" style="619" customWidth="1"/>
    <col min="3584" max="3584" width="5.85546875" style="619" customWidth="1"/>
    <col min="3585" max="3585" width="9.42578125" style="619" customWidth="1"/>
    <col min="3586" max="3586" width="11.28515625" style="619" customWidth="1"/>
    <col min="3587" max="3587" width="11" style="619" customWidth="1"/>
    <col min="3588" max="3588" width="13.140625" style="619" customWidth="1"/>
    <col min="3589" max="3589" width="11.7109375" style="619" customWidth="1"/>
    <col min="3590" max="3590" width="11.140625" style="619" customWidth="1"/>
    <col min="3591" max="3591" width="11.7109375" style="619" customWidth="1"/>
    <col min="3592" max="3837" width="9.140625" style="619"/>
    <col min="3838" max="3838" width="5.28515625" style="619" customWidth="1"/>
    <col min="3839" max="3839" width="8" style="619" customWidth="1"/>
    <col min="3840" max="3840" width="5.85546875" style="619" customWidth="1"/>
    <col min="3841" max="3841" width="9.42578125" style="619" customWidth="1"/>
    <col min="3842" max="3842" width="11.28515625" style="619" customWidth="1"/>
    <col min="3843" max="3843" width="11" style="619" customWidth="1"/>
    <col min="3844" max="3844" width="13.140625" style="619" customWidth="1"/>
    <col min="3845" max="3845" width="11.7109375" style="619" customWidth="1"/>
    <col min="3846" max="3846" width="11.140625" style="619" customWidth="1"/>
    <col min="3847" max="3847" width="11.7109375" style="619" customWidth="1"/>
    <col min="3848" max="4093" width="9.140625" style="619"/>
    <col min="4094" max="4094" width="5.28515625" style="619" customWidth="1"/>
    <col min="4095" max="4095" width="8" style="619" customWidth="1"/>
    <col min="4096" max="4096" width="5.85546875" style="619" customWidth="1"/>
    <col min="4097" max="4097" width="9.42578125" style="619" customWidth="1"/>
    <col min="4098" max="4098" width="11.28515625" style="619" customWidth="1"/>
    <col min="4099" max="4099" width="11" style="619" customWidth="1"/>
    <col min="4100" max="4100" width="13.140625" style="619" customWidth="1"/>
    <col min="4101" max="4101" width="11.7109375" style="619" customWidth="1"/>
    <col min="4102" max="4102" width="11.140625" style="619" customWidth="1"/>
    <col min="4103" max="4103" width="11.7109375" style="619" customWidth="1"/>
    <col min="4104" max="4349" width="9.140625" style="619"/>
    <col min="4350" max="4350" width="5.28515625" style="619" customWidth="1"/>
    <col min="4351" max="4351" width="8" style="619" customWidth="1"/>
    <col min="4352" max="4352" width="5.85546875" style="619" customWidth="1"/>
    <col min="4353" max="4353" width="9.42578125" style="619" customWidth="1"/>
    <col min="4354" max="4354" width="11.28515625" style="619" customWidth="1"/>
    <col min="4355" max="4355" width="11" style="619" customWidth="1"/>
    <col min="4356" max="4356" width="13.140625" style="619" customWidth="1"/>
    <col min="4357" max="4357" width="11.7109375" style="619" customWidth="1"/>
    <col min="4358" max="4358" width="11.140625" style="619" customWidth="1"/>
    <col min="4359" max="4359" width="11.7109375" style="619" customWidth="1"/>
    <col min="4360" max="4605" width="9.140625" style="619"/>
    <col min="4606" max="4606" width="5.28515625" style="619" customWidth="1"/>
    <col min="4607" max="4607" width="8" style="619" customWidth="1"/>
    <col min="4608" max="4608" width="5.85546875" style="619" customWidth="1"/>
    <col min="4609" max="4609" width="9.42578125" style="619" customWidth="1"/>
    <col min="4610" max="4610" width="11.28515625" style="619" customWidth="1"/>
    <col min="4611" max="4611" width="11" style="619" customWidth="1"/>
    <col min="4612" max="4612" width="13.140625" style="619" customWidth="1"/>
    <col min="4613" max="4613" width="11.7109375" style="619" customWidth="1"/>
    <col min="4614" max="4614" width="11.140625" style="619" customWidth="1"/>
    <col min="4615" max="4615" width="11.7109375" style="619" customWidth="1"/>
    <col min="4616" max="4861" width="9.140625" style="619"/>
    <col min="4862" max="4862" width="5.28515625" style="619" customWidth="1"/>
    <col min="4863" max="4863" width="8" style="619" customWidth="1"/>
    <col min="4864" max="4864" width="5.85546875" style="619" customWidth="1"/>
    <col min="4865" max="4865" width="9.42578125" style="619" customWidth="1"/>
    <col min="4866" max="4866" width="11.28515625" style="619" customWidth="1"/>
    <col min="4867" max="4867" width="11" style="619" customWidth="1"/>
    <col min="4868" max="4868" width="13.140625" style="619" customWidth="1"/>
    <col min="4869" max="4869" width="11.7109375" style="619" customWidth="1"/>
    <col min="4870" max="4870" width="11.140625" style="619" customWidth="1"/>
    <col min="4871" max="4871" width="11.7109375" style="619" customWidth="1"/>
    <col min="4872" max="5117" width="9.140625" style="619"/>
    <col min="5118" max="5118" width="5.28515625" style="619" customWidth="1"/>
    <col min="5119" max="5119" width="8" style="619" customWidth="1"/>
    <col min="5120" max="5120" width="5.85546875" style="619" customWidth="1"/>
    <col min="5121" max="5121" width="9.42578125" style="619" customWidth="1"/>
    <col min="5122" max="5122" width="11.28515625" style="619" customWidth="1"/>
    <col min="5123" max="5123" width="11" style="619" customWidth="1"/>
    <col min="5124" max="5124" width="13.140625" style="619" customWidth="1"/>
    <col min="5125" max="5125" width="11.7109375" style="619" customWidth="1"/>
    <col min="5126" max="5126" width="11.140625" style="619" customWidth="1"/>
    <col min="5127" max="5127" width="11.7109375" style="619" customWidth="1"/>
    <col min="5128" max="5373" width="9.140625" style="619"/>
    <col min="5374" max="5374" width="5.28515625" style="619" customWidth="1"/>
    <col min="5375" max="5375" width="8" style="619" customWidth="1"/>
    <col min="5376" max="5376" width="5.85546875" style="619" customWidth="1"/>
    <col min="5377" max="5377" width="9.42578125" style="619" customWidth="1"/>
    <col min="5378" max="5378" width="11.28515625" style="619" customWidth="1"/>
    <col min="5379" max="5379" width="11" style="619" customWidth="1"/>
    <col min="5380" max="5380" width="13.140625" style="619" customWidth="1"/>
    <col min="5381" max="5381" width="11.7109375" style="619" customWidth="1"/>
    <col min="5382" max="5382" width="11.140625" style="619" customWidth="1"/>
    <col min="5383" max="5383" width="11.7109375" style="619" customWidth="1"/>
    <col min="5384" max="5629" width="9.140625" style="619"/>
    <col min="5630" max="5630" width="5.28515625" style="619" customWidth="1"/>
    <col min="5631" max="5631" width="8" style="619" customWidth="1"/>
    <col min="5632" max="5632" width="5.85546875" style="619" customWidth="1"/>
    <col min="5633" max="5633" width="9.42578125" style="619" customWidth="1"/>
    <col min="5634" max="5634" width="11.28515625" style="619" customWidth="1"/>
    <col min="5635" max="5635" width="11" style="619" customWidth="1"/>
    <col min="5636" max="5636" width="13.140625" style="619" customWidth="1"/>
    <col min="5637" max="5637" width="11.7109375" style="619" customWidth="1"/>
    <col min="5638" max="5638" width="11.140625" style="619" customWidth="1"/>
    <col min="5639" max="5639" width="11.7109375" style="619" customWidth="1"/>
    <col min="5640" max="5885" width="9.140625" style="619"/>
    <col min="5886" max="5886" width="5.28515625" style="619" customWidth="1"/>
    <col min="5887" max="5887" width="8" style="619" customWidth="1"/>
    <col min="5888" max="5888" width="5.85546875" style="619" customWidth="1"/>
    <col min="5889" max="5889" width="9.42578125" style="619" customWidth="1"/>
    <col min="5890" max="5890" width="11.28515625" style="619" customWidth="1"/>
    <col min="5891" max="5891" width="11" style="619" customWidth="1"/>
    <col min="5892" max="5892" width="13.140625" style="619" customWidth="1"/>
    <col min="5893" max="5893" width="11.7109375" style="619" customWidth="1"/>
    <col min="5894" max="5894" width="11.140625" style="619" customWidth="1"/>
    <col min="5895" max="5895" width="11.7109375" style="619" customWidth="1"/>
    <col min="5896" max="6141" width="9.140625" style="619"/>
    <col min="6142" max="6142" width="5.28515625" style="619" customWidth="1"/>
    <col min="6143" max="6143" width="8" style="619" customWidth="1"/>
    <col min="6144" max="6144" width="5.85546875" style="619" customWidth="1"/>
    <col min="6145" max="6145" width="9.42578125" style="619" customWidth="1"/>
    <col min="6146" max="6146" width="11.28515625" style="619" customWidth="1"/>
    <col min="6147" max="6147" width="11" style="619" customWidth="1"/>
    <col min="6148" max="6148" width="13.140625" style="619" customWidth="1"/>
    <col min="6149" max="6149" width="11.7109375" style="619" customWidth="1"/>
    <col min="6150" max="6150" width="11.140625" style="619" customWidth="1"/>
    <col min="6151" max="6151" width="11.7109375" style="619" customWidth="1"/>
    <col min="6152" max="6397" width="9.140625" style="619"/>
    <col min="6398" max="6398" width="5.28515625" style="619" customWidth="1"/>
    <col min="6399" max="6399" width="8" style="619" customWidth="1"/>
    <col min="6400" max="6400" width="5.85546875" style="619" customWidth="1"/>
    <col min="6401" max="6401" width="9.42578125" style="619" customWidth="1"/>
    <col min="6402" max="6402" width="11.28515625" style="619" customWidth="1"/>
    <col min="6403" max="6403" width="11" style="619" customWidth="1"/>
    <col min="6404" max="6404" width="13.140625" style="619" customWidth="1"/>
    <col min="6405" max="6405" width="11.7109375" style="619" customWidth="1"/>
    <col min="6406" max="6406" width="11.140625" style="619" customWidth="1"/>
    <col min="6407" max="6407" width="11.7109375" style="619" customWidth="1"/>
    <col min="6408" max="6653" width="9.140625" style="619"/>
    <col min="6654" max="6654" width="5.28515625" style="619" customWidth="1"/>
    <col min="6655" max="6655" width="8" style="619" customWidth="1"/>
    <col min="6656" max="6656" width="5.85546875" style="619" customWidth="1"/>
    <col min="6657" max="6657" width="9.42578125" style="619" customWidth="1"/>
    <col min="6658" max="6658" width="11.28515625" style="619" customWidth="1"/>
    <col min="6659" max="6659" width="11" style="619" customWidth="1"/>
    <col min="6660" max="6660" width="13.140625" style="619" customWidth="1"/>
    <col min="6661" max="6661" width="11.7109375" style="619" customWidth="1"/>
    <col min="6662" max="6662" width="11.140625" style="619" customWidth="1"/>
    <col min="6663" max="6663" width="11.7109375" style="619" customWidth="1"/>
    <col min="6664" max="6909" width="9.140625" style="619"/>
    <col min="6910" max="6910" width="5.28515625" style="619" customWidth="1"/>
    <col min="6911" max="6911" width="8" style="619" customWidth="1"/>
    <col min="6912" max="6912" width="5.85546875" style="619" customWidth="1"/>
    <col min="6913" max="6913" width="9.42578125" style="619" customWidth="1"/>
    <col min="6914" max="6914" width="11.28515625" style="619" customWidth="1"/>
    <col min="6915" max="6915" width="11" style="619" customWidth="1"/>
    <col min="6916" max="6916" width="13.140625" style="619" customWidth="1"/>
    <col min="6917" max="6917" width="11.7109375" style="619" customWidth="1"/>
    <col min="6918" max="6918" width="11.140625" style="619" customWidth="1"/>
    <col min="6919" max="6919" width="11.7109375" style="619" customWidth="1"/>
    <col min="6920" max="7165" width="9.140625" style="619"/>
    <col min="7166" max="7166" width="5.28515625" style="619" customWidth="1"/>
    <col min="7167" max="7167" width="8" style="619" customWidth="1"/>
    <col min="7168" max="7168" width="5.85546875" style="619" customWidth="1"/>
    <col min="7169" max="7169" width="9.42578125" style="619" customWidth="1"/>
    <col min="7170" max="7170" width="11.28515625" style="619" customWidth="1"/>
    <col min="7171" max="7171" width="11" style="619" customWidth="1"/>
    <col min="7172" max="7172" width="13.140625" style="619" customWidth="1"/>
    <col min="7173" max="7173" width="11.7109375" style="619" customWidth="1"/>
    <col min="7174" max="7174" width="11.140625" style="619" customWidth="1"/>
    <col min="7175" max="7175" width="11.7109375" style="619" customWidth="1"/>
    <col min="7176" max="7421" width="9.140625" style="619"/>
    <col min="7422" max="7422" width="5.28515625" style="619" customWidth="1"/>
    <col min="7423" max="7423" width="8" style="619" customWidth="1"/>
    <col min="7424" max="7424" width="5.85546875" style="619" customWidth="1"/>
    <col min="7425" max="7425" width="9.42578125" style="619" customWidth="1"/>
    <col min="7426" max="7426" width="11.28515625" style="619" customWidth="1"/>
    <col min="7427" max="7427" width="11" style="619" customWidth="1"/>
    <col min="7428" max="7428" width="13.140625" style="619" customWidth="1"/>
    <col min="7429" max="7429" width="11.7109375" style="619" customWidth="1"/>
    <col min="7430" max="7430" width="11.140625" style="619" customWidth="1"/>
    <col min="7431" max="7431" width="11.7109375" style="619" customWidth="1"/>
    <col min="7432" max="7677" width="9.140625" style="619"/>
    <col min="7678" max="7678" width="5.28515625" style="619" customWidth="1"/>
    <col min="7679" max="7679" width="8" style="619" customWidth="1"/>
    <col min="7680" max="7680" width="5.85546875" style="619" customWidth="1"/>
    <col min="7681" max="7681" width="9.42578125" style="619" customWidth="1"/>
    <col min="7682" max="7682" width="11.28515625" style="619" customWidth="1"/>
    <col min="7683" max="7683" width="11" style="619" customWidth="1"/>
    <col min="7684" max="7684" width="13.140625" style="619" customWidth="1"/>
    <col min="7685" max="7685" width="11.7109375" style="619" customWidth="1"/>
    <col min="7686" max="7686" width="11.140625" style="619" customWidth="1"/>
    <col min="7687" max="7687" width="11.7109375" style="619" customWidth="1"/>
    <col min="7688" max="7933" width="9.140625" style="619"/>
    <col min="7934" max="7934" width="5.28515625" style="619" customWidth="1"/>
    <col min="7935" max="7935" width="8" style="619" customWidth="1"/>
    <col min="7936" max="7936" width="5.85546875" style="619" customWidth="1"/>
    <col min="7937" max="7937" width="9.42578125" style="619" customWidth="1"/>
    <col min="7938" max="7938" width="11.28515625" style="619" customWidth="1"/>
    <col min="7939" max="7939" width="11" style="619" customWidth="1"/>
    <col min="7940" max="7940" width="13.140625" style="619" customWidth="1"/>
    <col min="7941" max="7941" width="11.7109375" style="619" customWidth="1"/>
    <col min="7942" max="7942" width="11.140625" style="619" customWidth="1"/>
    <col min="7943" max="7943" width="11.7109375" style="619" customWidth="1"/>
    <col min="7944" max="8189" width="9.140625" style="619"/>
    <col min="8190" max="8190" width="5.28515625" style="619" customWidth="1"/>
    <col min="8191" max="8191" width="8" style="619" customWidth="1"/>
    <col min="8192" max="8192" width="5.85546875" style="619" customWidth="1"/>
    <col min="8193" max="8193" width="9.42578125" style="619" customWidth="1"/>
    <col min="8194" max="8194" width="11.28515625" style="619" customWidth="1"/>
    <col min="8195" max="8195" width="11" style="619" customWidth="1"/>
    <col min="8196" max="8196" width="13.140625" style="619" customWidth="1"/>
    <col min="8197" max="8197" width="11.7109375" style="619" customWidth="1"/>
    <col min="8198" max="8198" width="11.140625" style="619" customWidth="1"/>
    <col min="8199" max="8199" width="11.7109375" style="619" customWidth="1"/>
    <col min="8200" max="8445" width="9.140625" style="619"/>
    <col min="8446" max="8446" width="5.28515625" style="619" customWidth="1"/>
    <col min="8447" max="8447" width="8" style="619" customWidth="1"/>
    <col min="8448" max="8448" width="5.85546875" style="619" customWidth="1"/>
    <col min="8449" max="8449" width="9.42578125" style="619" customWidth="1"/>
    <col min="8450" max="8450" width="11.28515625" style="619" customWidth="1"/>
    <col min="8451" max="8451" width="11" style="619" customWidth="1"/>
    <col min="8452" max="8452" width="13.140625" style="619" customWidth="1"/>
    <col min="8453" max="8453" width="11.7109375" style="619" customWidth="1"/>
    <col min="8454" max="8454" width="11.140625" style="619" customWidth="1"/>
    <col min="8455" max="8455" width="11.7109375" style="619" customWidth="1"/>
    <col min="8456" max="8701" width="9.140625" style="619"/>
    <col min="8702" max="8702" width="5.28515625" style="619" customWidth="1"/>
    <col min="8703" max="8703" width="8" style="619" customWidth="1"/>
    <col min="8704" max="8704" width="5.85546875" style="619" customWidth="1"/>
    <col min="8705" max="8705" width="9.42578125" style="619" customWidth="1"/>
    <col min="8706" max="8706" width="11.28515625" style="619" customWidth="1"/>
    <col min="8707" max="8707" width="11" style="619" customWidth="1"/>
    <col min="8708" max="8708" width="13.140625" style="619" customWidth="1"/>
    <col min="8709" max="8709" width="11.7109375" style="619" customWidth="1"/>
    <col min="8710" max="8710" width="11.140625" style="619" customWidth="1"/>
    <col min="8711" max="8711" width="11.7109375" style="619" customWidth="1"/>
    <col min="8712" max="8957" width="9.140625" style="619"/>
    <col min="8958" max="8958" width="5.28515625" style="619" customWidth="1"/>
    <col min="8959" max="8959" width="8" style="619" customWidth="1"/>
    <col min="8960" max="8960" width="5.85546875" style="619" customWidth="1"/>
    <col min="8961" max="8961" width="9.42578125" style="619" customWidth="1"/>
    <col min="8962" max="8962" width="11.28515625" style="619" customWidth="1"/>
    <col min="8963" max="8963" width="11" style="619" customWidth="1"/>
    <col min="8964" max="8964" width="13.140625" style="619" customWidth="1"/>
    <col min="8965" max="8965" width="11.7109375" style="619" customWidth="1"/>
    <col min="8966" max="8966" width="11.140625" style="619" customWidth="1"/>
    <col min="8967" max="8967" width="11.7109375" style="619" customWidth="1"/>
    <col min="8968" max="9213" width="9.140625" style="619"/>
    <col min="9214" max="9214" width="5.28515625" style="619" customWidth="1"/>
    <col min="9215" max="9215" width="8" style="619" customWidth="1"/>
    <col min="9216" max="9216" width="5.85546875" style="619" customWidth="1"/>
    <col min="9217" max="9217" width="9.42578125" style="619" customWidth="1"/>
    <col min="9218" max="9218" width="11.28515625" style="619" customWidth="1"/>
    <col min="9219" max="9219" width="11" style="619" customWidth="1"/>
    <col min="9220" max="9220" width="13.140625" style="619" customWidth="1"/>
    <col min="9221" max="9221" width="11.7109375" style="619" customWidth="1"/>
    <col min="9222" max="9222" width="11.140625" style="619" customWidth="1"/>
    <col min="9223" max="9223" width="11.7109375" style="619" customWidth="1"/>
    <col min="9224" max="9469" width="9.140625" style="619"/>
    <col min="9470" max="9470" width="5.28515625" style="619" customWidth="1"/>
    <col min="9471" max="9471" width="8" style="619" customWidth="1"/>
    <col min="9472" max="9472" width="5.85546875" style="619" customWidth="1"/>
    <col min="9473" max="9473" width="9.42578125" style="619" customWidth="1"/>
    <col min="9474" max="9474" width="11.28515625" style="619" customWidth="1"/>
    <col min="9475" max="9475" width="11" style="619" customWidth="1"/>
    <col min="9476" max="9476" width="13.140625" style="619" customWidth="1"/>
    <col min="9477" max="9477" width="11.7109375" style="619" customWidth="1"/>
    <col min="9478" max="9478" width="11.140625" style="619" customWidth="1"/>
    <col min="9479" max="9479" width="11.7109375" style="619" customWidth="1"/>
    <col min="9480" max="9725" width="9.140625" style="619"/>
    <col min="9726" max="9726" width="5.28515625" style="619" customWidth="1"/>
    <col min="9727" max="9727" width="8" style="619" customWidth="1"/>
    <col min="9728" max="9728" width="5.85546875" style="619" customWidth="1"/>
    <col min="9729" max="9729" width="9.42578125" style="619" customWidth="1"/>
    <col min="9730" max="9730" width="11.28515625" style="619" customWidth="1"/>
    <col min="9731" max="9731" width="11" style="619" customWidth="1"/>
    <col min="9732" max="9732" width="13.140625" style="619" customWidth="1"/>
    <col min="9733" max="9733" width="11.7109375" style="619" customWidth="1"/>
    <col min="9734" max="9734" width="11.140625" style="619" customWidth="1"/>
    <col min="9735" max="9735" width="11.7109375" style="619" customWidth="1"/>
    <col min="9736" max="9981" width="9.140625" style="619"/>
    <col min="9982" max="9982" width="5.28515625" style="619" customWidth="1"/>
    <col min="9983" max="9983" width="8" style="619" customWidth="1"/>
    <col min="9984" max="9984" width="5.85546875" style="619" customWidth="1"/>
    <col min="9985" max="9985" width="9.42578125" style="619" customWidth="1"/>
    <col min="9986" max="9986" width="11.28515625" style="619" customWidth="1"/>
    <col min="9987" max="9987" width="11" style="619" customWidth="1"/>
    <col min="9988" max="9988" width="13.140625" style="619" customWidth="1"/>
    <col min="9989" max="9989" width="11.7109375" style="619" customWidth="1"/>
    <col min="9990" max="9990" width="11.140625" style="619" customWidth="1"/>
    <col min="9991" max="9991" width="11.7109375" style="619" customWidth="1"/>
    <col min="9992" max="10237" width="9.140625" style="619"/>
    <col min="10238" max="10238" width="5.28515625" style="619" customWidth="1"/>
    <col min="10239" max="10239" width="8" style="619" customWidth="1"/>
    <col min="10240" max="10240" width="5.85546875" style="619" customWidth="1"/>
    <col min="10241" max="10241" width="9.42578125" style="619" customWidth="1"/>
    <col min="10242" max="10242" width="11.28515625" style="619" customWidth="1"/>
    <col min="10243" max="10243" width="11" style="619" customWidth="1"/>
    <col min="10244" max="10244" width="13.140625" style="619" customWidth="1"/>
    <col min="10245" max="10245" width="11.7109375" style="619" customWidth="1"/>
    <col min="10246" max="10246" width="11.140625" style="619" customWidth="1"/>
    <col min="10247" max="10247" width="11.7109375" style="619" customWidth="1"/>
    <col min="10248" max="10493" width="9.140625" style="619"/>
    <col min="10494" max="10494" width="5.28515625" style="619" customWidth="1"/>
    <col min="10495" max="10495" width="8" style="619" customWidth="1"/>
    <col min="10496" max="10496" width="5.85546875" style="619" customWidth="1"/>
    <col min="10497" max="10497" width="9.42578125" style="619" customWidth="1"/>
    <col min="10498" max="10498" width="11.28515625" style="619" customWidth="1"/>
    <col min="10499" max="10499" width="11" style="619" customWidth="1"/>
    <col min="10500" max="10500" width="13.140625" style="619" customWidth="1"/>
    <col min="10501" max="10501" width="11.7109375" style="619" customWidth="1"/>
    <col min="10502" max="10502" width="11.140625" style="619" customWidth="1"/>
    <col min="10503" max="10503" width="11.7109375" style="619" customWidth="1"/>
    <col min="10504" max="10749" width="9.140625" style="619"/>
    <col min="10750" max="10750" width="5.28515625" style="619" customWidth="1"/>
    <col min="10751" max="10751" width="8" style="619" customWidth="1"/>
    <col min="10752" max="10752" width="5.85546875" style="619" customWidth="1"/>
    <col min="10753" max="10753" width="9.42578125" style="619" customWidth="1"/>
    <col min="10754" max="10754" width="11.28515625" style="619" customWidth="1"/>
    <col min="10755" max="10755" width="11" style="619" customWidth="1"/>
    <col min="10756" max="10756" width="13.140625" style="619" customWidth="1"/>
    <col min="10757" max="10757" width="11.7109375" style="619" customWidth="1"/>
    <col min="10758" max="10758" width="11.140625" style="619" customWidth="1"/>
    <col min="10759" max="10759" width="11.7109375" style="619" customWidth="1"/>
    <col min="10760" max="11005" width="9.140625" style="619"/>
    <col min="11006" max="11006" width="5.28515625" style="619" customWidth="1"/>
    <col min="11007" max="11007" width="8" style="619" customWidth="1"/>
    <col min="11008" max="11008" width="5.85546875" style="619" customWidth="1"/>
    <col min="11009" max="11009" width="9.42578125" style="619" customWidth="1"/>
    <col min="11010" max="11010" width="11.28515625" style="619" customWidth="1"/>
    <col min="11011" max="11011" width="11" style="619" customWidth="1"/>
    <col min="11012" max="11012" width="13.140625" style="619" customWidth="1"/>
    <col min="11013" max="11013" width="11.7109375" style="619" customWidth="1"/>
    <col min="11014" max="11014" width="11.140625" style="619" customWidth="1"/>
    <col min="11015" max="11015" width="11.7109375" style="619" customWidth="1"/>
    <col min="11016" max="11261" width="9.140625" style="619"/>
    <col min="11262" max="11262" width="5.28515625" style="619" customWidth="1"/>
    <col min="11263" max="11263" width="8" style="619" customWidth="1"/>
    <col min="11264" max="11264" width="5.85546875" style="619" customWidth="1"/>
    <col min="11265" max="11265" width="9.42578125" style="619" customWidth="1"/>
    <col min="11266" max="11266" width="11.28515625" style="619" customWidth="1"/>
    <col min="11267" max="11267" width="11" style="619" customWidth="1"/>
    <col min="11268" max="11268" width="13.140625" style="619" customWidth="1"/>
    <col min="11269" max="11269" width="11.7109375" style="619" customWidth="1"/>
    <col min="11270" max="11270" width="11.140625" style="619" customWidth="1"/>
    <col min="11271" max="11271" width="11.7109375" style="619" customWidth="1"/>
    <col min="11272" max="11517" width="9.140625" style="619"/>
    <col min="11518" max="11518" width="5.28515625" style="619" customWidth="1"/>
    <col min="11519" max="11519" width="8" style="619" customWidth="1"/>
    <col min="11520" max="11520" width="5.85546875" style="619" customWidth="1"/>
    <col min="11521" max="11521" width="9.42578125" style="619" customWidth="1"/>
    <col min="11522" max="11522" width="11.28515625" style="619" customWidth="1"/>
    <col min="11523" max="11523" width="11" style="619" customWidth="1"/>
    <col min="11524" max="11524" width="13.140625" style="619" customWidth="1"/>
    <col min="11525" max="11525" width="11.7109375" style="619" customWidth="1"/>
    <col min="11526" max="11526" width="11.140625" style="619" customWidth="1"/>
    <col min="11527" max="11527" width="11.7109375" style="619" customWidth="1"/>
    <col min="11528" max="11773" width="9.140625" style="619"/>
    <col min="11774" max="11774" width="5.28515625" style="619" customWidth="1"/>
    <col min="11775" max="11775" width="8" style="619" customWidth="1"/>
    <col min="11776" max="11776" width="5.85546875" style="619" customWidth="1"/>
    <col min="11777" max="11777" width="9.42578125" style="619" customWidth="1"/>
    <col min="11778" max="11778" width="11.28515625" style="619" customWidth="1"/>
    <col min="11779" max="11779" width="11" style="619" customWidth="1"/>
    <col min="11780" max="11780" width="13.140625" style="619" customWidth="1"/>
    <col min="11781" max="11781" width="11.7109375" style="619" customWidth="1"/>
    <col min="11782" max="11782" width="11.140625" style="619" customWidth="1"/>
    <col min="11783" max="11783" width="11.7109375" style="619" customWidth="1"/>
    <col min="11784" max="12029" width="9.140625" style="619"/>
    <col min="12030" max="12030" width="5.28515625" style="619" customWidth="1"/>
    <col min="12031" max="12031" width="8" style="619" customWidth="1"/>
    <col min="12032" max="12032" width="5.85546875" style="619" customWidth="1"/>
    <col min="12033" max="12033" width="9.42578125" style="619" customWidth="1"/>
    <col min="12034" max="12034" width="11.28515625" style="619" customWidth="1"/>
    <col min="12035" max="12035" width="11" style="619" customWidth="1"/>
    <col min="12036" max="12036" width="13.140625" style="619" customWidth="1"/>
    <col min="12037" max="12037" width="11.7109375" style="619" customWidth="1"/>
    <col min="12038" max="12038" width="11.140625" style="619" customWidth="1"/>
    <col min="12039" max="12039" width="11.7109375" style="619" customWidth="1"/>
    <col min="12040" max="12285" width="9.140625" style="619"/>
    <col min="12286" max="12286" width="5.28515625" style="619" customWidth="1"/>
    <col min="12287" max="12287" width="8" style="619" customWidth="1"/>
    <col min="12288" max="12288" width="5.85546875" style="619" customWidth="1"/>
    <col min="12289" max="12289" width="9.42578125" style="619" customWidth="1"/>
    <col min="12290" max="12290" width="11.28515625" style="619" customWidth="1"/>
    <col min="12291" max="12291" width="11" style="619" customWidth="1"/>
    <col min="12292" max="12292" width="13.140625" style="619" customWidth="1"/>
    <col min="12293" max="12293" width="11.7109375" style="619" customWidth="1"/>
    <col min="12294" max="12294" width="11.140625" style="619" customWidth="1"/>
    <col min="12295" max="12295" width="11.7109375" style="619" customWidth="1"/>
    <col min="12296" max="12541" width="9.140625" style="619"/>
    <col min="12542" max="12542" width="5.28515625" style="619" customWidth="1"/>
    <col min="12543" max="12543" width="8" style="619" customWidth="1"/>
    <col min="12544" max="12544" width="5.85546875" style="619" customWidth="1"/>
    <col min="12545" max="12545" width="9.42578125" style="619" customWidth="1"/>
    <col min="12546" max="12546" width="11.28515625" style="619" customWidth="1"/>
    <col min="12547" max="12547" width="11" style="619" customWidth="1"/>
    <col min="12548" max="12548" width="13.140625" style="619" customWidth="1"/>
    <col min="12549" max="12549" width="11.7109375" style="619" customWidth="1"/>
    <col min="12550" max="12550" width="11.140625" style="619" customWidth="1"/>
    <col min="12551" max="12551" width="11.7109375" style="619" customWidth="1"/>
    <col min="12552" max="12797" width="9.140625" style="619"/>
    <col min="12798" max="12798" width="5.28515625" style="619" customWidth="1"/>
    <col min="12799" max="12799" width="8" style="619" customWidth="1"/>
    <col min="12800" max="12800" width="5.85546875" style="619" customWidth="1"/>
    <col min="12801" max="12801" width="9.42578125" style="619" customWidth="1"/>
    <col min="12802" max="12802" width="11.28515625" style="619" customWidth="1"/>
    <col min="12803" max="12803" width="11" style="619" customWidth="1"/>
    <col min="12804" max="12804" width="13.140625" style="619" customWidth="1"/>
    <col min="12805" max="12805" width="11.7109375" style="619" customWidth="1"/>
    <col min="12806" max="12806" width="11.140625" style="619" customWidth="1"/>
    <col min="12807" max="12807" width="11.7109375" style="619" customWidth="1"/>
    <col min="12808" max="13053" width="9.140625" style="619"/>
    <col min="13054" max="13054" width="5.28515625" style="619" customWidth="1"/>
    <col min="13055" max="13055" width="8" style="619" customWidth="1"/>
    <col min="13056" max="13056" width="5.85546875" style="619" customWidth="1"/>
    <col min="13057" max="13057" width="9.42578125" style="619" customWidth="1"/>
    <col min="13058" max="13058" width="11.28515625" style="619" customWidth="1"/>
    <col min="13059" max="13059" width="11" style="619" customWidth="1"/>
    <col min="13060" max="13060" width="13.140625" style="619" customWidth="1"/>
    <col min="13061" max="13061" width="11.7109375" style="619" customWidth="1"/>
    <col min="13062" max="13062" width="11.140625" style="619" customWidth="1"/>
    <col min="13063" max="13063" width="11.7109375" style="619" customWidth="1"/>
    <col min="13064" max="13309" width="9.140625" style="619"/>
    <col min="13310" max="13310" width="5.28515625" style="619" customWidth="1"/>
    <col min="13311" max="13311" width="8" style="619" customWidth="1"/>
    <col min="13312" max="13312" width="5.85546875" style="619" customWidth="1"/>
    <col min="13313" max="13313" width="9.42578125" style="619" customWidth="1"/>
    <col min="13314" max="13314" width="11.28515625" style="619" customWidth="1"/>
    <col min="13315" max="13315" width="11" style="619" customWidth="1"/>
    <col min="13316" max="13316" width="13.140625" style="619" customWidth="1"/>
    <col min="13317" max="13317" width="11.7109375" style="619" customWidth="1"/>
    <col min="13318" max="13318" width="11.140625" style="619" customWidth="1"/>
    <col min="13319" max="13319" width="11.7109375" style="619" customWidth="1"/>
    <col min="13320" max="13565" width="9.140625" style="619"/>
    <col min="13566" max="13566" width="5.28515625" style="619" customWidth="1"/>
    <col min="13567" max="13567" width="8" style="619" customWidth="1"/>
    <col min="13568" max="13568" width="5.85546875" style="619" customWidth="1"/>
    <col min="13569" max="13569" width="9.42578125" style="619" customWidth="1"/>
    <col min="13570" max="13570" width="11.28515625" style="619" customWidth="1"/>
    <col min="13571" max="13571" width="11" style="619" customWidth="1"/>
    <col min="13572" max="13572" width="13.140625" style="619" customWidth="1"/>
    <col min="13573" max="13573" width="11.7109375" style="619" customWidth="1"/>
    <col min="13574" max="13574" width="11.140625" style="619" customWidth="1"/>
    <col min="13575" max="13575" width="11.7109375" style="619" customWidth="1"/>
    <col min="13576" max="13821" width="9.140625" style="619"/>
    <col min="13822" max="13822" width="5.28515625" style="619" customWidth="1"/>
    <col min="13823" max="13823" width="8" style="619" customWidth="1"/>
    <col min="13824" max="13824" width="5.85546875" style="619" customWidth="1"/>
    <col min="13825" max="13825" width="9.42578125" style="619" customWidth="1"/>
    <col min="13826" max="13826" width="11.28515625" style="619" customWidth="1"/>
    <col min="13827" max="13827" width="11" style="619" customWidth="1"/>
    <col min="13828" max="13828" width="13.140625" style="619" customWidth="1"/>
    <col min="13829" max="13829" width="11.7109375" style="619" customWidth="1"/>
    <col min="13830" max="13830" width="11.140625" style="619" customWidth="1"/>
    <col min="13831" max="13831" width="11.7109375" style="619" customWidth="1"/>
    <col min="13832" max="14077" width="9.140625" style="619"/>
    <col min="14078" max="14078" width="5.28515625" style="619" customWidth="1"/>
    <col min="14079" max="14079" width="8" style="619" customWidth="1"/>
    <col min="14080" max="14080" width="5.85546875" style="619" customWidth="1"/>
    <col min="14081" max="14081" width="9.42578125" style="619" customWidth="1"/>
    <col min="14082" max="14082" width="11.28515625" style="619" customWidth="1"/>
    <col min="14083" max="14083" width="11" style="619" customWidth="1"/>
    <col min="14084" max="14084" width="13.140625" style="619" customWidth="1"/>
    <col min="14085" max="14085" width="11.7109375" style="619" customWidth="1"/>
    <col min="14086" max="14086" width="11.140625" style="619" customWidth="1"/>
    <col min="14087" max="14087" width="11.7109375" style="619" customWidth="1"/>
    <col min="14088" max="14333" width="9.140625" style="619"/>
    <col min="14334" max="14334" width="5.28515625" style="619" customWidth="1"/>
    <col min="14335" max="14335" width="8" style="619" customWidth="1"/>
    <col min="14336" max="14336" width="5.85546875" style="619" customWidth="1"/>
    <col min="14337" max="14337" width="9.42578125" style="619" customWidth="1"/>
    <col min="14338" max="14338" width="11.28515625" style="619" customWidth="1"/>
    <col min="14339" max="14339" width="11" style="619" customWidth="1"/>
    <col min="14340" max="14340" width="13.140625" style="619" customWidth="1"/>
    <col min="14341" max="14341" width="11.7109375" style="619" customWidth="1"/>
    <col min="14342" max="14342" width="11.140625" style="619" customWidth="1"/>
    <col min="14343" max="14343" width="11.7109375" style="619" customWidth="1"/>
    <col min="14344" max="14589" width="9.140625" style="619"/>
    <col min="14590" max="14590" width="5.28515625" style="619" customWidth="1"/>
    <col min="14591" max="14591" width="8" style="619" customWidth="1"/>
    <col min="14592" max="14592" width="5.85546875" style="619" customWidth="1"/>
    <col min="14593" max="14593" width="9.42578125" style="619" customWidth="1"/>
    <col min="14594" max="14594" width="11.28515625" style="619" customWidth="1"/>
    <col min="14595" max="14595" width="11" style="619" customWidth="1"/>
    <col min="14596" max="14596" width="13.140625" style="619" customWidth="1"/>
    <col min="14597" max="14597" width="11.7109375" style="619" customWidth="1"/>
    <col min="14598" max="14598" width="11.140625" style="619" customWidth="1"/>
    <col min="14599" max="14599" width="11.7109375" style="619" customWidth="1"/>
    <col min="14600" max="14845" width="9.140625" style="619"/>
    <col min="14846" max="14846" width="5.28515625" style="619" customWidth="1"/>
    <col min="14847" max="14847" width="8" style="619" customWidth="1"/>
    <col min="14848" max="14848" width="5.85546875" style="619" customWidth="1"/>
    <col min="14849" max="14849" width="9.42578125" style="619" customWidth="1"/>
    <col min="14850" max="14850" width="11.28515625" style="619" customWidth="1"/>
    <col min="14851" max="14851" width="11" style="619" customWidth="1"/>
    <col min="14852" max="14852" width="13.140625" style="619" customWidth="1"/>
    <col min="14853" max="14853" width="11.7109375" style="619" customWidth="1"/>
    <col min="14854" max="14854" width="11.140625" style="619" customWidth="1"/>
    <col min="14855" max="14855" width="11.7109375" style="619" customWidth="1"/>
    <col min="14856" max="15101" width="9.140625" style="619"/>
    <col min="15102" max="15102" width="5.28515625" style="619" customWidth="1"/>
    <col min="15103" max="15103" width="8" style="619" customWidth="1"/>
    <col min="15104" max="15104" width="5.85546875" style="619" customWidth="1"/>
    <col min="15105" max="15105" width="9.42578125" style="619" customWidth="1"/>
    <col min="15106" max="15106" width="11.28515625" style="619" customWidth="1"/>
    <col min="15107" max="15107" width="11" style="619" customWidth="1"/>
    <col min="15108" max="15108" width="13.140625" style="619" customWidth="1"/>
    <col min="15109" max="15109" width="11.7109375" style="619" customWidth="1"/>
    <col min="15110" max="15110" width="11.140625" style="619" customWidth="1"/>
    <col min="15111" max="15111" width="11.7109375" style="619" customWidth="1"/>
    <col min="15112" max="15357" width="9.140625" style="619"/>
    <col min="15358" max="15358" width="5.28515625" style="619" customWidth="1"/>
    <col min="15359" max="15359" width="8" style="619" customWidth="1"/>
    <col min="15360" max="15360" width="5.85546875" style="619" customWidth="1"/>
    <col min="15361" max="15361" width="9.42578125" style="619" customWidth="1"/>
    <col min="15362" max="15362" width="11.28515625" style="619" customWidth="1"/>
    <col min="15363" max="15363" width="11" style="619" customWidth="1"/>
    <col min="15364" max="15364" width="13.140625" style="619" customWidth="1"/>
    <col min="15365" max="15365" width="11.7109375" style="619" customWidth="1"/>
    <col min="15366" max="15366" width="11.140625" style="619" customWidth="1"/>
    <col min="15367" max="15367" width="11.7109375" style="619" customWidth="1"/>
    <col min="15368" max="15613" width="9.140625" style="619"/>
    <col min="15614" max="15614" width="5.28515625" style="619" customWidth="1"/>
    <col min="15615" max="15615" width="8" style="619" customWidth="1"/>
    <col min="15616" max="15616" width="5.85546875" style="619" customWidth="1"/>
    <col min="15617" max="15617" width="9.42578125" style="619" customWidth="1"/>
    <col min="15618" max="15618" width="11.28515625" style="619" customWidth="1"/>
    <col min="15619" max="15619" width="11" style="619" customWidth="1"/>
    <col min="15620" max="15620" width="13.140625" style="619" customWidth="1"/>
    <col min="15621" max="15621" width="11.7109375" style="619" customWidth="1"/>
    <col min="15622" max="15622" width="11.140625" style="619" customWidth="1"/>
    <col min="15623" max="15623" width="11.7109375" style="619" customWidth="1"/>
    <col min="15624" max="15869" width="9.140625" style="619"/>
    <col min="15870" max="15870" width="5.28515625" style="619" customWidth="1"/>
    <col min="15871" max="15871" width="8" style="619" customWidth="1"/>
    <col min="15872" max="15872" width="5.85546875" style="619" customWidth="1"/>
    <col min="15873" max="15873" width="9.42578125" style="619" customWidth="1"/>
    <col min="15874" max="15874" width="11.28515625" style="619" customWidth="1"/>
    <col min="15875" max="15875" width="11" style="619" customWidth="1"/>
    <col min="15876" max="15876" width="13.140625" style="619" customWidth="1"/>
    <col min="15877" max="15877" width="11.7109375" style="619" customWidth="1"/>
    <col min="15878" max="15878" width="11.140625" style="619" customWidth="1"/>
    <col min="15879" max="15879" width="11.7109375" style="619" customWidth="1"/>
    <col min="15880" max="16125" width="9.140625" style="619"/>
    <col min="16126" max="16126" width="5.28515625" style="619" customWidth="1"/>
    <col min="16127" max="16127" width="8" style="619" customWidth="1"/>
    <col min="16128" max="16128" width="5.85546875" style="619" customWidth="1"/>
    <col min="16129" max="16129" width="9.42578125" style="619" customWidth="1"/>
    <col min="16130" max="16130" width="11.28515625" style="619" customWidth="1"/>
    <col min="16131" max="16131" width="11" style="619" customWidth="1"/>
    <col min="16132" max="16132" width="13.140625" style="619" customWidth="1"/>
    <col min="16133" max="16133" width="11.7109375" style="619" customWidth="1"/>
    <col min="16134" max="16134" width="11.140625" style="619" customWidth="1"/>
    <col min="16135" max="16135" width="11.7109375" style="619" customWidth="1"/>
    <col min="16136" max="16384" width="9.140625" style="619"/>
  </cols>
  <sheetData>
    <row r="1" spans="1:72" ht="12.75" customHeight="1" x14ac:dyDescent="0.25">
      <c r="A1" s="327"/>
      <c r="F1" s="328" t="s">
        <v>211</v>
      </c>
    </row>
    <row r="2" spans="1:72" ht="12.75" customHeight="1" x14ac:dyDescent="0.25">
      <c r="F2" s="328" t="s">
        <v>64</v>
      </c>
    </row>
    <row r="3" spans="1:72" ht="12.75" customHeight="1" x14ac:dyDescent="0.25">
      <c r="F3" s="329" t="s">
        <v>0</v>
      </c>
    </row>
    <row r="4" spans="1:72" ht="12.75" customHeight="1" x14ac:dyDescent="0.25">
      <c r="F4" s="328" t="s">
        <v>65</v>
      </c>
    </row>
    <row r="5" spans="1:72" ht="12.75" customHeight="1" x14ac:dyDescent="0.25"/>
    <row r="6" spans="1:72" ht="13.5" customHeight="1" x14ac:dyDescent="0.25">
      <c r="A6" s="330" t="s">
        <v>212</v>
      </c>
      <c r="B6" s="330"/>
      <c r="C6" s="330"/>
      <c r="D6" s="330"/>
      <c r="E6" s="330"/>
      <c r="F6" s="330"/>
      <c r="G6" s="330"/>
      <c r="J6" s="329"/>
    </row>
    <row r="7" spans="1:72" ht="12.75" customHeight="1" x14ac:dyDescent="0.25">
      <c r="A7" s="330" t="s">
        <v>213</v>
      </c>
      <c r="B7" s="331"/>
      <c r="C7" s="331"/>
      <c r="D7" s="331"/>
      <c r="E7" s="331"/>
      <c r="F7" s="331"/>
      <c r="G7" s="331"/>
      <c r="J7" s="329"/>
    </row>
    <row r="8" spans="1:72" ht="9" customHeight="1" x14ac:dyDescent="0.25">
      <c r="A8" s="332"/>
      <c r="B8" s="333"/>
      <c r="C8" s="333"/>
      <c r="D8" s="333"/>
      <c r="E8" s="333"/>
      <c r="F8" s="333"/>
      <c r="G8" s="333"/>
      <c r="J8" s="329"/>
    </row>
    <row r="9" spans="1:72" ht="11.25" customHeight="1" x14ac:dyDescent="0.25">
      <c r="G9" s="334" t="s">
        <v>1</v>
      </c>
    </row>
    <row r="10" spans="1:72" s="338" customFormat="1" ht="36.75" customHeight="1" x14ac:dyDescent="0.2">
      <c r="A10" s="335" t="s">
        <v>11</v>
      </c>
      <c r="B10" s="335" t="s">
        <v>82</v>
      </c>
      <c r="C10" s="335" t="s">
        <v>214</v>
      </c>
      <c r="D10" s="335" t="s">
        <v>70</v>
      </c>
      <c r="E10" s="336" t="s">
        <v>2</v>
      </c>
      <c r="F10" s="336" t="s">
        <v>215</v>
      </c>
      <c r="G10" s="336" t="s">
        <v>216</v>
      </c>
      <c r="H10" s="337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7"/>
      <c r="AA10" s="337"/>
      <c r="AB10" s="337"/>
      <c r="AC10" s="337"/>
      <c r="AD10" s="337"/>
      <c r="AE10" s="337"/>
      <c r="AF10" s="337"/>
      <c r="AG10" s="337"/>
      <c r="AH10" s="337"/>
      <c r="AI10" s="337"/>
      <c r="AJ10" s="337"/>
      <c r="AK10" s="337"/>
      <c r="AL10" s="337"/>
      <c r="AM10" s="337"/>
      <c r="AN10" s="337"/>
      <c r="AO10" s="337"/>
      <c r="AP10" s="337"/>
      <c r="AQ10" s="337"/>
      <c r="AR10" s="337"/>
      <c r="AS10" s="337"/>
      <c r="AT10" s="337"/>
      <c r="AU10" s="337"/>
      <c r="AV10" s="337"/>
      <c r="AW10" s="337"/>
      <c r="AX10" s="337"/>
      <c r="AY10" s="337"/>
      <c r="AZ10" s="337"/>
      <c r="BA10" s="337"/>
      <c r="BB10" s="337"/>
      <c r="BC10" s="337"/>
      <c r="BD10" s="337"/>
      <c r="BE10" s="337"/>
      <c r="BF10" s="337"/>
      <c r="BG10" s="337"/>
      <c r="BH10" s="337"/>
      <c r="BI10" s="337"/>
      <c r="BJ10" s="337"/>
      <c r="BK10" s="337"/>
      <c r="BL10" s="337"/>
      <c r="BM10" s="337"/>
      <c r="BN10" s="337"/>
      <c r="BO10" s="337"/>
      <c r="BP10" s="337"/>
      <c r="BQ10" s="337"/>
      <c r="BR10" s="337"/>
      <c r="BS10" s="337"/>
      <c r="BT10" s="337"/>
    </row>
    <row r="11" spans="1:72" s="341" customFormat="1" ht="10.5" customHeight="1" x14ac:dyDescent="0.15">
      <c r="A11" s="339">
        <v>1</v>
      </c>
      <c r="B11" s="339">
        <v>2</v>
      </c>
      <c r="C11" s="339">
        <v>3</v>
      </c>
      <c r="D11" s="339">
        <v>4</v>
      </c>
      <c r="E11" s="339">
        <v>5</v>
      </c>
      <c r="F11" s="339">
        <v>6</v>
      </c>
      <c r="G11" s="339">
        <v>7</v>
      </c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  <c r="Z11" s="340"/>
      <c r="AA11" s="340"/>
      <c r="AB11" s="340"/>
      <c r="AC11" s="340"/>
      <c r="AD11" s="340"/>
      <c r="AE11" s="340"/>
      <c r="AF11" s="340"/>
      <c r="AG11" s="340"/>
      <c r="AH11" s="340"/>
      <c r="AI11" s="340"/>
      <c r="AJ11" s="340"/>
      <c r="AK11" s="340"/>
      <c r="AL11" s="340"/>
      <c r="AM11" s="340"/>
      <c r="AN11" s="340"/>
      <c r="AO11" s="340"/>
      <c r="AP11" s="340"/>
      <c r="AQ11" s="340"/>
      <c r="AR11" s="340"/>
      <c r="AS11" s="340"/>
      <c r="AT11" s="340"/>
      <c r="AU11" s="340"/>
      <c r="AV11" s="340"/>
      <c r="AW11" s="340"/>
      <c r="AX11" s="340"/>
      <c r="AY11" s="340"/>
      <c r="AZ11" s="340"/>
      <c r="BA11" s="340"/>
      <c r="BB11" s="340"/>
      <c r="BC11" s="340"/>
      <c r="BD11" s="340"/>
      <c r="BE11" s="340"/>
      <c r="BF11" s="340"/>
      <c r="BG11" s="340"/>
      <c r="BH11" s="340"/>
      <c r="BI11" s="340"/>
      <c r="BJ11" s="340"/>
      <c r="BK11" s="340"/>
      <c r="BL11" s="340"/>
      <c r="BM11" s="340"/>
      <c r="BN11" s="340"/>
      <c r="BO11" s="340"/>
      <c r="BP11" s="340"/>
      <c r="BQ11" s="340"/>
      <c r="BR11" s="340"/>
      <c r="BS11" s="340"/>
      <c r="BT11" s="340"/>
    </row>
    <row r="12" spans="1:72" s="622" customFormat="1" ht="15.75" customHeight="1" x14ac:dyDescent="0.2">
      <c r="A12" s="342"/>
      <c r="B12" s="343"/>
      <c r="C12" s="344"/>
      <c r="D12" s="344"/>
      <c r="E12" s="345" t="s">
        <v>217</v>
      </c>
      <c r="F12" s="346">
        <f>2000-60+501+32</f>
        <v>2473</v>
      </c>
      <c r="G12" s="347" t="s">
        <v>218</v>
      </c>
      <c r="H12" s="621"/>
      <c r="I12" s="621"/>
      <c r="J12" s="621"/>
      <c r="K12" s="621"/>
      <c r="L12" s="621"/>
      <c r="M12" s="621"/>
      <c r="N12" s="621"/>
      <c r="O12" s="621"/>
      <c r="P12" s="621"/>
      <c r="Q12" s="621"/>
      <c r="R12" s="621"/>
      <c r="S12" s="621"/>
      <c r="T12" s="621"/>
      <c r="U12" s="621"/>
      <c r="V12" s="621"/>
      <c r="W12" s="621"/>
      <c r="X12" s="621"/>
      <c r="Y12" s="621"/>
      <c r="Z12" s="621"/>
      <c r="AA12" s="621"/>
      <c r="AB12" s="621"/>
      <c r="AC12" s="621"/>
      <c r="AD12" s="621"/>
      <c r="AE12" s="621"/>
      <c r="AF12" s="621"/>
      <c r="AG12" s="621"/>
      <c r="AH12" s="621"/>
      <c r="AI12" s="621"/>
      <c r="AJ12" s="621"/>
      <c r="AK12" s="621"/>
      <c r="AL12" s="621"/>
      <c r="AM12" s="621"/>
      <c r="AN12" s="621"/>
      <c r="AO12" s="621"/>
      <c r="AP12" s="621"/>
      <c r="AQ12" s="621"/>
      <c r="AR12" s="621"/>
      <c r="AS12" s="621"/>
      <c r="AT12" s="621"/>
      <c r="AU12" s="621"/>
      <c r="AV12" s="621"/>
      <c r="AW12" s="621"/>
      <c r="AX12" s="621"/>
      <c r="AY12" s="621"/>
      <c r="AZ12" s="621"/>
      <c r="BA12" s="621"/>
      <c r="BB12" s="621"/>
      <c r="BC12" s="621"/>
      <c r="BD12" s="621"/>
      <c r="BE12" s="621"/>
      <c r="BF12" s="621"/>
      <c r="BG12" s="621"/>
      <c r="BH12" s="621"/>
      <c r="BI12" s="621"/>
      <c r="BJ12" s="621"/>
      <c r="BK12" s="621"/>
      <c r="BL12" s="621"/>
      <c r="BM12" s="621"/>
      <c r="BN12" s="621"/>
      <c r="BO12" s="621"/>
      <c r="BP12" s="621"/>
      <c r="BQ12" s="621"/>
      <c r="BR12" s="621"/>
      <c r="BS12" s="621"/>
      <c r="BT12" s="621"/>
    </row>
    <row r="13" spans="1:72" s="622" customFormat="1" ht="24" x14ac:dyDescent="0.2">
      <c r="A13" s="348" t="s">
        <v>12</v>
      </c>
      <c r="B13" s="349" t="s">
        <v>219</v>
      </c>
      <c r="C13" s="344" t="s">
        <v>220</v>
      </c>
      <c r="D13" s="344" t="s">
        <v>221</v>
      </c>
      <c r="E13" s="350" t="s">
        <v>218</v>
      </c>
      <c r="F13" s="351" t="s">
        <v>218</v>
      </c>
      <c r="G13" s="352">
        <f>SUM(G15)</f>
        <v>2473</v>
      </c>
      <c r="H13" s="621"/>
      <c r="I13" s="621"/>
      <c r="J13" s="621"/>
      <c r="K13" s="621"/>
      <c r="L13" s="621"/>
      <c r="M13" s="621"/>
      <c r="N13" s="621"/>
      <c r="O13" s="621"/>
      <c r="P13" s="621"/>
      <c r="Q13" s="621"/>
      <c r="R13" s="621"/>
      <c r="S13" s="621"/>
      <c r="T13" s="621"/>
      <c r="U13" s="621"/>
      <c r="V13" s="621"/>
      <c r="W13" s="621"/>
      <c r="X13" s="621"/>
      <c r="Y13" s="621"/>
      <c r="Z13" s="621"/>
      <c r="AA13" s="621"/>
      <c r="AB13" s="621"/>
      <c r="AC13" s="621"/>
      <c r="AD13" s="621"/>
      <c r="AE13" s="621"/>
      <c r="AF13" s="621"/>
      <c r="AG13" s="621"/>
      <c r="AH13" s="621"/>
      <c r="AI13" s="621"/>
      <c r="AJ13" s="621"/>
      <c r="AK13" s="621"/>
      <c r="AL13" s="621"/>
      <c r="AM13" s="621"/>
      <c r="AN13" s="621"/>
      <c r="AO13" s="621"/>
      <c r="AP13" s="621"/>
      <c r="AQ13" s="621"/>
      <c r="AR13" s="621"/>
      <c r="AS13" s="621"/>
      <c r="AT13" s="621"/>
      <c r="AU13" s="621"/>
      <c r="AV13" s="621"/>
      <c r="AW13" s="621"/>
      <c r="AX13" s="621"/>
      <c r="AY13" s="621"/>
      <c r="AZ13" s="621"/>
      <c r="BA13" s="621"/>
      <c r="BB13" s="621"/>
      <c r="BC13" s="621"/>
      <c r="BD13" s="621"/>
      <c r="BE13" s="621"/>
      <c r="BF13" s="621"/>
      <c r="BG13" s="621"/>
      <c r="BH13" s="621"/>
      <c r="BI13" s="621"/>
      <c r="BJ13" s="621"/>
      <c r="BK13" s="621"/>
      <c r="BL13" s="621"/>
      <c r="BM13" s="621"/>
      <c r="BN13" s="621"/>
      <c r="BO13" s="621"/>
      <c r="BP13" s="621"/>
      <c r="BQ13" s="621"/>
      <c r="BR13" s="621"/>
      <c r="BS13" s="621"/>
      <c r="BT13" s="621"/>
    </row>
    <row r="14" spans="1:72" s="622" customFormat="1" ht="9" customHeight="1" x14ac:dyDescent="0.2">
      <c r="A14" s="342"/>
      <c r="B14" s="353"/>
      <c r="C14" s="344"/>
      <c r="D14" s="344"/>
      <c r="E14" s="344"/>
      <c r="F14" s="354"/>
      <c r="G14" s="623"/>
      <c r="H14" s="621"/>
      <c r="I14" s="621"/>
      <c r="J14" s="621"/>
      <c r="K14" s="621"/>
      <c r="L14" s="621"/>
      <c r="M14" s="621"/>
      <c r="N14" s="621"/>
      <c r="O14" s="621"/>
      <c r="P14" s="621"/>
      <c r="Q14" s="621"/>
      <c r="R14" s="621"/>
      <c r="S14" s="621"/>
      <c r="T14" s="621"/>
      <c r="U14" s="621"/>
      <c r="V14" s="621"/>
      <c r="W14" s="621"/>
      <c r="X14" s="621"/>
      <c r="Y14" s="621"/>
      <c r="Z14" s="621"/>
      <c r="AA14" s="621"/>
      <c r="AB14" s="621"/>
      <c r="AC14" s="621"/>
      <c r="AD14" s="621"/>
      <c r="AE14" s="621"/>
      <c r="AF14" s="621"/>
      <c r="AG14" s="621"/>
      <c r="AH14" s="621"/>
      <c r="AI14" s="621"/>
      <c r="AJ14" s="621"/>
      <c r="AK14" s="621"/>
      <c r="AL14" s="621"/>
      <c r="AM14" s="621"/>
      <c r="AN14" s="621"/>
      <c r="AO14" s="621"/>
      <c r="AP14" s="621"/>
      <c r="AQ14" s="621"/>
      <c r="AR14" s="621"/>
      <c r="AS14" s="621"/>
      <c r="AT14" s="621"/>
      <c r="AU14" s="621"/>
      <c r="AV14" s="621"/>
      <c r="AW14" s="621"/>
      <c r="AX14" s="621"/>
      <c r="AY14" s="621"/>
      <c r="AZ14" s="621"/>
      <c r="BA14" s="621"/>
      <c r="BB14" s="621"/>
      <c r="BC14" s="621"/>
      <c r="BD14" s="621"/>
      <c r="BE14" s="621"/>
      <c r="BF14" s="621"/>
      <c r="BG14" s="621"/>
      <c r="BH14" s="621"/>
      <c r="BI14" s="621"/>
      <c r="BJ14" s="621"/>
      <c r="BK14" s="621"/>
      <c r="BL14" s="621"/>
      <c r="BM14" s="621"/>
      <c r="BN14" s="621"/>
      <c r="BO14" s="621"/>
      <c r="BP14" s="621"/>
      <c r="BQ14" s="621"/>
      <c r="BR14" s="621"/>
      <c r="BS14" s="621"/>
      <c r="BT14" s="621"/>
    </row>
    <row r="15" spans="1:72" s="622" customFormat="1" ht="15.75" customHeight="1" x14ac:dyDescent="0.2">
      <c r="A15" s="342"/>
      <c r="B15" s="624" t="s">
        <v>222</v>
      </c>
      <c r="C15" s="344"/>
      <c r="D15" s="344"/>
      <c r="E15" s="344"/>
      <c r="F15" s="354"/>
      <c r="G15" s="623">
        <f>SUM(G16:G16)</f>
        <v>2473</v>
      </c>
      <c r="H15" s="621"/>
      <c r="I15" s="621"/>
      <c r="J15" s="621"/>
      <c r="K15" s="621"/>
      <c r="L15" s="621"/>
      <c r="M15" s="621"/>
      <c r="N15" s="621"/>
      <c r="O15" s="621"/>
      <c r="P15" s="621"/>
      <c r="Q15" s="621"/>
      <c r="R15" s="621"/>
      <c r="S15" s="621"/>
      <c r="T15" s="621"/>
      <c r="U15" s="621"/>
      <c r="V15" s="621"/>
      <c r="W15" s="621"/>
      <c r="X15" s="621"/>
      <c r="Y15" s="621"/>
      <c r="Z15" s="621"/>
      <c r="AA15" s="621"/>
      <c r="AB15" s="621"/>
      <c r="AC15" s="621"/>
      <c r="AD15" s="621"/>
      <c r="AE15" s="621"/>
      <c r="AF15" s="621"/>
      <c r="AG15" s="621"/>
      <c r="AH15" s="621"/>
      <c r="AI15" s="621"/>
      <c r="AJ15" s="621"/>
      <c r="AK15" s="621"/>
      <c r="AL15" s="621"/>
      <c r="AM15" s="621"/>
      <c r="AN15" s="621"/>
      <c r="AO15" s="621"/>
      <c r="AP15" s="621"/>
      <c r="AQ15" s="621"/>
      <c r="AR15" s="621"/>
      <c r="AS15" s="621"/>
      <c r="AT15" s="621"/>
      <c r="AU15" s="621"/>
      <c r="AV15" s="621"/>
      <c r="AW15" s="621"/>
      <c r="AX15" s="621"/>
      <c r="AY15" s="621"/>
      <c r="AZ15" s="621"/>
      <c r="BA15" s="621"/>
      <c r="BB15" s="621"/>
      <c r="BC15" s="621"/>
      <c r="BD15" s="621"/>
      <c r="BE15" s="621"/>
      <c r="BF15" s="621"/>
      <c r="BG15" s="621"/>
      <c r="BH15" s="621"/>
      <c r="BI15" s="621"/>
      <c r="BJ15" s="621"/>
      <c r="BK15" s="621"/>
      <c r="BL15" s="621"/>
      <c r="BM15" s="621"/>
      <c r="BN15" s="621"/>
      <c r="BO15" s="621"/>
      <c r="BP15" s="621"/>
      <c r="BQ15" s="621"/>
      <c r="BR15" s="621"/>
      <c r="BS15" s="621"/>
      <c r="BT15" s="621"/>
    </row>
    <row r="16" spans="1:72" s="622" customFormat="1" ht="15.75" customHeight="1" x14ac:dyDescent="0.2">
      <c r="A16" s="342"/>
      <c r="B16" s="624"/>
      <c r="C16" s="344"/>
      <c r="D16" s="344"/>
      <c r="E16" s="344" t="s">
        <v>223</v>
      </c>
      <c r="F16" s="354" t="s">
        <v>218</v>
      </c>
      <c r="G16" s="355">
        <f>2000-60+501+32</f>
        <v>2473</v>
      </c>
      <c r="H16" s="621"/>
      <c r="I16" s="621"/>
      <c r="J16" s="621"/>
      <c r="K16" s="621"/>
      <c r="L16" s="621"/>
      <c r="M16" s="621"/>
      <c r="N16" s="621"/>
      <c r="O16" s="621"/>
      <c r="P16" s="621"/>
      <c r="Q16" s="621"/>
      <c r="R16" s="621"/>
      <c r="S16" s="621"/>
      <c r="T16" s="621"/>
      <c r="U16" s="621"/>
      <c r="V16" s="621"/>
      <c r="W16" s="621"/>
      <c r="X16" s="621"/>
      <c r="Y16" s="621"/>
      <c r="Z16" s="621"/>
      <c r="AA16" s="621"/>
      <c r="AB16" s="621"/>
      <c r="AC16" s="621"/>
      <c r="AD16" s="621"/>
      <c r="AE16" s="621"/>
      <c r="AF16" s="621"/>
      <c r="AG16" s="621"/>
      <c r="AH16" s="621"/>
      <c r="AI16" s="621"/>
      <c r="AJ16" s="621"/>
      <c r="AK16" s="621"/>
      <c r="AL16" s="621"/>
      <c r="AM16" s="621"/>
      <c r="AN16" s="621"/>
      <c r="AO16" s="621"/>
      <c r="AP16" s="621"/>
      <c r="AQ16" s="621"/>
      <c r="AR16" s="621"/>
      <c r="AS16" s="621"/>
      <c r="AT16" s="621"/>
      <c r="AU16" s="621"/>
      <c r="AV16" s="621"/>
      <c r="AW16" s="621"/>
      <c r="AX16" s="621"/>
      <c r="AY16" s="621"/>
      <c r="AZ16" s="621"/>
      <c r="BA16" s="621"/>
      <c r="BB16" s="621"/>
      <c r="BC16" s="621"/>
      <c r="BD16" s="621"/>
      <c r="BE16" s="621"/>
      <c r="BF16" s="621"/>
      <c r="BG16" s="621"/>
      <c r="BH16" s="621"/>
      <c r="BI16" s="621"/>
      <c r="BJ16" s="621"/>
      <c r="BK16" s="621"/>
      <c r="BL16" s="621"/>
      <c r="BM16" s="621"/>
      <c r="BN16" s="621"/>
      <c r="BO16" s="621"/>
      <c r="BP16" s="621"/>
      <c r="BQ16" s="621"/>
      <c r="BR16" s="621"/>
      <c r="BS16" s="621"/>
      <c r="BT16" s="621"/>
    </row>
    <row r="17" spans="1:72" s="622" customFormat="1" ht="6" customHeight="1" x14ac:dyDescent="0.2">
      <c r="A17" s="356"/>
      <c r="B17" s="357"/>
      <c r="C17" s="358"/>
      <c r="D17" s="345"/>
      <c r="E17" s="345"/>
      <c r="F17" s="347"/>
      <c r="G17" s="359"/>
      <c r="H17" s="621"/>
      <c r="I17" s="621"/>
      <c r="J17" s="621"/>
      <c r="K17" s="621"/>
      <c r="L17" s="621"/>
      <c r="M17" s="621"/>
      <c r="N17" s="621"/>
      <c r="O17" s="621"/>
      <c r="P17" s="621"/>
      <c r="Q17" s="621"/>
      <c r="R17" s="621"/>
      <c r="S17" s="621"/>
      <c r="T17" s="621"/>
      <c r="U17" s="621"/>
      <c r="V17" s="621"/>
      <c r="W17" s="621"/>
      <c r="X17" s="621"/>
      <c r="Y17" s="621"/>
      <c r="Z17" s="621"/>
      <c r="AA17" s="621"/>
      <c r="AB17" s="621"/>
      <c r="AC17" s="621"/>
      <c r="AD17" s="621"/>
      <c r="AE17" s="621"/>
      <c r="AF17" s="621"/>
      <c r="AG17" s="621"/>
      <c r="AH17" s="621"/>
      <c r="AI17" s="621"/>
      <c r="AJ17" s="621"/>
      <c r="AK17" s="621"/>
      <c r="AL17" s="621"/>
      <c r="AM17" s="621"/>
      <c r="AN17" s="621"/>
      <c r="AO17" s="621"/>
      <c r="AP17" s="621"/>
      <c r="AQ17" s="621"/>
      <c r="AR17" s="621"/>
      <c r="AS17" s="621"/>
      <c r="AT17" s="621"/>
      <c r="AU17" s="621"/>
      <c r="AV17" s="621"/>
      <c r="AW17" s="621"/>
      <c r="AX17" s="621"/>
      <c r="AY17" s="621"/>
      <c r="AZ17" s="621"/>
      <c r="BA17" s="621"/>
      <c r="BB17" s="621"/>
      <c r="BC17" s="621"/>
      <c r="BD17" s="621"/>
      <c r="BE17" s="621"/>
      <c r="BF17" s="621"/>
      <c r="BG17" s="621"/>
      <c r="BH17" s="621"/>
      <c r="BI17" s="621"/>
      <c r="BJ17" s="621"/>
      <c r="BK17" s="621"/>
      <c r="BL17" s="621"/>
      <c r="BM17" s="621"/>
      <c r="BN17" s="621"/>
      <c r="BO17" s="621"/>
      <c r="BP17" s="621"/>
      <c r="BQ17" s="621"/>
      <c r="BR17" s="621"/>
      <c r="BS17" s="621"/>
      <c r="BT17" s="621"/>
    </row>
    <row r="18" spans="1:72" s="622" customFormat="1" ht="15.75" customHeight="1" x14ac:dyDescent="0.2">
      <c r="A18" s="342"/>
      <c r="B18" s="343"/>
      <c r="C18" s="344"/>
      <c r="D18" s="344"/>
      <c r="E18" s="345" t="s">
        <v>217</v>
      </c>
      <c r="F18" s="346">
        <f>34108+25734+25791+25677+25329</f>
        <v>136639</v>
      </c>
      <c r="G18" s="347" t="s">
        <v>218</v>
      </c>
      <c r="H18" s="621"/>
      <c r="I18" s="621"/>
      <c r="J18" s="621"/>
      <c r="K18" s="621"/>
      <c r="L18" s="621"/>
      <c r="M18" s="621"/>
      <c r="N18" s="621"/>
      <c r="O18" s="621"/>
      <c r="P18" s="621"/>
      <c r="Q18" s="621"/>
      <c r="R18" s="621"/>
      <c r="S18" s="621"/>
      <c r="T18" s="621"/>
      <c r="U18" s="621"/>
      <c r="V18" s="621"/>
      <c r="W18" s="621"/>
      <c r="X18" s="621"/>
      <c r="Y18" s="621"/>
      <c r="Z18" s="621"/>
      <c r="AA18" s="621"/>
      <c r="AB18" s="621"/>
      <c r="AC18" s="621"/>
      <c r="AD18" s="621"/>
      <c r="AE18" s="621"/>
      <c r="AF18" s="621"/>
      <c r="AG18" s="621"/>
      <c r="AH18" s="621"/>
      <c r="AI18" s="621"/>
      <c r="AJ18" s="621"/>
      <c r="AK18" s="621"/>
      <c r="AL18" s="621"/>
      <c r="AM18" s="621"/>
      <c r="AN18" s="621"/>
      <c r="AO18" s="621"/>
      <c r="AP18" s="621"/>
      <c r="AQ18" s="621"/>
      <c r="AR18" s="621"/>
      <c r="AS18" s="621"/>
      <c r="AT18" s="621"/>
      <c r="AU18" s="621"/>
      <c r="AV18" s="621"/>
      <c r="AW18" s="621"/>
      <c r="AX18" s="621"/>
      <c r="AY18" s="621"/>
      <c r="AZ18" s="621"/>
      <c r="BA18" s="621"/>
      <c r="BB18" s="621"/>
      <c r="BC18" s="621"/>
      <c r="BD18" s="621"/>
      <c r="BE18" s="621"/>
      <c r="BF18" s="621"/>
      <c r="BG18" s="621"/>
      <c r="BH18" s="621"/>
      <c r="BI18" s="621"/>
      <c r="BJ18" s="621"/>
      <c r="BK18" s="621"/>
      <c r="BL18" s="621"/>
      <c r="BM18" s="621"/>
      <c r="BN18" s="621"/>
      <c r="BO18" s="621"/>
      <c r="BP18" s="621"/>
      <c r="BQ18" s="621"/>
      <c r="BR18" s="621"/>
      <c r="BS18" s="621"/>
      <c r="BT18" s="621"/>
    </row>
    <row r="19" spans="1:72" s="622" customFormat="1" ht="20.25" customHeight="1" x14ac:dyDescent="0.2">
      <c r="A19" s="348" t="s">
        <v>13</v>
      </c>
      <c r="B19" s="360" t="s">
        <v>224</v>
      </c>
      <c r="C19" s="344" t="s">
        <v>225</v>
      </c>
      <c r="D19" s="344" t="s">
        <v>226</v>
      </c>
      <c r="E19" s="350" t="s">
        <v>218</v>
      </c>
      <c r="F19" s="351" t="s">
        <v>218</v>
      </c>
      <c r="G19" s="352">
        <f>SUM(G21)</f>
        <v>136639</v>
      </c>
      <c r="H19" s="621"/>
      <c r="I19" s="621"/>
      <c r="J19" s="621"/>
      <c r="K19" s="621"/>
      <c r="L19" s="621"/>
      <c r="M19" s="621"/>
      <c r="N19" s="621"/>
      <c r="O19" s="621"/>
      <c r="P19" s="621"/>
      <c r="Q19" s="621"/>
      <c r="R19" s="621"/>
      <c r="S19" s="621"/>
      <c r="T19" s="621"/>
      <c r="U19" s="621"/>
      <c r="V19" s="621"/>
      <c r="W19" s="621"/>
      <c r="X19" s="621"/>
      <c r="Y19" s="621"/>
      <c r="Z19" s="621"/>
      <c r="AA19" s="621"/>
      <c r="AB19" s="621"/>
      <c r="AC19" s="621"/>
      <c r="AD19" s="621"/>
      <c r="AE19" s="621"/>
      <c r="AF19" s="621"/>
      <c r="AG19" s="621"/>
      <c r="AH19" s="621"/>
      <c r="AI19" s="621"/>
      <c r="AJ19" s="621"/>
      <c r="AK19" s="621"/>
      <c r="AL19" s="621"/>
      <c r="AM19" s="621"/>
      <c r="AN19" s="621"/>
      <c r="AO19" s="621"/>
      <c r="AP19" s="621"/>
      <c r="AQ19" s="621"/>
      <c r="AR19" s="621"/>
      <c r="AS19" s="621"/>
      <c r="AT19" s="621"/>
      <c r="AU19" s="621"/>
      <c r="AV19" s="621"/>
      <c r="AW19" s="621"/>
      <c r="AX19" s="621"/>
      <c r="AY19" s="621"/>
      <c r="AZ19" s="621"/>
      <c r="BA19" s="621"/>
      <c r="BB19" s="621"/>
      <c r="BC19" s="621"/>
      <c r="BD19" s="621"/>
      <c r="BE19" s="621"/>
      <c r="BF19" s="621"/>
      <c r="BG19" s="621"/>
      <c r="BH19" s="621"/>
      <c r="BI19" s="621"/>
      <c r="BJ19" s="621"/>
      <c r="BK19" s="621"/>
      <c r="BL19" s="621"/>
      <c r="BM19" s="621"/>
      <c r="BN19" s="621"/>
      <c r="BO19" s="621"/>
      <c r="BP19" s="621"/>
      <c r="BQ19" s="621"/>
      <c r="BR19" s="621"/>
      <c r="BS19" s="621"/>
      <c r="BT19" s="621"/>
    </row>
    <row r="20" spans="1:72" s="622" customFormat="1" ht="10.5" customHeight="1" x14ac:dyDescent="0.2">
      <c r="A20" s="342"/>
      <c r="B20" s="353"/>
      <c r="C20" s="344"/>
      <c r="D20" s="344"/>
      <c r="E20" s="344"/>
      <c r="F20" s="354"/>
      <c r="G20" s="623"/>
      <c r="H20" s="621"/>
      <c r="I20" s="621"/>
      <c r="J20" s="621"/>
      <c r="K20" s="621"/>
      <c r="L20" s="621"/>
      <c r="M20" s="621"/>
      <c r="N20" s="621"/>
      <c r="O20" s="621"/>
      <c r="P20" s="621"/>
      <c r="Q20" s="621"/>
      <c r="R20" s="621"/>
      <c r="S20" s="621"/>
      <c r="T20" s="621"/>
      <c r="U20" s="621"/>
      <c r="V20" s="621"/>
      <c r="W20" s="621"/>
      <c r="X20" s="621"/>
      <c r="Y20" s="621"/>
      <c r="Z20" s="621"/>
      <c r="AA20" s="621"/>
      <c r="AB20" s="621"/>
      <c r="AC20" s="621"/>
      <c r="AD20" s="621"/>
      <c r="AE20" s="621"/>
      <c r="AF20" s="621"/>
      <c r="AG20" s="621"/>
      <c r="AH20" s="621"/>
      <c r="AI20" s="621"/>
      <c r="AJ20" s="621"/>
      <c r="AK20" s="621"/>
      <c r="AL20" s="621"/>
      <c r="AM20" s="621"/>
      <c r="AN20" s="621"/>
      <c r="AO20" s="621"/>
      <c r="AP20" s="621"/>
      <c r="AQ20" s="621"/>
      <c r="AR20" s="621"/>
      <c r="AS20" s="621"/>
      <c r="AT20" s="621"/>
      <c r="AU20" s="621"/>
      <c r="AV20" s="621"/>
      <c r="AW20" s="621"/>
      <c r="AX20" s="621"/>
      <c r="AY20" s="621"/>
      <c r="AZ20" s="621"/>
      <c r="BA20" s="621"/>
      <c r="BB20" s="621"/>
      <c r="BC20" s="621"/>
      <c r="BD20" s="621"/>
      <c r="BE20" s="621"/>
      <c r="BF20" s="621"/>
      <c r="BG20" s="621"/>
      <c r="BH20" s="621"/>
      <c r="BI20" s="621"/>
      <c r="BJ20" s="621"/>
      <c r="BK20" s="621"/>
      <c r="BL20" s="621"/>
      <c r="BM20" s="621"/>
      <c r="BN20" s="621"/>
      <c r="BO20" s="621"/>
      <c r="BP20" s="621"/>
      <c r="BQ20" s="621"/>
      <c r="BR20" s="621"/>
      <c r="BS20" s="621"/>
      <c r="BT20" s="621"/>
    </row>
    <row r="21" spans="1:72" s="622" customFormat="1" ht="15.75" customHeight="1" x14ac:dyDescent="0.2">
      <c r="A21" s="342"/>
      <c r="B21" s="624" t="s">
        <v>222</v>
      </c>
      <c r="C21" s="344"/>
      <c r="D21" s="344"/>
      <c r="E21" s="344"/>
      <c r="F21" s="354"/>
      <c r="G21" s="623">
        <f>SUM(G22:G24)</f>
        <v>136639</v>
      </c>
      <c r="H21" s="621"/>
      <c r="I21" s="621"/>
      <c r="J21" s="621"/>
      <c r="K21" s="621"/>
      <c r="L21" s="621"/>
      <c r="M21" s="621"/>
      <c r="N21" s="621"/>
      <c r="O21" s="621"/>
      <c r="P21" s="621"/>
      <c r="Q21" s="621"/>
      <c r="R21" s="621"/>
      <c r="S21" s="621"/>
      <c r="T21" s="621"/>
      <c r="U21" s="621"/>
      <c r="V21" s="621"/>
      <c r="W21" s="621"/>
      <c r="X21" s="621"/>
      <c r="Y21" s="621"/>
      <c r="Z21" s="621"/>
      <c r="AA21" s="621"/>
      <c r="AB21" s="621"/>
      <c r="AC21" s="621"/>
      <c r="AD21" s="621"/>
      <c r="AE21" s="621"/>
      <c r="AF21" s="621"/>
      <c r="AG21" s="621"/>
      <c r="AH21" s="621"/>
      <c r="AI21" s="621"/>
      <c r="AJ21" s="621"/>
      <c r="AK21" s="621"/>
      <c r="AL21" s="621"/>
      <c r="AM21" s="621"/>
      <c r="AN21" s="621"/>
      <c r="AO21" s="621"/>
      <c r="AP21" s="621"/>
      <c r="AQ21" s="621"/>
      <c r="AR21" s="621"/>
      <c r="AS21" s="621"/>
      <c r="AT21" s="621"/>
      <c r="AU21" s="621"/>
      <c r="AV21" s="621"/>
      <c r="AW21" s="621"/>
      <c r="AX21" s="621"/>
      <c r="AY21" s="621"/>
      <c r="AZ21" s="621"/>
      <c r="BA21" s="621"/>
      <c r="BB21" s="621"/>
      <c r="BC21" s="621"/>
      <c r="BD21" s="621"/>
      <c r="BE21" s="621"/>
      <c r="BF21" s="621"/>
      <c r="BG21" s="621"/>
      <c r="BH21" s="621"/>
      <c r="BI21" s="621"/>
      <c r="BJ21" s="621"/>
      <c r="BK21" s="621"/>
      <c r="BL21" s="621"/>
      <c r="BM21" s="621"/>
      <c r="BN21" s="621"/>
      <c r="BO21" s="621"/>
      <c r="BP21" s="621"/>
      <c r="BQ21" s="621"/>
      <c r="BR21" s="621"/>
      <c r="BS21" s="621"/>
      <c r="BT21" s="621"/>
    </row>
    <row r="22" spans="1:72" s="622" customFormat="1" ht="15.75" customHeight="1" x14ac:dyDescent="0.2">
      <c r="A22" s="342"/>
      <c r="B22" s="343"/>
      <c r="C22" s="344"/>
      <c r="D22" s="344"/>
      <c r="E22" s="344" t="s">
        <v>223</v>
      </c>
      <c r="F22" s="354" t="s">
        <v>218</v>
      </c>
      <c r="G22" s="355">
        <f>33132+25271+25189+24950+24440</f>
        <v>132982</v>
      </c>
      <c r="H22" s="621"/>
      <c r="I22" s="621"/>
      <c r="J22" s="621"/>
      <c r="K22" s="621"/>
      <c r="L22" s="621"/>
      <c r="M22" s="621"/>
      <c r="N22" s="621"/>
      <c r="O22" s="621"/>
      <c r="P22" s="621"/>
      <c r="Q22" s="621"/>
      <c r="R22" s="621"/>
      <c r="S22" s="621"/>
      <c r="T22" s="621"/>
      <c r="U22" s="621"/>
      <c r="V22" s="621"/>
      <c r="W22" s="621"/>
      <c r="X22" s="621"/>
      <c r="Y22" s="621"/>
      <c r="Z22" s="621"/>
      <c r="AA22" s="621"/>
      <c r="AB22" s="621"/>
      <c r="AC22" s="621"/>
      <c r="AD22" s="621"/>
      <c r="AE22" s="621"/>
      <c r="AF22" s="621"/>
      <c r="AG22" s="621"/>
      <c r="AH22" s="621"/>
      <c r="AI22" s="621"/>
      <c r="AJ22" s="621"/>
      <c r="AK22" s="621"/>
      <c r="AL22" s="621"/>
      <c r="AM22" s="621"/>
      <c r="AN22" s="621"/>
      <c r="AO22" s="621"/>
      <c r="AP22" s="621"/>
      <c r="AQ22" s="621"/>
      <c r="AR22" s="621"/>
      <c r="AS22" s="621"/>
      <c r="AT22" s="621"/>
      <c r="AU22" s="621"/>
      <c r="AV22" s="621"/>
      <c r="AW22" s="621"/>
      <c r="AX22" s="621"/>
      <c r="AY22" s="621"/>
      <c r="AZ22" s="621"/>
      <c r="BA22" s="621"/>
      <c r="BB22" s="621"/>
      <c r="BC22" s="621"/>
      <c r="BD22" s="621"/>
      <c r="BE22" s="621"/>
      <c r="BF22" s="621"/>
      <c r="BG22" s="621"/>
      <c r="BH22" s="621"/>
      <c r="BI22" s="621"/>
      <c r="BJ22" s="621"/>
      <c r="BK22" s="621"/>
      <c r="BL22" s="621"/>
      <c r="BM22" s="621"/>
      <c r="BN22" s="621"/>
      <c r="BO22" s="621"/>
      <c r="BP22" s="621"/>
      <c r="BQ22" s="621"/>
      <c r="BR22" s="621"/>
      <c r="BS22" s="621"/>
      <c r="BT22" s="621"/>
    </row>
    <row r="23" spans="1:72" s="622" customFormat="1" ht="15.75" customHeight="1" x14ac:dyDescent="0.2">
      <c r="A23" s="342"/>
      <c r="B23" s="343"/>
      <c r="C23" s="344"/>
      <c r="D23" s="344"/>
      <c r="E23" s="344" t="s">
        <v>227</v>
      </c>
      <c r="F23" s="354" t="s">
        <v>218</v>
      </c>
      <c r="G23" s="355">
        <f>814+386+502+606+741</f>
        <v>3049</v>
      </c>
      <c r="H23" s="621"/>
      <c r="I23" s="621"/>
      <c r="J23" s="621"/>
      <c r="K23" s="621"/>
      <c r="L23" s="621"/>
      <c r="M23" s="621"/>
      <c r="N23" s="621"/>
      <c r="O23" s="621"/>
      <c r="P23" s="621"/>
      <c r="Q23" s="621"/>
      <c r="R23" s="621"/>
      <c r="S23" s="621"/>
      <c r="T23" s="621"/>
      <c r="U23" s="621"/>
      <c r="V23" s="621"/>
      <c r="W23" s="621"/>
      <c r="X23" s="621"/>
      <c r="Y23" s="621"/>
      <c r="Z23" s="621"/>
      <c r="AA23" s="621"/>
      <c r="AB23" s="621"/>
      <c r="AC23" s="621"/>
      <c r="AD23" s="621"/>
      <c r="AE23" s="621"/>
      <c r="AF23" s="621"/>
      <c r="AG23" s="621"/>
      <c r="AH23" s="621"/>
      <c r="AI23" s="621"/>
      <c r="AJ23" s="621"/>
      <c r="AK23" s="621"/>
      <c r="AL23" s="621"/>
      <c r="AM23" s="621"/>
      <c r="AN23" s="621"/>
      <c r="AO23" s="621"/>
      <c r="AP23" s="621"/>
      <c r="AQ23" s="621"/>
      <c r="AR23" s="621"/>
      <c r="AS23" s="621"/>
      <c r="AT23" s="621"/>
      <c r="AU23" s="621"/>
      <c r="AV23" s="621"/>
      <c r="AW23" s="621"/>
      <c r="AX23" s="621"/>
      <c r="AY23" s="621"/>
      <c r="AZ23" s="621"/>
      <c r="BA23" s="621"/>
      <c r="BB23" s="621"/>
      <c r="BC23" s="621"/>
      <c r="BD23" s="621"/>
      <c r="BE23" s="621"/>
      <c r="BF23" s="621"/>
      <c r="BG23" s="621"/>
      <c r="BH23" s="621"/>
      <c r="BI23" s="621"/>
      <c r="BJ23" s="621"/>
      <c r="BK23" s="621"/>
      <c r="BL23" s="621"/>
      <c r="BM23" s="621"/>
      <c r="BN23" s="621"/>
      <c r="BO23" s="621"/>
      <c r="BP23" s="621"/>
      <c r="BQ23" s="621"/>
      <c r="BR23" s="621"/>
      <c r="BS23" s="621"/>
      <c r="BT23" s="621"/>
    </row>
    <row r="24" spans="1:72" s="622" customFormat="1" ht="15.75" customHeight="1" x14ac:dyDescent="0.2">
      <c r="A24" s="342"/>
      <c r="B24" s="343"/>
      <c r="C24" s="361"/>
      <c r="D24" s="344"/>
      <c r="E24" s="344" t="s">
        <v>228</v>
      </c>
      <c r="F24" s="354" t="s">
        <v>218</v>
      </c>
      <c r="G24" s="355">
        <f>162+77+100+121+148</f>
        <v>608</v>
      </c>
      <c r="H24" s="621"/>
      <c r="I24" s="621"/>
      <c r="J24" s="621"/>
      <c r="K24" s="621"/>
      <c r="L24" s="621"/>
      <c r="M24" s="621"/>
      <c r="N24" s="621"/>
      <c r="O24" s="621"/>
      <c r="P24" s="621"/>
      <c r="Q24" s="621"/>
      <c r="R24" s="621"/>
      <c r="S24" s="621"/>
      <c r="T24" s="621"/>
      <c r="U24" s="621"/>
      <c r="V24" s="621"/>
      <c r="W24" s="621"/>
      <c r="X24" s="621"/>
      <c r="Y24" s="621"/>
      <c r="Z24" s="621"/>
      <c r="AA24" s="621"/>
      <c r="AB24" s="621"/>
      <c r="AC24" s="621"/>
      <c r="AD24" s="621"/>
      <c r="AE24" s="621"/>
      <c r="AF24" s="621"/>
      <c r="AG24" s="621"/>
      <c r="AH24" s="621"/>
      <c r="AI24" s="621"/>
      <c r="AJ24" s="621"/>
      <c r="AK24" s="621"/>
      <c r="AL24" s="621"/>
      <c r="AM24" s="621"/>
      <c r="AN24" s="621"/>
      <c r="AO24" s="621"/>
      <c r="AP24" s="621"/>
      <c r="AQ24" s="621"/>
      <c r="AR24" s="621"/>
      <c r="AS24" s="621"/>
      <c r="AT24" s="621"/>
      <c r="AU24" s="621"/>
      <c r="AV24" s="621"/>
      <c r="AW24" s="621"/>
      <c r="AX24" s="621"/>
      <c r="AY24" s="621"/>
      <c r="AZ24" s="621"/>
      <c r="BA24" s="621"/>
      <c r="BB24" s="621"/>
      <c r="BC24" s="621"/>
      <c r="BD24" s="621"/>
      <c r="BE24" s="621"/>
      <c r="BF24" s="621"/>
      <c r="BG24" s="621"/>
      <c r="BH24" s="621"/>
      <c r="BI24" s="621"/>
      <c r="BJ24" s="621"/>
      <c r="BK24" s="621"/>
      <c r="BL24" s="621"/>
      <c r="BM24" s="621"/>
      <c r="BN24" s="621"/>
      <c r="BO24" s="621"/>
      <c r="BP24" s="621"/>
      <c r="BQ24" s="621"/>
      <c r="BR24" s="621"/>
      <c r="BS24" s="621"/>
      <c r="BT24" s="621"/>
    </row>
    <row r="25" spans="1:72" s="622" customFormat="1" ht="8.25" customHeight="1" x14ac:dyDescent="0.2">
      <c r="A25" s="356"/>
      <c r="B25" s="357"/>
      <c r="C25" s="358"/>
      <c r="D25" s="345"/>
      <c r="E25" s="345"/>
      <c r="F25" s="347"/>
      <c r="G25" s="359"/>
      <c r="H25" s="621"/>
      <c r="I25" s="621"/>
      <c r="J25" s="621"/>
      <c r="K25" s="621"/>
      <c r="L25" s="621"/>
      <c r="M25" s="621"/>
      <c r="N25" s="621"/>
      <c r="O25" s="621"/>
      <c r="P25" s="621"/>
      <c r="Q25" s="621"/>
      <c r="R25" s="621"/>
      <c r="S25" s="621"/>
      <c r="T25" s="621"/>
      <c r="U25" s="621"/>
      <c r="V25" s="621"/>
      <c r="W25" s="621"/>
      <c r="X25" s="621"/>
      <c r="Y25" s="621"/>
      <c r="Z25" s="621"/>
      <c r="AA25" s="621"/>
      <c r="AB25" s="621"/>
      <c r="AC25" s="621"/>
      <c r="AD25" s="621"/>
      <c r="AE25" s="621"/>
      <c r="AF25" s="621"/>
      <c r="AG25" s="621"/>
      <c r="AH25" s="621"/>
      <c r="AI25" s="621"/>
      <c r="AJ25" s="621"/>
      <c r="AK25" s="621"/>
      <c r="AL25" s="621"/>
      <c r="AM25" s="621"/>
      <c r="AN25" s="621"/>
      <c r="AO25" s="621"/>
      <c r="AP25" s="621"/>
      <c r="AQ25" s="621"/>
      <c r="AR25" s="621"/>
      <c r="AS25" s="621"/>
      <c r="AT25" s="621"/>
      <c r="AU25" s="621"/>
      <c r="AV25" s="621"/>
      <c r="AW25" s="621"/>
      <c r="AX25" s="621"/>
      <c r="AY25" s="621"/>
      <c r="AZ25" s="621"/>
      <c r="BA25" s="621"/>
      <c r="BB25" s="621"/>
      <c r="BC25" s="621"/>
      <c r="BD25" s="621"/>
      <c r="BE25" s="621"/>
      <c r="BF25" s="621"/>
      <c r="BG25" s="621"/>
      <c r="BH25" s="621"/>
      <c r="BI25" s="621"/>
      <c r="BJ25" s="621"/>
      <c r="BK25" s="621"/>
      <c r="BL25" s="621"/>
      <c r="BM25" s="621"/>
      <c r="BN25" s="621"/>
      <c r="BO25" s="621"/>
      <c r="BP25" s="621"/>
      <c r="BQ25" s="621"/>
      <c r="BR25" s="621"/>
      <c r="BS25" s="621"/>
      <c r="BT25" s="621"/>
    </row>
    <row r="26" spans="1:72" s="622" customFormat="1" ht="15.75" customHeight="1" x14ac:dyDescent="0.2">
      <c r="A26" s="342"/>
      <c r="B26" s="343"/>
      <c r="C26" s="344"/>
      <c r="D26" s="344"/>
      <c r="E26" s="345" t="s">
        <v>217</v>
      </c>
      <c r="F26" s="346">
        <f>500+2500+665+55+55</f>
        <v>3775</v>
      </c>
      <c r="G26" s="347" t="s">
        <v>218</v>
      </c>
      <c r="H26" s="621"/>
      <c r="I26" s="621"/>
      <c r="J26" s="621"/>
      <c r="K26" s="621"/>
      <c r="L26" s="621"/>
      <c r="M26" s="621"/>
      <c r="N26" s="621"/>
      <c r="O26" s="621"/>
      <c r="P26" s="621"/>
      <c r="Q26" s="621"/>
      <c r="R26" s="621"/>
      <c r="S26" s="621"/>
      <c r="T26" s="621"/>
      <c r="U26" s="621"/>
      <c r="V26" s="621"/>
      <c r="W26" s="621"/>
      <c r="X26" s="621"/>
      <c r="Y26" s="621"/>
      <c r="Z26" s="621"/>
      <c r="AA26" s="621"/>
      <c r="AB26" s="621"/>
      <c r="AC26" s="621"/>
      <c r="AD26" s="621"/>
      <c r="AE26" s="621"/>
      <c r="AF26" s="621"/>
      <c r="AG26" s="621"/>
      <c r="AH26" s="621"/>
      <c r="AI26" s="621"/>
      <c r="AJ26" s="621"/>
      <c r="AK26" s="621"/>
      <c r="AL26" s="621"/>
      <c r="AM26" s="621"/>
      <c r="AN26" s="621"/>
      <c r="AO26" s="621"/>
      <c r="AP26" s="621"/>
      <c r="AQ26" s="621"/>
      <c r="AR26" s="621"/>
      <c r="AS26" s="621"/>
      <c r="AT26" s="621"/>
      <c r="AU26" s="621"/>
      <c r="AV26" s="621"/>
      <c r="AW26" s="621"/>
      <c r="AX26" s="621"/>
      <c r="AY26" s="621"/>
      <c r="AZ26" s="621"/>
      <c r="BA26" s="621"/>
      <c r="BB26" s="621"/>
      <c r="BC26" s="621"/>
      <c r="BD26" s="621"/>
      <c r="BE26" s="621"/>
      <c r="BF26" s="621"/>
      <c r="BG26" s="621"/>
      <c r="BH26" s="621"/>
      <c r="BI26" s="621"/>
      <c r="BJ26" s="621"/>
      <c r="BK26" s="621"/>
      <c r="BL26" s="621"/>
      <c r="BM26" s="621"/>
      <c r="BN26" s="621"/>
      <c r="BO26" s="621"/>
      <c r="BP26" s="621"/>
      <c r="BQ26" s="621"/>
      <c r="BR26" s="621"/>
      <c r="BS26" s="621"/>
      <c r="BT26" s="621"/>
    </row>
    <row r="27" spans="1:72" s="622" customFormat="1" ht="15.75" customHeight="1" x14ac:dyDescent="0.2">
      <c r="A27" s="348" t="s">
        <v>14</v>
      </c>
      <c r="B27" s="360" t="s">
        <v>229</v>
      </c>
      <c r="C27" s="344" t="s">
        <v>220</v>
      </c>
      <c r="D27" s="344" t="s">
        <v>230</v>
      </c>
      <c r="E27" s="350" t="s">
        <v>218</v>
      </c>
      <c r="F27" s="351" t="s">
        <v>218</v>
      </c>
      <c r="G27" s="352">
        <f>SUM(G29)</f>
        <v>3775</v>
      </c>
      <c r="H27" s="621"/>
      <c r="I27" s="621"/>
      <c r="J27" s="621"/>
      <c r="K27" s="621"/>
      <c r="L27" s="621"/>
      <c r="M27" s="621"/>
      <c r="N27" s="621"/>
      <c r="O27" s="621"/>
      <c r="P27" s="621"/>
      <c r="Q27" s="621"/>
      <c r="R27" s="621"/>
      <c r="S27" s="621"/>
      <c r="T27" s="621"/>
      <c r="U27" s="621"/>
      <c r="V27" s="621"/>
      <c r="W27" s="621"/>
      <c r="X27" s="621"/>
      <c r="Y27" s="621"/>
      <c r="Z27" s="621"/>
      <c r="AA27" s="621"/>
      <c r="AB27" s="621"/>
      <c r="AC27" s="621"/>
      <c r="AD27" s="621"/>
      <c r="AE27" s="621"/>
      <c r="AF27" s="621"/>
      <c r="AG27" s="621"/>
      <c r="AH27" s="621"/>
      <c r="AI27" s="621"/>
      <c r="AJ27" s="621"/>
      <c r="AK27" s="621"/>
      <c r="AL27" s="621"/>
      <c r="AM27" s="621"/>
      <c r="AN27" s="621"/>
      <c r="AO27" s="621"/>
      <c r="AP27" s="621"/>
      <c r="AQ27" s="621"/>
      <c r="AR27" s="621"/>
      <c r="AS27" s="621"/>
      <c r="AT27" s="621"/>
      <c r="AU27" s="621"/>
      <c r="AV27" s="621"/>
      <c r="AW27" s="621"/>
      <c r="AX27" s="621"/>
      <c r="AY27" s="621"/>
      <c r="AZ27" s="621"/>
      <c r="BA27" s="621"/>
      <c r="BB27" s="621"/>
      <c r="BC27" s="621"/>
      <c r="BD27" s="621"/>
      <c r="BE27" s="621"/>
      <c r="BF27" s="621"/>
      <c r="BG27" s="621"/>
      <c r="BH27" s="621"/>
      <c r="BI27" s="621"/>
      <c r="BJ27" s="621"/>
      <c r="BK27" s="621"/>
      <c r="BL27" s="621"/>
      <c r="BM27" s="621"/>
      <c r="BN27" s="621"/>
      <c r="BO27" s="621"/>
      <c r="BP27" s="621"/>
      <c r="BQ27" s="621"/>
      <c r="BR27" s="621"/>
      <c r="BS27" s="621"/>
      <c r="BT27" s="621"/>
    </row>
    <row r="28" spans="1:72" s="622" customFormat="1" ht="9.75" customHeight="1" x14ac:dyDescent="0.2">
      <c r="A28" s="342"/>
      <c r="B28" s="353"/>
      <c r="C28" s="344"/>
      <c r="D28" s="344"/>
      <c r="E28" s="344"/>
      <c r="F28" s="354"/>
      <c r="G28" s="623"/>
      <c r="H28" s="621"/>
      <c r="I28" s="621"/>
      <c r="J28" s="621"/>
      <c r="K28" s="621"/>
      <c r="L28" s="621"/>
      <c r="M28" s="621"/>
      <c r="N28" s="621"/>
      <c r="O28" s="621"/>
      <c r="P28" s="621"/>
      <c r="Q28" s="621"/>
      <c r="R28" s="621"/>
      <c r="S28" s="621"/>
      <c r="T28" s="621"/>
      <c r="U28" s="621"/>
      <c r="V28" s="621"/>
      <c r="W28" s="621"/>
      <c r="X28" s="621"/>
      <c r="Y28" s="621"/>
      <c r="Z28" s="621"/>
      <c r="AA28" s="621"/>
      <c r="AB28" s="621"/>
      <c r="AC28" s="621"/>
      <c r="AD28" s="621"/>
      <c r="AE28" s="621"/>
      <c r="AF28" s="621"/>
      <c r="AG28" s="621"/>
      <c r="AH28" s="621"/>
      <c r="AI28" s="621"/>
      <c r="AJ28" s="621"/>
      <c r="AK28" s="621"/>
      <c r="AL28" s="621"/>
      <c r="AM28" s="621"/>
      <c r="AN28" s="621"/>
      <c r="AO28" s="621"/>
      <c r="AP28" s="621"/>
      <c r="AQ28" s="621"/>
      <c r="AR28" s="621"/>
      <c r="AS28" s="621"/>
      <c r="AT28" s="621"/>
      <c r="AU28" s="621"/>
      <c r="AV28" s="621"/>
      <c r="AW28" s="621"/>
      <c r="AX28" s="621"/>
      <c r="AY28" s="621"/>
      <c r="AZ28" s="621"/>
      <c r="BA28" s="621"/>
      <c r="BB28" s="621"/>
      <c r="BC28" s="621"/>
      <c r="BD28" s="621"/>
      <c r="BE28" s="621"/>
      <c r="BF28" s="621"/>
      <c r="BG28" s="621"/>
      <c r="BH28" s="621"/>
      <c r="BI28" s="621"/>
      <c r="BJ28" s="621"/>
      <c r="BK28" s="621"/>
      <c r="BL28" s="621"/>
      <c r="BM28" s="621"/>
      <c r="BN28" s="621"/>
      <c r="BO28" s="621"/>
      <c r="BP28" s="621"/>
      <c r="BQ28" s="621"/>
      <c r="BR28" s="621"/>
      <c r="BS28" s="621"/>
      <c r="BT28" s="621"/>
    </row>
    <row r="29" spans="1:72" s="622" customFormat="1" ht="15.75" customHeight="1" x14ac:dyDescent="0.2">
      <c r="A29" s="342"/>
      <c r="B29" s="624" t="s">
        <v>231</v>
      </c>
      <c r="C29" s="344"/>
      <c r="D29" s="344"/>
      <c r="E29" s="344"/>
      <c r="F29" s="354"/>
      <c r="G29" s="623">
        <f>SUM(G30:G30)</f>
        <v>3775</v>
      </c>
      <c r="H29" s="621"/>
      <c r="I29" s="621"/>
      <c r="J29" s="621"/>
      <c r="K29" s="621"/>
      <c r="L29" s="621"/>
      <c r="M29" s="621"/>
      <c r="N29" s="621"/>
      <c r="O29" s="621"/>
      <c r="P29" s="621"/>
      <c r="Q29" s="621"/>
      <c r="R29" s="621"/>
      <c r="S29" s="621"/>
      <c r="T29" s="621"/>
      <c r="U29" s="621"/>
      <c r="V29" s="621"/>
      <c r="W29" s="621"/>
      <c r="X29" s="621"/>
      <c r="Y29" s="621"/>
      <c r="Z29" s="621"/>
      <c r="AA29" s="621"/>
      <c r="AB29" s="621"/>
      <c r="AC29" s="621"/>
      <c r="AD29" s="621"/>
      <c r="AE29" s="621"/>
      <c r="AF29" s="621"/>
      <c r="AG29" s="621"/>
      <c r="AH29" s="621"/>
      <c r="AI29" s="621"/>
      <c r="AJ29" s="621"/>
      <c r="AK29" s="621"/>
      <c r="AL29" s="621"/>
      <c r="AM29" s="621"/>
      <c r="AN29" s="621"/>
      <c r="AO29" s="621"/>
      <c r="AP29" s="621"/>
      <c r="AQ29" s="621"/>
      <c r="AR29" s="621"/>
      <c r="AS29" s="621"/>
      <c r="AT29" s="621"/>
      <c r="AU29" s="621"/>
      <c r="AV29" s="621"/>
      <c r="AW29" s="621"/>
      <c r="AX29" s="621"/>
      <c r="AY29" s="621"/>
      <c r="AZ29" s="621"/>
      <c r="BA29" s="621"/>
      <c r="BB29" s="621"/>
      <c r="BC29" s="621"/>
      <c r="BD29" s="621"/>
      <c r="BE29" s="621"/>
      <c r="BF29" s="621"/>
      <c r="BG29" s="621"/>
      <c r="BH29" s="621"/>
      <c r="BI29" s="621"/>
      <c r="BJ29" s="621"/>
      <c r="BK29" s="621"/>
      <c r="BL29" s="621"/>
      <c r="BM29" s="621"/>
      <c r="BN29" s="621"/>
      <c r="BO29" s="621"/>
      <c r="BP29" s="621"/>
      <c r="BQ29" s="621"/>
      <c r="BR29" s="621"/>
      <c r="BS29" s="621"/>
      <c r="BT29" s="621"/>
    </row>
    <row r="30" spans="1:72" s="622" customFormat="1" ht="15.75" customHeight="1" x14ac:dyDescent="0.2">
      <c r="A30" s="342"/>
      <c r="B30" s="343"/>
      <c r="C30" s="361"/>
      <c r="D30" s="344"/>
      <c r="E30" s="344" t="s">
        <v>223</v>
      </c>
      <c r="F30" s="354" t="s">
        <v>218</v>
      </c>
      <c r="G30" s="355">
        <f>500+2500+665+55+55</f>
        <v>3775</v>
      </c>
      <c r="H30" s="621"/>
      <c r="I30" s="621"/>
      <c r="J30" s="621"/>
      <c r="K30" s="621"/>
      <c r="L30" s="621"/>
      <c r="M30" s="621"/>
      <c r="N30" s="621"/>
      <c r="O30" s="621"/>
      <c r="P30" s="621"/>
      <c r="Q30" s="621"/>
      <c r="R30" s="621"/>
      <c r="S30" s="621"/>
      <c r="T30" s="621"/>
      <c r="U30" s="621"/>
      <c r="V30" s="621"/>
      <c r="W30" s="621"/>
      <c r="X30" s="621"/>
      <c r="Y30" s="621"/>
      <c r="Z30" s="621"/>
      <c r="AA30" s="621"/>
      <c r="AB30" s="621"/>
      <c r="AC30" s="621"/>
      <c r="AD30" s="621"/>
      <c r="AE30" s="621"/>
      <c r="AF30" s="621"/>
      <c r="AG30" s="621"/>
      <c r="AH30" s="621"/>
      <c r="AI30" s="621"/>
      <c r="AJ30" s="621"/>
      <c r="AK30" s="621"/>
      <c r="AL30" s="621"/>
      <c r="AM30" s="621"/>
      <c r="AN30" s="621"/>
      <c r="AO30" s="621"/>
      <c r="AP30" s="621"/>
      <c r="AQ30" s="621"/>
      <c r="AR30" s="621"/>
      <c r="AS30" s="621"/>
      <c r="AT30" s="621"/>
      <c r="AU30" s="621"/>
      <c r="AV30" s="621"/>
      <c r="AW30" s="621"/>
      <c r="AX30" s="621"/>
      <c r="AY30" s="621"/>
      <c r="AZ30" s="621"/>
      <c r="BA30" s="621"/>
      <c r="BB30" s="621"/>
      <c r="BC30" s="621"/>
      <c r="BD30" s="621"/>
      <c r="BE30" s="621"/>
      <c r="BF30" s="621"/>
      <c r="BG30" s="621"/>
      <c r="BH30" s="621"/>
      <c r="BI30" s="621"/>
      <c r="BJ30" s="621"/>
      <c r="BK30" s="621"/>
      <c r="BL30" s="621"/>
      <c r="BM30" s="621"/>
      <c r="BN30" s="621"/>
      <c r="BO30" s="621"/>
      <c r="BP30" s="621"/>
      <c r="BQ30" s="621"/>
      <c r="BR30" s="621"/>
      <c r="BS30" s="621"/>
      <c r="BT30" s="621"/>
    </row>
    <row r="31" spans="1:72" s="622" customFormat="1" ht="7.5" customHeight="1" x14ac:dyDescent="0.2">
      <c r="A31" s="356"/>
      <c r="B31" s="357"/>
      <c r="C31" s="358"/>
      <c r="D31" s="345"/>
      <c r="E31" s="345"/>
      <c r="F31" s="347"/>
      <c r="G31" s="359"/>
      <c r="H31" s="621"/>
      <c r="I31" s="621"/>
      <c r="J31" s="621"/>
      <c r="K31" s="621"/>
      <c r="L31" s="621"/>
      <c r="M31" s="621"/>
      <c r="N31" s="621"/>
      <c r="O31" s="621"/>
      <c r="P31" s="621"/>
      <c r="Q31" s="621"/>
      <c r="R31" s="621"/>
      <c r="S31" s="621"/>
      <c r="T31" s="621"/>
      <c r="U31" s="621"/>
      <c r="V31" s="621"/>
      <c r="W31" s="621"/>
      <c r="X31" s="621"/>
      <c r="Y31" s="621"/>
      <c r="Z31" s="621"/>
      <c r="AA31" s="621"/>
      <c r="AB31" s="621"/>
      <c r="AC31" s="621"/>
      <c r="AD31" s="621"/>
      <c r="AE31" s="621"/>
      <c r="AF31" s="621"/>
      <c r="AG31" s="621"/>
      <c r="AH31" s="621"/>
      <c r="AI31" s="621"/>
      <c r="AJ31" s="621"/>
      <c r="AK31" s="621"/>
      <c r="AL31" s="621"/>
      <c r="AM31" s="621"/>
      <c r="AN31" s="621"/>
      <c r="AO31" s="621"/>
      <c r="AP31" s="621"/>
      <c r="AQ31" s="621"/>
      <c r="AR31" s="621"/>
      <c r="AS31" s="621"/>
      <c r="AT31" s="621"/>
      <c r="AU31" s="621"/>
      <c r="AV31" s="621"/>
      <c r="AW31" s="621"/>
      <c r="AX31" s="621"/>
      <c r="AY31" s="621"/>
      <c r="AZ31" s="621"/>
      <c r="BA31" s="621"/>
      <c r="BB31" s="621"/>
      <c r="BC31" s="621"/>
      <c r="BD31" s="621"/>
      <c r="BE31" s="621"/>
      <c r="BF31" s="621"/>
      <c r="BG31" s="621"/>
      <c r="BH31" s="621"/>
      <c r="BI31" s="621"/>
      <c r="BJ31" s="621"/>
      <c r="BK31" s="621"/>
      <c r="BL31" s="621"/>
      <c r="BM31" s="621"/>
      <c r="BN31" s="621"/>
      <c r="BO31" s="621"/>
      <c r="BP31" s="621"/>
      <c r="BQ31" s="621"/>
      <c r="BR31" s="621"/>
      <c r="BS31" s="621"/>
      <c r="BT31" s="621"/>
    </row>
    <row r="32" spans="1:72" s="622" customFormat="1" ht="15.75" customHeight="1" x14ac:dyDescent="0.2">
      <c r="A32" s="342"/>
      <c r="B32" s="343"/>
      <c r="C32" s="344"/>
      <c r="D32" s="344"/>
      <c r="E32" s="345" t="s">
        <v>217</v>
      </c>
      <c r="F32" s="346">
        <f>12816+12816+12816+16394+16394</f>
        <v>71236</v>
      </c>
      <c r="G32" s="347" t="s">
        <v>218</v>
      </c>
      <c r="H32" s="621"/>
      <c r="I32" s="621"/>
      <c r="J32" s="621"/>
      <c r="K32" s="621"/>
      <c r="L32" s="621"/>
      <c r="M32" s="621"/>
      <c r="N32" s="621"/>
      <c r="O32" s="621"/>
      <c r="P32" s="621"/>
      <c r="Q32" s="621"/>
      <c r="R32" s="621"/>
      <c r="S32" s="621"/>
      <c r="T32" s="621"/>
      <c r="U32" s="621"/>
      <c r="V32" s="621"/>
      <c r="W32" s="621"/>
      <c r="X32" s="621"/>
      <c r="Y32" s="621"/>
      <c r="Z32" s="621"/>
      <c r="AA32" s="621"/>
      <c r="AB32" s="621"/>
      <c r="AC32" s="621"/>
      <c r="AD32" s="621"/>
      <c r="AE32" s="621"/>
      <c r="AF32" s="621"/>
      <c r="AG32" s="621"/>
      <c r="AH32" s="621"/>
      <c r="AI32" s="621"/>
      <c r="AJ32" s="621"/>
      <c r="AK32" s="621"/>
      <c r="AL32" s="621"/>
      <c r="AM32" s="621"/>
      <c r="AN32" s="621"/>
      <c r="AO32" s="621"/>
      <c r="AP32" s="621"/>
      <c r="AQ32" s="621"/>
      <c r="AR32" s="621"/>
      <c r="AS32" s="621"/>
      <c r="AT32" s="621"/>
      <c r="AU32" s="621"/>
      <c r="AV32" s="621"/>
      <c r="AW32" s="621"/>
      <c r="AX32" s="621"/>
      <c r="AY32" s="621"/>
      <c r="AZ32" s="621"/>
      <c r="BA32" s="621"/>
      <c r="BB32" s="621"/>
      <c r="BC32" s="621"/>
      <c r="BD32" s="621"/>
      <c r="BE32" s="621"/>
      <c r="BF32" s="621"/>
      <c r="BG32" s="621"/>
      <c r="BH32" s="621"/>
      <c r="BI32" s="621"/>
      <c r="BJ32" s="621"/>
      <c r="BK32" s="621"/>
      <c r="BL32" s="621"/>
      <c r="BM32" s="621"/>
      <c r="BN32" s="621"/>
      <c r="BO32" s="621"/>
      <c r="BP32" s="621"/>
      <c r="BQ32" s="621"/>
      <c r="BR32" s="621"/>
      <c r="BS32" s="621"/>
      <c r="BT32" s="621"/>
    </row>
    <row r="33" spans="1:72" s="622" customFormat="1" ht="48" customHeight="1" x14ac:dyDescent="0.2">
      <c r="A33" s="348" t="s">
        <v>15</v>
      </c>
      <c r="B33" s="360" t="s">
        <v>232</v>
      </c>
      <c r="C33" s="344" t="s">
        <v>225</v>
      </c>
      <c r="D33" s="344" t="s">
        <v>233</v>
      </c>
      <c r="E33" s="350" t="s">
        <v>218</v>
      </c>
      <c r="F33" s="351" t="s">
        <v>218</v>
      </c>
      <c r="G33" s="352">
        <f>SUM(G35)</f>
        <v>71236</v>
      </c>
      <c r="H33" s="621"/>
      <c r="I33" s="621"/>
      <c r="J33" s="621"/>
      <c r="K33" s="621"/>
      <c r="L33" s="621"/>
      <c r="M33" s="621"/>
      <c r="N33" s="621"/>
      <c r="O33" s="621"/>
      <c r="P33" s="621"/>
      <c r="Q33" s="621"/>
      <c r="R33" s="621"/>
      <c r="S33" s="621"/>
      <c r="T33" s="621"/>
      <c r="U33" s="621"/>
      <c r="V33" s="621"/>
      <c r="W33" s="621"/>
      <c r="X33" s="621"/>
      <c r="Y33" s="621"/>
      <c r="Z33" s="621"/>
      <c r="AA33" s="621"/>
      <c r="AB33" s="621"/>
      <c r="AC33" s="621"/>
      <c r="AD33" s="621"/>
      <c r="AE33" s="621"/>
      <c r="AF33" s="621"/>
      <c r="AG33" s="621"/>
      <c r="AH33" s="621"/>
      <c r="AI33" s="621"/>
      <c r="AJ33" s="621"/>
      <c r="AK33" s="621"/>
      <c r="AL33" s="621"/>
      <c r="AM33" s="621"/>
      <c r="AN33" s="621"/>
      <c r="AO33" s="621"/>
      <c r="AP33" s="621"/>
      <c r="AQ33" s="621"/>
      <c r="AR33" s="621"/>
      <c r="AS33" s="621"/>
      <c r="AT33" s="621"/>
      <c r="AU33" s="621"/>
      <c r="AV33" s="621"/>
      <c r="AW33" s="621"/>
      <c r="AX33" s="621"/>
      <c r="AY33" s="621"/>
      <c r="AZ33" s="621"/>
      <c r="BA33" s="621"/>
      <c r="BB33" s="621"/>
      <c r="BC33" s="621"/>
      <c r="BD33" s="621"/>
      <c r="BE33" s="621"/>
      <c r="BF33" s="621"/>
      <c r="BG33" s="621"/>
      <c r="BH33" s="621"/>
      <c r="BI33" s="621"/>
      <c r="BJ33" s="621"/>
      <c r="BK33" s="621"/>
      <c r="BL33" s="621"/>
      <c r="BM33" s="621"/>
      <c r="BN33" s="621"/>
      <c r="BO33" s="621"/>
      <c r="BP33" s="621"/>
      <c r="BQ33" s="621"/>
      <c r="BR33" s="621"/>
      <c r="BS33" s="621"/>
      <c r="BT33" s="621"/>
    </row>
    <row r="34" spans="1:72" s="622" customFormat="1" ht="15.75" customHeight="1" x14ac:dyDescent="0.2">
      <c r="A34" s="342"/>
      <c r="B34" s="353"/>
      <c r="C34" s="344"/>
      <c r="D34" s="344"/>
      <c r="E34" s="344"/>
      <c r="F34" s="354"/>
      <c r="G34" s="623"/>
      <c r="H34" s="621"/>
      <c r="I34" s="621"/>
      <c r="J34" s="621"/>
      <c r="K34" s="621"/>
      <c r="L34" s="621"/>
      <c r="M34" s="621"/>
      <c r="N34" s="621"/>
      <c r="O34" s="621"/>
      <c r="P34" s="621"/>
      <c r="Q34" s="621"/>
      <c r="R34" s="621"/>
      <c r="S34" s="621"/>
      <c r="T34" s="621"/>
      <c r="U34" s="621"/>
      <c r="V34" s="621"/>
      <c r="W34" s="621"/>
      <c r="X34" s="621"/>
      <c r="Y34" s="621"/>
      <c r="Z34" s="621"/>
      <c r="AA34" s="621"/>
      <c r="AB34" s="621"/>
      <c r="AC34" s="621"/>
      <c r="AD34" s="621"/>
      <c r="AE34" s="621"/>
      <c r="AF34" s="621"/>
      <c r="AG34" s="621"/>
      <c r="AH34" s="621"/>
      <c r="AI34" s="621"/>
      <c r="AJ34" s="621"/>
      <c r="AK34" s="621"/>
      <c r="AL34" s="621"/>
      <c r="AM34" s="621"/>
      <c r="AN34" s="621"/>
      <c r="AO34" s="621"/>
      <c r="AP34" s="621"/>
      <c r="AQ34" s="621"/>
      <c r="AR34" s="621"/>
      <c r="AS34" s="621"/>
      <c r="AT34" s="621"/>
      <c r="AU34" s="621"/>
      <c r="AV34" s="621"/>
      <c r="AW34" s="621"/>
      <c r="AX34" s="621"/>
      <c r="AY34" s="621"/>
      <c r="AZ34" s="621"/>
      <c r="BA34" s="621"/>
      <c r="BB34" s="621"/>
      <c r="BC34" s="621"/>
      <c r="BD34" s="621"/>
      <c r="BE34" s="621"/>
      <c r="BF34" s="621"/>
      <c r="BG34" s="621"/>
      <c r="BH34" s="621"/>
      <c r="BI34" s="621"/>
      <c r="BJ34" s="621"/>
      <c r="BK34" s="621"/>
      <c r="BL34" s="621"/>
      <c r="BM34" s="621"/>
      <c r="BN34" s="621"/>
      <c r="BO34" s="621"/>
      <c r="BP34" s="621"/>
      <c r="BQ34" s="621"/>
      <c r="BR34" s="621"/>
      <c r="BS34" s="621"/>
      <c r="BT34" s="621"/>
    </row>
    <row r="35" spans="1:72" s="622" customFormat="1" ht="15.75" customHeight="1" x14ac:dyDescent="0.2">
      <c r="A35" s="342"/>
      <c r="B35" s="624" t="s">
        <v>234</v>
      </c>
      <c r="C35" s="344"/>
      <c r="D35" s="344"/>
      <c r="E35" s="344"/>
      <c r="F35" s="354"/>
      <c r="G35" s="623">
        <f>SUM(G36:G39)</f>
        <v>71236</v>
      </c>
      <c r="H35" s="621"/>
      <c r="I35" s="621"/>
      <c r="J35" s="621"/>
      <c r="K35" s="621"/>
      <c r="L35" s="621"/>
      <c r="M35" s="621"/>
      <c r="N35" s="621"/>
      <c r="O35" s="621"/>
      <c r="P35" s="621"/>
      <c r="Q35" s="621"/>
      <c r="R35" s="621"/>
      <c r="S35" s="621"/>
      <c r="T35" s="621"/>
      <c r="U35" s="621"/>
      <c r="V35" s="621"/>
      <c r="W35" s="621"/>
      <c r="X35" s="621"/>
      <c r="Y35" s="621"/>
      <c r="Z35" s="621"/>
      <c r="AA35" s="621"/>
      <c r="AB35" s="621"/>
      <c r="AC35" s="621"/>
      <c r="AD35" s="621"/>
      <c r="AE35" s="621"/>
      <c r="AF35" s="621"/>
      <c r="AG35" s="621"/>
      <c r="AH35" s="621"/>
      <c r="AI35" s="621"/>
      <c r="AJ35" s="621"/>
      <c r="AK35" s="621"/>
      <c r="AL35" s="621"/>
      <c r="AM35" s="621"/>
      <c r="AN35" s="621"/>
      <c r="AO35" s="621"/>
      <c r="AP35" s="621"/>
      <c r="AQ35" s="621"/>
      <c r="AR35" s="621"/>
      <c r="AS35" s="621"/>
      <c r="AT35" s="621"/>
      <c r="AU35" s="621"/>
      <c r="AV35" s="621"/>
      <c r="AW35" s="621"/>
      <c r="AX35" s="621"/>
      <c r="AY35" s="621"/>
      <c r="AZ35" s="621"/>
      <c r="BA35" s="621"/>
      <c r="BB35" s="621"/>
      <c r="BC35" s="621"/>
      <c r="BD35" s="621"/>
      <c r="BE35" s="621"/>
      <c r="BF35" s="621"/>
      <c r="BG35" s="621"/>
      <c r="BH35" s="621"/>
      <c r="BI35" s="621"/>
      <c r="BJ35" s="621"/>
      <c r="BK35" s="621"/>
      <c r="BL35" s="621"/>
      <c r="BM35" s="621"/>
      <c r="BN35" s="621"/>
      <c r="BO35" s="621"/>
      <c r="BP35" s="621"/>
      <c r="BQ35" s="621"/>
      <c r="BR35" s="621"/>
      <c r="BS35" s="621"/>
      <c r="BT35" s="621"/>
    </row>
    <row r="36" spans="1:72" s="622" customFormat="1" ht="15.75" customHeight="1" x14ac:dyDescent="0.2">
      <c r="A36" s="342"/>
      <c r="B36" s="343"/>
      <c r="C36" s="361"/>
      <c r="D36" s="344"/>
      <c r="E36" s="344" t="s">
        <v>235</v>
      </c>
      <c r="F36" s="354" t="s">
        <v>218</v>
      </c>
      <c r="G36" s="355">
        <f>1025+1025+1025+1312+1312</f>
        <v>5699</v>
      </c>
      <c r="H36" s="621"/>
      <c r="I36" s="621"/>
      <c r="J36" s="621"/>
      <c r="K36" s="621"/>
      <c r="L36" s="621"/>
      <c r="M36" s="621"/>
      <c r="N36" s="621"/>
      <c r="O36" s="621"/>
      <c r="P36" s="621"/>
      <c r="Q36" s="621"/>
      <c r="R36" s="621"/>
      <c r="S36" s="621"/>
      <c r="T36" s="621"/>
      <c r="U36" s="621"/>
      <c r="V36" s="621"/>
      <c r="W36" s="621"/>
      <c r="X36" s="621"/>
      <c r="Y36" s="621"/>
      <c r="Z36" s="621"/>
      <c r="AA36" s="621"/>
      <c r="AB36" s="621"/>
      <c r="AC36" s="621"/>
      <c r="AD36" s="621"/>
      <c r="AE36" s="621"/>
      <c r="AF36" s="621"/>
      <c r="AG36" s="621"/>
      <c r="AH36" s="621"/>
      <c r="AI36" s="621"/>
      <c r="AJ36" s="621"/>
      <c r="AK36" s="621"/>
      <c r="AL36" s="621"/>
      <c r="AM36" s="621"/>
      <c r="AN36" s="621"/>
      <c r="AO36" s="621"/>
      <c r="AP36" s="621"/>
      <c r="AQ36" s="621"/>
      <c r="AR36" s="621"/>
      <c r="AS36" s="621"/>
      <c r="AT36" s="621"/>
      <c r="AU36" s="621"/>
      <c r="AV36" s="621"/>
      <c r="AW36" s="621"/>
      <c r="AX36" s="621"/>
      <c r="AY36" s="621"/>
      <c r="AZ36" s="621"/>
      <c r="BA36" s="621"/>
      <c r="BB36" s="621"/>
      <c r="BC36" s="621"/>
      <c r="BD36" s="621"/>
      <c r="BE36" s="621"/>
      <c r="BF36" s="621"/>
      <c r="BG36" s="621"/>
      <c r="BH36" s="621"/>
      <c r="BI36" s="621"/>
      <c r="BJ36" s="621"/>
      <c r="BK36" s="621"/>
      <c r="BL36" s="621"/>
      <c r="BM36" s="621"/>
      <c r="BN36" s="621"/>
      <c r="BO36" s="621"/>
      <c r="BP36" s="621"/>
      <c r="BQ36" s="621"/>
      <c r="BR36" s="621"/>
      <c r="BS36" s="621"/>
      <c r="BT36" s="621"/>
    </row>
    <row r="37" spans="1:72" s="622" customFormat="1" ht="15.75" customHeight="1" x14ac:dyDescent="0.2">
      <c r="A37" s="342"/>
      <c r="B37" s="343"/>
      <c r="C37" s="361"/>
      <c r="D37" s="344"/>
      <c r="E37" s="344" t="s">
        <v>236</v>
      </c>
      <c r="F37" s="354" t="s">
        <v>218</v>
      </c>
      <c r="G37" s="355">
        <f>1666+1666+1666+2131+2131</f>
        <v>9260</v>
      </c>
      <c r="H37" s="621"/>
      <c r="I37" s="621"/>
      <c r="J37" s="621"/>
      <c r="K37" s="621"/>
      <c r="L37" s="621"/>
      <c r="M37" s="621"/>
      <c r="N37" s="621"/>
      <c r="O37" s="621"/>
      <c r="P37" s="621"/>
      <c r="Q37" s="621"/>
      <c r="R37" s="621"/>
      <c r="S37" s="621"/>
      <c r="T37" s="621"/>
      <c r="U37" s="621"/>
      <c r="V37" s="621"/>
      <c r="W37" s="621"/>
      <c r="X37" s="621"/>
      <c r="Y37" s="621"/>
      <c r="Z37" s="621"/>
      <c r="AA37" s="621"/>
      <c r="AB37" s="621"/>
      <c r="AC37" s="621"/>
      <c r="AD37" s="621"/>
      <c r="AE37" s="621"/>
      <c r="AF37" s="621"/>
      <c r="AG37" s="621"/>
      <c r="AH37" s="621"/>
      <c r="AI37" s="621"/>
      <c r="AJ37" s="621"/>
      <c r="AK37" s="621"/>
      <c r="AL37" s="621"/>
      <c r="AM37" s="621"/>
      <c r="AN37" s="621"/>
      <c r="AO37" s="621"/>
      <c r="AP37" s="621"/>
      <c r="AQ37" s="621"/>
      <c r="AR37" s="621"/>
      <c r="AS37" s="621"/>
      <c r="AT37" s="621"/>
      <c r="AU37" s="621"/>
      <c r="AV37" s="621"/>
      <c r="AW37" s="621"/>
      <c r="AX37" s="621"/>
      <c r="AY37" s="621"/>
      <c r="AZ37" s="621"/>
      <c r="BA37" s="621"/>
      <c r="BB37" s="621"/>
      <c r="BC37" s="621"/>
      <c r="BD37" s="621"/>
      <c r="BE37" s="621"/>
      <c r="BF37" s="621"/>
      <c r="BG37" s="621"/>
      <c r="BH37" s="621"/>
      <c r="BI37" s="621"/>
      <c r="BJ37" s="621"/>
      <c r="BK37" s="621"/>
      <c r="BL37" s="621"/>
      <c r="BM37" s="621"/>
      <c r="BN37" s="621"/>
      <c r="BO37" s="621"/>
      <c r="BP37" s="621"/>
      <c r="BQ37" s="621"/>
      <c r="BR37" s="621"/>
      <c r="BS37" s="621"/>
      <c r="BT37" s="621"/>
    </row>
    <row r="38" spans="1:72" s="622" customFormat="1" ht="15.75" customHeight="1" x14ac:dyDescent="0.2">
      <c r="A38" s="342"/>
      <c r="B38" s="343"/>
      <c r="C38" s="361"/>
      <c r="D38" s="344"/>
      <c r="E38" s="344" t="s">
        <v>227</v>
      </c>
      <c r="F38" s="354" t="s">
        <v>218</v>
      </c>
      <c r="G38" s="355">
        <f>8331+8331+8331+10656+10656</f>
        <v>46305</v>
      </c>
      <c r="H38" s="621"/>
      <c r="I38" s="621"/>
      <c r="J38" s="621"/>
      <c r="K38" s="621"/>
      <c r="L38" s="621"/>
      <c r="M38" s="621"/>
      <c r="N38" s="621"/>
      <c r="O38" s="621"/>
      <c r="P38" s="621"/>
      <c r="Q38" s="621"/>
      <c r="R38" s="621"/>
      <c r="S38" s="621"/>
      <c r="T38" s="621"/>
      <c r="U38" s="621"/>
      <c r="V38" s="621"/>
      <c r="W38" s="621"/>
      <c r="X38" s="621"/>
      <c r="Y38" s="621"/>
      <c r="Z38" s="621"/>
      <c r="AA38" s="621"/>
      <c r="AB38" s="621"/>
      <c r="AC38" s="621"/>
      <c r="AD38" s="621"/>
      <c r="AE38" s="621"/>
      <c r="AF38" s="621"/>
      <c r="AG38" s="621"/>
      <c r="AH38" s="621"/>
      <c r="AI38" s="621"/>
      <c r="AJ38" s="621"/>
      <c r="AK38" s="621"/>
      <c r="AL38" s="621"/>
      <c r="AM38" s="621"/>
      <c r="AN38" s="621"/>
      <c r="AO38" s="621"/>
      <c r="AP38" s="621"/>
      <c r="AQ38" s="621"/>
      <c r="AR38" s="621"/>
      <c r="AS38" s="621"/>
      <c r="AT38" s="621"/>
      <c r="AU38" s="621"/>
      <c r="AV38" s="621"/>
      <c r="AW38" s="621"/>
      <c r="AX38" s="621"/>
      <c r="AY38" s="621"/>
      <c r="AZ38" s="621"/>
      <c r="BA38" s="621"/>
      <c r="BB38" s="621"/>
      <c r="BC38" s="621"/>
      <c r="BD38" s="621"/>
      <c r="BE38" s="621"/>
      <c r="BF38" s="621"/>
      <c r="BG38" s="621"/>
      <c r="BH38" s="621"/>
      <c r="BI38" s="621"/>
      <c r="BJ38" s="621"/>
      <c r="BK38" s="621"/>
      <c r="BL38" s="621"/>
      <c r="BM38" s="621"/>
      <c r="BN38" s="621"/>
      <c r="BO38" s="621"/>
      <c r="BP38" s="621"/>
      <c r="BQ38" s="621"/>
      <c r="BR38" s="621"/>
      <c r="BS38" s="621"/>
      <c r="BT38" s="621"/>
    </row>
    <row r="39" spans="1:72" s="622" customFormat="1" ht="15.75" customHeight="1" x14ac:dyDescent="0.2">
      <c r="A39" s="342"/>
      <c r="B39" s="343"/>
      <c r="C39" s="361"/>
      <c r="D39" s="344"/>
      <c r="E39" s="344" t="s">
        <v>228</v>
      </c>
      <c r="F39" s="354" t="s">
        <v>218</v>
      </c>
      <c r="G39" s="355">
        <f>1794+1794+1794+2295+2295</f>
        <v>9972</v>
      </c>
      <c r="H39" s="621"/>
      <c r="I39" s="621"/>
      <c r="J39" s="621"/>
      <c r="K39" s="621"/>
      <c r="L39" s="621"/>
      <c r="M39" s="621"/>
      <c r="N39" s="621"/>
      <c r="O39" s="621"/>
      <c r="P39" s="621"/>
      <c r="Q39" s="621"/>
      <c r="R39" s="621"/>
      <c r="S39" s="621"/>
      <c r="T39" s="621"/>
      <c r="U39" s="621"/>
      <c r="V39" s="621"/>
      <c r="W39" s="621"/>
      <c r="X39" s="621"/>
      <c r="Y39" s="621"/>
      <c r="Z39" s="621"/>
      <c r="AA39" s="621"/>
      <c r="AB39" s="621"/>
      <c r="AC39" s="621"/>
      <c r="AD39" s="621"/>
      <c r="AE39" s="621"/>
      <c r="AF39" s="621"/>
      <c r="AG39" s="621"/>
      <c r="AH39" s="621"/>
      <c r="AI39" s="621"/>
      <c r="AJ39" s="621"/>
      <c r="AK39" s="621"/>
      <c r="AL39" s="621"/>
      <c r="AM39" s="621"/>
      <c r="AN39" s="621"/>
      <c r="AO39" s="621"/>
      <c r="AP39" s="621"/>
      <c r="AQ39" s="621"/>
      <c r="AR39" s="621"/>
      <c r="AS39" s="621"/>
      <c r="AT39" s="621"/>
      <c r="AU39" s="621"/>
      <c r="AV39" s="621"/>
      <c r="AW39" s="621"/>
      <c r="AX39" s="621"/>
      <c r="AY39" s="621"/>
      <c r="AZ39" s="621"/>
      <c r="BA39" s="621"/>
      <c r="BB39" s="621"/>
      <c r="BC39" s="621"/>
      <c r="BD39" s="621"/>
      <c r="BE39" s="621"/>
      <c r="BF39" s="621"/>
      <c r="BG39" s="621"/>
      <c r="BH39" s="621"/>
      <c r="BI39" s="621"/>
      <c r="BJ39" s="621"/>
      <c r="BK39" s="621"/>
      <c r="BL39" s="621"/>
      <c r="BM39" s="621"/>
      <c r="BN39" s="621"/>
      <c r="BO39" s="621"/>
      <c r="BP39" s="621"/>
      <c r="BQ39" s="621"/>
      <c r="BR39" s="621"/>
      <c r="BS39" s="621"/>
      <c r="BT39" s="621"/>
    </row>
    <row r="40" spans="1:72" s="622" customFormat="1" ht="8.25" customHeight="1" x14ac:dyDescent="0.2">
      <c r="A40" s="356"/>
      <c r="B40" s="357"/>
      <c r="C40" s="358"/>
      <c r="D40" s="345"/>
      <c r="E40" s="345"/>
      <c r="F40" s="347"/>
      <c r="G40" s="359"/>
      <c r="H40" s="621"/>
      <c r="I40" s="621"/>
      <c r="J40" s="621"/>
      <c r="K40" s="621"/>
      <c r="L40" s="621"/>
      <c r="M40" s="621"/>
      <c r="N40" s="621"/>
      <c r="O40" s="621"/>
      <c r="P40" s="621"/>
      <c r="Q40" s="621"/>
      <c r="R40" s="621"/>
      <c r="S40" s="621"/>
      <c r="T40" s="621"/>
      <c r="U40" s="621"/>
      <c r="V40" s="621"/>
      <c r="W40" s="621"/>
      <c r="X40" s="621"/>
      <c r="Y40" s="621"/>
      <c r="Z40" s="621"/>
      <c r="AA40" s="621"/>
      <c r="AB40" s="621"/>
      <c r="AC40" s="621"/>
      <c r="AD40" s="621"/>
      <c r="AE40" s="621"/>
      <c r="AF40" s="621"/>
      <c r="AG40" s="621"/>
      <c r="AH40" s="621"/>
      <c r="AI40" s="621"/>
      <c r="AJ40" s="621"/>
      <c r="AK40" s="621"/>
      <c r="AL40" s="621"/>
      <c r="AM40" s="621"/>
      <c r="AN40" s="621"/>
      <c r="AO40" s="621"/>
      <c r="AP40" s="621"/>
      <c r="AQ40" s="621"/>
      <c r="AR40" s="621"/>
      <c r="AS40" s="621"/>
      <c r="AT40" s="621"/>
      <c r="AU40" s="621"/>
      <c r="AV40" s="621"/>
      <c r="AW40" s="621"/>
      <c r="AX40" s="621"/>
      <c r="AY40" s="621"/>
      <c r="AZ40" s="621"/>
      <c r="BA40" s="621"/>
      <c r="BB40" s="621"/>
      <c r="BC40" s="621"/>
      <c r="BD40" s="621"/>
      <c r="BE40" s="621"/>
      <c r="BF40" s="621"/>
      <c r="BG40" s="621"/>
      <c r="BH40" s="621"/>
      <c r="BI40" s="621"/>
      <c r="BJ40" s="621"/>
      <c r="BK40" s="621"/>
      <c r="BL40" s="621"/>
      <c r="BM40" s="621"/>
      <c r="BN40" s="621"/>
      <c r="BO40" s="621"/>
      <c r="BP40" s="621"/>
      <c r="BQ40" s="621"/>
      <c r="BR40" s="621"/>
      <c r="BS40" s="621"/>
      <c r="BT40" s="621"/>
    </row>
    <row r="41" spans="1:72" s="622" customFormat="1" ht="15.75" customHeight="1" x14ac:dyDescent="0.2">
      <c r="A41" s="342"/>
      <c r="B41" s="343"/>
      <c r="C41" s="344" t="s">
        <v>237</v>
      </c>
      <c r="D41" s="344" t="s">
        <v>238</v>
      </c>
      <c r="E41" s="345" t="s">
        <v>217</v>
      </c>
      <c r="F41" s="346">
        <f>372460+401339+406885+368932+394845</f>
        <v>1944461</v>
      </c>
      <c r="G41" s="347" t="s">
        <v>218</v>
      </c>
      <c r="H41" s="621"/>
      <c r="I41" s="621"/>
      <c r="J41" s="621"/>
      <c r="K41" s="621"/>
      <c r="L41" s="621"/>
      <c r="M41" s="621"/>
      <c r="N41" s="621"/>
      <c r="O41" s="621"/>
      <c r="P41" s="621"/>
      <c r="Q41" s="621"/>
      <c r="R41" s="621"/>
      <c r="S41" s="621"/>
      <c r="T41" s="621"/>
      <c r="U41" s="621"/>
      <c r="V41" s="621"/>
      <c r="W41" s="621"/>
      <c r="X41" s="621"/>
      <c r="Y41" s="621"/>
      <c r="Z41" s="621"/>
      <c r="AA41" s="621"/>
      <c r="AB41" s="621"/>
      <c r="AC41" s="621"/>
      <c r="AD41" s="621"/>
      <c r="AE41" s="621"/>
      <c r="AF41" s="621"/>
      <c r="AG41" s="621"/>
      <c r="AH41" s="621"/>
      <c r="AI41" s="621"/>
      <c r="AJ41" s="621"/>
      <c r="AK41" s="621"/>
      <c r="AL41" s="621"/>
      <c r="AM41" s="621"/>
      <c r="AN41" s="621"/>
      <c r="AO41" s="621"/>
      <c r="AP41" s="621"/>
      <c r="AQ41" s="621"/>
      <c r="AR41" s="621"/>
      <c r="AS41" s="621"/>
      <c r="AT41" s="621"/>
      <c r="AU41" s="621"/>
      <c r="AV41" s="621"/>
      <c r="AW41" s="621"/>
      <c r="AX41" s="621"/>
      <c r="AY41" s="621"/>
      <c r="AZ41" s="621"/>
      <c r="BA41" s="621"/>
      <c r="BB41" s="621"/>
      <c r="BC41" s="621"/>
      <c r="BD41" s="621"/>
      <c r="BE41" s="621"/>
      <c r="BF41" s="621"/>
      <c r="BG41" s="621"/>
      <c r="BH41" s="621"/>
      <c r="BI41" s="621"/>
      <c r="BJ41" s="621"/>
      <c r="BK41" s="621"/>
      <c r="BL41" s="621"/>
      <c r="BM41" s="621"/>
      <c r="BN41" s="621"/>
      <c r="BO41" s="621"/>
      <c r="BP41" s="621"/>
      <c r="BQ41" s="621"/>
      <c r="BR41" s="621"/>
      <c r="BS41" s="621"/>
      <c r="BT41" s="621"/>
    </row>
    <row r="42" spans="1:72" s="622" customFormat="1" ht="22.5" customHeight="1" x14ac:dyDescent="0.2">
      <c r="A42" s="348" t="s">
        <v>16</v>
      </c>
      <c r="B42" s="349" t="s">
        <v>239</v>
      </c>
      <c r="C42" s="344"/>
      <c r="D42" s="344"/>
      <c r="E42" s="350" t="s">
        <v>218</v>
      </c>
      <c r="F42" s="351" t="s">
        <v>218</v>
      </c>
      <c r="G42" s="352">
        <f>SUM(G44,G51,G56,G63,G69,G74,G79,G86,G91,G96,G103,G108,G113,G120,G125,G132,G137)</f>
        <v>2572924.1400000006</v>
      </c>
      <c r="H42" s="621"/>
      <c r="I42" s="625">
        <f>SUM(G42-F41)</f>
        <v>628463.1400000006</v>
      </c>
      <c r="J42" s="621"/>
      <c r="K42" s="621"/>
      <c r="L42" s="621"/>
      <c r="M42" s="621"/>
      <c r="N42" s="621"/>
      <c r="O42" s="621"/>
      <c r="P42" s="621"/>
      <c r="Q42" s="621"/>
      <c r="R42" s="621"/>
      <c r="S42" s="621"/>
      <c r="T42" s="621"/>
      <c r="U42" s="621"/>
      <c r="V42" s="621"/>
      <c r="W42" s="621"/>
      <c r="X42" s="621"/>
      <c r="Y42" s="621"/>
      <c r="Z42" s="621"/>
      <c r="AA42" s="621"/>
      <c r="AB42" s="621"/>
      <c r="AC42" s="621"/>
      <c r="AD42" s="621"/>
      <c r="AE42" s="621"/>
      <c r="AF42" s="621"/>
      <c r="AG42" s="621"/>
      <c r="AH42" s="621"/>
      <c r="AI42" s="621"/>
      <c r="AJ42" s="621"/>
      <c r="AK42" s="621"/>
      <c r="AL42" s="621"/>
      <c r="AM42" s="621"/>
      <c r="AN42" s="621"/>
      <c r="AO42" s="621"/>
      <c r="AP42" s="621"/>
      <c r="AQ42" s="621"/>
      <c r="AR42" s="621"/>
      <c r="AS42" s="621"/>
      <c r="AT42" s="621"/>
      <c r="AU42" s="621"/>
      <c r="AV42" s="621"/>
      <c r="AW42" s="621"/>
      <c r="AX42" s="621"/>
      <c r="AY42" s="621"/>
      <c r="AZ42" s="621"/>
      <c r="BA42" s="621"/>
      <c r="BB42" s="621"/>
      <c r="BC42" s="621"/>
      <c r="BD42" s="621"/>
      <c r="BE42" s="621"/>
      <c r="BF42" s="621"/>
      <c r="BG42" s="621"/>
      <c r="BH42" s="621"/>
      <c r="BI42" s="621"/>
      <c r="BJ42" s="621"/>
      <c r="BK42" s="621"/>
      <c r="BL42" s="621"/>
      <c r="BM42" s="621"/>
      <c r="BN42" s="621"/>
      <c r="BO42" s="621"/>
      <c r="BP42" s="621"/>
      <c r="BQ42" s="621"/>
      <c r="BR42" s="621"/>
      <c r="BS42" s="621"/>
      <c r="BT42" s="621"/>
    </row>
    <row r="43" spans="1:72" s="622" customFormat="1" ht="15.75" customHeight="1" x14ac:dyDescent="0.2">
      <c r="A43" s="342"/>
      <c r="B43" s="343"/>
      <c r="C43" s="361"/>
      <c r="D43" s="344"/>
      <c r="E43" s="344"/>
      <c r="F43" s="354"/>
      <c r="G43" s="355"/>
      <c r="H43" s="621"/>
      <c r="I43" s="621"/>
      <c r="J43" s="621"/>
      <c r="K43" s="621"/>
      <c r="L43" s="621"/>
      <c r="M43" s="621"/>
      <c r="N43" s="621"/>
      <c r="O43" s="621"/>
      <c r="P43" s="621"/>
      <c r="Q43" s="621"/>
      <c r="R43" s="621"/>
      <c r="S43" s="621"/>
      <c r="T43" s="621"/>
      <c r="U43" s="621"/>
      <c r="V43" s="621"/>
      <c r="W43" s="621"/>
      <c r="X43" s="621"/>
      <c r="Y43" s="621"/>
      <c r="Z43" s="621"/>
      <c r="AA43" s="621"/>
      <c r="AB43" s="621"/>
      <c r="AC43" s="621"/>
      <c r="AD43" s="621"/>
      <c r="AE43" s="621"/>
      <c r="AF43" s="621"/>
      <c r="AG43" s="621"/>
      <c r="AH43" s="621"/>
      <c r="AI43" s="621"/>
      <c r="AJ43" s="621"/>
      <c r="AK43" s="621"/>
      <c r="AL43" s="621"/>
      <c r="AM43" s="621"/>
      <c r="AN43" s="621"/>
      <c r="AO43" s="621"/>
      <c r="AP43" s="621"/>
      <c r="AQ43" s="621"/>
      <c r="AR43" s="621"/>
      <c r="AS43" s="621"/>
      <c r="AT43" s="621"/>
      <c r="AU43" s="621"/>
      <c r="AV43" s="621"/>
      <c r="AW43" s="621"/>
      <c r="AX43" s="621"/>
      <c r="AY43" s="621"/>
      <c r="AZ43" s="621"/>
      <c r="BA43" s="621"/>
      <c r="BB43" s="621"/>
      <c r="BC43" s="621"/>
      <c r="BD43" s="621"/>
      <c r="BE43" s="621"/>
      <c r="BF43" s="621"/>
      <c r="BG43" s="621"/>
      <c r="BH43" s="621"/>
      <c r="BI43" s="621"/>
      <c r="BJ43" s="621"/>
      <c r="BK43" s="621"/>
      <c r="BL43" s="621"/>
      <c r="BM43" s="621"/>
      <c r="BN43" s="621"/>
      <c r="BO43" s="621"/>
      <c r="BP43" s="621"/>
      <c r="BQ43" s="621"/>
      <c r="BR43" s="621"/>
      <c r="BS43" s="621"/>
      <c r="BT43" s="621"/>
    </row>
    <row r="44" spans="1:72" s="622" customFormat="1" ht="15.75" customHeight="1" x14ac:dyDescent="0.2">
      <c r="A44" s="342"/>
      <c r="B44" s="624" t="s">
        <v>8</v>
      </c>
      <c r="C44" s="344" t="s">
        <v>240</v>
      </c>
      <c r="D44" s="344" t="s">
        <v>241</v>
      </c>
      <c r="E44" s="350" t="s">
        <v>218</v>
      </c>
      <c r="F44" s="351" t="s">
        <v>218</v>
      </c>
      <c r="G44" s="352">
        <f>SUM(G46)</f>
        <v>1411739.85</v>
      </c>
      <c r="H44" s="621"/>
      <c r="I44" s="621"/>
      <c r="J44" s="625"/>
      <c r="K44" s="621"/>
      <c r="L44" s="621"/>
      <c r="M44" s="621"/>
      <c r="N44" s="621"/>
      <c r="O44" s="621"/>
      <c r="P44" s="621"/>
      <c r="Q44" s="621"/>
      <c r="R44" s="621"/>
      <c r="S44" s="621"/>
      <c r="T44" s="621"/>
      <c r="U44" s="621"/>
      <c r="V44" s="621"/>
      <c r="W44" s="621"/>
      <c r="X44" s="621"/>
      <c r="Y44" s="621"/>
      <c r="Z44" s="621"/>
      <c r="AA44" s="621"/>
      <c r="AB44" s="621"/>
      <c r="AC44" s="621"/>
      <c r="AD44" s="621"/>
      <c r="AE44" s="621"/>
      <c r="AF44" s="621"/>
      <c r="AG44" s="621"/>
      <c r="AH44" s="621"/>
      <c r="AI44" s="621"/>
      <c r="AJ44" s="621"/>
      <c r="AK44" s="621"/>
      <c r="AL44" s="621"/>
      <c r="AM44" s="621"/>
      <c r="AN44" s="621"/>
      <c r="AO44" s="621"/>
      <c r="AP44" s="621"/>
      <c r="AQ44" s="621"/>
      <c r="AR44" s="621"/>
      <c r="AS44" s="621"/>
      <c r="AT44" s="621"/>
      <c r="AU44" s="621"/>
      <c r="AV44" s="621"/>
      <c r="AW44" s="621"/>
      <c r="AX44" s="621"/>
      <c r="AY44" s="621"/>
      <c r="AZ44" s="621"/>
      <c r="BA44" s="621"/>
      <c r="BB44" s="621"/>
      <c r="BC44" s="621"/>
      <c r="BD44" s="621"/>
      <c r="BE44" s="621"/>
      <c r="BF44" s="621"/>
      <c r="BG44" s="621"/>
      <c r="BH44" s="621"/>
      <c r="BI44" s="621"/>
      <c r="BJ44" s="621"/>
      <c r="BK44" s="621"/>
      <c r="BL44" s="621"/>
      <c r="BM44" s="621"/>
      <c r="BN44" s="621"/>
      <c r="BO44" s="621"/>
      <c r="BP44" s="621"/>
      <c r="BQ44" s="621"/>
      <c r="BR44" s="621"/>
      <c r="BS44" s="621"/>
      <c r="BT44" s="621"/>
    </row>
    <row r="45" spans="1:72" s="622" customFormat="1" ht="7.5" customHeight="1" x14ac:dyDescent="0.2">
      <c r="A45" s="342"/>
      <c r="B45" s="343"/>
      <c r="C45" s="361"/>
      <c r="D45" s="344"/>
      <c r="E45" s="344"/>
      <c r="F45" s="354"/>
      <c r="G45" s="355"/>
      <c r="H45" s="621"/>
      <c r="I45" s="621"/>
      <c r="J45" s="621"/>
      <c r="K45" s="621"/>
      <c r="L45" s="621"/>
      <c r="M45" s="621"/>
      <c r="N45" s="621"/>
      <c r="O45" s="621"/>
      <c r="P45" s="621"/>
      <c r="Q45" s="621"/>
      <c r="R45" s="621"/>
      <c r="S45" s="621"/>
      <c r="T45" s="621"/>
      <c r="U45" s="621"/>
      <c r="V45" s="621"/>
      <c r="W45" s="621"/>
      <c r="X45" s="621"/>
      <c r="Y45" s="621"/>
      <c r="Z45" s="621"/>
      <c r="AA45" s="621"/>
      <c r="AB45" s="621"/>
      <c r="AC45" s="621"/>
      <c r="AD45" s="621"/>
      <c r="AE45" s="621"/>
      <c r="AF45" s="621"/>
      <c r="AG45" s="621"/>
      <c r="AH45" s="621"/>
      <c r="AI45" s="621"/>
      <c r="AJ45" s="621"/>
      <c r="AK45" s="621"/>
      <c r="AL45" s="621"/>
      <c r="AM45" s="621"/>
      <c r="AN45" s="621"/>
      <c r="AO45" s="621"/>
      <c r="AP45" s="621"/>
      <c r="AQ45" s="621"/>
      <c r="AR45" s="621"/>
      <c r="AS45" s="621"/>
      <c r="AT45" s="621"/>
      <c r="AU45" s="621"/>
      <c r="AV45" s="621"/>
      <c r="AW45" s="621"/>
      <c r="AX45" s="621"/>
      <c r="AY45" s="621"/>
      <c r="AZ45" s="621"/>
      <c r="BA45" s="621"/>
      <c r="BB45" s="621"/>
      <c r="BC45" s="621"/>
      <c r="BD45" s="621"/>
      <c r="BE45" s="621"/>
      <c r="BF45" s="621"/>
      <c r="BG45" s="621"/>
      <c r="BH45" s="621"/>
      <c r="BI45" s="621"/>
      <c r="BJ45" s="621"/>
      <c r="BK45" s="621"/>
      <c r="BL45" s="621"/>
      <c r="BM45" s="621"/>
      <c r="BN45" s="621"/>
      <c r="BO45" s="621"/>
      <c r="BP45" s="621"/>
      <c r="BQ45" s="621"/>
      <c r="BR45" s="621"/>
      <c r="BS45" s="621"/>
      <c r="BT45" s="621"/>
    </row>
    <row r="46" spans="1:72" s="622" customFormat="1" ht="15.75" customHeight="1" x14ac:dyDescent="0.2">
      <c r="A46" s="342"/>
      <c r="B46" s="343"/>
      <c r="C46" s="361"/>
      <c r="D46" s="344"/>
      <c r="E46" s="344"/>
      <c r="F46" s="354"/>
      <c r="G46" s="623">
        <f>SUM(G47:G49)</f>
        <v>1411739.85</v>
      </c>
      <c r="H46" s="621"/>
      <c r="I46" s="621"/>
      <c r="J46" s="621"/>
      <c r="K46" s="621"/>
      <c r="L46" s="621"/>
      <c r="M46" s="621"/>
      <c r="N46" s="621"/>
      <c r="O46" s="621"/>
      <c r="P46" s="621"/>
      <c r="Q46" s="621"/>
      <c r="R46" s="621"/>
      <c r="S46" s="621"/>
      <c r="T46" s="621"/>
      <c r="U46" s="621"/>
      <c r="V46" s="621"/>
      <c r="W46" s="621"/>
      <c r="X46" s="621"/>
      <c r="Y46" s="621"/>
      <c r="Z46" s="621"/>
      <c r="AA46" s="621"/>
      <c r="AB46" s="621"/>
      <c r="AC46" s="621"/>
      <c r="AD46" s="621"/>
      <c r="AE46" s="621"/>
      <c r="AF46" s="621"/>
      <c r="AG46" s="621"/>
      <c r="AH46" s="621"/>
      <c r="AI46" s="621"/>
      <c r="AJ46" s="621"/>
      <c r="AK46" s="621"/>
      <c r="AL46" s="621"/>
      <c r="AM46" s="621"/>
      <c r="AN46" s="621"/>
      <c r="AO46" s="621"/>
      <c r="AP46" s="621"/>
      <c r="AQ46" s="621"/>
      <c r="AR46" s="621"/>
      <c r="AS46" s="621"/>
      <c r="AT46" s="621"/>
      <c r="AU46" s="621"/>
      <c r="AV46" s="621"/>
      <c r="AW46" s="621"/>
      <c r="AX46" s="621"/>
      <c r="AY46" s="621"/>
      <c r="AZ46" s="621"/>
      <c r="BA46" s="621"/>
      <c r="BB46" s="621"/>
      <c r="BC46" s="621"/>
      <c r="BD46" s="621"/>
      <c r="BE46" s="621"/>
      <c r="BF46" s="621"/>
      <c r="BG46" s="621"/>
      <c r="BH46" s="621"/>
      <c r="BI46" s="621"/>
      <c r="BJ46" s="621"/>
      <c r="BK46" s="621"/>
      <c r="BL46" s="621"/>
      <c r="BM46" s="621"/>
      <c r="BN46" s="621"/>
      <c r="BO46" s="621"/>
      <c r="BP46" s="621"/>
      <c r="BQ46" s="621"/>
      <c r="BR46" s="621"/>
      <c r="BS46" s="621"/>
      <c r="BT46" s="621"/>
    </row>
    <row r="47" spans="1:72" s="622" customFormat="1" ht="15.75" customHeight="1" x14ac:dyDescent="0.2">
      <c r="A47" s="342"/>
      <c r="B47" s="343"/>
      <c r="C47" s="361"/>
      <c r="D47" s="344"/>
      <c r="E47" s="344" t="s">
        <v>235</v>
      </c>
      <c r="F47" s="354" t="s">
        <v>218</v>
      </c>
      <c r="G47" s="355">
        <f>204075+61202+376167.82+167795.4+193636+191698.63</f>
        <v>1194574.8500000001</v>
      </c>
      <c r="H47" s="621"/>
      <c r="I47" s="621"/>
      <c r="J47" s="621"/>
      <c r="K47" s="621"/>
      <c r="L47" s="621"/>
      <c r="M47" s="621"/>
      <c r="N47" s="621"/>
      <c r="O47" s="621"/>
      <c r="P47" s="621"/>
      <c r="Q47" s="621"/>
      <c r="R47" s="621"/>
      <c r="S47" s="621"/>
      <c r="T47" s="621"/>
      <c r="U47" s="621"/>
      <c r="V47" s="621"/>
      <c r="W47" s="621"/>
      <c r="X47" s="621"/>
      <c r="Y47" s="621"/>
      <c r="Z47" s="621"/>
      <c r="AA47" s="621"/>
      <c r="AB47" s="621"/>
      <c r="AC47" s="621"/>
      <c r="AD47" s="621"/>
      <c r="AE47" s="621"/>
      <c r="AF47" s="621"/>
      <c r="AG47" s="621"/>
      <c r="AH47" s="621"/>
      <c r="AI47" s="621"/>
      <c r="AJ47" s="621"/>
      <c r="AK47" s="621"/>
      <c r="AL47" s="621"/>
      <c r="AM47" s="621"/>
      <c r="AN47" s="621"/>
      <c r="AO47" s="621"/>
      <c r="AP47" s="621"/>
      <c r="AQ47" s="621"/>
      <c r="AR47" s="621"/>
      <c r="AS47" s="621"/>
      <c r="AT47" s="621"/>
      <c r="AU47" s="621"/>
      <c r="AV47" s="621"/>
      <c r="AW47" s="621"/>
      <c r="AX47" s="621"/>
      <c r="AY47" s="621"/>
      <c r="AZ47" s="621"/>
      <c r="BA47" s="621"/>
      <c r="BB47" s="621"/>
      <c r="BC47" s="621"/>
      <c r="BD47" s="621"/>
      <c r="BE47" s="621"/>
      <c r="BF47" s="621"/>
      <c r="BG47" s="621"/>
      <c r="BH47" s="621"/>
      <c r="BI47" s="621"/>
      <c r="BJ47" s="621"/>
      <c r="BK47" s="621"/>
      <c r="BL47" s="621"/>
      <c r="BM47" s="621"/>
      <c r="BN47" s="621"/>
      <c r="BO47" s="621"/>
      <c r="BP47" s="621"/>
      <c r="BQ47" s="621"/>
      <c r="BR47" s="621"/>
      <c r="BS47" s="621"/>
      <c r="BT47" s="621"/>
    </row>
    <row r="48" spans="1:72" s="622" customFormat="1" ht="15.75" customHeight="1" x14ac:dyDescent="0.2">
      <c r="A48" s="342"/>
      <c r="B48" s="343"/>
      <c r="C48" s="361"/>
      <c r="D48" s="344"/>
      <c r="E48" s="344" t="s">
        <v>242</v>
      </c>
      <c r="F48" s="354" t="s">
        <v>218</v>
      </c>
      <c r="G48" s="355">
        <f>129917.77+34175+5500+7000</f>
        <v>176592.77000000002</v>
      </c>
      <c r="H48" s="621"/>
      <c r="I48" s="621"/>
      <c r="J48" s="621"/>
      <c r="K48" s="621"/>
      <c r="L48" s="621"/>
      <c r="M48" s="621"/>
      <c r="N48" s="621"/>
      <c r="O48" s="621"/>
      <c r="P48" s="621"/>
      <c r="Q48" s="621"/>
      <c r="R48" s="621"/>
      <c r="S48" s="621"/>
      <c r="T48" s="621"/>
      <c r="U48" s="621"/>
      <c r="V48" s="621"/>
      <c r="W48" s="621"/>
      <c r="X48" s="621"/>
      <c r="Y48" s="621"/>
      <c r="Z48" s="621"/>
      <c r="AA48" s="621"/>
      <c r="AB48" s="621"/>
      <c r="AC48" s="621"/>
      <c r="AD48" s="621"/>
      <c r="AE48" s="621"/>
      <c r="AF48" s="621"/>
      <c r="AG48" s="621"/>
      <c r="AH48" s="621"/>
      <c r="AI48" s="621"/>
      <c r="AJ48" s="621"/>
      <c r="AK48" s="621"/>
      <c r="AL48" s="621"/>
      <c r="AM48" s="621"/>
      <c r="AN48" s="621"/>
      <c r="AO48" s="621"/>
      <c r="AP48" s="621"/>
      <c r="AQ48" s="621"/>
      <c r="AR48" s="621"/>
      <c r="AS48" s="621"/>
      <c r="AT48" s="621"/>
      <c r="AU48" s="621"/>
      <c r="AV48" s="621"/>
      <c r="AW48" s="621"/>
      <c r="AX48" s="621"/>
      <c r="AY48" s="621"/>
      <c r="AZ48" s="621"/>
      <c r="BA48" s="621"/>
      <c r="BB48" s="621"/>
      <c r="BC48" s="621"/>
      <c r="BD48" s="621"/>
      <c r="BE48" s="621"/>
      <c r="BF48" s="621"/>
      <c r="BG48" s="621"/>
      <c r="BH48" s="621"/>
      <c r="BI48" s="621"/>
      <c r="BJ48" s="621"/>
      <c r="BK48" s="621"/>
      <c r="BL48" s="621"/>
      <c r="BM48" s="621"/>
      <c r="BN48" s="621"/>
      <c r="BO48" s="621"/>
      <c r="BP48" s="621"/>
      <c r="BQ48" s="621"/>
      <c r="BR48" s="621"/>
      <c r="BS48" s="621"/>
      <c r="BT48" s="621"/>
    </row>
    <row r="49" spans="1:72" s="622" customFormat="1" ht="15.75" customHeight="1" x14ac:dyDescent="0.2">
      <c r="A49" s="342"/>
      <c r="B49" s="343"/>
      <c r="C49" s="361"/>
      <c r="D49" s="344"/>
      <c r="E49" s="344" t="s">
        <v>228</v>
      </c>
      <c r="F49" s="354" t="s">
        <v>218</v>
      </c>
      <c r="G49" s="355">
        <f>28413.23+8989+1170+2000</f>
        <v>40572.229999999996</v>
      </c>
      <c r="H49" s="621"/>
      <c r="I49" s="621"/>
      <c r="J49" s="621"/>
      <c r="K49" s="621"/>
      <c r="L49" s="621"/>
      <c r="M49" s="621"/>
      <c r="N49" s="621"/>
      <c r="O49" s="621"/>
      <c r="P49" s="621"/>
      <c r="Q49" s="621"/>
      <c r="R49" s="621"/>
      <c r="S49" s="621"/>
      <c r="T49" s="621"/>
      <c r="U49" s="621"/>
      <c r="V49" s="621"/>
      <c r="W49" s="621"/>
      <c r="X49" s="621"/>
      <c r="Y49" s="621"/>
      <c r="Z49" s="621"/>
      <c r="AA49" s="621"/>
      <c r="AB49" s="621"/>
      <c r="AC49" s="621"/>
      <c r="AD49" s="621"/>
      <c r="AE49" s="621"/>
      <c r="AF49" s="621"/>
      <c r="AG49" s="621"/>
      <c r="AH49" s="621"/>
      <c r="AI49" s="621"/>
      <c r="AJ49" s="621"/>
      <c r="AK49" s="621"/>
      <c r="AL49" s="621"/>
      <c r="AM49" s="621"/>
      <c r="AN49" s="621"/>
      <c r="AO49" s="621"/>
      <c r="AP49" s="621"/>
      <c r="AQ49" s="621"/>
      <c r="AR49" s="621"/>
      <c r="AS49" s="621"/>
      <c r="AT49" s="621"/>
      <c r="AU49" s="621"/>
      <c r="AV49" s="621"/>
      <c r="AW49" s="621"/>
      <c r="AX49" s="621"/>
      <c r="AY49" s="621"/>
      <c r="AZ49" s="621"/>
      <c r="BA49" s="621"/>
      <c r="BB49" s="621"/>
      <c r="BC49" s="621"/>
      <c r="BD49" s="621"/>
      <c r="BE49" s="621"/>
      <c r="BF49" s="621"/>
      <c r="BG49" s="621"/>
      <c r="BH49" s="621"/>
      <c r="BI49" s="621"/>
      <c r="BJ49" s="621"/>
      <c r="BK49" s="621"/>
      <c r="BL49" s="621"/>
      <c r="BM49" s="621"/>
      <c r="BN49" s="621"/>
      <c r="BO49" s="621"/>
      <c r="BP49" s="621"/>
      <c r="BQ49" s="621"/>
      <c r="BR49" s="621"/>
      <c r="BS49" s="621"/>
      <c r="BT49" s="621"/>
    </row>
    <row r="50" spans="1:72" s="622" customFormat="1" ht="6" customHeight="1" x14ac:dyDescent="0.2">
      <c r="A50" s="356"/>
      <c r="B50" s="357"/>
      <c r="C50" s="358"/>
      <c r="D50" s="345"/>
      <c r="E50" s="345"/>
      <c r="F50" s="347"/>
      <c r="G50" s="359"/>
      <c r="H50" s="621"/>
      <c r="I50" s="621"/>
      <c r="J50" s="621"/>
      <c r="K50" s="621"/>
      <c r="L50" s="621"/>
      <c r="M50" s="621"/>
      <c r="N50" s="621"/>
      <c r="O50" s="621"/>
      <c r="P50" s="621"/>
      <c r="Q50" s="621"/>
      <c r="R50" s="621"/>
      <c r="S50" s="621"/>
      <c r="T50" s="621"/>
      <c r="U50" s="621"/>
      <c r="V50" s="621"/>
      <c r="W50" s="621"/>
      <c r="X50" s="621"/>
      <c r="Y50" s="621"/>
      <c r="Z50" s="621"/>
      <c r="AA50" s="621"/>
      <c r="AB50" s="621"/>
      <c r="AC50" s="621"/>
      <c r="AD50" s="621"/>
      <c r="AE50" s="621"/>
      <c r="AF50" s="621"/>
      <c r="AG50" s="621"/>
      <c r="AH50" s="621"/>
      <c r="AI50" s="621"/>
      <c r="AJ50" s="621"/>
      <c r="AK50" s="621"/>
      <c r="AL50" s="621"/>
      <c r="AM50" s="621"/>
      <c r="AN50" s="621"/>
      <c r="AO50" s="621"/>
      <c r="AP50" s="621"/>
      <c r="AQ50" s="621"/>
      <c r="AR50" s="621"/>
      <c r="AS50" s="621"/>
      <c r="AT50" s="621"/>
      <c r="AU50" s="621"/>
      <c r="AV50" s="621"/>
      <c r="AW50" s="621"/>
      <c r="AX50" s="621"/>
      <c r="AY50" s="621"/>
      <c r="AZ50" s="621"/>
      <c r="BA50" s="621"/>
      <c r="BB50" s="621"/>
      <c r="BC50" s="621"/>
      <c r="BD50" s="621"/>
      <c r="BE50" s="621"/>
      <c r="BF50" s="621"/>
      <c r="BG50" s="621"/>
      <c r="BH50" s="621"/>
      <c r="BI50" s="621"/>
      <c r="BJ50" s="621"/>
      <c r="BK50" s="621"/>
      <c r="BL50" s="621"/>
      <c r="BM50" s="621"/>
      <c r="BN50" s="621"/>
      <c r="BO50" s="621"/>
      <c r="BP50" s="621"/>
      <c r="BQ50" s="621"/>
      <c r="BR50" s="621"/>
      <c r="BS50" s="621"/>
      <c r="BT50" s="621"/>
    </row>
    <row r="51" spans="1:72" s="622" customFormat="1" ht="25.5" customHeight="1" x14ac:dyDescent="0.2">
      <c r="A51" s="342"/>
      <c r="B51" s="626" t="s">
        <v>4</v>
      </c>
      <c r="C51" s="344" t="s">
        <v>240</v>
      </c>
      <c r="D51" s="344" t="s">
        <v>241</v>
      </c>
      <c r="E51" s="345" t="s">
        <v>218</v>
      </c>
      <c r="F51" s="347" t="s">
        <v>218</v>
      </c>
      <c r="G51" s="346">
        <f>SUM(G53)</f>
        <v>4467.25</v>
      </c>
      <c r="H51" s="621"/>
      <c r="I51" s="621"/>
      <c r="J51" s="621"/>
      <c r="K51" s="621"/>
      <c r="L51" s="621"/>
      <c r="M51" s="621"/>
      <c r="N51" s="621"/>
      <c r="O51" s="621"/>
      <c r="P51" s="621"/>
      <c r="Q51" s="621"/>
      <c r="R51" s="621"/>
      <c r="S51" s="621"/>
      <c r="T51" s="621"/>
      <c r="U51" s="621"/>
      <c r="V51" s="621"/>
      <c r="W51" s="621"/>
      <c r="X51" s="621"/>
      <c r="Y51" s="621"/>
      <c r="Z51" s="621"/>
      <c r="AA51" s="621"/>
      <c r="AB51" s="621"/>
      <c r="AC51" s="621"/>
      <c r="AD51" s="621"/>
      <c r="AE51" s="621"/>
      <c r="AF51" s="621"/>
      <c r="AG51" s="621"/>
      <c r="AH51" s="621"/>
      <c r="AI51" s="621"/>
      <c r="AJ51" s="621"/>
      <c r="AK51" s="621"/>
      <c r="AL51" s="621"/>
      <c r="AM51" s="621"/>
      <c r="AN51" s="621"/>
      <c r="AO51" s="621"/>
      <c r="AP51" s="621"/>
      <c r="AQ51" s="621"/>
      <c r="AR51" s="621"/>
      <c r="AS51" s="621"/>
      <c r="AT51" s="621"/>
      <c r="AU51" s="621"/>
      <c r="AV51" s="621"/>
      <c r="AW51" s="621"/>
      <c r="AX51" s="621"/>
      <c r="AY51" s="621"/>
      <c r="AZ51" s="621"/>
      <c r="BA51" s="621"/>
      <c r="BB51" s="621"/>
      <c r="BC51" s="621"/>
      <c r="BD51" s="621"/>
      <c r="BE51" s="621"/>
      <c r="BF51" s="621"/>
      <c r="BG51" s="621"/>
      <c r="BH51" s="621"/>
      <c r="BI51" s="621"/>
      <c r="BJ51" s="621"/>
      <c r="BK51" s="621"/>
      <c r="BL51" s="621"/>
      <c r="BM51" s="621"/>
      <c r="BN51" s="621"/>
      <c r="BO51" s="621"/>
      <c r="BP51" s="621"/>
      <c r="BQ51" s="621"/>
      <c r="BR51" s="621"/>
      <c r="BS51" s="621"/>
      <c r="BT51" s="621"/>
    </row>
    <row r="52" spans="1:72" s="622" customFormat="1" ht="6.75" customHeight="1" x14ac:dyDescent="0.2">
      <c r="A52" s="342"/>
      <c r="B52" s="343"/>
      <c r="C52" s="361"/>
      <c r="D52" s="344"/>
      <c r="E52" s="344"/>
      <c r="F52" s="354"/>
      <c r="G52" s="355"/>
      <c r="H52" s="621"/>
      <c r="I52" s="621"/>
      <c r="J52" s="621"/>
      <c r="K52" s="621"/>
      <c r="L52" s="621"/>
      <c r="M52" s="621"/>
      <c r="N52" s="621"/>
      <c r="O52" s="621"/>
      <c r="P52" s="621"/>
      <c r="Q52" s="621"/>
      <c r="R52" s="621"/>
      <c r="S52" s="621"/>
      <c r="T52" s="621"/>
      <c r="U52" s="621"/>
      <c r="V52" s="621"/>
      <c r="W52" s="621"/>
      <c r="X52" s="621"/>
      <c r="Y52" s="621"/>
      <c r="Z52" s="621"/>
      <c r="AA52" s="621"/>
      <c r="AB52" s="621"/>
      <c r="AC52" s="621"/>
      <c r="AD52" s="621"/>
      <c r="AE52" s="621"/>
      <c r="AF52" s="621"/>
      <c r="AG52" s="621"/>
      <c r="AH52" s="621"/>
      <c r="AI52" s="621"/>
      <c r="AJ52" s="621"/>
      <c r="AK52" s="621"/>
      <c r="AL52" s="621"/>
      <c r="AM52" s="621"/>
      <c r="AN52" s="621"/>
      <c r="AO52" s="621"/>
      <c r="AP52" s="621"/>
      <c r="AQ52" s="621"/>
      <c r="AR52" s="621"/>
      <c r="AS52" s="621"/>
      <c r="AT52" s="621"/>
      <c r="AU52" s="621"/>
      <c r="AV52" s="621"/>
      <c r="AW52" s="621"/>
      <c r="AX52" s="621"/>
      <c r="AY52" s="621"/>
      <c r="AZ52" s="621"/>
      <c r="BA52" s="621"/>
      <c r="BB52" s="621"/>
      <c r="BC52" s="621"/>
      <c r="BD52" s="621"/>
      <c r="BE52" s="621"/>
      <c r="BF52" s="621"/>
      <c r="BG52" s="621"/>
      <c r="BH52" s="621"/>
      <c r="BI52" s="621"/>
      <c r="BJ52" s="621"/>
      <c r="BK52" s="621"/>
      <c r="BL52" s="621"/>
      <c r="BM52" s="621"/>
      <c r="BN52" s="621"/>
      <c r="BO52" s="621"/>
      <c r="BP52" s="621"/>
      <c r="BQ52" s="621"/>
      <c r="BR52" s="621"/>
      <c r="BS52" s="621"/>
      <c r="BT52" s="621"/>
    </row>
    <row r="53" spans="1:72" s="622" customFormat="1" ht="15.75" customHeight="1" x14ac:dyDescent="0.2">
      <c r="A53" s="342"/>
      <c r="B53" s="343"/>
      <c r="C53" s="361"/>
      <c r="D53" s="344"/>
      <c r="E53" s="344"/>
      <c r="F53" s="354"/>
      <c r="G53" s="623">
        <f>SUM(G54)</f>
        <v>4467.25</v>
      </c>
      <c r="H53" s="621"/>
      <c r="I53" s="621"/>
      <c r="J53" s="621"/>
      <c r="K53" s="621"/>
      <c r="L53" s="621"/>
      <c r="M53" s="621"/>
      <c r="N53" s="621"/>
      <c r="O53" s="621"/>
      <c r="P53" s="621"/>
      <c r="Q53" s="621"/>
      <c r="R53" s="621"/>
      <c r="S53" s="621"/>
      <c r="T53" s="621"/>
      <c r="U53" s="621"/>
      <c r="V53" s="621"/>
      <c r="W53" s="621"/>
      <c r="X53" s="621"/>
      <c r="Y53" s="621"/>
      <c r="Z53" s="621"/>
      <c r="AA53" s="621"/>
      <c r="AB53" s="621"/>
      <c r="AC53" s="621"/>
      <c r="AD53" s="621"/>
      <c r="AE53" s="621"/>
      <c r="AF53" s="621"/>
      <c r="AG53" s="621"/>
      <c r="AH53" s="621"/>
      <c r="AI53" s="621"/>
      <c r="AJ53" s="621"/>
      <c r="AK53" s="621"/>
      <c r="AL53" s="621"/>
      <c r="AM53" s="621"/>
      <c r="AN53" s="621"/>
      <c r="AO53" s="621"/>
      <c r="AP53" s="621"/>
      <c r="AQ53" s="621"/>
      <c r="AR53" s="621"/>
      <c r="AS53" s="621"/>
      <c r="AT53" s="621"/>
      <c r="AU53" s="621"/>
      <c r="AV53" s="621"/>
      <c r="AW53" s="621"/>
      <c r="AX53" s="621"/>
      <c r="AY53" s="621"/>
      <c r="AZ53" s="621"/>
      <c r="BA53" s="621"/>
      <c r="BB53" s="621"/>
      <c r="BC53" s="621"/>
      <c r="BD53" s="621"/>
      <c r="BE53" s="621"/>
      <c r="BF53" s="621"/>
      <c r="BG53" s="621"/>
      <c r="BH53" s="621"/>
      <c r="BI53" s="621"/>
      <c r="BJ53" s="621"/>
      <c r="BK53" s="621"/>
      <c r="BL53" s="621"/>
      <c r="BM53" s="621"/>
      <c r="BN53" s="621"/>
      <c r="BO53" s="621"/>
      <c r="BP53" s="621"/>
      <c r="BQ53" s="621"/>
      <c r="BR53" s="621"/>
      <c r="BS53" s="621"/>
      <c r="BT53" s="621"/>
    </row>
    <row r="54" spans="1:72" s="622" customFormat="1" ht="15.75" customHeight="1" x14ac:dyDescent="0.2">
      <c r="A54" s="342"/>
      <c r="B54" s="343"/>
      <c r="C54" s="361"/>
      <c r="D54" s="344"/>
      <c r="E54" s="344" t="s">
        <v>243</v>
      </c>
      <c r="F54" s="354" t="s">
        <v>218</v>
      </c>
      <c r="G54" s="355">
        <f>859+932+842+932+902.25</f>
        <v>4467.25</v>
      </c>
      <c r="H54" s="621"/>
      <c r="I54" s="621"/>
      <c r="J54" s="621"/>
      <c r="K54" s="621"/>
      <c r="L54" s="621"/>
      <c r="M54" s="621"/>
      <c r="N54" s="621"/>
      <c r="O54" s="621"/>
      <c r="P54" s="621"/>
      <c r="Q54" s="621"/>
      <c r="R54" s="621"/>
      <c r="S54" s="621"/>
      <c r="T54" s="621"/>
      <c r="U54" s="621"/>
      <c r="V54" s="621"/>
      <c r="W54" s="621"/>
      <c r="X54" s="621"/>
      <c r="Y54" s="621"/>
      <c r="Z54" s="621"/>
      <c r="AA54" s="621"/>
      <c r="AB54" s="621"/>
      <c r="AC54" s="621"/>
      <c r="AD54" s="621"/>
      <c r="AE54" s="621"/>
      <c r="AF54" s="621"/>
      <c r="AG54" s="621"/>
      <c r="AH54" s="621"/>
      <c r="AI54" s="621"/>
      <c r="AJ54" s="621"/>
      <c r="AK54" s="621"/>
      <c r="AL54" s="621"/>
      <c r="AM54" s="621"/>
      <c r="AN54" s="621"/>
      <c r="AO54" s="621"/>
      <c r="AP54" s="621"/>
      <c r="AQ54" s="621"/>
      <c r="AR54" s="621"/>
      <c r="AS54" s="621"/>
      <c r="AT54" s="621"/>
      <c r="AU54" s="621"/>
      <c r="AV54" s="621"/>
      <c r="AW54" s="621"/>
      <c r="AX54" s="621"/>
      <c r="AY54" s="621"/>
      <c r="AZ54" s="621"/>
      <c r="BA54" s="621"/>
      <c r="BB54" s="621"/>
      <c r="BC54" s="621"/>
      <c r="BD54" s="621"/>
      <c r="BE54" s="621"/>
      <c r="BF54" s="621"/>
      <c r="BG54" s="621"/>
      <c r="BH54" s="621"/>
      <c r="BI54" s="621"/>
      <c r="BJ54" s="621"/>
      <c r="BK54" s="621"/>
      <c r="BL54" s="621"/>
      <c r="BM54" s="621"/>
      <c r="BN54" s="621"/>
      <c r="BO54" s="621"/>
      <c r="BP54" s="621"/>
      <c r="BQ54" s="621"/>
      <c r="BR54" s="621"/>
      <c r="BS54" s="621"/>
      <c r="BT54" s="621"/>
    </row>
    <row r="55" spans="1:72" s="622" customFormat="1" ht="8.25" customHeight="1" x14ac:dyDescent="0.2">
      <c r="A55" s="342"/>
      <c r="B55" s="343"/>
      <c r="C55" s="361"/>
      <c r="D55" s="344"/>
      <c r="E55" s="344"/>
      <c r="F55" s="354"/>
      <c r="G55" s="355"/>
      <c r="H55" s="621"/>
      <c r="I55" s="621"/>
      <c r="J55" s="621"/>
      <c r="K55" s="621"/>
      <c r="L55" s="621"/>
      <c r="M55" s="621"/>
      <c r="N55" s="621"/>
      <c r="O55" s="621"/>
      <c r="P55" s="621"/>
      <c r="Q55" s="621"/>
      <c r="R55" s="621"/>
      <c r="S55" s="621"/>
      <c r="T55" s="621"/>
      <c r="U55" s="621"/>
      <c r="V55" s="621"/>
      <c r="W55" s="621"/>
      <c r="X55" s="621"/>
      <c r="Y55" s="621"/>
      <c r="Z55" s="621"/>
      <c r="AA55" s="621"/>
      <c r="AB55" s="621"/>
      <c r="AC55" s="621"/>
      <c r="AD55" s="621"/>
      <c r="AE55" s="621"/>
      <c r="AF55" s="621"/>
      <c r="AG55" s="621"/>
      <c r="AH55" s="621"/>
      <c r="AI55" s="621"/>
      <c r="AJ55" s="621"/>
      <c r="AK55" s="621"/>
      <c r="AL55" s="621"/>
      <c r="AM55" s="621"/>
      <c r="AN55" s="621"/>
      <c r="AO55" s="621"/>
      <c r="AP55" s="621"/>
      <c r="AQ55" s="621"/>
      <c r="AR55" s="621"/>
      <c r="AS55" s="621"/>
      <c r="AT55" s="621"/>
      <c r="AU55" s="621"/>
      <c r="AV55" s="621"/>
      <c r="AW55" s="621"/>
      <c r="AX55" s="621"/>
      <c r="AY55" s="621"/>
      <c r="AZ55" s="621"/>
      <c r="BA55" s="621"/>
      <c r="BB55" s="621"/>
      <c r="BC55" s="621"/>
      <c r="BD55" s="621"/>
      <c r="BE55" s="621"/>
      <c r="BF55" s="621"/>
      <c r="BG55" s="621"/>
      <c r="BH55" s="621"/>
      <c r="BI55" s="621"/>
      <c r="BJ55" s="621"/>
      <c r="BK55" s="621"/>
      <c r="BL55" s="621"/>
      <c r="BM55" s="621"/>
      <c r="BN55" s="621"/>
      <c r="BO55" s="621"/>
      <c r="BP55" s="621"/>
      <c r="BQ55" s="621"/>
      <c r="BR55" s="621"/>
      <c r="BS55" s="621"/>
      <c r="BT55" s="621"/>
    </row>
    <row r="56" spans="1:72" s="622" customFormat="1" ht="15.75" customHeight="1" x14ac:dyDescent="0.2">
      <c r="A56" s="342"/>
      <c r="B56" s="624" t="s">
        <v>8</v>
      </c>
      <c r="C56" s="344" t="s">
        <v>240</v>
      </c>
      <c r="D56" s="344" t="s">
        <v>244</v>
      </c>
      <c r="E56" s="345" t="s">
        <v>218</v>
      </c>
      <c r="F56" s="347" t="s">
        <v>218</v>
      </c>
      <c r="G56" s="346">
        <f>SUM(G58)</f>
        <v>171371.71</v>
      </c>
      <c r="H56" s="621"/>
      <c r="I56" s="621"/>
      <c r="J56" s="621"/>
      <c r="K56" s="621"/>
      <c r="L56" s="621"/>
      <c r="M56" s="621"/>
      <c r="N56" s="621"/>
      <c r="O56" s="621"/>
      <c r="P56" s="621"/>
      <c r="Q56" s="621"/>
      <c r="R56" s="621"/>
      <c r="S56" s="621"/>
      <c r="T56" s="621"/>
      <c r="U56" s="621"/>
      <c r="V56" s="621"/>
      <c r="W56" s="621"/>
      <c r="X56" s="621"/>
      <c r="Y56" s="621"/>
      <c r="Z56" s="621"/>
      <c r="AA56" s="621"/>
      <c r="AB56" s="621"/>
      <c r="AC56" s="621"/>
      <c r="AD56" s="621"/>
      <c r="AE56" s="621"/>
      <c r="AF56" s="621"/>
      <c r="AG56" s="621"/>
      <c r="AH56" s="621"/>
      <c r="AI56" s="621"/>
      <c r="AJ56" s="621"/>
      <c r="AK56" s="621"/>
      <c r="AL56" s="621"/>
      <c r="AM56" s="621"/>
      <c r="AN56" s="621"/>
      <c r="AO56" s="621"/>
      <c r="AP56" s="621"/>
      <c r="AQ56" s="621"/>
      <c r="AR56" s="621"/>
      <c r="AS56" s="621"/>
      <c r="AT56" s="621"/>
      <c r="AU56" s="621"/>
      <c r="AV56" s="621"/>
      <c r="AW56" s="621"/>
      <c r="AX56" s="621"/>
      <c r="AY56" s="621"/>
      <c r="AZ56" s="621"/>
      <c r="BA56" s="621"/>
      <c r="BB56" s="621"/>
      <c r="BC56" s="621"/>
      <c r="BD56" s="621"/>
      <c r="BE56" s="621"/>
      <c r="BF56" s="621"/>
      <c r="BG56" s="621"/>
      <c r="BH56" s="621"/>
      <c r="BI56" s="621"/>
      <c r="BJ56" s="621"/>
      <c r="BK56" s="621"/>
      <c r="BL56" s="621"/>
      <c r="BM56" s="621"/>
      <c r="BN56" s="621"/>
      <c r="BO56" s="621"/>
      <c r="BP56" s="621"/>
      <c r="BQ56" s="621"/>
      <c r="BR56" s="621"/>
      <c r="BS56" s="621"/>
      <c r="BT56" s="621"/>
    </row>
    <row r="57" spans="1:72" s="622" customFormat="1" ht="6.75" customHeight="1" x14ac:dyDescent="0.2">
      <c r="A57" s="342"/>
      <c r="B57" s="343"/>
      <c r="C57" s="361"/>
      <c r="D57" s="344"/>
      <c r="E57" s="344"/>
      <c r="F57" s="354"/>
      <c r="G57" s="355"/>
      <c r="H57" s="621"/>
      <c r="I57" s="621"/>
      <c r="J57" s="621"/>
      <c r="K57" s="621"/>
      <c r="L57" s="621"/>
      <c r="M57" s="621"/>
      <c r="N57" s="621"/>
      <c r="O57" s="621"/>
      <c r="P57" s="621"/>
      <c r="Q57" s="621"/>
      <c r="R57" s="621"/>
      <c r="S57" s="621"/>
      <c r="T57" s="621"/>
      <c r="U57" s="621"/>
      <c r="V57" s="621"/>
      <c r="W57" s="621"/>
      <c r="X57" s="621"/>
      <c r="Y57" s="621"/>
      <c r="Z57" s="621"/>
      <c r="AA57" s="621"/>
      <c r="AB57" s="621"/>
      <c r="AC57" s="621"/>
      <c r="AD57" s="621"/>
      <c r="AE57" s="621"/>
      <c r="AF57" s="621"/>
      <c r="AG57" s="621"/>
      <c r="AH57" s="621"/>
      <c r="AI57" s="621"/>
      <c r="AJ57" s="621"/>
      <c r="AK57" s="621"/>
      <c r="AL57" s="621"/>
      <c r="AM57" s="621"/>
      <c r="AN57" s="621"/>
      <c r="AO57" s="621"/>
      <c r="AP57" s="621"/>
      <c r="AQ57" s="621"/>
      <c r="AR57" s="621"/>
      <c r="AS57" s="621"/>
      <c r="AT57" s="621"/>
      <c r="AU57" s="621"/>
      <c r="AV57" s="621"/>
      <c r="AW57" s="621"/>
      <c r="AX57" s="621"/>
      <c r="AY57" s="621"/>
      <c r="AZ57" s="621"/>
      <c r="BA57" s="621"/>
      <c r="BB57" s="621"/>
      <c r="BC57" s="621"/>
      <c r="BD57" s="621"/>
      <c r="BE57" s="621"/>
      <c r="BF57" s="621"/>
      <c r="BG57" s="621"/>
      <c r="BH57" s="621"/>
      <c r="BI57" s="621"/>
      <c r="BJ57" s="621"/>
      <c r="BK57" s="621"/>
      <c r="BL57" s="621"/>
      <c r="BM57" s="621"/>
      <c r="BN57" s="621"/>
      <c r="BO57" s="621"/>
      <c r="BP57" s="621"/>
      <c r="BQ57" s="621"/>
      <c r="BR57" s="621"/>
      <c r="BS57" s="621"/>
      <c r="BT57" s="621"/>
    </row>
    <row r="58" spans="1:72" s="622" customFormat="1" ht="15.75" customHeight="1" x14ac:dyDescent="0.2">
      <c r="A58" s="342"/>
      <c r="B58" s="343"/>
      <c r="C58" s="361"/>
      <c r="D58" s="344"/>
      <c r="E58" s="344"/>
      <c r="F58" s="354"/>
      <c r="G58" s="623">
        <f>SUM(G59:G61)</f>
        <v>171371.71</v>
      </c>
      <c r="H58" s="621"/>
      <c r="I58" s="621"/>
      <c r="J58" s="621"/>
      <c r="K58" s="621"/>
      <c r="L58" s="621"/>
      <c r="M58" s="621"/>
      <c r="N58" s="621"/>
      <c r="O58" s="621"/>
      <c r="P58" s="621"/>
      <c r="Q58" s="621"/>
      <c r="R58" s="621"/>
      <c r="S58" s="621"/>
      <c r="T58" s="621"/>
      <c r="U58" s="621"/>
      <c r="V58" s="621"/>
      <c r="W58" s="621"/>
      <c r="X58" s="621"/>
      <c r="Y58" s="621"/>
      <c r="Z58" s="621"/>
      <c r="AA58" s="621"/>
      <c r="AB58" s="621"/>
      <c r="AC58" s="621"/>
      <c r="AD58" s="621"/>
      <c r="AE58" s="621"/>
      <c r="AF58" s="621"/>
      <c r="AG58" s="621"/>
      <c r="AH58" s="621"/>
      <c r="AI58" s="621"/>
      <c r="AJ58" s="621"/>
      <c r="AK58" s="621"/>
      <c r="AL58" s="621"/>
      <c r="AM58" s="621"/>
      <c r="AN58" s="621"/>
      <c r="AO58" s="621"/>
      <c r="AP58" s="621"/>
      <c r="AQ58" s="621"/>
      <c r="AR58" s="621"/>
      <c r="AS58" s="621"/>
      <c r="AT58" s="621"/>
      <c r="AU58" s="621"/>
      <c r="AV58" s="621"/>
      <c r="AW58" s="621"/>
      <c r="AX58" s="621"/>
      <c r="AY58" s="621"/>
      <c r="AZ58" s="621"/>
      <c r="BA58" s="621"/>
      <c r="BB58" s="621"/>
      <c r="BC58" s="621"/>
      <c r="BD58" s="621"/>
      <c r="BE58" s="621"/>
      <c r="BF58" s="621"/>
      <c r="BG58" s="621"/>
      <c r="BH58" s="621"/>
      <c r="BI58" s="621"/>
      <c r="BJ58" s="621"/>
      <c r="BK58" s="621"/>
      <c r="BL58" s="621"/>
      <c r="BM58" s="621"/>
      <c r="BN58" s="621"/>
      <c r="BO58" s="621"/>
      <c r="BP58" s="621"/>
      <c r="BQ58" s="621"/>
      <c r="BR58" s="621"/>
      <c r="BS58" s="621"/>
      <c r="BT58" s="621"/>
    </row>
    <row r="59" spans="1:72" s="622" customFormat="1" ht="15.75" customHeight="1" x14ac:dyDescent="0.2">
      <c r="A59" s="342"/>
      <c r="B59" s="343"/>
      <c r="C59" s="361"/>
      <c r="D59" s="344"/>
      <c r="E59" s="344" t="s">
        <v>235</v>
      </c>
      <c r="F59" s="354" t="s">
        <v>218</v>
      </c>
      <c r="G59" s="355">
        <f>25751+17235+36230.71+25559+28245+27351</f>
        <v>160371.71</v>
      </c>
      <c r="H59" s="621"/>
      <c r="I59" s="621"/>
      <c r="J59" s="621"/>
      <c r="K59" s="621"/>
      <c r="L59" s="621"/>
      <c r="M59" s="621"/>
      <c r="N59" s="621"/>
      <c r="O59" s="621"/>
      <c r="P59" s="621"/>
      <c r="Q59" s="621"/>
      <c r="R59" s="621"/>
      <c r="S59" s="621"/>
      <c r="T59" s="621"/>
      <c r="U59" s="621"/>
      <c r="V59" s="621"/>
      <c r="W59" s="621"/>
      <c r="X59" s="621"/>
      <c r="Y59" s="621"/>
      <c r="Z59" s="621"/>
      <c r="AA59" s="621"/>
      <c r="AB59" s="621"/>
      <c r="AC59" s="621"/>
      <c r="AD59" s="621"/>
      <c r="AE59" s="621"/>
      <c r="AF59" s="621"/>
      <c r="AG59" s="621"/>
      <c r="AH59" s="621"/>
      <c r="AI59" s="621"/>
      <c r="AJ59" s="621"/>
      <c r="AK59" s="621"/>
      <c r="AL59" s="621"/>
      <c r="AM59" s="621"/>
      <c r="AN59" s="621"/>
      <c r="AO59" s="621"/>
      <c r="AP59" s="621"/>
      <c r="AQ59" s="621"/>
      <c r="AR59" s="621"/>
      <c r="AS59" s="621"/>
      <c r="AT59" s="621"/>
      <c r="AU59" s="621"/>
      <c r="AV59" s="621"/>
      <c r="AW59" s="621"/>
      <c r="AX59" s="621"/>
      <c r="AY59" s="621"/>
      <c r="AZ59" s="621"/>
      <c r="BA59" s="621"/>
      <c r="BB59" s="621"/>
      <c r="BC59" s="621"/>
      <c r="BD59" s="621"/>
      <c r="BE59" s="621"/>
      <c r="BF59" s="621"/>
      <c r="BG59" s="621"/>
      <c r="BH59" s="621"/>
      <c r="BI59" s="621"/>
      <c r="BJ59" s="621"/>
      <c r="BK59" s="621"/>
      <c r="BL59" s="621"/>
      <c r="BM59" s="621"/>
      <c r="BN59" s="621"/>
      <c r="BO59" s="621"/>
      <c r="BP59" s="621"/>
      <c r="BQ59" s="621"/>
      <c r="BR59" s="621"/>
      <c r="BS59" s="621"/>
      <c r="BT59" s="621"/>
    </row>
    <row r="60" spans="1:72" s="622" customFormat="1" ht="15.75" customHeight="1" x14ac:dyDescent="0.2">
      <c r="A60" s="342"/>
      <c r="B60" s="343"/>
      <c r="C60" s="361"/>
      <c r="D60" s="344"/>
      <c r="E60" s="344" t="s">
        <v>242</v>
      </c>
      <c r="F60" s="354" t="s">
        <v>218</v>
      </c>
      <c r="G60" s="355">
        <f>9000</f>
        <v>9000</v>
      </c>
      <c r="H60" s="621"/>
      <c r="I60" s="621"/>
      <c r="J60" s="621"/>
      <c r="K60" s="621"/>
      <c r="L60" s="621"/>
      <c r="M60" s="621"/>
      <c r="N60" s="621"/>
      <c r="O60" s="621"/>
      <c r="P60" s="621"/>
      <c r="Q60" s="621"/>
      <c r="R60" s="621"/>
      <c r="S60" s="621"/>
      <c r="T60" s="621"/>
      <c r="U60" s="621"/>
      <c r="V60" s="621"/>
      <c r="W60" s="621"/>
      <c r="X60" s="621"/>
      <c r="Y60" s="621"/>
      <c r="Z60" s="621"/>
      <c r="AA60" s="621"/>
      <c r="AB60" s="621"/>
      <c r="AC60" s="621"/>
      <c r="AD60" s="621"/>
      <c r="AE60" s="621"/>
      <c r="AF60" s="621"/>
      <c r="AG60" s="621"/>
      <c r="AH60" s="621"/>
      <c r="AI60" s="621"/>
      <c r="AJ60" s="621"/>
      <c r="AK60" s="621"/>
      <c r="AL60" s="621"/>
      <c r="AM60" s="621"/>
      <c r="AN60" s="621"/>
      <c r="AO60" s="621"/>
      <c r="AP60" s="621"/>
      <c r="AQ60" s="621"/>
      <c r="AR60" s="621"/>
      <c r="AS60" s="621"/>
      <c r="AT60" s="621"/>
      <c r="AU60" s="621"/>
      <c r="AV60" s="621"/>
      <c r="AW60" s="621"/>
      <c r="AX60" s="621"/>
      <c r="AY60" s="621"/>
      <c r="AZ60" s="621"/>
      <c r="BA60" s="621"/>
      <c r="BB60" s="621"/>
      <c r="BC60" s="621"/>
      <c r="BD60" s="621"/>
      <c r="BE60" s="621"/>
      <c r="BF60" s="621"/>
      <c r="BG60" s="621"/>
      <c r="BH60" s="621"/>
      <c r="BI60" s="621"/>
      <c r="BJ60" s="621"/>
      <c r="BK60" s="621"/>
      <c r="BL60" s="621"/>
      <c r="BM60" s="621"/>
      <c r="BN60" s="621"/>
      <c r="BO60" s="621"/>
      <c r="BP60" s="621"/>
      <c r="BQ60" s="621"/>
      <c r="BR60" s="621"/>
      <c r="BS60" s="621"/>
      <c r="BT60" s="621"/>
    </row>
    <row r="61" spans="1:72" s="622" customFormat="1" ht="15.75" customHeight="1" x14ac:dyDescent="0.2">
      <c r="A61" s="342"/>
      <c r="B61" s="343"/>
      <c r="C61" s="361"/>
      <c r="D61" s="344"/>
      <c r="E61" s="344" t="s">
        <v>228</v>
      </c>
      <c r="F61" s="354" t="s">
        <v>218</v>
      </c>
      <c r="G61" s="355">
        <f>2000</f>
        <v>2000</v>
      </c>
      <c r="H61" s="621"/>
      <c r="I61" s="621"/>
      <c r="J61" s="621"/>
      <c r="K61" s="621"/>
      <c r="L61" s="621"/>
      <c r="M61" s="621"/>
      <c r="N61" s="621"/>
      <c r="O61" s="621"/>
      <c r="P61" s="621"/>
      <c r="Q61" s="621"/>
      <c r="R61" s="621"/>
      <c r="S61" s="621"/>
      <c r="T61" s="621"/>
      <c r="U61" s="621"/>
      <c r="V61" s="621"/>
      <c r="W61" s="621"/>
      <c r="X61" s="621"/>
      <c r="Y61" s="621"/>
      <c r="Z61" s="621"/>
      <c r="AA61" s="621"/>
      <c r="AB61" s="621"/>
      <c r="AC61" s="621"/>
      <c r="AD61" s="621"/>
      <c r="AE61" s="621"/>
      <c r="AF61" s="621"/>
      <c r="AG61" s="621"/>
      <c r="AH61" s="621"/>
      <c r="AI61" s="621"/>
      <c r="AJ61" s="621"/>
      <c r="AK61" s="621"/>
      <c r="AL61" s="621"/>
      <c r="AM61" s="621"/>
      <c r="AN61" s="621"/>
      <c r="AO61" s="621"/>
      <c r="AP61" s="621"/>
      <c r="AQ61" s="621"/>
      <c r="AR61" s="621"/>
      <c r="AS61" s="621"/>
      <c r="AT61" s="621"/>
      <c r="AU61" s="621"/>
      <c r="AV61" s="621"/>
      <c r="AW61" s="621"/>
      <c r="AX61" s="621"/>
      <c r="AY61" s="621"/>
      <c r="AZ61" s="621"/>
      <c r="BA61" s="621"/>
      <c r="BB61" s="621"/>
      <c r="BC61" s="621"/>
      <c r="BD61" s="621"/>
      <c r="BE61" s="621"/>
      <c r="BF61" s="621"/>
      <c r="BG61" s="621"/>
      <c r="BH61" s="621"/>
      <c r="BI61" s="621"/>
      <c r="BJ61" s="621"/>
      <c r="BK61" s="621"/>
      <c r="BL61" s="621"/>
      <c r="BM61" s="621"/>
      <c r="BN61" s="621"/>
      <c r="BO61" s="621"/>
      <c r="BP61" s="621"/>
      <c r="BQ61" s="621"/>
      <c r="BR61" s="621"/>
      <c r="BS61" s="621"/>
      <c r="BT61" s="621"/>
    </row>
    <row r="62" spans="1:72" s="622" customFormat="1" ht="7.5" customHeight="1" x14ac:dyDescent="0.2">
      <c r="A62" s="342"/>
      <c r="B62" s="343"/>
      <c r="C62" s="361"/>
      <c r="D62" s="344"/>
      <c r="E62" s="344"/>
      <c r="F62" s="354"/>
      <c r="G62" s="355"/>
      <c r="H62" s="621"/>
      <c r="I62" s="621"/>
      <c r="J62" s="621"/>
      <c r="K62" s="621"/>
      <c r="L62" s="621"/>
      <c r="M62" s="621"/>
      <c r="N62" s="621"/>
      <c r="O62" s="621"/>
      <c r="P62" s="621"/>
      <c r="Q62" s="621"/>
      <c r="R62" s="621"/>
      <c r="S62" s="621"/>
      <c r="T62" s="621"/>
      <c r="U62" s="621"/>
      <c r="V62" s="621"/>
      <c r="W62" s="621"/>
      <c r="X62" s="621"/>
      <c r="Y62" s="621"/>
      <c r="Z62" s="621"/>
      <c r="AA62" s="621"/>
      <c r="AB62" s="621"/>
      <c r="AC62" s="621"/>
      <c r="AD62" s="621"/>
      <c r="AE62" s="621"/>
      <c r="AF62" s="621"/>
      <c r="AG62" s="621"/>
      <c r="AH62" s="621"/>
      <c r="AI62" s="621"/>
      <c r="AJ62" s="621"/>
      <c r="AK62" s="621"/>
      <c r="AL62" s="621"/>
      <c r="AM62" s="621"/>
      <c r="AN62" s="621"/>
      <c r="AO62" s="621"/>
      <c r="AP62" s="621"/>
      <c r="AQ62" s="621"/>
      <c r="AR62" s="621"/>
      <c r="AS62" s="621"/>
      <c r="AT62" s="621"/>
      <c r="AU62" s="621"/>
      <c r="AV62" s="621"/>
      <c r="AW62" s="621"/>
      <c r="AX62" s="621"/>
      <c r="AY62" s="621"/>
      <c r="AZ62" s="621"/>
      <c r="BA62" s="621"/>
      <c r="BB62" s="621"/>
      <c r="BC62" s="621"/>
      <c r="BD62" s="621"/>
      <c r="BE62" s="621"/>
      <c r="BF62" s="621"/>
      <c r="BG62" s="621"/>
      <c r="BH62" s="621"/>
      <c r="BI62" s="621"/>
      <c r="BJ62" s="621"/>
      <c r="BK62" s="621"/>
      <c r="BL62" s="621"/>
      <c r="BM62" s="621"/>
      <c r="BN62" s="621"/>
      <c r="BO62" s="621"/>
      <c r="BP62" s="621"/>
      <c r="BQ62" s="621"/>
      <c r="BR62" s="621"/>
      <c r="BS62" s="621"/>
      <c r="BT62" s="621"/>
    </row>
    <row r="63" spans="1:72" s="622" customFormat="1" ht="15.75" customHeight="1" x14ac:dyDescent="0.2">
      <c r="A63" s="342"/>
      <c r="B63" s="624" t="s">
        <v>8</v>
      </c>
      <c r="C63" s="344" t="s">
        <v>240</v>
      </c>
      <c r="D63" s="344" t="s">
        <v>245</v>
      </c>
      <c r="E63" s="350" t="s">
        <v>218</v>
      </c>
      <c r="F63" s="351" t="s">
        <v>218</v>
      </c>
      <c r="G63" s="352">
        <f>SUM(G65)</f>
        <v>226046.89</v>
      </c>
      <c r="H63" s="621"/>
      <c r="I63" s="621"/>
      <c r="J63" s="621"/>
      <c r="K63" s="621"/>
      <c r="L63" s="621"/>
      <c r="M63" s="621"/>
      <c r="N63" s="621"/>
      <c r="O63" s="621"/>
      <c r="P63" s="621"/>
      <c r="Q63" s="621"/>
      <c r="R63" s="621"/>
      <c r="S63" s="621"/>
      <c r="T63" s="621"/>
      <c r="U63" s="621"/>
      <c r="V63" s="621"/>
      <c r="W63" s="621"/>
      <c r="X63" s="621"/>
      <c r="Y63" s="621"/>
      <c r="Z63" s="621"/>
      <c r="AA63" s="621"/>
      <c r="AB63" s="621"/>
      <c r="AC63" s="621"/>
      <c r="AD63" s="621"/>
      <c r="AE63" s="621"/>
      <c r="AF63" s="621"/>
      <c r="AG63" s="621"/>
      <c r="AH63" s="621"/>
      <c r="AI63" s="621"/>
      <c r="AJ63" s="621"/>
      <c r="AK63" s="621"/>
      <c r="AL63" s="621"/>
      <c r="AM63" s="621"/>
      <c r="AN63" s="621"/>
      <c r="AO63" s="621"/>
      <c r="AP63" s="621"/>
      <c r="AQ63" s="621"/>
      <c r="AR63" s="621"/>
      <c r="AS63" s="621"/>
      <c r="AT63" s="621"/>
      <c r="AU63" s="621"/>
      <c r="AV63" s="621"/>
      <c r="AW63" s="621"/>
      <c r="AX63" s="621"/>
      <c r="AY63" s="621"/>
      <c r="AZ63" s="621"/>
      <c r="BA63" s="621"/>
      <c r="BB63" s="621"/>
      <c r="BC63" s="621"/>
      <c r="BD63" s="621"/>
      <c r="BE63" s="621"/>
      <c r="BF63" s="621"/>
      <c r="BG63" s="621"/>
      <c r="BH63" s="621"/>
      <c r="BI63" s="621"/>
      <c r="BJ63" s="621"/>
      <c r="BK63" s="621"/>
      <c r="BL63" s="621"/>
      <c r="BM63" s="621"/>
      <c r="BN63" s="621"/>
      <c r="BO63" s="621"/>
      <c r="BP63" s="621"/>
      <c r="BQ63" s="621"/>
      <c r="BR63" s="621"/>
      <c r="BS63" s="621"/>
      <c r="BT63" s="621"/>
    </row>
    <row r="64" spans="1:72" s="622" customFormat="1" ht="7.5" customHeight="1" x14ac:dyDescent="0.2">
      <c r="A64" s="342"/>
      <c r="B64" s="343"/>
      <c r="C64" s="361"/>
      <c r="D64" s="344"/>
      <c r="E64" s="344"/>
      <c r="F64" s="354"/>
      <c r="G64" s="355"/>
      <c r="H64" s="621"/>
      <c r="I64" s="621"/>
      <c r="J64" s="621"/>
      <c r="K64" s="621"/>
      <c r="L64" s="621"/>
      <c r="M64" s="621"/>
      <c r="N64" s="621"/>
      <c r="O64" s="621"/>
      <c r="P64" s="621"/>
      <c r="Q64" s="621"/>
      <c r="R64" s="621"/>
      <c r="S64" s="621"/>
      <c r="T64" s="621"/>
      <c r="U64" s="621"/>
      <c r="V64" s="621"/>
      <c r="W64" s="621"/>
      <c r="X64" s="621"/>
      <c r="Y64" s="621"/>
      <c r="Z64" s="621"/>
      <c r="AA64" s="621"/>
      <c r="AB64" s="621"/>
      <c r="AC64" s="621"/>
      <c r="AD64" s="621"/>
      <c r="AE64" s="621"/>
      <c r="AF64" s="621"/>
      <c r="AG64" s="621"/>
      <c r="AH64" s="621"/>
      <c r="AI64" s="621"/>
      <c r="AJ64" s="621"/>
      <c r="AK64" s="621"/>
      <c r="AL64" s="621"/>
      <c r="AM64" s="621"/>
      <c r="AN64" s="621"/>
      <c r="AO64" s="621"/>
      <c r="AP64" s="621"/>
      <c r="AQ64" s="621"/>
      <c r="AR64" s="621"/>
      <c r="AS64" s="621"/>
      <c r="AT64" s="621"/>
      <c r="AU64" s="621"/>
      <c r="AV64" s="621"/>
      <c r="AW64" s="621"/>
      <c r="AX64" s="621"/>
      <c r="AY64" s="621"/>
      <c r="AZ64" s="621"/>
      <c r="BA64" s="621"/>
      <c r="BB64" s="621"/>
      <c r="BC64" s="621"/>
      <c r="BD64" s="621"/>
      <c r="BE64" s="621"/>
      <c r="BF64" s="621"/>
      <c r="BG64" s="621"/>
      <c r="BH64" s="621"/>
      <c r="BI64" s="621"/>
      <c r="BJ64" s="621"/>
      <c r="BK64" s="621"/>
      <c r="BL64" s="621"/>
      <c r="BM64" s="621"/>
      <c r="BN64" s="621"/>
      <c r="BO64" s="621"/>
      <c r="BP64" s="621"/>
      <c r="BQ64" s="621"/>
      <c r="BR64" s="621"/>
      <c r="BS64" s="621"/>
      <c r="BT64" s="621"/>
    </row>
    <row r="65" spans="1:72" s="622" customFormat="1" ht="15.75" customHeight="1" x14ac:dyDescent="0.2">
      <c r="A65" s="342"/>
      <c r="B65" s="343"/>
      <c r="C65" s="361"/>
      <c r="D65" s="344"/>
      <c r="E65" s="344"/>
      <c r="F65" s="354"/>
      <c r="G65" s="623">
        <f>SUM(G66:G67)</f>
        <v>226046.89</v>
      </c>
      <c r="H65" s="621"/>
      <c r="I65" s="621"/>
      <c r="J65" s="621"/>
      <c r="K65" s="621"/>
      <c r="L65" s="621"/>
      <c r="M65" s="621"/>
      <c r="N65" s="621"/>
      <c r="O65" s="621"/>
      <c r="P65" s="621"/>
      <c r="Q65" s="621"/>
      <c r="R65" s="621"/>
      <c r="S65" s="621"/>
      <c r="T65" s="621"/>
      <c r="U65" s="621"/>
      <c r="V65" s="621"/>
      <c r="W65" s="621"/>
      <c r="X65" s="621"/>
      <c r="Y65" s="621"/>
      <c r="Z65" s="621"/>
      <c r="AA65" s="621"/>
      <c r="AB65" s="621"/>
      <c r="AC65" s="621"/>
      <c r="AD65" s="621"/>
      <c r="AE65" s="621"/>
      <c r="AF65" s="621"/>
      <c r="AG65" s="621"/>
      <c r="AH65" s="621"/>
      <c r="AI65" s="621"/>
      <c r="AJ65" s="621"/>
      <c r="AK65" s="621"/>
      <c r="AL65" s="621"/>
      <c r="AM65" s="621"/>
      <c r="AN65" s="621"/>
      <c r="AO65" s="621"/>
      <c r="AP65" s="621"/>
      <c r="AQ65" s="621"/>
      <c r="AR65" s="621"/>
      <c r="AS65" s="621"/>
      <c r="AT65" s="621"/>
      <c r="AU65" s="621"/>
      <c r="AV65" s="621"/>
      <c r="AW65" s="621"/>
      <c r="AX65" s="621"/>
      <c r="AY65" s="621"/>
      <c r="AZ65" s="621"/>
      <c r="BA65" s="621"/>
      <c r="BB65" s="621"/>
      <c r="BC65" s="621"/>
      <c r="BD65" s="621"/>
      <c r="BE65" s="621"/>
      <c r="BF65" s="621"/>
      <c r="BG65" s="621"/>
      <c r="BH65" s="621"/>
      <c r="BI65" s="621"/>
      <c r="BJ65" s="621"/>
      <c r="BK65" s="621"/>
      <c r="BL65" s="621"/>
      <c r="BM65" s="621"/>
      <c r="BN65" s="621"/>
      <c r="BO65" s="621"/>
      <c r="BP65" s="621"/>
      <c r="BQ65" s="621"/>
      <c r="BR65" s="621"/>
      <c r="BS65" s="621"/>
      <c r="BT65" s="621"/>
    </row>
    <row r="66" spans="1:72" s="622" customFormat="1" ht="15.75" customHeight="1" x14ac:dyDescent="0.2">
      <c r="A66" s="342"/>
      <c r="B66" s="343"/>
      <c r="C66" s="361"/>
      <c r="D66" s="344"/>
      <c r="E66" s="344" t="s">
        <v>235</v>
      </c>
      <c r="F66" s="354" t="s">
        <v>218</v>
      </c>
      <c r="G66" s="355">
        <f>30421+32386+43566.28+43824.6+30117+43732.01</f>
        <v>224046.89</v>
      </c>
      <c r="H66" s="621"/>
      <c r="I66" s="621"/>
      <c r="J66" s="621"/>
      <c r="K66" s="621"/>
      <c r="L66" s="621"/>
      <c r="M66" s="621"/>
      <c r="N66" s="621"/>
      <c r="O66" s="621"/>
      <c r="P66" s="621"/>
      <c r="Q66" s="621"/>
      <c r="R66" s="621"/>
      <c r="S66" s="621"/>
      <c r="T66" s="621"/>
      <c r="U66" s="621"/>
      <c r="V66" s="621"/>
      <c r="W66" s="621"/>
      <c r="X66" s="621"/>
      <c r="Y66" s="621"/>
      <c r="Z66" s="621"/>
      <c r="AA66" s="621"/>
      <c r="AB66" s="621"/>
      <c r="AC66" s="621"/>
      <c r="AD66" s="621"/>
      <c r="AE66" s="621"/>
      <c r="AF66" s="621"/>
      <c r="AG66" s="621"/>
      <c r="AH66" s="621"/>
      <c r="AI66" s="621"/>
      <c r="AJ66" s="621"/>
      <c r="AK66" s="621"/>
      <c r="AL66" s="621"/>
      <c r="AM66" s="621"/>
      <c r="AN66" s="621"/>
      <c r="AO66" s="621"/>
      <c r="AP66" s="621"/>
      <c r="AQ66" s="621"/>
      <c r="AR66" s="621"/>
      <c r="AS66" s="621"/>
      <c r="AT66" s="621"/>
      <c r="AU66" s="621"/>
      <c r="AV66" s="621"/>
      <c r="AW66" s="621"/>
      <c r="AX66" s="621"/>
      <c r="AY66" s="621"/>
      <c r="AZ66" s="621"/>
      <c r="BA66" s="621"/>
      <c r="BB66" s="621"/>
      <c r="BC66" s="621"/>
      <c r="BD66" s="621"/>
      <c r="BE66" s="621"/>
      <c r="BF66" s="621"/>
      <c r="BG66" s="621"/>
      <c r="BH66" s="621"/>
      <c r="BI66" s="621"/>
      <c r="BJ66" s="621"/>
      <c r="BK66" s="621"/>
      <c r="BL66" s="621"/>
      <c r="BM66" s="621"/>
      <c r="BN66" s="621"/>
      <c r="BO66" s="621"/>
      <c r="BP66" s="621"/>
      <c r="BQ66" s="621"/>
      <c r="BR66" s="621"/>
      <c r="BS66" s="621"/>
      <c r="BT66" s="621"/>
    </row>
    <row r="67" spans="1:72" s="622" customFormat="1" ht="15.75" customHeight="1" x14ac:dyDescent="0.2">
      <c r="A67" s="342"/>
      <c r="B67" s="343"/>
      <c r="C67" s="361"/>
      <c r="D67" s="344"/>
      <c r="E67" s="344" t="s">
        <v>236</v>
      </c>
      <c r="F67" s="354" t="s">
        <v>218</v>
      </c>
      <c r="G67" s="355">
        <f>2000</f>
        <v>2000</v>
      </c>
      <c r="H67" s="621"/>
      <c r="I67" s="621"/>
      <c r="J67" s="621"/>
      <c r="K67" s="621"/>
      <c r="L67" s="621"/>
      <c r="M67" s="621"/>
      <c r="N67" s="621"/>
      <c r="O67" s="621"/>
      <c r="P67" s="621"/>
      <c r="Q67" s="621"/>
      <c r="R67" s="621"/>
      <c r="S67" s="621"/>
      <c r="T67" s="621"/>
      <c r="U67" s="621"/>
      <c r="V67" s="621"/>
      <c r="W67" s="621"/>
      <c r="X67" s="621"/>
      <c r="Y67" s="621"/>
      <c r="Z67" s="621"/>
      <c r="AA67" s="621"/>
      <c r="AB67" s="621"/>
      <c r="AC67" s="621"/>
      <c r="AD67" s="621"/>
      <c r="AE67" s="621"/>
      <c r="AF67" s="621"/>
      <c r="AG67" s="621"/>
      <c r="AH67" s="621"/>
      <c r="AI67" s="621"/>
      <c r="AJ67" s="621"/>
      <c r="AK67" s="621"/>
      <c r="AL67" s="621"/>
      <c r="AM67" s="621"/>
      <c r="AN67" s="621"/>
      <c r="AO67" s="621"/>
      <c r="AP67" s="621"/>
      <c r="AQ67" s="621"/>
      <c r="AR67" s="621"/>
      <c r="AS67" s="621"/>
      <c r="AT67" s="621"/>
      <c r="AU67" s="621"/>
      <c r="AV67" s="621"/>
      <c r="AW67" s="621"/>
      <c r="AX67" s="621"/>
      <c r="AY67" s="621"/>
      <c r="AZ67" s="621"/>
      <c r="BA67" s="621"/>
      <c r="BB67" s="621"/>
      <c r="BC67" s="621"/>
      <c r="BD67" s="621"/>
      <c r="BE67" s="621"/>
      <c r="BF67" s="621"/>
      <c r="BG67" s="621"/>
      <c r="BH67" s="621"/>
      <c r="BI67" s="621"/>
      <c r="BJ67" s="621"/>
      <c r="BK67" s="621"/>
      <c r="BL67" s="621"/>
      <c r="BM67" s="621"/>
      <c r="BN67" s="621"/>
      <c r="BO67" s="621"/>
      <c r="BP67" s="621"/>
      <c r="BQ67" s="621"/>
      <c r="BR67" s="621"/>
      <c r="BS67" s="621"/>
      <c r="BT67" s="621"/>
    </row>
    <row r="68" spans="1:72" s="622" customFormat="1" ht="7.5" customHeight="1" x14ac:dyDescent="0.2">
      <c r="A68" s="342"/>
      <c r="B68" s="343"/>
      <c r="C68" s="361"/>
      <c r="D68" s="344"/>
      <c r="E68" s="344"/>
      <c r="F68" s="354"/>
      <c r="G68" s="355"/>
      <c r="H68" s="621"/>
      <c r="I68" s="621"/>
      <c r="J68" s="621"/>
      <c r="K68" s="621"/>
      <c r="L68" s="621"/>
      <c r="M68" s="621"/>
      <c r="N68" s="621"/>
      <c r="O68" s="621"/>
      <c r="P68" s="621"/>
      <c r="Q68" s="621"/>
      <c r="R68" s="621"/>
      <c r="S68" s="621"/>
      <c r="T68" s="621"/>
      <c r="U68" s="621"/>
      <c r="V68" s="621"/>
      <c r="W68" s="621"/>
      <c r="X68" s="621"/>
      <c r="Y68" s="621"/>
      <c r="Z68" s="621"/>
      <c r="AA68" s="621"/>
      <c r="AB68" s="621"/>
      <c r="AC68" s="621"/>
      <c r="AD68" s="621"/>
      <c r="AE68" s="621"/>
      <c r="AF68" s="621"/>
      <c r="AG68" s="621"/>
      <c r="AH68" s="621"/>
      <c r="AI68" s="621"/>
      <c r="AJ68" s="621"/>
      <c r="AK68" s="621"/>
      <c r="AL68" s="621"/>
      <c r="AM68" s="621"/>
      <c r="AN68" s="621"/>
      <c r="AO68" s="621"/>
      <c r="AP68" s="621"/>
      <c r="AQ68" s="621"/>
      <c r="AR68" s="621"/>
      <c r="AS68" s="621"/>
      <c r="AT68" s="621"/>
      <c r="AU68" s="621"/>
      <c r="AV68" s="621"/>
      <c r="AW68" s="621"/>
      <c r="AX68" s="621"/>
      <c r="AY68" s="621"/>
      <c r="AZ68" s="621"/>
      <c r="BA68" s="621"/>
      <c r="BB68" s="621"/>
      <c r="BC68" s="621"/>
      <c r="BD68" s="621"/>
      <c r="BE68" s="621"/>
      <c r="BF68" s="621"/>
      <c r="BG68" s="621"/>
      <c r="BH68" s="621"/>
      <c r="BI68" s="621"/>
      <c r="BJ68" s="621"/>
      <c r="BK68" s="621"/>
      <c r="BL68" s="621"/>
      <c r="BM68" s="621"/>
      <c r="BN68" s="621"/>
      <c r="BO68" s="621"/>
      <c r="BP68" s="621"/>
      <c r="BQ68" s="621"/>
      <c r="BR68" s="621"/>
      <c r="BS68" s="621"/>
      <c r="BT68" s="621"/>
    </row>
    <row r="69" spans="1:72" s="622" customFormat="1" ht="24.75" customHeight="1" x14ac:dyDescent="0.2">
      <c r="A69" s="342"/>
      <c r="B69" s="626" t="s">
        <v>4</v>
      </c>
      <c r="C69" s="344" t="s">
        <v>240</v>
      </c>
      <c r="D69" s="344" t="s">
        <v>245</v>
      </c>
      <c r="E69" s="350" t="s">
        <v>218</v>
      </c>
      <c r="F69" s="351" t="s">
        <v>218</v>
      </c>
      <c r="G69" s="352">
        <f>SUM(G71)</f>
        <v>27148.75</v>
      </c>
      <c r="H69" s="621"/>
      <c r="I69" s="621"/>
      <c r="J69" s="621"/>
      <c r="K69" s="621"/>
      <c r="L69" s="621"/>
      <c r="M69" s="621"/>
      <c r="N69" s="621"/>
      <c r="O69" s="621"/>
      <c r="P69" s="621"/>
      <c r="Q69" s="621"/>
      <c r="R69" s="621"/>
      <c r="S69" s="621"/>
      <c r="T69" s="621"/>
      <c r="U69" s="621"/>
      <c r="V69" s="621"/>
      <c r="W69" s="621"/>
      <c r="X69" s="621"/>
      <c r="Y69" s="621"/>
      <c r="Z69" s="621"/>
      <c r="AA69" s="621"/>
      <c r="AB69" s="621"/>
      <c r="AC69" s="621"/>
      <c r="AD69" s="621"/>
      <c r="AE69" s="621"/>
      <c r="AF69" s="621"/>
      <c r="AG69" s="621"/>
      <c r="AH69" s="621"/>
      <c r="AI69" s="621"/>
      <c r="AJ69" s="621"/>
      <c r="AK69" s="621"/>
      <c r="AL69" s="621"/>
      <c r="AM69" s="621"/>
      <c r="AN69" s="621"/>
      <c r="AO69" s="621"/>
      <c r="AP69" s="621"/>
      <c r="AQ69" s="621"/>
      <c r="AR69" s="621"/>
      <c r="AS69" s="621"/>
      <c r="AT69" s="621"/>
      <c r="AU69" s="621"/>
      <c r="AV69" s="621"/>
      <c r="AW69" s="621"/>
      <c r="AX69" s="621"/>
      <c r="AY69" s="621"/>
      <c r="AZ69" s="621"/>
      <c r="BA69" s="621"/>
      <c r="BB69" s="621"/>
      <c r="BC69" s="621"/>
      <c r="BD69" s="621"/>
      <c r="BE69" s="621"/>
      <c r="BF69" s="621"/>
      <c r="BG69" s="621"/>
      <c r="BH69" s="621"/>
      <c r="BI69" s="621"/>
      <c r="BJ69" s="621"/>
      <c r="BK69" s="621"/>
      <c r="BL69" s="621"/>
      <c r="BM69" s="621"/>
      <c r="BN69" s="621"/>
      <c r="BO69" s="621"/>
      <c r="BP69" s="621"/>
      <c r="BQ69" s="621"/>
      <c r="BR69" s="621"/>
      <c r="BS69" s="621"/>
      <c r="BT69" s="621"/>
    </row>
    <row r="70" spans="1:72" s="622" customFormat="1" ht="8.25" customHeight="1" x14ac:dyDescent="0.2">
      <c r="A70" s="342"/>
      <c r="B70" s="343"/>
      <c r="C70" s="361"/>
      <c r="D70" s="344"/>
      <c r="E70" s="344"/>
      <c r="F70" s="354"/>
      <c r="G70" s="355"/>
      <c r="H70" s="621"/>
      <c r="I70" s="621"/>
      <c r="J70" s="621"/>
      <c r="K70" s="621"/>
      <c r="L70" s="621"/>
      <c r="M70" s="621"/>
      <c r="N70" s="621"/>
      <c r="O70" s="621"/>
      <c r="P70" s="621"/>
      <c r="Q70" s="621"/>
      <c r="R70" s="621"/>
      <c r="S70" s="621"/>
      <c r="T70" s="621"/>
      <c r="U70" s="621"/>
      <c r="V70" s="621"/>
      <c r="W70" s="621"/>
      <c r="X70" s="621"/>
      <c r="Y70" s="621"/>
      <c r="Z70" s="621"/>
      <c r="AA70" s="621"/>
      <c r="AB70" s="621"/>
      <c r="AC70" s="621"/>
      <c r="AD70" s="621"/>
      <c r="AE70" s="621"/>
      <c r="AF70" s="621"/>
      <c r="AG70" s="621"/>
      <c r="AH70" s="621"/>
      <c r="AI70" s="621"/>
      <c r="AJ70" s="621"/>
      <c r="AK70" s="621"/>
      <c r="AL70" s="621"/>
      <c r="AM70" s="621"/>
      <c r="AN70" s="621"/>
      <c r="AO70" s="621"/>
      <c r="AP70" s="621"/>
      <c r="AQ70" s="621"/>
      <c r="AR70" s="621"/>
      <c r="AS70" s="621"/>
      <c r="AT70" s="621"/>
      <c r="AU70" s="621"/>
      <c r="AV70" s="621"/>
      <c r="AW70" s="621"/>
      <c r="AX70" s="621"/>
      <c r="AY70" s="621"/>
      <c r="AZ70" s="621"/>
      <c r="BA70" s="621"/>
      <c r="BB70" s="621"/>
      <c r="BC70" s="621"/>
      <c r="BD70" s="621"/>
      <c r="BE70" s="621"/>
      <c r="BF70" s="621"/>
      <c r="BG70" s="621"/>
      <c r="BH70" s="621"/>
      <c r="BI70" s="621"/>
      <c r="BJ70" s="621"/>
      <c r="BK70" s="621"/>
      <c r="BL70" s="621"/>
      <c r="BM70" s="621"/>
      <c r="BN70" s="621"/>
      <c r="BO70" s="621"/>
      <c r="BP70" s="621"/>
      <c r="BQ70" s="621"/>
      <c r="BR70" s="621"/>
      <c r="BS70" s="621"/>
      <c r="BT70" s="621"/>
    </row>
    <row r="71" spans="1:72" s="622" customFormat="1" ht="15.75" customHeight="1" x14ac:dyDescent="0.2">
      <c r="A71" s="342"/>
      <c r="B71" s="343"/>
      <c r="C71" s="361"/>
      <c r="D71" s="344"/>
      <c r="E71" s="344"/>
      <c r="F71" s="354"/>
      <c r="G71" s="623">
        <f>SUM(G72)</f>
        <v>27148.75</v>
      </c>
      <c r="H71" s="621"/>
      <c r="I71" s="621"/>
      <c r="J71" s="621"/>
      <c r="K71" s="621"/>
      <c r="L71" s="621"/>
      <c r="M71" s="621"/>
      <c r="N71" s="621"/>
      <c r="O71" s="621"/>
      <c r="P71" s="621"/>
      <c r="Q71" s="621"/>
      <c r="R71" s="621"/>
      <c r="S71" s="621"/>
      <c r="T71" s="621"/>
      <c r="U71" s="621"/>
      <c r="V71" s="621"/>
      <c r="W71" s="621"/>
      <c r="X71" s="621"/>
      <c r="Y71" s="621"/>
      <c r="Z71" s="621"/>
      <c r="AA71" s="621"/>
      <c r="AB71" s="621"/>
      <c r="AC71" s="621"/>
      <c r="AD71" s="621"/>
      <c r="AE71" s="621"/>
      <c r="AF71" s="621"/>
      <c r="AG71" s="621"/>
      <c r="AH71" s="621"/>
      <c r="AI71" s="621"/>
      <c r="AJ71" s="621"/>
      <c r="AK71" s="621"/>
      <c r="AL71" s="621"/>
      <c r="AM71" s="621"/>
      <c r="AN71" s="621"/>
      <c r="AO71" s="621"/>
      <c r="AP71" s="621"/>
      <c r="AQ71" s="621"/>
      <c r="AR71" s="621"/>
      <c r="AS71" s="621"/>
      <c r="AT71" s="621"/>
      <c r="AU71" s="621"/>
      <c r="AV71" s="621"/>
      <c r="AW71" s="621"/>
      <c r="AX71" s="621"/>
      <c r="AY71" s="621"/>
      <c r="AZ71" s="621"/>
      <c r="BA71" s="621"/>
      <c r="BB71" s="621"/>
      <c r="BC71" s="621"/>
      <c r="BD71" s="621"/>
      <c r="BE71" s="621"/>
      <c r="BF71" s="621"/>
      <c r="BG71" s="621"/>
      <c r="BH71" s="621"/>
      <c r="BI71" s="621"/>
      <c r="BJ71" s="621"/>
      <c r="BK71" s="621"/>
      <c r="BL71" s="621"/>
      <c r="BM71" s="621"/>
      <c r="BN71" s="621"/>
      <c r="BO71" s="621"/>
      <c r="BP71" s="621"/>
      <c r="BQ71" s="621"/>
      <c r="BR71" s="621"/>
      <c r="BS71" s="621"/>
      <c r="BT71" s="621"/>
    </row>
    <row r="72" spans="1:72" s="622" customFormat="1" ht="15.75" customHeight="1" x14ac:dyDescent="0.2">
      <c r="A72" s="342"/>
      <c r="B72" s="343"/>
      <c r="C72" s="361"/>
      <c r="D72" s="344"/>
      <c r="E72" s="344" t="s">
        <v>243</v>
      </c>
      <c r="F72" s="354" t="s">
        <v>218</v>
      </c>
      <c r="G72" s="355">
        <f>3850+5350+5607+6272+6069.75</f>
        <v>27148.75</v>
      </c>
      <c r="H72" s="621"/>
      <c r="I72" s="621"/>
      <c r="J72" s="621"/>
      <c r="K72" s="621"/>
      <c r="L72" s="621"/>
      <c r="M72" s="621"/>
      <c r="N72" s="621"/>
      <c r="O72" s="621"/>
      <c r="P72" s="621"/>
      <c r="Q72" s="621"/>
      <c r="R72" s="621"/>
      <c r="S72" s="621"/>
      <c r="T72" s="621"/>
      <c r="U72" s="621"/>
      <c r="V72" s="621"/>
      <c r="W72" s="621"/>
      <c r="X72" s="621"/>
      <c r="Y72" s="621"/>
      <c r="Z72" s="621"/>
      <c r="AA72" s="621"/>
      <c r="AB72" s="621"/>
      <c r="AC72" s="621"/>
      <c r="AD72" s="621"/>
      <c r="AE72" s="621"/>
      <c r="AF72" s="621"/>
      <c r="AG72" s="621"/>
      <c r="AH72" s="621"/>
      <c r="AI72" s="621"/>
      <c r="AJ72" s="621"/>
      <c r="AK72" s="621"/>
      <c r="AL72" s="621"/>
      <c r="AM72" s="621"/>
      <c r="AN72" s="621"/>
      <c r="AO72" s="621"/>
      <c r="AP72" s="621"/>
      <c r="AQ72" s="621"/>
      <c r="AR72" s="621"/>
      <c r="AS72" s="621"/>
      <c r="AT72" s="621"/>
      <c r="AU72" s="621"/>
      <c r="AV72" s="621"/>
      <c r="AW72" s="621"/>
      <c r="AX72" s="621"/>
      <c r="AY72" s="621"/>
      <c r="AZ72" s="621"/>
      <c r="BA72" s="621"/>
      <c r="BB72" s="621"/>
      <c r="BC72" s="621"/>
      <c r="BD72" s="621"/>
      <c r="BE72" s="621"/>
      <c r="BF72" s="621"/>
      <c r="BG72" s="621"/>
      <c r="BH72" s="621"/>
      <c r="BI72" s="621"/>
      <c r="BJ72" s="621"/>
      <c r="BK72" s="621"/>
      <c r="BL72" s="621"/>
      <c r="BM72" s="621"/>
      <c r="BN72" s="621"/>
      <c r="BO72" s="621"/>
      <c r="BP72" s="621"/>
      <c r="BQ72" s="621"/>
      <c r="BR72" s="621"/>
      <c r="BS72" s="621"/>
      <c r="BT72" s="621"/>
    </row>
    <row r="73" spans="1:72" s="622" customFormat="1" ht="4.5" customHeight="1" x14ac:dyDescent="0.2">
      <c r="A73" s="342"/>
      <c r="B73" s="343"/>
      <c r="C73" s="361"/>
      <c r="D73" s="344"/>
      <c r="E73" s="344"/>
      <c r="F73" s="354"/>
      <c r="G73" s="355"/>
      <c r="H73" s="621"/>
      <c r="I73" s="621"/>
      <c r="J73" s="621"/>
      <c r="K73" s="621"/>
      <c r="L73" s="621"/>
      <c r="M73" s="621"/>
      <c r="N73" s="621"/>
      <c r="O73" s="621"/>
      <c r="P73" s="621"/>
      <c r="Q73" s="621"/>
      <c r="R73" s="621"/>
      <c r="S73" s="621"/>
      <c r="T73" s="621"/>
      <c r="U73" s="621"/>
      <c r="V73" s="621"/>
      <c r="W73" s="621"/>
      <c r="X73" s="621"/>
      <c r="Y73" s="621"/>
      <c r="Z73" s="621"/>
      <c r="AA73" s="621"/>
      <c r="AB73" s="621"/>
      <c r="AC73" s="621"/>
      <c r="AD73" s="621"/>
      <c r="AE73" s="621"/>
      <c r="AF73" s="621"/>
      <c r="AG73" s="621"/>
      <c r="AH73" s="621"/>
      <c r="AI73" s="621"/>
      <c r="AJ73" s="621"/>
      <c r="AK73" s="621"/>
      <c r="AL73" s="621"/>
      <c r="AM73" s="621"/>
      <c r="AN73" s="621"/>
      <c r="AO73" s="621"/>
      <c r="AP73" s="621"/>
      <c r="AQ73" s="621"/>
      <c r="AR73" s="621"/>
      <c r="AS73" s="621"/>
      <c r="AT73" s="621"/>
      <c r="AU73" s="621"/>
      <c r="AV73" s="621"/>
      <c r="AW73" s="621"/>
      <c r="AX73" s="621"/>
      <c r="AY73" s="621"/>
      <c r="AZ73" s="621"/>
      <c r="BA73" s="621"/>
      <c r="BB73" s="621"/>
      <c r="BC73" s="621"/>
      <c r="BD73" s="621"/>
      <c r="BE73" s="621"/>
      <c r="BF73" s="621"/>
      <c r="BG73" s="621"/>
      <c r="BH73" s="621"/>
      <c r="BI73" s="621"/>
      <c r="BJ73" s="621"/>
      <c r="BK73" s="621"/>
      <c r="BL73" s="621"/>
      <c r="BM73" s="621"/>
      <c r="BN73" s="621"/>
      <c r="BO73" s="621"/>
      <c r="BP73" s="621"/>
      <c r="BQ73" s="621"/>
      <c r="BR73" s="621"/>
      <c r="BS73" s="621"/>
      <c r="BT73" s="621"/>
    </row>
    <row r="74" spans="1:72" s="622" customFormat="1" ht="15.75" customHeight="1" x14ac:dyDescent="0.2">
      <c r="A74" s="342"/>
      <c r="B74" s="624" t="s">
        <v>8</v>
      </c>
      <c r="C74" s="344" t="s">
        <v>240</v>
      </c>
      <c r="D74" s="344" t="s">
        <v>246</v>
      </c>
      <c r="E74" s="350" t="s">
        <v>218</v>
      </c>
      <c r="F74" s="351" t="s">
        <v>218</v>
      </c>
      <c r="G74" s="352">
        <f>SUM(G76)</f>
        <v>3918.36</v>
      </c>
      <c r="H74" s="621"/>
      <c r="I74" s="621"/>
      <c r="J74" s="621"/>
      <c r="K74" s="621"/>
      <c r="L74" s="621"/>
      <c r="M74" s="621"/>
      <c r="N74" s="621"/>
      <c r="O74" s="621"/>
      <c r="P74" s="621"/>
      <c r="Q74" s="621"/>
      <c r="R74" s="621"/>
      <c r="S74" s="621"/>
      <c r="T74" s="621"/>
      <c r="U74" s="621"/>
      <c r="V74" s="621"/>
      <c r="W74" s="621"/>
      <c r="X74" s="621"/>
      <c r="Y74" s="621"/>
      <c r="Z74" s="621"/>
      <c r="AA74" s="621"/>
      <c r="AB74" s="621"/>
      <c r="AC74" s="621"/>
      <c r="AD74" s="621"/>
      <c r="AE74" s="621"/>
      <c r="AF74" s="621"/>
      <c r="AG74" s="621"/>
      <c r="AH74" s="621"/>
      <c r="AI74" s="621"/>
      <c r="AJ74" s="621"/>
      <c r="AK74" s="621"/>
      <c r="AL74" s="621"/>
      <c r="AM74" s="621"/>
      <c r="AN74" s="621"/>
      <c r="AO74" s="621"/>
      <c r="AP74" s="621"/>
      <c r="AQ74" s="621"/>
      <c r="AR74" s="621"/>
      <c r="AS74" s="621"/>
      <c r="AT74" s="621"/>
      <c r="AU74" s="621"/>
      <c r="AV74" s="621"/>
      <c r="AW74" s="621"/>
      <c r="AX74" s="621"/>
      <c r="AY74" s="621"/>
      <c r="AZ74" s="621"/>
      <c r="BA74" s="621"/>
      <c r="BB74" s="621"/>
      <c r="BC74" s="621"/>
      <c r="BD74" s="621"/>
      <c r="BE74" s="621"/>
      <c r="BF74" s="621"/>
      <c r="BG74" s="621"/>
      <c r="BH74" s="621"/>
      <c r="BI74" s="621"/>
      <c r="BJ74" s="621"/>
      <c r="BK74" s="621"/>
      <c r="BL74" s="621"/>
      <c r="BM74" s="621"/>
      <c r="BN74" s="621"/>
      <c r="BO74" s="621"/>
      <c r="BP74" s="621"/>
      <c r="BQ74" s="621"/>
      <c r="BR74" s="621"/>
      <c r="BS74" s="621"/>
      <c r="BT74" s="621"/>
    </row>
    <row r="75" spans="1:72" s="622" customFormat="1" ht="6.75" customHeight="1" x14ac:dyDescent="0.2">
      <c r="A75" s="342"/>
      <c r="B75" s="343"/>
      <c r="C75" s="361"/>
      <c r="D75" s="344"/>
      <c r="E75" s="344"/>
      <c r="F75" s="354"/>
      <c r="G75" s="355"/>
      <c r="H75" s="621"/>
      <c r="I75" s="621"/>
      <c r="J75" s="621"/>
      <c r="K75" s="621"/>
      <c r="L75" s="621"/>
      <c r="M75" s="621"/>
      <c r="N75" s="621"/>
      <c r="O75" s="621"/>
      <c r="P75" s="621"/>
      <c r="Q75" s="621"/>
      <c r="R75" s="621"/>
      <c r="S75" s="621"/>
      <c r="T75" s="621"/>
      <c r="U75" s="621"/>
      <c r="V75" s="621"/>
      <c r="W75" s="621"/>
      <c r="X75" s="621"/>
      <c r="Y75" s="621"/>
      <c r="Z75" s="621"/>
      <c r="AA75" s="621"/>
      <c r="AB75" s="621"/>
      <c r="AC75" s="621"/>
      <c r="AD75" s="621"/>
      <c r="AE75" s="621"/>
      <c r="AF75" s="621"/>
      <c r="AG75" s="621"/>
      <c r="AH75" s="621"/>
      <c r="AI75" s="621"/>
      <c r="AJ75" s="621"/>
      <c r="AK75" s="621"/>
      <c r="AL75" s="621"/>
      <c r="AM75" s="621"/>
      <c r="AN75" s="621"/>
      <c r="AO75" s="621"/>
      <c r="AP75" s="621"/>
      <c r="AQ75" s="621"/>
      <c r="AR75" s="621"/>
      <c r="AS75" s="621"/>
      <c r="AT75" s="621"/>
      <c r="AU75" s="621"/>
      <c r="AV75" s="621"/>
      <c r="AW75" s="621"/>
      <c r="AX75" s="621"/>
      <c r="AY75" s="621"/>
      <c r="AZ75" s="621"/>
      <c r="BA75" s="621"/>
      <c r="BB75" s="621"/>
      <c r="BC75" s="621"/>
      <c r="BD75" s="621"/>
      <c r="BE75" s="621"/>
      <c r="BF75" s="621"/>
      <c r="BG75" s="621"/>
      <c r="BH75" s="621"/>
      <c r="BI75" s="621"/>
      <c r="BJ75" s="621"/>
      <c r="BK75" s="621"/>
      <c r="BL75" s="621"/>
      <c r="BM75" s="621"/>
      <c r="BN75" s="621"/>
      <c r="BO75" s="621"/>
      <c r="BP75" s="621"/>
      <c r="BQ75" s="621"/>
      <c r="BR75" s="621"/>
      <c r="BS75" s="621"/>
      <c r="BT75" s="621"/>
    </row>
    <row r="76" spans="1:72" s="622" customFormat="1" ht="15.75" customHeight="1" x14ac:dyDescent="0.2">
      <c r="A76" s="342"/>
      <c r="B76" s="343"/>
      <c r="C76" s="361"/>
      <c r="D76" s="344"/>
      <c r="E76" s="344"/>
      <c r="F76" s="354"/>
      <c r="G76" s="623">
        <f>SUM(G77:G77)</f>
        <v>3918.36</v>
      </c>
      <c r="H76" s="621"/>
      <c r="I76" s="621"/>
      <c r="J76" s="621"/>
      <c r="K76" s="621"/>
      <c r="L76" s="621"/>
      <c r="M76" s="621"/>
      <c r="N76" s="621"/>
      <c r="O76" s="621"/>
      <c r="P76" s="621"/>
      <c r="Q76" s="621"/>
      <c r="R76" s="621"/>
      <c r="S76" s="621"/>
      <c r="T76" s="621"/>
      <c r="U76" s="621"/>
      <c r="V76" s="621"/>
      <c r="W76" s="621"/>
      <c r="X76" s="621"/>
      <c r="Y76" s="621"/>
      <c r="Z76" s="621"/>
      <c r="AA76" s="621"/>
      <c r="AB76" s="621"/>
      <c r="AC76" s="621"/>
      <c r="AD76" s="621"/>
      <c r="AE76" s="621"/>
      <c r="AF76" s="621"/>
      <c r="AG76" s="621"/>
      <c r="AH76" s="621"/>
      <c r="AI76" s="621"/>
      <c r="AJ76" s="621"/>
      <c r="AK76" s="621"/>
      <c r="AL76" s="621"/>
      <c r="AM76" s="621"/>
      <c r="AN76" s="621"/>
      <c r="AO76" s="621"/>
      <c r="AP76" s="621"/>
      <c r="AQ76" s="621"/>
      <c r="AR76" s="621"/>
      <c r="AS76" s="621"/>
      <c r="AT76" s="621"/>
      <c r="AU76" s="621"/>
      <c r="AV76" s="621"/>
      <c r="AW76" s="621"/>
      <c r="AX76" s="621"/>
      <c r="AY76" s="621"/>
      <c r="AZ76" s="621"/>
      <c r="BA76" s="621"/>
      <c r="BB76" s="621"/>
      <c r="BC76" s="621"/>
      <c r="BD76" s="621"/>
      <c r="BE76" s="621"/>
      <c r="BF76" s="621"/>
      <c r="BG76" s="621"/>
      <c r="BH76" s="621"/>
      <c r="BI76" s="621"/>
      <c r="BJ76" s="621"/>
      <c r="BK76" s="621"/>
      <c r="BL76" s="621"/>
      <c r="BM76" s="621"/>
      <c r="BN76" s="621"/>
      <c r="BO76" s="621"/>
      <c r="BP76" s="621"/>
      <c r="BQ76" s="621"/>
      <c r="BR76" s="621"/>
      <c r="BS76" s="621"/>
      <c r="BT76" s="621"/>
    </row>
    <row r="77" spans="1:72" s="622" customFormat="1" ht="15.75" customHeight="1" x14ac:dyDescent="0.2">
      <c r="A77" s="342"/>
      <c r="B77" s="343"/>
      <c r="C77" s="361"/>
      <c r="D77" s="344"/>
      <c r="E77" s="344" t="s">
        <v>235</v>
      </c>
      <c r="F77" s="354" t="s">
        <v>218</v>
      </c>
      <c r="G77" s="355">
        <f>652+685+614+685+619+663.36</f>
        <v>3918.36</v>
      </c>
      <c r="H77" s="621"/>
      <c r="I77" s="621"/>
      <c r="J77" s="621"/>
      <c r="K77" s="621"/>
      <c r="L77" s="621"/>
      <c r="M77" s="621"/>
      <c r="N77" s="621"/>
      <c r="O77" s="621"/>
      <c r="P77" s="621"/>
      <c r="Q77" s="621"/>
      <c r="R77" s="621"/>
      <c r="S77" s="621"/>
      <c r="T77" s="621"/>
      <c r="U77" s="621"/>
      <c r="V77" s="621"/>
      <c r="W77" s="621"/>
      <c r="X77" s="621"/>
      <c r="Y77" s="621"/>
      <c r="Z77" s="621"/>
      <c r="AA77" s="621"/>
      <c r="AB77" s="621"/>
      <c r="AC77" s="621"/>
      <c r="AD77" s="621"/>
      <c r="AE77" s="621"/>
      <c r="AF77" s="621"/>
      <c r="AG77" s="621"/>
      <c r="AH77" s="621"/>
      <c r="AI77" s="621"/>
      <c r="AJ77" s="621"/>
      <c r="AK77" s="621"/>
      <c r="AL77" s="621"/>
      <c r="AM77" s="621"/>
      <c r="AN77" s="621"/>
      <c r="AO77" s="621"/>
      <c r="AP77" s="621"/>
      <c r="AQ77" s="621"/>
      <c r="AR77" s="621"/>
      <c r="AS77" s="621"/>
      <c r="AT77" s="621"/>
      <c r="AU77" s="621"/>
      <c r="AV77" s="621"/>
      <c r="AW77" s="621"/>
      <c r="AX77" s="621"/>
      <c r="AY77" s="621"/>
      <c r="AZ77" s="621"/>
      <c r="BA77" s="621"/>
      <c r="BB77" s="621"/>
      <c r="BC77" s="621"/>
      <c r="BD77" s="621"/>
      <c r="BE77" s="621"/>
      <c r="BF77" s="621"/>
      <c r="BG77" s="621"/>
      <c r="BH77" s="621"/>
      <c r="BI77" s="621"/>
      <c r="BJ77" s="621"/>
      <c r="BK77" s="621"/>
      <c r="BL77" s="621"/>
      <c r="BM77" s="621"/>
      <c r="BN77" s="621"/>
      <c r="BO77" s="621"/>
      <c r="BP77" s="621"/>
      <c r="BQ77" s="621"/>
      <c r="BR77" s="621"/>
      <c r="BS77" s="621"/>
      <c r="BT77" s="621"/>
    </row>
    <row r="78" spans="1:72" s="622" customFormat="1" ht="6" customHeight="1" x14ac:dyDescent="0.2">
      <c r="A78" s="342"/>
      <c r="B78" s="343"/>
      <c r="C78" s="361"/>
      <c r="D78" s="344"/>
      <c r="E78" s="344"/>
      <c r="F78" s="354"/>
      <c r="G78" s="355"/>
      <c r="H78" s="621"/>
      <c r="I78" s="621"/>
      <c r="J78" s="621"/>
      <c r="K78" s="621"/>
      <c r="L78" s="621"/>
      <c r="M78" s="621"/>
      <c r="N78" s="621"/>
      <c r="O78" s="621"/>
      <c r="P78" s="621"/>
      <c r="Q78" s="621"/>
      <c r="R78" s="621"/>
      <c r="S78" s="621"/>
      <c r="T78" s="621"/>
      <c r="U78" s="621"/>
      <c r="V78" s="621"/>
      <c r="W78" s="621"/>
      <c r="X78" s="621"/>
      <c r="Y78" s="621"/>
      <c r="Z78" s="621"/>
      <c r="AA78" s="621"/>
      <c r="AB78" s="621"/>
      <c r="AC78" s="621"/>
      <c r="AD78" s="621"/>
      <c r="AE78" s="621"/>
      <c r="AF78" s="621"/>
      <c r="AG78" s="621"/>
      <c r="AH78" s="621"/>
      <c r="AI78" s="621"/>
      <c r="AJ78" s="621"/>
      <c r="AK78" s="621"/>
      <c r="AL78" s="621"/>
      <c r="AM78" s="621"/>
      <c r="AN78" s="621"/>
      <c r="AO78" s="621"/>
      <c r="AP78" s="621"/>
      <c r="AQ78" s="621"/>
      <c r="AR78" s="621"/>
      <c r="AS78" s="621"/>
      <c r="AT78" s="621"/>
      <c r="AU78" s="621"/>
      <c r="AV78" s="621"/>
      <c r="AW78" s="621"/>
      <c r="AX78" s="621"/>
      <c r="AY78" s="621"/>
      <c r="AZ78" s="621"/>
      <c r="BA78" s="621"/>
      <c r="BB78" s="621"/>
      <c r="BC78" s="621"/>
      <c r="BD78" s="621"/>
      <c r="BE78" s="621"/>
      <c r="BF78" s="621"/>
      <c r="BG78" s="621"/>
      <c r="BH78" s="621"/>
      <c r="BI78" s="621"/>
      <c r="BJ78" s="621"/>
      <c r="BK78" s="621"/>
      <c r="BL78" s="621"/>
      <c r="BM78" s="621"/>
      <c r="BN78" s="621"/>
      <c r="BO78" s="621"/>
      <c r="BP78" s="621"/>
      <c r="BQ78" s="621"/>
      <c r="BR78" s="621"/>
      <c r="BS78" s="621"/>
      <c r="BT78" s="621"/>
    </row>
    <row r="79" spans="1:72" s="622" customFormat="1" ht="15.75" customHeight="1" x14ac:dyDescent="0.2">
      <c r="A79" s="342"/>
      <c r="B79" s="624" t="s">
        <v>8</v>
      </c>
      <c r="C79" s="344" t="s">
        <v>240</v>
      </c>
      <c r="D79" s="344" t="s">
        <v>247</v>
      </c>
      <c r="E79" s="350" t="s">
        <v>218</v>
      </c>
      <c r="F79" s="351" t="s">
        <v>218</v>
      </c>
      <c r="G79" s="352">
        <f>SUM(G81)</f>
        <v>255261.32</v>
      </c>
      <c r="H79" s="621"/>
      <c r="I79" s="621"/>
      <c r="J79" s="621"/>
      <c r="K79" s="621"/>
      <c r="L79" s="621"/>
      <c r="M79" s="621"/>
      <c r="N79" s="621"/>
      <c r="O79" s="621"/>
      <c r="P79" s="621"/>
      <c r="Q79" s="621"/>
      <c r="R79" s="621"/>
      <c r="S79" s="621"/>
      <c r="T79" s="621"/>
      <c r="U79" s="621"/>
      <c r="V79" s="621"/>
      <c r="W79" s="621"/>
      <c r="X79" s="621"/>
      <c r="Y79" s="621"/>
      <c r="Z79" s="621"/>
      <c r="AA79" s="621"/>
      <c r="AB79" s="621"/>
      <c r="AC79" s="621"/>
      <c r="AD79" s="621"/>
      <c r="AE79" s="621"/>
      <c r="AF79" s="621"/>
      <c r="AG79" s="621"/>
      <c r="AH79" s="621"/>
      <c r="AI79" s="621"/>
      <c r="AJ79" s="621"/>
      <c r="AK79" s="621"/>
      <c r="AL79" s="621"/>
      <c r="AM79" s="621"/>
      <c r="AN79" s="621"/>
      <c r="AO79" s="621"/>
      <c r="AP79" s="621"/>
      <c r="AQ79" s="621"/>
      <c r="AR79" s="621"/>
      <c r="AS79" s="621"/>
      <c r="AT79" s="621"/>
      <c r="AU79" s="621"/>
      <c r="AV79" s="621"/>
      <c r="AW79" s="621"/>
      <c r="AX79" s="621"/>
      <c r="AY79" s="621"/>
      <c r="AZ79" s="621"/>
      <c r="BA79" s="621"/>
      <c r="BB79" s="621"/>
      <c r="BC79" s="621"/>
      <c r="BD79" s="621"/>
      <c r="BE79" s="621"/>
      <c r="BF79" s="621"/>
      <c r="BG79" s="621"/>
      <c r="BH79" s="621"/>
      <c r="BI79" s="621"/>
      <c r="BJ79" s="621"/>
      <c r="BK79" s="621"/>
      <c r="BL79" s="621"/>
      <c r="BM79" s="621"/>
      <c r="BN79" s="621"/>
      <c r="BO79" s="621"/>
      <c r="BP79" s="621"/>
      <c r="BQ79" s="621"/>
      <c r="BR79" s="621"/>
      <c r="BS79" s="621"/>
      <c r="BT79" s="621"/>
    </row>
    <row r="80" spans="1:72" s="622" customFormat="1" ht="8.25" customHeight="1" x14ac:dyDescent="0.2">
      <c r="A80" s="342"/>
      <c r="B80" s="343"/>
      <c r="C80" s="361"/>
      <c r="D80" s="344"/>
      <c r="E80" s="344"/>
      <c r="F80" s="354"/>
      <c r="G80" s="355"/>
      <c r="H80" s="621"/>
      <c r="I80" s="621"/>
      <c r="J80" s="621"/>
      <c r="K80" s="621"/>
      <c r="L80" s="621"/>
      <c r="M80" s="621"/>
      <c r="N80" s="621"/>
      <c r="O80" s="621"/>
      <c r="P80" s="621"/>
      <c r="Q80" s="621"/>
      <c r="R80" s="621"/>
      <c r="S80" s="621"/>
      <c r="T80" s="621"/>
      <c r="U80" s="621"/>
      <c r="V80" s="621"/>
      <c r="W80" s="621"/>
      <c r="X80" s="621"/>
      <c r="Y80" s="621"/>
      <c r="Z80" s="621"/>
      <c r="AA80" s="621"/>
      <c r="AB80" s="621"/>
      <c r="AC80" s="621"/>
      <c r="AD80" s="621"/>
      <c r="AE80" s="621"/>
      <c r="AF80" s="621"/>
      <c r="AG80" s="621"/>
      <c r="AH80" s="621"/>
      <c r="AI80" s="621"/>
      <c r="AJ80" s="621"/>
      <c r="AK80" s="621"/>
      <c r="AL80" s="621"/>
      <c r="AM80" s="621"/>
      <c r="AN80" s="621"/>
      <c r="AO80" s="621"/>
      <c r="AP80" s="621"/>
      <c r="AQ80" s="621"/>
      <c r="AR80" s="621"/>
      <c r="AS80" s="621"/>
      <c r="AT80" s="621"/>
      <c r="AU80" s="621"/>
      <c r="AV80" s="621"/>
      <c r="AW80" s="621"/>
      <c r="AX80" s="621"/>
      <c r="AY80" s="621"/>
      <c r="AZ80" s="621"/>
      <c r="BA80" s="621"/>
      <c r="BB80" s="621"/>
      <c r="BC80" s="621"/>
      <c r="BD80" s="621"/>
      <c r="BE80" s="621"/>
      <c r="BF80" s="621"/>
      <c r="BG80" s="621"/>
      <c r="BH80" s="621"/>
      <c r="BI80" s="621"/>
      <c r="BJ80" s="621"/>
      <c r="BK80" s="621"/>
      <c r="BL80" s="621"/>
      <c r="BM80" s="621"/>
      <c r="BN80" s="621"/>
      <c r="BO80" s="621"/>
      <c r="BP80" s="621"/>
      <c r="BQ80" s="621"/>
      <c r="BR80" s="621"/>
      <c r="BS80" s="621"/>
      <c r="BT80" s="621"/>
    </row>
    <row r="81" spans="1:72" s="622" customFormat="1" ht="15.75" customHeight="1" x14ac:dyDescent="0.2">
      <c r="A81" s="342"/>
      <c r="B81" s="343"/>
      <c r="C81" s="361"/>
      <c r="D81" s="344"/>
      <c r="E81" s="344"/>
      <c r="F81" s="354"/>
      <c r="G81" s="623">
        <f>SUM(G82:G84)</f>
        <v>255261.32</v>
      </c>
      <c r="H81" s="621"/>
      <c r="I81" s="621"/>
      <c r="J81" s="621"/>
      <c r="K81" s="621"/>
      <c r="L81" s="621"/>
      <c r="M81" s="621"/>
      <c r="N81" s="621"/>
      <c r="O81" s="621"/>
      <c r="P81" s="621"/>
      <c r="Q81" s="621"/>
      <c r="R81" s="621"/>
      <c r="S81" s="621"/>
      <c r="T81" s="621"/>
      <c r="U81" s="621"/>
      <c r="V81" s="621"/>
      <c r="W81" s="621"/>
      <c r="X81" s="621"/>
      <c r="Y81" s="621"/>
      <c r="Z81" s="621"/>
      <c r="AA81" s="621"/>
      <c r="AB81" s="621"/>
      <c r="AC81" s="621"/>
      <c r="AD81" s="621"/>
      <c r="AE81" s="621"/>
      <c r="AF81" s="621"/>
      <c r="AG81" s="621"/>
      <c r="AH81" s="621"/>
      <c r="AI81" s="621"/>
      <c r="AJ81" s="621"/>
      <c r="AK81" s="621"/>
      <c r="AL81" s="621"/>
      <c r="AM81" s="621"/>
      <c r="AN81" s="621"/>
      <c r="AO81" s="621"/>
      <c r="AP81" s="621"/>
      <c r="AQ81" s="621"/>
      <c r="AR81" s="621"/>
      <c r="AS81" s="621"/>
      <c r="AT81" s="621"/>
      <c r="AU81" s="621"/>
      <c r="AV81" s="621"/>
      <c r="AW81" s="621"/>
      <c r="AX81" s="621"/>
      <c r="AY81" s="621"/>
      <c r="AZ81" s="621"/>
      <c r="BA81" s="621"/>
      <c r="BB81" s="621"/>
      <c r="BC81" s="621"/>
      <c r="BD81" s="621"/>
      <c r="BE81" s="621"/>
      <c r="BF81" s="621"/>
      <c r="BG81" s="621"/>
      <c r="BH81" s="621"/>
      <c r="BI81" s="621"/>
      <c r="BJ81" s="621"/>
      <c r="BK81" s="621"/>
      <c r="BL81" s="621"/>
      <c r="BM81" s="621"/>
      <c r="BN81" s="621"/>
      <c r="BO81" s="621"/>
      <c r="BP81" s="621"/>
      <c r="BQ81" s="621"/>
      <c r="BR81" s="621"/>
      <c r="BS81" s="621"/>
      <c r="BT81" s="621"/>
    </row>
    <row r="82" spans="1:72" s="622" customFormat="1" ht="15.75" customHeight="1" x14ac:dyDescent="0.2">
      <c r="A82" s="342"/>
      <c r="B82" s="343"/>
      <c r="C82" s="361"/>
      <c r="D82" s="344"/>
      <c r="E82" s="344" t="s">
        <v>235</v>
      </c>
      <c r="F82" s="354" t="s">
        <v>218</v>
      </c>
      <c r="G82" s="355">
        <f>33958+13667+81430.32+32824+34908+35184</f>
        <v>231971.32</v>
      </c>
      <c r="H82" s="621"/>
      <c r="I82" s="621"/>
      <c r="J82" s="621"/>
      <c r="K82" s="621"/>
      <c r="L82" s="621"/>
      <c r="M82" s="621"/>
      <c r="N82" s="621"/>
      <c r="O82" s="621"/>
      <c r="P82" s="621"/>
      <c r="Q82" s="621"/>
      <c r="R82" s="621"/>
      <c r="S82" s="621"/>
      <c r="T82" s="621"/>
      <c r="U82" s="621"/>
      <c r="V82" s="621"/>
      <c r="W82" s="621"/>
      <c r="X82" s="621"/>
      <c r="Y82" s="621"/>
      <c r="Z82" s="621"/>
      <c r="AA82" s="621"/>
      <c r="AB82" s="621"/>
      <c r="AC82" s="621"/>
      <c r="AD82" s="621"/>
      <c r="AE82" s="621"/>
      <c r="AF82" s="621"/>
      <c r="AG82" s="621"/>
      <c r="AH82" s="621"/>
      <c r="AI82" s="621"/>
      <c r="AJ82" s="621"/>
      <c r="AK82" s="621"/>
      <c r="AL82" s="621"/>
      <c r="AM82" s="621"/>
      <c r="AN82" s="621"/>
      <c r="AO82" s="621"/>
      <c r="AP82" s="621"/>
      <c r="AQ82" s="621"/>
      <c r="AR82" s="621"/>
      <c r="AS82" s="621"/>
      <c r="AT82" s="621"/>
      <c r="AU82" s="621"/>
      <c r="AV82" s="621"/>
      <c r="AW82" s="621"/>
      <c r="AX82" s="621"/>
      <c r="AY82" s="621"/>
      <c r="AZ82" s="621"/>
      <c r="BA82" s="621"/>
      <c r="BB82" s="621"/>
      <c r="BC82" s="621"/>
      <c r="BD82" s="621"/>
      <c r="BE82" s="621"/>
      <c r="BF82" s="621"/>
      <c r="BG82" s="621"/>
      <c r="BH82" s="621"/>
      <c r="BI82" s="621"/>
      <c r="BJ82" s="621"/>
      <c r="BK82" s="621"/>
      <c r="BL82" s="621"/>
      <c r="BM82" s="621"/>
      <c r="BN82" s="621"/>
      <c r="BO82" s="621"/>
      <c r="BP82" s="621"/>
      <c r="BQ82" s="621"/>
      <c r="BR82" s="621"/>
      <c r="BS82" s="621"/>
      <c r="BT82" s="621"/>
    </row>
    <row r="83" spans="1:72" s="622" customFormat="1" ht="15.75" customHeight="1" x14ac:dyDescent="0.2">
      <c r="A83" s="342"/>
      <c r="B83" s="343"/>
      <c r="C83" s="361"/>
      <c r="D83" s="344"/>
      <c r="E83" s="344" t="s">
        <v>242</v>
      </c>
      <c r="F83" s="354" t="s">
        <v>218</v>
      </c>
      <c r="G83" s="355">
        <f>18363+1229</f>
        <v>19592</v>
      </c>
      <c r="H83" s="621"/>
      <c r="I83" s="621"/>
      <c r="J83" s="621"/>
      <c r="K83" s="621"/>
      <c r="L83" s="621"/>
      <c r="M83" s="621"/>
      <c r="N83" s="621"/>
      <c r="O83" s="621"/>
      <c r="P83" s="621"/>
      <c r="Q83" s="621"/>
      <c r="R83" s="621"/>
      <c r="S83" s="621"/>
      <c r="T83" s="621"/>
      <c r="U83" s="621"/>
      <c r="V83" s="621"/>
      <c r="W83" s="621"/>
      <c r="X83" s="621"/>
      <c r="Y83" s="621"/>
      <c r="Z83" s="621"/>
      <c r="AA83" s="621"/>
      <c r="AB83" s="621"/>
      <c r="AC83" s="621"/>
      <c r="AD83" s="621"/>
      <c r="AE83" s="621"/>
      <c r="AF83" s="621"/>
      <c r="AG83" s="621"/>
      <c r="AH83" s="621"/>
      <c r="AI83" s="621"/>
      <c r="AJ83" s="621"/>
      <c r="AK83" s="621"/>
      <c r="AL83" s="621"/>
      <c r="AM83" s="621"/>
      <c r="AN83" s="621"/>
      <c r="AO83" s="621"/>
      <c r="AP83" s="621"/>
      <c r="AQ83" s="621"/>
      <c r="AR83" s="621"/>
      <c r="AS83" s="621"/>
      <c r="AT83" s="621"/>
      <c r="AU83" s="621"/>
      <c r="AV83" s="621"/>
      <c r="AW83" s="621"/>
      <c r="AX83" s="621"/>
      <c r="AY83" s="621"/>
      <c r="AZ83" s="621"/>
      <c r="BA83" s="621"/>
      <c r="BB83" s="621"/>
      <c r="BC83" s="621"/>
      <c r="BD83" s="621"/>
      <c r="BE83" s="621"/>
      <c r="BF83" s="621"/>
      <c r="BG83" s="621"/>
      <c r="BH83" s="621"/>
      <c r="BI83" s="621"/>
      <c r="BJ83" s="621"/>
      <c r="BK83" s="621"/>
      <c r="BL83" s="621"/>
      <c r="BM83" s="621"/>
      <c r="BN83" s="621"/>
      <c r="BO83" s="621"/>
      <c r="BP83" s="621"/>
      <c r="BQ83" s="621"/>
      <c r="BR83" s="621"/>
      <c r="BS83" s="621"/>
      <c r="BT83" s="621"/>
    </row>
    <row r="84" spans="1:72" s="622" customFormat="1" ht="15.75" customHeight="1" x14ac:dyDescent="0.2">
      <c r="A84" s="342"/>
      <c r="B84" s="343"/>
      <c r="C84" s="361"/>
      <c r="D84" s="344"/>
      <c r="E84" s="344" t="s">
        <v>228</v>
      </c>
      <c r="F84" s="354" t="s">
        <v>218</v>
      </c>
      <c r="G84" s="355">
        <f>3484+214</f>
        <v>3698</v>
      </c>
      <c r="H84" s="621"/>
      <c r="I84" s="621"/>
      <c r="J84" s="621"/>
      <c r="K84" s="621"/>
      <c r="L84" s="621"/>
      <c r="M84" s="621"/>
      <c r="N84" s="621"/>
      <c r="O84" s="621"/>
      <c r="P84" s="621"/>
      <c r="Q84" s="621"/>
      <c r="R84" s="621"/>
      <c r="S84" s="621"/>
      <c r="T84" s="621"/>
      <c r="U84" s="621"/>
      <c r="V84" s="621"/>
      <c r="W84" s="621"/>
      <c r="X84" s="621"/>
      <c r="Y84" s="621"/>
      <c r="Z84" s="621"/>
      <c r="AA84" s="621"/>
      <c r="AB84" s="621"/>
      <c r="AC84" s="621"/>
      <c r="AD84" s="621"/>
      <c r="AE84" s="621"/>
      <c r="AF84" s="621"/>
      <c r="AG84" s="621"/>
      <c r="AH84" s="621"/>
      <c r="AI84" s="621"/>
      <c r="AJ84" s="621"/>
      <c r="AK84" s="621"/>
      <c r="AL84" s="621"/>
      <c r="AM84" s="621"/>
      <c r="AN84" s="621"/>
      <c r="AO84" s="621"/>
      <c r="AP84" s="621"/>
      <c r="AQ84" s="621"/>
      <c r="AR84" s="621"/>
      <c r="AS84" s="621"/>
      <c r="AT84" s="621"/>
      <c r="AU84" s="621"/>
      <c r="AV84" s="621"/>
      <c r="AW84" s="621"/>
      <c r="AX84" s="621"/>
      <c r="AY84" s="621"/>
      <c r="AZ84" s="621"/>
      <c r="BA84" s="621"/>
      <c r="BB84" s="621"/>
      <c r="BC84" s="621"/>
      <c r="BD84" s="621"/>
      <c r="BE84" s="621"/>
      <c r="BF84" s="621"/>
      <c r="BG84" s="621"/>
      <c r="BH84" s="621"/>
      <c r="BI84" s="621"/>
      <c r="BJ84" s="621"/>
      <c r="BK84" s="621"/>
      <c r="BL84" s="621"/>
      <c r="BM84" s="621"/>
      <c r="BN84" s="621"/>
      <c r="BO84" s="621"/>
      <c r="BP84" s="621"/>
      <c r="BQ84" s="621"/>
      <c r="BR84" s="621"/>
      <c r="BS84" s="621"/>
      <c r="BT84" s="621"/>
    </row>
    <row r="85" spans="1:72" s="622" customFormat="1" ht="7.5" customHeight="1" x14ac:dyDescent="0.2">
      <c r="A85" s="342"/>
      <c r="B85" s="343"/>
      <c r="C85" s="361"/>
      <c r="D85" s="344"/>
      <c r="E85" s="344"/>
      <c r="F85" s="354"/>
      <c r="G85" s="355"/>
      <c r="H85" s="621"/>
      <c r="I85" s="621"/>
      <c r="J85" s="621"/>
      <c r="K85" s="621"/>
      <c r="L85" s="621"/>
      <c r="M85" s="621"/>
      <c r="N85" s="621"/>
      <c r="O85" s="621"/>
      <c r="P85" s="621"/>
      <c r="Q85" s="621"/>
      <c r="R85" s="621"/>
      <c r="S85" s="621"/>
      <c r="T85" s="621"/>
      <c r="U85" s="621"/>
      <c r="V85" s="621"/>
      <c r="W85" s="621"/>
      <c r="X85" s="621"/>
      <c r="Y85" s="621"/>
      <c r="Z85" s="621"/>
      <c r="AA85" s="621"/>
      <c r="AB85" s="621"/>
      <c r="AC85" s="621"/>
      <c r="AD85" s="621"/>
      <c r="AE85" s="621"/>
      <c r="AF85" s="621"/>
      <c r="AG85" s="621"/>
      <c r="AH85" s="621"/>
      <c r="AI85" s="621"/>
      <c r="AJ85" s="621"/>
      <c r="AK85" s="621"/>
      <c r="AL85" s="621"/>
      <c r="AM85" s="621"/>
      <c r="AN85" s="621"/>
      <c r="AO85" s="621"/>
      <c r="AP85" s="621"/>
      <c r="AQ85" s="621"/>
      <c r="AR85" s="621"/>
      <c r="AS85" s="621"/>
      <c r="AT85" s="621"/>
      <c r="AU85" s="621"/>
      <c r="AV85" s="621"/>
      <c r="AW85" s="621"/>
      <c r="AX85" s="621"/>
      <c r="AY85" s="621"/>
      <c r="AZ85" s="621"/>
      <c r="BA85" s="621"/>
      <c r="BB85" s="621"/>
      <c r="BC85" s="621"/>
      <c r="BD85" s="621"/>
      <c r="BE85" s="621"/>
      <c r="BF85" s="621"/>
      <c r="BG85" s="621"/>
      <c r="BH85" s="621"/>
      <c r="BI85" s="621"/>
      <c r="BJ85" s="621"/>
      <c r="BK85" s="621"/>
      <c r="BL85" s="621"/>
      <c r="BM85" s="621"/>
      <c r="BN85" s="621"/>
      <c r="BO85" s="621"/>
      <c r="BP85" s="621"/>
      <c r="BQ85" s="621"/>
      <c r="BR85" s="621"/>
      <c r="BS85" s="621"/>
      <c r="BT85" s="621"/>
    </row>
    <row r="86" spans="1:72" s="622" customFormat="1" ht="23.25" customHeight="1" x14ac:dyDescent="0.2">
      <c r="A86" s="342"/>
      <c r="B86" s="626" t="s">
        <v>4</v>
      </c>
      <c r="C86" s="344" t="s">
        <v>240</v>
      </c>
      <c r="D86" s="344" t="s">
        <v>247</v>
      </c>
      <c r="E86" s="350" t="s">
        <v>218</v>
      </c>
      <c r="F86" s="351" t="s">
        <v>218</v>
      </c>
      <c r="G86" s="352">
        <f>SUM(G88)</f>
        <v>6206</v>
      </c>
      <c r="H86" s="621"/>
      <c r="I86" s="621"/>
      <c r="J86" s="621"/>
      <c r="K86" s="621"/>
      <c r="L86" s="621"/>
      <c r="M86" s="621"/>
      <c r="N86" s="621"/>
      <c r="O86" s="621"/>
      <c r="P86" s="621"/>
      <c r="Q86" s="621"/>
      <c r="R86" s="621"/>
      <c r="S86" s="621"/>
      <c r="T86" s="621"/>
      <c r="U86" s="621"/>
      <c r="V86" s="621"/>
      <c r="W86" s="621"/>
      <c r="X86" s="621"/>
      <c r="Y86" s="621"/>
      <c r="Z86" s="621"/>
      <c r="AA86" s="621"/>
      <c r="AB86" s="621"/>
      <c r="AC86" s="621"/>
      <c r="AD86" s="621"/>
      <c r="AE86" s="621"/>
      <c r="AF86" s="621"/>
      <c r="AG86" s="621"/>
      <c r="AH86" s="621"/>
      <c r="AI86" s="621"/>
      <c r="AJ86" s="621"/>
      <c r="AK86" s="621"/>
      <c r="AL86" s="621"/>
      <c r="AM86" s="621"/>
      <c r="AN86" s="621"/>
      <c r="AO86" s="621"/>
      <c r="AP86" s="621"/>
      <c r="AQ86" s="621"/>
      <c r="AR86" s="621"/>
      <c r="AS86" s="621"/>
      <c r="AT86" s="621"/>
      <c r="AU86" s="621"/>
      <c r="AV86" s="621"/>
      <c r="AW86" s="621"/>
      <c r="AX86" s="621"/>
      <c r="AY86" s="621"/>
      <c r="AZ86" s="621"/>
      <c r="BA86" s="621"/>
      <c r="BB86" s="621"/>
      <c r="BC86" s="621"/>
      <c r="BD86" s="621"/>
      <c r="BE86" s="621"/>
      <c r="BF86" s="621"/>
      <c r="BG86" s="621"/>
      <c r="BH86" s="621"/>
      <c r="BI86" s="621"/>
      <c r="BJ86" s="621"/>
      <c r="BK86" s="621"/>
      <c r="BL86" s="621"/>
      <c r="BM86" s="621"/>
      <c r="BN86" s="621"/>
      <c r="BO86" s="621"/>
      <c r="BP86" s="621"/>
      <c r="BQ86" s="621"/>
      <c r="BR86" s="621"/>
      <c r="BS86" s="621"/>
      <c r="BT86" s="621"/>
    </row>
    <row r="87" spans="1:72" s="622" customFormat="1" ht="8.25" customHeight="1" x14ac:dyDescent="0.2">
      <c r="A87" s="342"/>
      <c r="B87" s="343"/>
      <c r="C87" s="361"/>
      <c r="D87" s="344"/>
      <c r="E87" s="344"/>
      <c r="F87" s="354"/>
      <c r="G87" s="355"/>
      <c r="H87" s="621"/>
      <c r="I87" s="621"/>
      <c r="J87" s="621"/>
      <c r="K87" s="621"/>
      <c r="L87" s="621"/>
      <c r="M87" s="621"/>
      <c r="N87" s="621"/>
      <c r="O87" s="621"/>
      <c r="P87" s="621"/>
      <c r="Q87" s="621"/>
      <c r="R87" s="621"/>
      <c r="S87" s="621"/>
      <c r="T87" s="621"/>
      <c r="U87" s="621"/>
      <c r="V87" s="621"/>
      <c r="W87" s="621"/>
      <c r="X87" s="621"/>
      <c r="Y87" s="621"/>
      <c r="Z87" s="621"/>
      <c r="AA87" s="621"/>
      <c r="AB87" s="621"/>
      <c r="AC87" s="621"/>
      <c r="AD87" s="621"/>
      <c r="AE87" s="621"/>
      <c r="AF87" s="621"/>
      <c r="AG87" s="621"/>
      <c r="AH87" s="621"/>
      <c r="AI87" s="621"/>
      <c r="AJ87" s="621"/>
      <c r="AK87" s="621"/>
      <c r="AL87" s="621"/>
      <c r="AM87" s="621"/>
      <c r="AN87" s="621"/>
      <c r="AO87" s="621"/>
      <c r="AP87" s="621"/>
      <c r="AQ87" s="621"/>
      <c r="AR87" s="621"/>
      <c r="AS87" s="621"/>
      <c r="AT87" s="621"/>
      <c r="AU87" s="621"/>
      <c r="AV87" s="621"/>
      <c r="AW87" s="621"/>
      <c r="AX87" s="621"/>
      <c r="AY87" s="621"/>
      <c r="AZ87" s="621"/>
      <c r="BA87" s="621"/>
      <c r="BB87" s="621"/>
      <c r="BC87" s="621"/>
      <c r="BD87" s="621"/>
      <c r="BE87" s="621"/>
      <c r="BF87" s="621"/>
      <c r="BG87" s="621"/>
      <c r="BH87" s="621"/>
      <c r="BI87" s="621"/>
      <c r="BJ87" s="621"/>
      <c r="BK87" s="621"/>
      <c r="BL87" s="621"/>
      <c r="BM87" s="621"/>
      <c r="BN87" s="621"/>
      <c r="BO87" s="621"/>
      <c r="BP87" s="621"/>
      <c r="BQ87" s="621"/>
      <c r="BR87" s="621"/>
      <c r="BS87" s="621"/>
      <c r="BT87" s="621"/>
    </row>
    <row r="88" spans="1:72" s="622" customFormat="1" ht="15.75" customHeight="1" x14ac:dyDescent="0.2">
      <c r="A88" s="342"/>
      <c r="B88" s="343"/>
      <c r="C88" s="361"/>
      <c r="D88" s="344"/>
      <c r="E88" s="344"/>
      <c r="F88" s="354"/>
      <c r="G88" s="623">
        <f>SUM(G89)</f>
        <v>6206</v>
      </c>
      <c r="H88" s="621"/>
      <c r="I88" s="621"/>
      <c r="J88" s="621"/>
      <c r="K88" s="621"/>
      <c r="L88" s="621"/>
      <c r="M88" s="621"/>
      <c r="N88" s="621"/>
      <c r="O88" s="621"/>
      <c r="P88" s="621"/>
      <c r="Q88" s="621"/>
      <c r="R88" s="621"/>
      <c r="S88" s="621"/>
      <c r="T88" s="621"/>
      <c r="U88" s="621"/>
      <c r="V88" s="621"/>
      <c r="W88" s="621"/>
      <c r="X88" s="621"/>
      <c r="Y88" s="621"/>
      <c r="Z88" s="621"/>
      <c r="AA88" s="621"/>
      <c r="AB88" s="621"/>
      <c r="AC88" s="621"/>
      <c r="AD88" s="621"/>
      <c r="AE88" s="621"/>
      <c r="AF88" s="621"/>
      <c r="AG88" s="621"/>
      <c r="AH88" s="621"/>
      <c r="AI88" s="621"/>
      <c r="AJ88" s="621"/>
      <c r="AK88" s="621"/>
      <c r="AL88" s="621"/>
      <c r="AM88" s="621"/>
      <c r="AN88" s="621"/>
      <c r="AO88" s="621"/>
      <c r="AP88" s="621"/>
      <c r="AQ88" s="621"/>
      <c r="AR88" s="621"/>
      <c r="AS88" s="621"/>
      <c r="AT88" s="621"/>
      <c r="AU88" s="621"/>
      <c r="AV88" s="621"/>
      <c r="AW88" s="621"/>
      <c r="AX88" s="621"/>
      <c r="AY88" s="621"/>
      <c r="AZ88" s="621"/>
      <c r="BA88" s="621"/>
      <c r="BB88" s="621"/>
      <c r="BC88" s="621"/>
      <c r="BD88" s="621"/>
      <c r="BE88" s="621"/>
      <c r="BF88" s="621"/>
      <c r="BG88" s="621"/>
      <c r="BH88" s="621"/>
      <c r="BI88" s="621"/>
      <c r="BJ88" s="621"/>
      <c r="BK88" s="621"/>
      <c r="BL88" s="621"/>
      <c r="BM88" s="621"/>
      <c r="BN88" s="621"/>
      <c r="BO88" s="621"/>
      <c r="BP88" s="621"/>
      <c r="BQ88" s="621"/>
      <c r="BR88" s="621"/>
      <c r="BS88" s="621"/>
      <c r="BT88" s="621"/>
    </row>
    <row r="89" spans="1:72" s="622" customFormat="1" ht="15.75" customHeight="1" x14ac:dyDescent="0.2">
      <c r="A89" s="342"/>
      <c r="B89" s="343"/>
      <c r="C89" s="361"/>
      <c r="D89" s="344"/>
      <c r="E89" s="344" t="s">
        <v>243</v>
      </c>
      <c r="F89" s="354" t="s">
        <v>218</v>
      </c>
      <c r="G89" s="355">
        <f>1204+1290+1167+1293+1252</f>
        <v>6206</v>
      </c>
      <c r="H89" s="621"/>
      <c r="I89" s="621"/>
      <c r="J89" s="621"/>
      <c r="K89" s="621"/>
      <c r="L89" s="621"/>
      <c r="M89" s="621"/>
      <c r="N89" s="621"/>
      <c r="O89" s="621"/>
      <c r="P89" s="621"/>
      <c r="Q89" s="621"/>
      <c r="R89" s="621"/>
      <c r="S89" s="621"/>
      <c r="T89" s="621"/>
      <c r="U89" s="621"/>
      <c r="V89" s="621"/>
      <c r="W89" s="621"/>
      <c r="X89" s="621"/>
      <c r="Y89" s="621"/>
      <c r="Z89" s="621"/>
      <c r="AA89" s="621"/>
      <c r="AB89" s="621"/>
      <c r="AC89" s="621"/>
      <c r="AD89" s="621"/>
      <c r="AE89" s="621"/>
      <c r="AF89" s="621"/>
      <c r="AG89" s="621"/>
      <c r="AH89" s="621"/>
      <c r="AI89" s="621"/>
      <c r="AJ89" s="621"/>
      <c r="AK89" s="621"/>
      <c r="AL89" s="621"/>
      <c r="AM89" s="621"/>
      <c r="AN89" s="621"/>
      <c r="AO89" s="621"/>
      <c r="AP89" s="621"/>
      <c r="AQ89" s="621"/>
      <c r="AR89" s="621"/>
      <c r="AS89" s="621"/>
      <c r="AT89" s="621"/>
      <c r="AU89" s="621"/>
      <c r="AV89" s="621"/>
      <c r="AW89" s="621"/>
      <c r="AX89" s="621"/>
      <c r="AY89" s="621"/>
      <c r="AZ89" s="621"/>
      <c r="BA89" s="621"/>
      <c r="BB89" s="621"/>
      <c r="BC89" s="621"/>
      <c r="BD89" s="621"/>
      <c r="BE89" s="621"/>
      <c r="BF89" s="621"/>
      <c r="BG89" s="621"/>
      <c r="BH89" s="621"/>
      <c r="BI89" s="621"/>
      <c r="BJ89" s="621"/>
      <c r="BK89" s="621"/>
      <c r="BL89" s="621"/>
      <c r="BM89" s="621"/>
      <c r="BN89" s="621"/>
      <c r="BO89" s="621"/>
      <c r="BP89" s="621"/>
      <c r="BQ89" s="621"/>
      <c r="BR89" s="621"/>
      <c r="BS89" s="621"/>
      <c r="BT89" s="621"/>
    </row>
    <row r="90" spans="1:72" s="622" customFormat="1" ht="7.5" customHeight="1" x14ac:dyDescent="0.2">
      <c r="A90" s="342"/>
      <c r="B90" s="343"/>
      <c r="C90" s="361"/>
      <c r="D90" s="344"/>
      <c r="E90" s="345"/>
      <c r="F90" s="347"/>
      <c r="G90" s="359"/>
      <c r="H90" s="621"/>
      <c r="I90" s="621"/>
      <c r="J90" s="621"/>
      <c r="K90" s="621"/>
      <c r="L90" s="621"/>
      <c r="M90" s="621"/>
      <c r="N90" s="621"/>
      <c r="O90" s="621"/>
      <c r="P90" s="621"/>
      <c r="Q90" s="621"/>
      <c r="R90" s="621"/>
      <c r="S90" s="621"/>
      <c r="T90" s="621"/>
      <c r="U90" s="621"/>
      <c r="V90" s="621"/>
      <c r="W90" s="621"/>
      <c r="X90" s="621"/>
      <c r="Y90" s="621"/>
      <c r="Z90" s="621"/>
      <c r="AA90" s="621"/>
      <c r="AB90" s="621"/>
      <c r="AC90" s="621"/>
      <c r="AD90" s="621"/>
      <c r="AE90" s="621"/>
      <c r="AF90" s="621"/>
      <c r="AG90" s="621"/>
      <c r="AH90" s="621"/>
      <c r="AI90" s="621"/>
      <c r="AJ90" s="621"/>
      <c r="AK90" s="621"/>
      <c r="AL90" s="621"/>
      <c r="AM90" s="621"/>
      <c r="AN90" s="621"/>
      <c r="AO90" s="621"/>
      <c r="AP90" s="621"/>
      <c r="AQ90" s="621"/>
      <c r="AR90" s="621"/>
      <c r="AS90" s="621"/>
      <c r="AT90" s="621"/>
      <c r="AU90" s="621"/>
      <c r="AV90" s="621"/>
      <c r="AW90" s="621"/>
      <c r="AX90" s="621"/>
      <c r="AY90" s="621"/>
      <c r="AZ90" s="621"/>
      <c r="BA90" s="621"/>
      <c r="BB90" s="621"/>
      <c r="BC90" s="621"/>
      <c r="BD90" s="621"/>
      <c r="BE90" s="621"/>
      <c r="BF90" s="621"/>
      <c r="BG90" s="621"/>
      <c r="BH90" s="621"/>
      <c r="BI90" s="621"/>
      <c r="BJ90" s="621"/>
      <c r="BK90" s="621"/>
      <c r="BL90" s="621"/>
      <c r="BM90" s="621"/>
      <c r="BN90" s="621"/>
      <c r="BO90" s="621"/>
      <c r="BP90" s="621"/>
      <c r="BQ90" s="621"/>
      <c r="BR90" s="621"/>
      <c r="BS90" s="621"/>
      <c r="BT90" s="621"/>
    </row>
    <row r="91" spans="1:72" s="622" customFormat="1" ht="15.75" customHeight="1" x14ac:dyDescent="0.2">
      <c r="A91" s="342"/>
      <c r="B91" s="624" t="s">
        <v>8</v>
      </c>
      <c r="C91" s="344" t="s">
        <v>240</v>
      </c>
      <c r="D91" s="344" t="s">
        <v>248</v>
      </c>
      <c r="E91" s="345" t="s">
        <v>218</v>
      </c>
      <c r="F91" s="347" t="s">
        <v>218</v>
      </c>
      <c r="G91" s="346">
        <f>SUM(G93)</f>
        <v>3774.79</v>
      </c>
      <c r="H91" s="621"/>
      <c r="I91" s="621"/>
      <c r="J91" s="621"/>
      <c r="K91" s="621"/>
      <c r="L91" s="621"/>
      <c r="M91" s="621"/>
      <c r="N91" s="621"/>
      <c r="O91" s="621"/>
      <c r="P91" s="621"/>
      <c r="Q91" s="621"/>
      <c r="R91" s="621"/>
      <c r="S91" s="621"/>
      <c r="T91" s="621"/>
      <c r="U91" s="621"/>
      <c r="V91" s="621"/>
      <c r="W91" s="621"/>
      <c r="X91" s="621"/>
      <c r="Y91" s="621"/>
      <c r="Z91" s="621"/>
      <c r="AA91" s="621"/>
      <c r="AB91" s="621"/>
      <c r="AC91" s="621"/>
      <c r="AD91" s="621"/>
      <c r="AE91" s="621"/>
      <c r="AF91" s="621"/>
      <c r="AG91" s="621"/>
      <c r="AH91" s="621"/>
      <c r="AI91" s="621"/>
      <c r="AJ91" s="621"/>
      <c r="AK91" s="621"/>
      <c r="AL91" s="621"/>
      <c r="AM91" s="621"/>
      <c r="AN91" s="621"/>
      <c r="AO91" s="621"/>
      <c r="AP91" s="621"/>
      <c r="AQ91" s="621"/>
      <c r="AR91" s="621"/>
      <c r="AS91" s="621"/>
      <c r="AT91" s="621"/>
      <c r="AU91" s="621"/>
      <c r="AV91" s="621"/>
      <c r="AW91" s="621"/>
      <c r="AX91" s="621"/>
      <c r="AY91" s="621"/>
      <c r="AZ91" s="621"/>
      <c r="BA91" s="621"/>
      <c r="BB91" s="621"/>
      <c r="BC91" s="621"/>
      <c r="BD91" s="621"/>
      <c r="BE91" s="621"/>
      <c r="BF91" s="621"/>
      <c r="BG91" s="621"/>
      <c r="BH91" s="621"/>
      <c r="BI91" s="621"/>
      <c r="BJ91" s="621"/>
      <c r="BK91" s="621"/>
      <c r="BL91" s="621"/>
      <c r="BM91" s="621"/>
      <c r="BN91" s="621"/>
      <c r="BO91" s="621"/>
      <c r="BP91" s="621"/>
      <c r="BQ91" s="621"/>
      <c r="BR91" s="621"/>
      <c r="BS91" s="621"/>
      <c r="BT91" s="621"/>
    </row>
    <row r="92" spans="1:72" s="622" customFormat="1" ht="6.75" customHeight="1" x14ac:dyDescent="0.2">
      <c r="A92" s="342"/>
      <c r="B92" s="343"/>
      <c r="C92" s="361"/>
      <c r="D92" s="344"/>
      <c r="E92" s="344"/>
      <c r="F92" s="354"/>
      <c r="G92" s="355"/>
      <c r="H92" s="621"/>
      <c r="I92" s="621"/>
      <c r="J92" s="621"/>
      <c r="K92" s="621"/>
      <c r="L92" s="621"/>
      <c r="M92" s="621"/>
      <c r="N92" s="621"/>
      <c r="O92" s="621"/>
      <c r="P92" s="621"/>
      <c r="Q92" s="621"/>
      <c r="R92" s="621"/>
      <c r="S92" s="621"/>
      <c r="T92" s="621"/>
      <c r="U92" s="621"/>
      <c r="V92" s="621"/>
      <c r="W92" s="621"/>
      <c r="X92" s="621"/>
      <c r="Y92" s="621"/>
      <c r="Z92" s="621"/>
      <c r="AA92" s="621"/>
      <c r="AB92" s="621"/>
      <c r="AC92" s="621"/>
      <c r="AD92" s="621"/>
      <c r="AE92" s="621"/>
      <c r="AF92" s="621"/>
      <c r="AG92" s="621"/>
      <c r="AH92" s="621"/>
      <c r="AI92" s="621"/>
      <c r="AJ92" s="621"/>
      <c r="AK92" s="621"/>
      <c r="AL92" s="621"/>
      <c r="AM92" s="621"/>
      <c r="AN92" s="621"/>
      <c r="AO92" s="621"/>
      <c r="AP92" s="621"/>
      <c r="AQ92" s="621"/>
      <c r="AR92" s="621"/>
      <c r="AS92" s="621"/>
      <c r="AT92" s="621"/>
      <c r="AU92" s="621"/>
      <c r="AV92" s="621"/>
      <c r="AW92" s="621"/>
      <c r="AX92" s="621"/>
      <c r="AY92" s="621"/>
      <c r="AZ92" s="621"/>
      <c r="BA92" s="621"/>
      <c r="BB92" s="621"/>
      <c r="BC92" s="621"/>
      <c r="BD92" s="621"/>
      <c r="BE92" s="621"/>
      <c r="BF92" s="621"/>
      <c r="BG92" s="621"/>
      <c r="BH92" s="621"/>
      <c r="BI92" s="621"/>
      <c r="BJ92" s="621"/>
      <c r="BK92" s="621"/>
      <c r="BL92" s="621"/>
      <c r="BM92" s="621"/>
      <c r="BN92" s="621"/>
      <c r="BO92" s="621"/>
      <c r="BP92" s="621"/>
      <c r="BQ92" s="621"/>
      <c r="BR92" s="621"/>
      <c r="BS92" s="621"/>
      <c r="BT92" s="621"/>
    </row>
    <row r="93" spans="1:72" s="622" customFormat="1" ht="15.75" customHeight="1" x14ac:dyDescent="0.2">
      <c r="A93" s="342"/>
      <c r="B93" s="343"/>
      <c r="C93" s="361"/>
      <c r="D93" s="344"/>
      <c r="E93" s="344"/>
      <c r="F93" s="354"/>
      <c r="G93" s="623">
        <f>SUM(G94:G94)</f>
        <v>3774.79</v>
      </c>
      <c r="H93" s="621"/>
      <c r="I93" s="621"/>
      <c r="J93" s="621"/>
      <c r="K93" s="621"/>
      <c r="L93" s="621"/>
      <c r="M93" s="621"/>
      <c r="N93" s="621"/>
      <c r="O93" s="621"/>
      <c r="P93" s="621"/>
      <c r="Q93" s="621"/>
      <c r="R93" s="621"/>
      <c r="S93" s="621"/>
      <c r="T93" s="621"/>
      <c r="U93" s="621"/>
      <c r="V93" s="621"/>
      <c r="W93" s="621"/>
      <c r="X93" s="621"/>
      <c r="Y93" s="621"/>
      <c r="Z93" s="621"/>
      <c r="AA93" s="621"/>
      <c r="AB93" s="621"/>
      <c r="AC93" s="621"/>
      <c r="AD93" s="621"/>
      <c r="AE93" s="621"/>
      <c r="AF93" s="621"/>
      <c r="AG93" s="621"/>
      <c r="AH93" s="621"/>
      <c r="AI93" s="621"/>
      <c r="AJ93" s="621"/>
      <c r="AK93" s="621"/>
      <c r="AL93" s="621"/>
      <c r="AM93" s="621"/>
      <c r="AN93" s="621"/>
      <c r="AO93" s="621"/>
      <c r="AP93" s="621"/>
      <c r="AQ93" s="621"/>
      <c r="AR93" s="621"/>
      <c r="AS93" s="621"/>
      <c r="AT93" s="621"/>
      <c r="AU93" s="621"/>
      <c r="AV93" s="621"/>
      <c r="AW93" s="621"/>
      <c r="AX93" s="621"/>
      <c r="AY93" s="621"/>
      <c r="AZ93" s="621"/>
      <c r="BA93" s="621"/>
      <c r="BB93" s="621"/>
      <c r="BC93" s="621"/>
      <c r="BD93" s="621"/>
      <c r="BE93" s="621"/>
      <c r="BF93" s="621"/>
      <c r="BG93" s="621"/>
      <c r="BH93" s="621"/>
      <c r="BI93" s="621"/>
      <c r="BJ93" s="621"/>
      <c r="BK93" s="621"/>
      <c r="BL93" s="621"/>
      <c r="BM93" s="621"/>
      <c r="BN93" s="621"/>
      <c r="BO93" s="621"/>
      <c r="BP93" s="621"/>
      <c r="BQ93" s="621"/>
      <c r="BR93" s="621"/>
      <c r="BS93" s="621"/>
      <c r="BT93" s="621"/>
    </row>
    <row r="94" spans="1:72" s="622" customFormat="1" ht="15.75" customHeight="1" x14ac:dyDescent="0.2">
      <c r="A94" s="342"/>
      <c r="B94" s="343"/>
      <c r="C94" s="361"/>
      <c r="D94" s="344"/>
      <c r="E94" s="344" t="s">
        <v>235</v>
      </c>
      <c r="F94" s="354" t="s">
        <v>218</v>
      </c>
      <c r="G94" s="355">
        <f>423+451+1595.79+410+455+440</f>
        <v>3774.79</v>
      </c>
      <c r="H94" s="621"/>
      <c r="I94" s="621"/>
      <c r="J94" s="621"/>
      <c r="K94" s="621"/>
      <c r="L94" s="621"/>
      <c r="M94" s="621"/>
      <c r="N94" s="621"/>
      <c r="O94" s="621"/>
      <c r="P94" s="621"/>
      <c r="Q94" s="621"/>
      <c r="R94" s="621"/>
      <c r="S94" s="621"/>
      <c r="T94" s="621"/>
      <c r="U94" s="621"/>
      <c r="V94" s="621"/>
      <c r="W94" s="621"/>
      <c r="X94" s="621"/>
      <c r="Y94" s="621"/>
      <c r="Z94" s="621"/>
      <c r="AA94" s="621"/>
      <c r="AB94" s="621"/>
      <c r="AC94" s="621"/>
      <c r="AD94" s="621"/>
      <c r="AE94" s="621"/>
      <c r="AF94" s="621"/>
      <c r="AG94" s="621"/>
      <c r="AH94" s="621"/>
      <c r="AI94" s="621"/>
      <c r="AJ94" s="621"/>
      <c r="AK94" s="621"/>
      <c r="AL94" s="621"/>
      <c r="AM94" s="621"/>
      <c r="AN94" s="621"/>
      <c r="AO94" s="621"/>
      <c r="AP94" s="621"/>
      <c r="AQ94" s="621"/>
      <c r="AR94" s="621"/>
      <c r="AS94" s="621"/>
      <c r="AT94" s="621"/>
      <c r="AU94" s="621"/>
      <c r="AV94" s="621"/>
      <c r="AW94" s="621"/>
      <c r="AX94" s="621"/>
      <c r="AY94" s="621"/>
      <c r="AZ94" s="621"/>
      <c r="BA94" s="621"/>
      <c r="BB94" s="621"/>
      <c r="BC94" s="621"/>
      <c r="BD94" s="621"/>
      <c r="BE94" s="621"/>
      <c r="BF94" s="621"/>
      <c r="BG94" s="621"/>
      <c r="BH94" s="621"/>
      <c r="BI94" s="621"/>
      <c r="BJ94" s="621"/>
      <c r="BK94" s="621"/>
      <c r="BL94" s="621"/>
      <c r="BM94" s="621"/>
      <c r="BN94" s="621"/>
      <c r="BO94" s="621"/>
      <c r="BP94" s="621"/>
      <c r="BQ94" s="621"/>
      <c r="BR94" s="621"/>
      <c r="BS94" s="621"/>
      <c r="BT94" s="621"/>
    </row>
    <row r="95" spans="1:72" s="622" customFormat="1" ht="5.25" customHeight="1" x14ac:dyDescent="0.2">
      <c r="A95" s="342"/>
      <c r="B95" s="343"/>
      <c r="C95" s="361"/>
      <c r="D95" s="344"/>
      <c r="E95" s="345"/>
      <c r="F95" s="347"/>
      <c r="G95" s="359"/>
      <c r="H95" s="621"/>
      <c r="I95" s="621"/>
      <c r="J95" s="621"/>
      <c r="K95" s="621"/>
      <c r="L95" s="621"/>
      <c r="M95" s="621"/>
      <c r="N95" s="621"/>
      <c r="O95" s="621"/>
      <c r="P95" s="621"/>
      <c r="Q95" s="621"/>
      <c r="R95" s="621"/>
      <c r="S95" s="621"/>
      <c r="T95" s="621"/>
      <c r="U95" s="621"/>
      <c r="V95" s="621"/>
      <c r="W95" s="621"/>
      <c r="X95" s="621"/>
      <c r="Y95" s="621"/>
      <c r="Z95" s="621"/>
      <c r="AA95" s="621"/>
      <c r="AB95" s="621"/>
      <c r="AC95" s="621"/>
      <c r="AD95" s="621"/>
      <c r="AE95" s="621"/>
      <c r="AF95" s="621"/>
      <c r="AG95" s="621"/>
      <c r="AH95" s="621"/>
      <c r="AI95" s="621"/>
      <c r="AJ95" s="621"/>
      <c r="AK95" s="621"/>
      <c r="AL95" s="621"/>
      <c r="AM95" s="621"/>
      <c r="AN95" s="621"/>
      <c r="AO95" s="621"/>
      <c r="AP95" s="621"/>
      <c r="AQ95" s="621"/>
      <c r="AR95" s="621"/>
      <c r="AS95" s="621"/>
      <c r="AT95" s="621"/>
      <c r="AU95" s="621"/>
      <c r="AV95" s="621"/>
      <c r="AW95" s="621"/>
      <c r="AX95" s="621"/>
      <c r="AY95" s="621"/>
      <c r="AZ95" s="621"/>
      <c r="BA95" s="621"/>
      <c r="BB95" s="621"/>
      <c r="BC95" s="621"/>
      <c r="BD95" s="621"/>
      <c r="BE95" s="621"/>
      <c r="BF95" s="621"/>
      <c r="BG95" s="621"/>
      <c r="BH95" s="621"/>
      <c r="BI95" s="621"/>
      <c r="BJ95" s="621"/>
      <c r="BK95" s="621"/>
      <c r="BL95" s="621"/>
      <c r="BM95" s="621"/>
      <c r="BN95" s="621"/>
      <c r="BO95" s="621"/>
      <c r="BP95" s="621"/>
      <c r="BQ95" s="621"/>
      <c r="BR95" s="621"/>
      <c r="BS95" s="621"/>
      <c r="BT95" s="621"/>
    </row>
    <row r="96" spans="1:72" s="622" customFormat="1" ht="15.75" customHeight="1" x14ac:dyDescent="0.2">
      <c r="A96" s="342"/>
      <c r="B96" s="624" t="s">
        <v>8</v>
      </c>
      <c r="C96" s="344" t="s">
        <v>240</v>
      </c>
      <c r="D96" s="344" t="s">
        <v>249</v>
      </c>
      <c r="E96" s="345" t="s">
        <v>218</v>
      </c>
      <c r="F96" s="347" t="s">
        <v>218</v>
      </c>
      <c r="G96" s="346">
        <f>SUM(G98)</f>
        <v>136072.43</v>
      </c>
      <c r="H96" s="621"/>
      <c r="I96" s="621"/>
      <c r="J96" s="621"/>
      <c r="K96" s="621"/>
      <c r="L96" s="621"/>
      <c r="M96" s="621"/>
      <c r="N96" s="621"/>
      <c r="O96" s="621"/>
      <c r="P96" s="621"/>
      <c r="Q96" s="621"/>
      <c r="R96" s="621"/>
      <c r="S96" s="621"/>
      <c r="T96" s="621"/>
      <c r="U96" s="621"/>
      <c r="V96" s="621"/>
      <c r="W96" s="621"/>
      <c r="X96" s="621"/>
      <c r="Y96" s="621"/>
      <c r="Z96" s="621"/>
      <c r="AA96" s="621"/>
      <c r="AB96" s="621"/>
      <c r="AC96" s="621"/>
      <c r="AD96" s="621"/>
      <c r="AE96" s="621"/>
      <c r="AF96" s="621"/>
      <c r="AG96" s="621"/>
      <c r="AH96" s="621"/>
      <c r="AI96" s="621"/>
      <c r="AJ96" s="621"/>
      <c r="AK96" s="621"/>
      <c r="AL96" s="621"/>
      <c r="AM96" s="621"/>
      <c r="AN96" s="621"/>
      <c r="AO96" s="621"/>
      <c r="AP96" s="621"/>
      <c r="AQ96" s="621"/>
      <c r="AR96" s="621"/>
      <c r="AS96" s="621"/>
      <c r="AT96" s="621"/>
      <c r="AU96" s="621"/>
      <c r="AV96" s="621"/>
      <c r="AW96" s="621"/>
      <c r="AX96" s="621"/>
      <c r="AY96" s="621"/>
      <c r="AZ96" s="621"/>
      <c r="BA96" s="621"/>
      <c r="BB96" s="621"/>
      <c r="BC96" s="621"/>
      <c r="BD96" s="621"/>
      <c r="BE96" s="621"/>
      <c r="BF96" s="621"/>
      <c r="BG96" s="621"/>
      <c r="BH96" s="621"/>
      <c r="BI96" s="621"/>
      <c r="BJ96" s="621"/>
      <c r="BK96" s="621"/>
      <c r="BL96" s="621"/>
      <c r="BM96" s="621"/>
      <c r="BN96" s="621"/>
      <c r="BO96" s="621"/>
      <c r="BP96" s="621"/>
      <c r="BQ96" s="621"/>
      <c r="BR96" s="621"/>
      <c r="BS96" s="621"/>
      <c r="BT96" s="621"/>
    </row>
    <row r="97" spans="1:72" s="622" customFormat="1" ht="7.5" customHeight="1" x14ac:dyDescent="0.2">
      <c r="A97" s="342"/>
      <c r="B97" s="343"/>
      <c r="C97" s="361"/>
      <c r="D97" s="344"/>
      <c r="E97" s="344"/>
      <c r="F97" s="354"/>
      <c r="G97" s="355"/>
      <c r="H97" s="621"/>
      <c r="I97" s="621"/>
      <c r="J97" s="621"/>
      <c r="K97" s="621"/>
      <c r="L97" s="621"/>
      <c r="M97" s="621"/>
      <c r="N97" s="621"/>
      <c r="O97" s="621"/>
      <c r="P97" s="621"/>
      <c r="Q97" s="621"/>
      <c r="R97" s="621"/>
      <c r="S97" s="621"/>
      <c r="T97" s="621"/>
      <c r="U97" s="621"/>
      <c r="V97" s="621"/>
      <c r="W97" s="621"/>
      <c r="X97" s="621"/>
      <c r="Y97" s="621"/>
      <c r="Z97" s="621"/>
      <c r="AA97" s="621"/>
      <c r="AB97" s="621"/>
      <c r="AC97" s="621"/>
      <c r="AD97" s="621"/>
      <c r="AE97" s="621"/>
      <c r="AF97" s="621"/>
      <c r="AG97" s="621"/>
      <c r="AH97" s="621"/>
      <c r="AI97" s="621"/>
      <c r="AJ97" s="621"/>
      <c r="AK97" s="621"/>
      <c r="AL97" s="621"/>
      <c r="AM97" s="621"/>
      <c r="AN97" s="621"/>
      <c r="AO97" s="621"/>
      <c r="AP97" s="621"/>
      <c r="AQ97" s="621"/>
      <c r="AR97" s="621"/>
      <c r="AS97" s="621"/>
      <c r="AT97" s="621"/>
      <c r="AU97" s="621"/>
      <c r="AV97" s="621"/>
      <c r="AW97" s="621"/>
      <c r="AX97" s="621"/>
      <c r="AY97" s="621"/>
      <c r="AZ97" s="621"/>
      <c r="BA97" s="621"/>
      <c r="BB97" s="621"/>
      <c r="BC97" s="621"/>
      <c r="BD97" s="621"/>
      <c r="BE97" s="621"/>
      <c r="BF97" s="621"/>
      <c r="BG97" s="621"/>
      <c r="BH97" s="621"/>
      <c r="BI97" s="621"/>
      <c r="BJ97" s="621"/>
      <c r="BK97" s="621"/>
      <c r="BL97" s="621"/>
      <c r="BM97" s="621"/>
      <c r="BN97" s="621"/>
      <c r="BO97" s="621"/>
      <c r="BP97" s="621"/>
      <c r="BQ97" s="621"/>
      <c r="BR97" s="621"/>
      <c r="BS97" s="621"/>
      <c r="BT97" s="621"/>
    </row>
    <row r="98" spans="1:72" s="622" customFormat="1" ht="15.75" customHeight="1" x14ac:dyDescent="0.2">
      <c r="A98" s="342"/>
      <c r="B98" s="343"/>
      <c r="C98" s="361"/>
      <c r="D98" s="344"/>
      <c r="E98" s="344"/>
      <c r="F98" s="354"/>
      <c r="G98" s="623">
        <f>SUM(G99:G101)</f>
        <v>136072.43</v>
      </c>
      <c r="H98" s="621"/>
      <c r="I98" s="621"/>
      <c r="J98" s="621"/>
      <c r="K98" s="621"/>
      <c r="L98" s="621"/>
      <c r="M98" s="621"/>
      <c r="N98" s="621"/>
      <c r="O98" s="621"/>
      <c r="P98" s="621"/>
      <c r="Q98" s="621"/>
      <c r="R98" s="621"/>
      <c r="S98" s="621"/>
      <c r="T98" s="621"/>
      <c r="U98" s="621"/>
      <c r="V98" s="621"/>
      <c r="W98" s="621"/>
      <c r="X98" s="621"/>
      <c r="Y98" s="621"/>
      <c r="Z98" s="621"/>
      <c r="AA98" s="621"/>
      <c r="AB98" s="621"/>
      <c r="AC98" s="621"/>
      <c r="AD98" s="621"/>
      <c r="AE98" s="621"/>
      <c r="AF98" s="621"/>
      <c r="AG98" s="621"/>
      <c r="AH98" s="621"/>
      <c r="AI98" s="621"/>
      <c r="AJ98" s="621"/>
      <c r="AK98" s="621"/>
      <c r="AL98" s="621"/>
      <c r="AM98" s="621"/>
      <c r="AN98" s="621"/>
      <c r="AO98" s="621"/>
      <c r="AP98" s="621"/>
      <c r="AQ98" s="621"/>
      <c r="AR98" s="621"/>
      <c r="AS98" s="621"/>
      <c r="AT98" s="621"/>
      <c r="AU98" s="621"/>
      <c r="AV98" s="621"/>
      <c r="AW98" s="621"/>
      <c r="AX98" s="621"/>
      <c r="AY98" s="621"/>
      <c r="AZ98" s="621"/>
      <c r="BA98" s="621"/>
      <c r="BB98" s="621"/>
      <c r="BC98" s="621"/>
      <c r="BD98" s="621"/>
      <c r="BE98" s="621"/>
      <c r="BF98" s="621"/>
      <c r="BG98" s="621"/>
      <c r="BH98" s="621"/>
      <c r="BI98" s="621"/>
      <c r="BJ98" s="621"/>
      <c r="BK98" s="621"/>
      <c r="BL98" s="621"/>
      <c r="BM98" s="621"/>
      <c r="BN98" s="621"/>
      <c r="BO98" s="621"/>
      <c r="BP98" s="621"/>
      <c r="BQ98" s="621"/>
      <c r="BR98" s="621"/>
      <c r="BS98" s="621"/>
      <c r="BT98" s="621"/>
    </row>
    <row r="99" spans="1:72" s="622" customFormat="1" ht="15.75" customHeight="1" x14ac:dyDescent="0.2">
      <c r="A99" s="342"/>
      <c r="B99" s="343"/>
      <c r="C99" s="361"/>
      <c r="D99" s="344"/>
      <c r="E99" s="344" t="s">
        <v>235</v>
      </c>
      <c r="F99" s="354" t="s">
        <v>218</v>
      </c>
      <c r="G99" s="355">
        <f>22136+8144+25278.43+20714+21322+20518</f>
        <v>118112.43</v>
      </c>
      <c r="H99" s="621"/>
      <c r="I99" s="621"/>
      <c r="J99" s="621"/>
      <c r="K99" s="621"/>
      <c r="L99" s="621"/>
      <c r="M99" s="621"/>
      <c r="N99" s="621"/>
      <c r="O99" s="621"/>
      <c r="P99" s="621"/>
      <c r="Q99" s="621"/>
      <c r="R99" s="621"/>
      <c r="S99" s="621"/>
      <c r="T99" s="621"/>
      <c r="U99" s="621"/>
      <c r="V99" s="621"/>
      <c r="W99" s="621"/>
      <c r="X99" s="621"/>
      <c r="Y99" s="621"/>
      <c r="Z99" s="621"/>
      <c r="AA99" s="621"/>
      <c r="AB99" s="621"/>
      <c r="AC99" s="621"/>
      <c r="AD99" s="621"/>
      <c r="AE99" s="621"/>
      <c r="AF99" s="621"/>
      <c r="AG99" s="621"/>
      <c r="AH99" s="621"/>
      <c r="AI99" s="621"/>
      <c r="AJ99" s="621"/>
      <c r="AK99" s="621"/>
      <c r="AL99" s="621"/>
      <c r="AM99" s="621"/>
      <c r="AN99" s="621"/>
      <c r="AO99" s="621"/>
      <c r="AP99" s="621"/>
      <c r="AQ99" s="621"/>
      <c r="AR99" s="621"/>
      <c r="AS99" s="621"/>
      <c r="AT99" s="621"/>
      <c r="AU99" s="621"/>
      <c r="AV99" s="621"/>
      <c r="AW99" s="621"/>
      <c r="AX99" s="621"/>
      <c r="AY99" s="621"/>
      <c r="AZ99" s="621"/>
      <c r="BA99" s="621"/>
      <c r="BB99" s="621"/>
      <c r="BC99" s="621"/>
      <c r="BD99" s="621"/>
      <c r="BE99" s="621"/>
      <c r="BF99" s="621"/>
      <c r="BG99" s="621"/>
      <c r="BH99" s="621"/>
      <c r="BI99" s="621"/>
      <c r="BJ99" s="621"/>
      <c r="BK99" s="621"/>
      <c r="BL99" s="621"/>
      <c r="BM99" s="621"/>
      <c r="BN99" s="621"/>
      <c r="BO99" s="621"/>
      <c r="BP99" s="621"/>
      <c r="BQ99" s="621"/>
      <c r="BR99" s="621"/>
      <c r="BS99" s="621"/>
      <c r="BT99" s="621"/>
    </row>
    <row r="100" spans="1:72" s="622" customFormat="1" ht="15.75" customHeight="1" x14ac:dyDescent="0.2">
      <c r="A100" s="342"/>
      <c r="B100" s="343"/>
      <c r="C100" s="361"/>
      <c r="D100" s="344"/>
      <c r="E100" s="344" t="s">
        <v>242</v>
      </c>
      <c r="F100" s="354" t="s">
        <v>218</v>
      </c>
      <c r="G100" s="355">
        <f>12813+1168+1000</f>
        <v>14981</v>
      </c>
      <c r="H100" s="621"/>
      <c r="I100" s="621"/>
      <c r="J100" s="621"/>
      <c r="K100" s="621"/>
      <c r="L100" s="621"/>
      <c r="M100" s="621"/>
      <c r="N100" s="621"/>
      <c r="O100" s="621"/>
      <c r="P100" s="621"/>
      <c r="Q100" s="621"/>
      <c r="R100" s="621"/>
      <c r="S100" s="621"/>
      <c r="T100" s="621"/>
      <c r="U100" s="621"/>
      <c r="V100" s="621"/>
      <c r="W100" s="621"/>
      <c r="X100" s="621"/>
      <c r="Y100" s="621"/>
      <c r="Z100" s="621"/>
      <c r="AA100" s="621"/>
      <c r="AB100" s="621"/>
      <c r="AC100" s="621"/>
      <c r="AD100" s="621"/>
      <c r="AE100" s="621"/>
      <c r="AF100" s="621"/>
      <c r="AG100" s="621"/>
      <c r="AH100" s="621"/>
      <c r="AI100" s="621"/>
      <c r="AJ100" s="621"/>
      <c r="AK100" s="621"/>
      <c r="AL100" s="621"/>
      <c r="AM100" s="621"/>
      <c r="AN100" s="621"/>
      <c r="AO100" s="621"/>
      <c r="AP100" s="621"/>
      <c r="AQ100" s="621"/>
      <c r="AR100" s="621"/>
      <c r="AS100" s="621"/>
      <c r="AT100" s="621"/>
      <c r="AU100" s="621"/>
      <c r="AV100" s="621"/>
      <c r="AW100" s="621"/>
      <c r="AX100" s="621"/>
      <c r="AY100" s="621"/>
      <c r="AZ100" s="621"/>
      <c r="BA100" s="621"/>
      <c r="BB100" s="621"/>
      <c r="BC100" s="621"/>
      <c r="BD100" s="621"/>
      <c r="BE100" s="621"/>
      <c r="BF100" s="621"/>
      <c r="BG100" s="621"/>
      <c r="BH100" s="621"/>
      <c r="BI100" s="621"/>
      <c r="BJ100" s="621"/>
      <c r="BK100" s="621"/>
      <c r="BL100" s="621"/>
      <c r="BM100" s="621"/>
      <c r="BN100" s="621"/>
      <c r="BO100" s="621"/>
      <c r="BP100" s="621"/>
      <c r="BQ100" s="621"/>
      <c r="BR100" s="621"/>
      <c r="BS100" s="621"/>
      <c r="BT100" s="621"/>
    </row>
    <row r="101" spans="1:72" s="622" customFormat="1" ht="15.75" customHeight="1" x14ac:dyDescent="0.2">
      <c r="A101" s="342"/>
      <c r="B101" s="343"/>
      <c r="C101" s="361"/>
      <c r="D101" s="344"/>
      <c r="E101" s="344" t="s">
        <v>228</v>
      </c>
      <c r="F101" s="354" t="s">
        <v>218</v>
      </c>
      <c r="G101" s="355">
        <f>2729+250</f>
        <v>2979</v>
      </c>
      <c r="H101" s="621"/>
      <c r="I101" s="621"/>
      <c r="J101" s="621"/>
      <c r="K101" s="621"/>
      <c r="L101" s="621"/>
      <c r="M101" s="621"/>
      <c r="N101" s="621"/>
      <c r="O101" s="621"/>
      <c r="P101" s="621"/>
      <c r="Q101" s="621"/>
      <c r="R101" s="621"/>
      <c r="S101" s="621"/>
      <c r="T101" s="621"/>
      <c r="U101" s="621"/>
      <c r="V101" s="621"/>
      <c r="W101" s="621"/>
      <c r="X101" s="621"/>
      <c r="Y101" s="621"/>
      <c r="Z101" s="621"/>
      <c r="AA101" s="621"/>
      <c r="AB101" s="621"/>
      <c r="AC101" s="621"/>
      <c r="AD101" s="621"/>
      <c r="AE101" s="621"/>
      <c r="AF101" s="621"/>
      <c r="AG101" s="621"/>
      <c r="AH101" s="621"/>
      <c r="AI101" s="621"/>
      <c r="AJ101" s="621"/>
      <c r="AK101" s="621"/>
      <c r="AL101" s="621"/>
      <c r="AM101" s="621"/>
      <c r="AN101" s="621"/>
      <c r="AO101" s="621"/>
      <c r="AP101" s="621"/>
      <c r="AQ101" s="621"/>
      <c r="AR101" s="621"/>
      <c r="AS101" s="621"/>
      <c r="AT101" s="621"/>
      <c r="AU101" s="621"/>
      <c r="AV101" s="621"/>
      <c r="AW101" s="621"/>
      <c r="AX101" s="621"/>
      <c r="AY101" s="621"/>
      <c r="AZ101" s="621"/>
      <c r="BA101" s="621"/>
      <c r="BB101" s="621"/>
      <c r="BC101" s="621"/>
      <c r="BD101" s="621"/>
      <c r="BE101" s="621"/>
      <c r="BF101" s="621"/>
      <c r="BG101" s="621"/>
      <c r="BH101" s="621"/>
      <c r="BI101" s="621"/>
      <c r="BJ101" s="621"/>
      <c r="BK101" s="621"/>
      <c r="BL101" s="621"/>
      <c r="BM101" s="621"/>
      <c r="BN101" s="621"/>
      <c r="BO101" s="621"/>
      <c r="BP101" s="621"/>
      <c r="BQ101" s="621"/>
      <c r="BR101" s="621"/>
      <c r="BS101" s="621"/>
      <c r="BT101" s="621"/>
    </row>
    <row r="102" spans="1:72" s="622" customFormat="1" ht="6" customHeight="1" x14ac:dyDescent="0.2">
      <c r="A102" s="356"/>
      <c r="B102" s="357"/>
      <c r="C102" s="358"/>
      <c r="D102" s="345"/>
      <c r="E102" s="345"/>
      <c r="F102" s="347"/>
      <c r="G102" s="359"/>
      <c r="H102" s="621"/>
      <c r="I102" s="621"/>
      <c r="J102" s="621"/>
      <c r="K102" s="621"/>
      <c r="L102" s="621"/>
      <c r="M102" s="621"/>
      <c r="N102" s="621"/>
      <c r="O102" s="621"/>
      <c r="P102" s="621"/>
      <c r="Q102" s="621"/>
      <c r="R102" s="621"/>
      <c r="S102" s="621"/>
      <c r="T102" s="621"/>
      <c r="U102" s="621"/>
      <c r="V102" s="621"/>
      <c r="W102" s="621"/>
      <c r="X102" s="621"/>
      <c r="Y102" s="621"/>
      <c r="Z102" s="621"/>
      <c r="AA102" s="621"/>
      <c r="AB102" s="621"/>
      <c r="AC102" s="621"/>
      <c r="AD102" s="621"/>
      <c r="AE102" s="621"/>
      <c r="AF102" s="621"/>
      <c r="AG102" s="621"/>
      <c r="AH102" s="621"/>
      <c r="AI102" s="621"/>
      <c r="AJ102" s="621"/>
      <c r="AK102" s="621"/>
      <c r="AL102" s="621"/>
      <c r="AM102" s="621"/>
      <c r="AN102" s="621"/>
      <c r="AO102" s="621"/>
      <c r="AP102" s="621"/>
      <c r="AQ102" s="621"/>
      <c r="AR102" s="621"/>
      <c r="AS102" s="621"/>
      <c r="AT102" s="621"/>
      <c r="AU102" s="621"/>
      <c r="AV102" s="621"/>
      <c r="AW102" s="621"/>
      <c r="AX102" s="621"/>
      <c r="AY102" s="621"/>
      <c r="AZ102" s="621"/>
      <c r="BA102" s="621"/>
      <c r="BB102" s="621"/>
      <c r="BC102" s="621"/>
      <c r="BD102" s="621"/>
      <c r="BE102" s="621"/>
      <c r="BF102" s="621"/>
      <c r="BG102" s="621"/>
      <c r="BH102" s="621"/>
      <c r="BI102" s="621"/>
      <c r="BJ102" s="621"/>
      <c r="BK102" s="621"/>
      <c r="BL102" s="621"/>
      <c r="BM102" s="621"/>
      <c r="BN102" s="621"/>
      <c r="BO102" s="621"/>
      <c r="BP102" s="621"/>
      <c r="BQ102" s="621"/>
      <c r="BR102" s="621"/>
      <c r="BS102" s="621"/>
      <c r="BT102" s="621"/>
    </row>
    <row r="103" spans="1:72" s="622" customFormat="1" ht="24" customHeight="1" x14ac:dyDescent="0.2">
      <c r="A103" s="342"/>
      <c r="B103" s="626" t="s">
        <v>4</v>
      </c>
      <c r="C103" s="344" t="s">
        <v>240</v>
      </c>
      <c r="D103" s="344" t="s">
        <v>249</v>
      </c>
      <c r="E103" s="345" t="s">
        <v>218</v>
      </c>
      <c r="F103" s="347" t="s">
        <v>218</v>
      </c>
      <c r="G103" s="346">
        <f>SUM(G105)</f>
        <v>25173</v>
      </c>
      <c r="H103" s="621"/>
      <c r="I103" s="621"/>
      <c r="J103" s="621"/>
      <c r="K103" s="621"/>
      <c r="L103" s="621"/>
      <c r="M103" s="621"/>
      <c r="N103" s="621"/>
      <c r="O103" s="621"/>
      <c r="P103" s="621"/>
      <c r="Q103" s="621"/>
      <c r="R103" s="621"/>
      <c r="S103" s="621"/>
      <c r="T103" s="621"/>
      <c r="U103" s="621"/>
      <c r="V103" s="621"/>
      <c r="W103" s="621"/>
      <c r="X103" s="621"/>
      <c r="Y103" s="621"/>
      <c r="Z103" s="621"/>
      <c r="AA103" s="621"/>
      <c r="AB103" s="621"/>
      <c r="AC103" s="621"/>
      <c r="AD103" s="621"/>
      <c r="AE103" s="621"/>
      <c r="AF103" s="621"/>
      <c r="AG103" s="621"/>
      <c r="AH103" s="621"/>
      <c r="AI103" s="621"/>
      <c r="AJ103" s="621"/>
      <c r="AK103" s="621"/>
      <c r="AL103" s="621"/>
      <c r="AM103" s="621"/>
      <c r="AN103" s="621"/>
      <c r="AO103" s="621"/>
      <c r="AP103" s="621"/>
      <c r="AQ103" s="621"/>
      <c r="AR103" s="621"/>
      <c r="AS103" s="621"/>
      <c r="AT103" s="621"/>
      <c r="AU103" s="621"/>
      <c r="AV103" s="621"/>
      <c r="AW103" s="621"/>
      <c r="AX103" s="621"/>
      <c r="AY103" s="621"/>
      <c r="AZ103" s="621"/>
      <c r="BA103" s="621"/>
      <c r="BB103" s="621"/>
      <c r="BC103" s="621"/>
      <c r="BD103" s="621"/>
      <c r="BE103" s="621"/>
      <c r="BF103" s="621"/>
      <c r="BG103" s="621"/>
      <c r="BH103" s="621"/>
      <c r="BI103" s="621"/>
      <c r="BJ103" s="621"/>
      <c r="BK103" s="621"/>
      <c r="BL103" s="621"/>
      <c r="BM103" s="621"/>
      <c r="BN103" s="621"/>
      <c r="BO103" s="621"/>
      <c r="BP103" s="621"/>
      <c r="BQ103" s="621"/>
      <c r="BR103" s="621"/>
      <c r="BS103" s="621"/>
      <c r="BT103" s="621"/>
    </row>
    <row r="104" spans="1:72" s="622" customFormat="1" ht="6" customHeight="1" x14ac:dyDescent="0.2">
      <c r="A104" s="342"/>
      <c r="B104" s="343"/>
      <c r="C104" s="361"/>
      <c r="D104" s="344"/>
      <c r="E104" s="344"/>
      <c r="F104" s="354"/>
      <c r="G104" s="355"/>
      <c r="H104" s="621"/>
      <c r="I104" s="621"/>
      <c r="J104" s="621"/>
      <c r="K104" s="621"/>
      <c r="L104" s="621"/>
      <c r="M104" s="621"/>
      <c r="N104" s="621"/>
      <c r="O104" s="621"/>
      <c r="P104" s="621"/>
      <c r="Q104" s="621"/>
      <c r="R104" s="621"/>
      <c r="S104" s="621"/>
      <c r="T104" s="621"/>
      <c r="U104" s="621"/>
      <c r="V104" s="621"/>
      <c r="W104" s="621"/>
      <c r="X104" s="621"/>
      <c r="Y104" s="621"/>
      <c r="Z104" s="621"/>
      <c r="AA104" s="621"/>
      <c r="AB104" s="621"/>
      <c r="AC104" s="621"/>
      <c r="AD104" s="621"/>
      <c r="AE104" s="621"/>
      <c r="AF104" s="621"/>
      <c r="AG104" s="621"/>
      <c r="AH104" s="621"/>
      <c r="AI104" s="621"/>
      <c r="AJ104" s="621"/>
      <c r="AK104" s="621"/>
      <c r="AL104" s="621"/>
      <c r="AM104" s="621"/>
      <c r="AN104" s="621"/>
      <c r="AO104" s="621"/>
      <c r="AP104" s="621"/>
      <c r="AQ104" s="621"/>
      <c r="AR104" s="621"/>
      <c r="AS104" s="621"/>
      <c r="AT104" s="621"/>
      <c r="AU104" s="621"/>
      <c r="AV104" s="621"/>
      <c r="AW104" s="621"/>
      <c r="AX104" s="621"/>
      <c r="AY104" s="621"/>
      <c r="AZ104" s="621"/>
      <c r="BA104" s="621"/>
      <c r="BB104" s="621"/>
      <c r="BC104" s="621"/>
      <c r="BD104" s="621"/>
      <c r="BE104" s="621"/>
      <c r="BF104" s="621"/>
      <c r="BG104" s="621"/>
      <c r="BH104" s="621"/>
      <c r="BI104" s="621"/>
      <c r="BJ104" s="621"/>
      <c r="BK104" s="621"/>
      <c r="BL104" s="621"/>
      <c r="BM104" s="621"/>
      <c r="BN104" s="621"/>
      <c r="BO104" s="621"/>
      <c r="BP104" s="621"/>
      <c r="BQ104" s="621"/>
      <c r="BR104" s="621"/>
      <c r="BS104" s="621"/>
      <c r="BT104" s="621"/>
    </row>
    <row r="105" spans="1:72" s="622" customFormat="1" ht="15.75" customHeight="1" x14ac:dyDescent="0.2">
      <c r="A105" s="342"/>
      <c r="B105" s="343"/>
      <c r="C105" s="361"/>
      <c r="D105" s="344"/>
      <c r="E105" s="344"/>
      <c r="F105" s="354"/>
      <c r="G105" s="623">
        <f>SUM(G106)</f>
        <v>25173</v>
      </c>
      <c r="H105" s="621"/>
      <c r="I105" s="621"/>
      <c r="J105" s="621"/>
      <c r="K105" s="621"/>
      <c r="L105" s="621"/>
      <c r="M105" s="621"/>
      <c r="N105" s="621"/>
      <c r="O105" s="621"/>
      <c r="P105" s="621"/>
      <c r="Q105" s="621"/>
      <c r="R105" s="621"/>
      <c r="S105" s="621"/>
      <c r="T105" s="621"/>
      <c r="U105" s="621"/>
      <c r="V105" s="621"/>
      <c r="W105" s="621"/>
      <c r="X105" s="621"/>
      <c r="Y105" s="621"/>
      <c r="Z105" s="621"/>
      <c r="AA105" s="621"/>
      <c r="AB105" s="621"/>
      <c r="AC105" s="621"/>
      <c r="AD105" s="621"/>
      <c r="AE105" s="621"/>
      <c r="AF105" s="621"/>
      <c r="AG105" s="621"/>
      <c r="AH105" s="621"/>
      <c r="AI105" s="621"/>
      <c r="AJ105" s="621"/>
      <c r="AK105" s="621"/>
      <c r="AL105" s="621"/>
      <c r="AM105" s="621"/>
      <c r="AN105" s="621"/>
      <c r="AO105" s="621"/>
      <c r="AP105" s="621"/>
      <c r="AQ105" s="621"/>
      <c r="AR105" s="621"/>
      <c r="AS105" s="621"/>
      <c r="AT105" s="621"/>
      <c r="AU105" s="621"/>
      <c r="AV105" s="621"/>
      <c r="AW105" s="621"/>
      <c r="AX105" s="621"/>
      <c r="AY105" s="621"/>
      <c r="AZ105" s="621"/>
      <c r="BA105" s="621"/>
      <c r="BB105" s="621"/>
      <c r="BC105" s="621"/>
      <c r="BD105" s="621"/>
      <c r="BE105" s="621"/>
      <c r="BF105" s="621"/>
      <c r="BG105" s="621"/>
      <c r="BH105" s="621"/>
      <c r="BI105" s="621"/>
      <c r="BJ105" s="621"/>
      <c r="BK105" s="621"/>
      <c r="BL105" s="621"/>
      <c r="BM105" s="621"/>
      <c r="BN105" s="621"/>
      <c r="BO105" s="621"/>
      <c r="BP105" s="621"/>
      <c r="BQ105" s="621"/>
      <c r="BR105" s="621"/>
      <c r="BS105" s="621"/>
      <c r="BT105" s="621"/>
    </row>
    <row r="106" spans="1:72" s="622" customFormat="1" ht="15.75" customHeight="1" x14ac:dyDescent="0.2">
      <c r="A106" s="342"/>
      <c r="B106" s="343"/>
      <c r="C106" s="361"/>
      <c r="D106" s="344"/>
      <c r="E106" s="344" t="s">
        <v>243</v>
      </c>
      <c r="F106" s="354" t="s">
        <v>218</v>
      </c>
      <c r="G106" s="355">
        <f>5441+5905+4502+4738+4587</f>
        <v>25173</v>
      </c>
      <c r="H106" s="621"/>
      <c r="I106" s="621"/>
      <c r="J106" s="621"/>
      <c r="K106" s="621"/>
      <c r="L106" s="621"/>
      <c r="M106" s="621"/>
      <c r="N106" s="621"/>
      <c r="O106" s="621"/>
      <c r="P106" s="621"/>
      <c r="Q106" s="621"/>
      <c r="R106" s="621"/>
      <c r="S106" s="621"/>
      <c r="T106" s="621"/>
      <c r="U106" s="621"/>
      <c r="V106" s="621"/>
      <c r="W106" s="621"/>
      <c r="X106" s="621"/>
      <c r="Y106" s="621"/>
      <c r="Z106" s="621"/>
      <c r="AA106" s="621"/>
      <c r="AB106" s="621"/>
      <c r="AC106" s="621"/>
      <c r="AD106" s="621"/>
      <c r="AE106" s="621"/>
      <c r="AF106" s="621"/>
      <c r="AG106" s="621"/>
      <c r="AH106" s="621"/>
      <c r="AI106" s="621"/>
      <c r="AJ106" s="621"/>
      <c r="AK106" s="621"/>
      <c r="AL106" s="621"/>
      <c r="AM106" s="621"/>
      <c r="AN106" s="621"/>
      <c r="AO106" s="621"/>
      <c r="AP106" s="621"/>
      <c r="AQ106" s="621"/>
      <c r="AR106" s="621"/>
      <c r="AS106" s="621"/>
      <c r="AT106" s="621"/>
      <c r="AU106" s="621"/>
      <c r="AV106" s="621"/>
      <c r="AW106" s="621"/>
      <c r="AX106" s="621"/>
      <c r="AY106" s="621"/>
      <c r="AZ106" s="621"/>
      <c r="BA106" s="621"/>
      <c r="BB106" s="621"/>
      <c r="BC106" s="621"/>
      <c r="BD106" s="621"/>
      <c r="BE106" s="621"/>
      <c r="BF106" s="621"/>
      <c r="BG106" s="621"/>
      <c r="BH106" s="621"/>
      <c r="BI106" s="621"/>
      <c r="BJ106" s="621"/>
      <c r="BK106" s="621"/>
      <c r="BL106" s="621"/>
      <c r="BM106" s="621"/>
      <c r="BN106" s="621"/>
      <c r="BO106" s="621"/>
      <c r="BP106" s="621"/>
      <c r="BQ106" s="621"/>
      <c r="BR106" s="621"/>
      <c r="BS106" s="621"/>
      <c r="BT106" s="621"/>
    </row>
    <row r="107" spans="1:72" s="622" customFormat="1" ht="7.5" customHeight="1" x14ac:dyDescent="0.2">
      <c r="A107" s="342"/>
      <c r="B107" s="343"/>
      <c r="C107" s="361"/>
      <c r="D107" s="344"/>
      <c r="E107" s="345"/>
      <c r="F107" s="347"/>
      <c r="G107" s="359"/>
      <c r="H107" s="621"/>
      <c r="I107" s="621"/>
      <c r="J107" s="621"/>
      <c r="K107" s="621"/>
      <c r="L107" s="621"/>
      <c r="M107" s="621"/>
      <c r="N107" s="621"/>
      <c r="O107" s="621"/>
      <c r="P107" s="621"/>
      <c r="Q107" s="621"/>
      <c r="R107" s="621"/>
      <c r="S107" s="621"/>
      <c r="T107" s="621"/>
      <c r="U107" s="621"/>
      <c r="V107" s="621"/>
      <c r="W107" s="621"/>
      <c r="X107" s="621"/>
      <c r="Y107" s="621"/>
      <c r="Z107" s="621"/>
      <c r="AA107" s="621"/>
      <c r="AB107" s="621"/>
      <c r="AC107" s="621"/>
      <c r="AD107" s="621"/>
      <c r="AE107" s="621"/>
      <c r="AF107" s="621"/>
      <c r="AG107" s="621"/>
      <c r="AH107" s="621"/>
      <c r="AI107" s="621"/>
      <c r="AJ107" s="621"/>
      <c r="AK107" s="621"/>
      <c r="AL107" s="621"/>
      <c r="AM107" s="621"/>
      <c r="AN107" s="621"/>
      <c r="AO107" s="621"/>
      <c r="AP107" s="621"/>
      <c r="AQ107" s="621"/>
      <c r="AR107" s="621"/>
      <c r="AS107" s="621"/>
      <c r="AT107" s="621"/>
      <c r="AU107" s="621"/>
      <c r="AV107" s="621"/>
      <c r="AW107" s="621"/>
      <c r="AX107" s="621"/>
      <c r="AY107" s="621"/>
      <c r="AZ107" s="621"/>
      <c r="BA107" s="621"/>
      <c r="BB107" s="621"/>
      <c r="BC107" s="621"/>
      <c r="BD107" s="621"/>
      <c r="BE107" s="621"/>
      <c r="BF107" s="621"/>
      <c r="BG107" s="621"/>
      <c r="BH107" s="621"/>
      <c r="BI107" s="621"/>
      <c r="BJ107" s="621"/>
      <c r="BK107" s="621"/>
      <c r="BL107" s="621"/>
      <c r="BM107" s="621"/>
      <c r="BN107" s="621"/>
      <c r="BO107" s="621"/>
      <c r="BP107" s="621"/>
      <c r="BQ107" s="621"/>
      <c r="BR107" s="621"/>
      <c r="BS107" s="621"/>
      <c r="BT107" s="621"/>
    </row>
    <row r="108" spans="1:72" s="622" customFormat="1" ht="15.75" customHeight="1" x14ac:dyDescent="0.2">
      <c r="A108" s="342"/>
      <c r="B108" s="624" t="s">
        <v>8</v>
      </c>
      <c r="C108" s="344" t="s">
        <v>240</v>
      </c>
      <c r="D108" s="344" t="s">
        <v>250</v>
      </c>
      <c r="E108" s="345" t="s">
        <v>218</v>
      </c>
      <c r="F108" s="347" t="s">
        <v>218</v>
      </c>
      <c r="G108" s="346">
        <f>SUM(G110)</f>
        <v>6719.13</v>
      </c>
      <c r="H108" s="621"/>
      <c r="I108" s="621"/>
      <c r="J108" s="621"/>
      <c r="K108" s="621"/>
      <c r="L108" s="621"/>
      <c r="M108" s="621"/>
      <c r="N108" s="621"/>
      <c r="O108" s="621"/>
      <c r="P108" s="621"/>
      <c r="Q108" s="621"/>
      <c r="R108" s="621"/>
      <c r="S108" s="621"/>
      <c r="T108" s="621"/>
      <c r="U108" s="621"/>
      <c r="V108" s="621"/>
      <c r="W108" s="621"/>
      <c r="X108" s="621"/>
      <c r="Y108" s="621"/>
      <c r="Z108" s="621"/>
      <c r="AA108" s="621"/>
      <c r="AB108" s="621"/>
      <c r="AC108" s="621"/>
      <c r="AD108" s="621"/>
      <c r="AE108" s="621"/>
      <c r="AF108" s="621"/>
      <c r="AG108" s="621"/>
      <c r="AH108" s="621"/>
      <c r="AI108" s="621"/>
      <c r="AJ108" s="621"/>
      <c r="AK108" s="621"/>
      <c r="AL108" s="621"/>
      <c r="AM108" s="621"/>
      <c r="AN108" s="621"/>
      <c r="AO108" s="621"/>
      <c r="AP108" s="621"/>
      <c r="AQ108" s="621"/>
      <c r="AR108" s="621"/>
      <c r="AS108" s="621"/>
      <c r="AT108" s="621"/>
      <c r="AU108" s="621"/>
      <c r="AV108" s="621"/>
      <c r="AW108" s="621"/>
      <c r="AX108" s="621"/>
      <c r="AY108" s="621"/>
      <c r="AZ108" s="621"/>
      <c r="BA108" s="621"/>
      <c r="BB108" s="621"/>
      <c r="BC108" s="621"/>
      <c r="BD108" s="621"/>
      <c r="BE108" s="621"/>
      <c r="BF108" s="621"/>
      <c r="BG108" s="621"/>
      <c r="BH108" s="621"/>
      <c r="BI108" s="621"/>
      <c r="BJ108" s="621"/>
      <c r="BK108" s="621"/>
      <c r="BL108" s="621"/>
      <c r="BM108" s="621"/>
      <c r="BN108" s="621"/>
      <c r="BO108" s="621"/>
      <c r="BP108" s="621"/>
      <c r="BQ108" s="621"/>
      <c r="BR108" s="621"/>
      <c r="BS108" s="621"/>
      <c r="BT108" s="621"/>
    </row>
    <row r="109" spans="1:72" s="622" customFormat="1" ht="4.5" customHeight="1" x14ac:dyDescent="0.2">
      <c r="A109" s="342"/>
      <c r="B109" s="343"/>
      <c r="C109" s="361"/>
      <c r="D109" s="344"/>
      <c r="E109" s="344"/>
      <c r="F109" s="354"/>
      <c r="G109" s="355"/>
      <c r="H109" s="621"/>
      <c r="I109" s="621"/>
      <c r="J109" s="621"/>
      <c r="K109" s="621"/>
      <c r="L109" s="621"/>
      <c r="M109" s="621"/>
      <c r="N109" s="621"/>
      <c r="O109" s="621"/>
      <c r="P109" s="621"/>
      <c r="Q109" s="621"/>
      <c r="R109" s="621"/>
      <c r="S109" s="621"/>
      <c r="T109" s="621"/>
      <c r="U109" s="621"/>
      <c r="V109" s="621"/>
      <c r="W109" s="621"/>
      <c r="X109" s="621"/>
      <c r="Y109" s="621"/>
      <c r="Z109" s="621"/>
      <c r="AA109" s="621"/>
      <c r="AB109" s="621"/>
      <c r="AC109" s="621"/>
      <c r="AD109" s="621"/>
      <c r="AE109" s="621"/>
      <c r="AF109" s="621"/>
      <c r="AG109" s="621"/>
      <c r="AH109" s="621"/>
      <c r="AI109" s="621"/>
      <c r="AJ109" s="621"/>
      <c r="AK109" s="621"/>
      <c r="AL109" s="621"/>
      <c r="AM109" s="621"/>
      <c r="AN109" s="621"/>
      <c r="AO109" s="621"/>
      <c r="AP109" s="621"/>
      <c r="AQ109" s="621"/>
      <c r="AR109" s="621"/>
      <c r="AS109" s="621"/>
      <c r="AT109" s="621"/>
      <c r="AU109" s="621"/>
      <c r="AV109" s="621"/>
      <c r="AW109" s="621"/>
      <c r="AX109" s="621"/>
      <c r="AY109" s="621"/>
      <c r="AZ109" s="621"/>
      <c r="BA109" s="621"/>
      <c r="BB109" s="621"/>
      <c r="BC109" s="621"/>
      <c r="BD109" s="621"/>
      <c r="BE109" s="621"/>
      <c r="BF109" s="621"/>
      <c r="BG109" s="621"/>
      <c r="BH109" s="621"/>
      <c r="BI109" s="621"/>
      <c r="BJ109" s="621"/>
      <c r="BK109" s="621"/>
      <c r="BL109" s="621"/>
      <c r="BM109" s="621"/>
      <c r="BN109" s="621"/>
      <c r="BO109" s="621"/>
      <c r="BP109" s="621"/>
      <c r="BQ109" s="621"/>
      <c r="BR109" s="621"/>
      <c r="BS109" s="621"/>
      <c r="BT109" s="621"/>
    </row>
    <row r="110" spans="1:72" s="622" customFormat="1" ht="15.75" customHeight="1" x14ac:dyDescent="0.2">
      <c r="A110" s="342"/>
      <c r="B110" s="343"/>
      <c r="C110" s="361"/>
      <c r="D110" s="344"/>
      <c r="E110" s="344"/>
      <c r="F110" s="354"/>
      <c r="G110" s="623">
        <f>SUM(G111:G111)</f>
        <v>6719.13</v>
      </c>
      <c r="H110" s="621"/>
      <c r="I110" s="621"/>
      <c r="J110" s="621"/>
      <c r="K110" s="621"/>
      <c r="L110" s="621"/>
      <c r="M110" s="621"/>
      <c r="N110" s="621"/>
      <c r="O110" s="621"/>
      <c r="P110" s="621"/>
      <c r="Q110" s="621"/>
      <c r="R110" s="621"/>
      <c r="S110" s="621"/>
      <c r="T110" s="621"/>
      <c r="U110" s="621"/>
      <c r="V110" s="621"/>
      <c r="W110" s="621"/>
      <c r="X110" s="621"/>
      <c r="Y110" s="621"/>
      <c r="Z110" s="621"/>
      <c r="AA110" s="621"/>
      <c r="AB110" s="621"/>
      <c r="AC110" s="621"/>
      <c r="AD110" s="621"/>
      <c r="AE110" s="621"/>
      <c r="AF110" s="621"/>
      <c r="AG110" s="621"/>
      <c r="AH110" s="621"/>
      <c r="AI110" s="621"/>
      <c r="AJ110" s="621"/>
      <c r="AK110" s="621"/>
      <c r="AL110" s="621"/>
      <c r="AM110" s="621"/>
      <c r="AN110" s="621"/>
      <c r="AO110" s="621"/>
      <c r="AP110" s="621"/>
      <c r="AQ110" s="621"/>
      <c r="AR110" s="621"/>
      <c r="AS110" s="621"/>
      <c r="AT110" s="621"/>
      <c r="AU110" s="621"/>
      <c r="AV110" s="621"/>
      <c r="AW110" s="621"/>
      <c r="AX110" s="621"/>
      <c r="AY110" s="621"/>
      <c r="AZ110" s="621"/>
      <c r="BA110" s="621"/>
      <c r="BB110" s="621"/>
      <c r="BC110" s="621"/>
      <c r="BD110" s="621"/>
      <c r="BE110" s="621"/>
      <c r="BF110" s="621"/>
      <c r="BG110" s="621"/>
      <c r="BH110" s="621"/>
      <c r="BI110" s="621"/>
      <c r="BJ110" s="621"/>
      <c r="BK110" s="621"/>
      <c r="BL110" s="621"/>
      <c r="BM110" s="621"/>
      <c r="BN110" s="621"/>
      <c r="BO110" s="621"/>
      <c r="BP110" s="621"/>
      <c r="BQ110" s="621"/>
      <c r="BR110" s="621"/>
      <c r="BS110" s="621"/>
      <c r="BT110" s="621"/>
    </row>
    <row r="111" spans="1:72" s="622" customFormat="1" ht="15.75" customHeight="1" x14ac:dyDescent="0.2">
      <c r="A111" s="342"/>
      <c r="B111" s="343"/>
      <c r="C111" s="361"/>
      <c r="D111" s="344"/>
      <c r="E111" s="344" t="s">
        <v>235</v>
      </c>
      <c r="F111" s="354" t="s">
        <v>218</v>
      </c>
      <c r="G111" s="355">
        <f>891+949+2144.13+860+952+923</f>
        <v>6719.13</v>
      </c>
      <c r="H111" s="621"/>
      <c r="I111" s="621"/>
      <c r="J111" s="621"/>
      <c r="K111" s="621"/>
      <c r="L111" s="621"/>
      <c r="M111" s="621"/>
      <c r="N111" s="621"/>
      <c r="O111" s="621"/>
      <c r="P111" s="621"/>
      <c r="Q111" s="621"/>
      <c r="R111" s="621"/>
      <c r="S111" s="621"/>
      <c r="T111" s="621"/>
      <c r="U111" s="621"/>
      <c r="V111" s="621"/>
      <c r="W111" s="621"/>
      <c r="X111" s="621"/>
      <c r="Y111" s="621"/>
      <c r="Z111" s="621"/>
      <c r="AA111" s="621"/>
      <c r="AB111" s="621"/>
      <c r="AC111" s="621"/>
      <c r="AD111" s="621"/>
      <c r="AE111" s="621"/>
      <c r="AF111" s="621"/>
      <c r="AG111" s="621"/>
      <c r="AH111" s="621"/>
      <c r="AI111" s="621"/>
      <c r="AJ111" s="621"/>
      <c r="AK111" s="621"/>
      <c r="AL111" s="621"/>
      <c r="AM111" s="621"/>
      <c r="AN111" s="621"/>
      <c r="AO111" s="621"/>
      <c r="AP111" s="621"/>
      <c r="AQ111" s="621"/>
      <c r="AR111" s="621"/>
      <c r="AS111" s="621"/>
      <c r="AT111" s="621"/>
      <c r="AU111" s="621"/>
      <c r="AV111" s="621"/>
      <c r="AW111" s="621"/>
      <c r="AX111" s="621"/>
      <c r="AY111" s="621"/>
      <c r="AZ111" s="621"/>
      <c r="BA111" s="621"/>
      <c r="BB111" s="621"/>
      <c r="BC111" s="621"/>
      <c r="BD111" s="621"/>
      <c r="BE111" s="621"/>
      <c r="BF111" s="621"/>
      <c r="BG111" s="621"/>
      <c r="BH111" s="621"/>
      <c r="BI111" s="621"/>
      <c r="BJ111" s="621"/>
      <c r="BK111" s="621"/>
      <c r="BL111" s="621"/>
      <c r="BM111" s="621"/>
      <c r="BN111" s="621"/>
      <c r="BO111" s="621"/>
      <c r="BP111" s="621"/>
      <c r="BQ111" s="621"/>
      <c r="BR111" s="621"/>
      <c r="BS111" s="621"/>
      <c r="BT111" s="621"/>
    </row>
    <row r="112" spans="1:72" s="622" customFormat="1" ht="6.75" customHeight="1" x14ac:dyDescent="0.2">
      <c r="A112" s="342"/>
      <c r="B112" s="343"/>
      <c r="C112" s="361"/>
      <c r="D112" s="344"/>
      <c r="E112" s="345"/>
      <c r="F112" s="347"/>
      <c r="G112" s="359"/>
      <c r="H112" s="621"/>
      <c r="I112" s="621"/>
      <c r="J112" s="621"/>
      <c r="K112" s="621"/>
      <c r="L112" s="621"/>
      <c r="M112" s="621"/>
      <c r="N112" s="621"/>
      <c r="O112" s="621"/>
      <c r="P112" s="621"/>
      <c r="Q112" s="621"/>
      <c r="R112" s="621"/>
      <c r="S112" s="621"/>
      <c r="T112" s="621"/>
      <c r="U112" s="621"/>
      <c r="V112" s="621"/>
      <c r="W112" s="621"/>
      <c r="X112" s="621"/>
      <c r="Y112" s="621"/>
      <c r="Z112" s="621"/>
      <c r="AA112" s="621"/>
      <c r="AB112" s="621"/>
      <c r="AC112" s="621"/>
      <c r="AD112" s="621"/>
      <c r="AE112" s="621"/>
      <c r="AF112" s="621"/>
      <c r="AG112" s="621"/>
      <c r="AH112" s="621"/>
      <c r="AI112" s="621"/>
      <c r="AJ112" s="621"/>
      <c r="AK112" s="621"/>
      <c r="AL112" s="621"/>
      <c r="AM112" s="621"/>
      <c r="AN112" s="621"/>
      <c r="AO112" s="621"/>
      <c r="AP112" s="621"/>
      <c r="AQ112" s="621"/>
      <c r="AR112" s="621"/>
      <c r="AS112" s="621"/>
      <c r="AT112" s="621"/>
      <c r="AU112" s="621"/>
      <c r="AV112" s="621"/>
      <c r="AW112" s="621"/>
      <c r="AX112" s="621"/>
      <c r="AY112" s="621"/>
      <c r="AZ112" s="621"/>
      <c r="BA112" s="621"/>
      <c r="BB112" s="621"/>
      <c r="BC112" s="621"/>
      <c r="BD112" s="621"/>
      <c r="BE112" s="621"/>
      <c r="BF112" s="621"/>
      <c r="BG112" s="621"/>
      <c r="BH112" s="621"/>
      <c r="BI112" s="621"/>
      <c r="BJ112" s="621"/>
      <c r="BK112" s="621"/>
      <c r="BL112" s="621"/>
      <c r="BM112" s="621"/>
      <c r="BN112" s="621"/>
      <c r="BO112" s="621"/>
      <c r="BP112" s="621"/>
      <c r="BQ112" s="621"/>
      <c r="BR112" s="621"/>
      <c r="BS112" s="621"/>
      <c r="BT112" s="621"/>
    </row>
    <row r="113" spans="1:72" s="622" customFormat="1" ht="15.75" customHeight="1" x14ac:dyDescent="0.2">
      <c r="A113" s="342"/>
      <c r="B113" s="624" t="s">
        <v>8</v>
      </c>
      <c r="C113" s="344" t="s">
        <v>240</v>
      </c>
      <c r="D113" s="344" t="s">
        <v>251</v>
      </c>
      <c r="E113" s="345" t="s">
        <v>218</v>
      </c>
      <c r="F113" s="347" t="s">
        <v>218</v>
      </c>
      <c r="G113" s="346">
        <f>SUM(G115)</f>
        <v>95257.75</v>
      </c>
      <c r="H113" s="621"/>
      <c r="I113" s="621"/>
      <c r="J113" s="621"/>
      <c r="K113" s="621"/>
      <c r="L113" s="621"/>
      <c r="M113" s="621"/>
      <c r="N113" s="621"/>
      <c r="O113" s="621"/>
      <c r="P113" s="621"/>
      <c r="Q113" s="621"/>
      <c r="R113" s="621"/>
      <c r="S113" s="621"/>
      <c r="T113" s="621"/>
      <c r="U113" s="621"/>
      <c r="V113" s="621"/>
      <c r="W113" s="621"/>
      <c r="X113" s="621"/>
      <c r="Y113" s="621"/>
      <c r="Z113" s="621"/>
      <c r="AA113" s="621"/>
      <c r="AB113" s="621"/>
      <c r="AC113" s="621"/>
      <c r="AD113" s="621"/>
      <c r="AE113" s="621"/>
      <c r="AF113" s="621"/>
      <c r="AG113" s="621"/>
      <c r="AH113" s="621"/>
      <c r="AI113" s="621"/>
      <c r="AJ113" s="621"/>
      <c r="AK113" s="621"/>
      <c r="AL113" s="621"/>
      <c r="AM113" s="621"/>
      <c r="AN113" s="621"/>
      <c r="AO113" s="621"/>
      <c r="AP113" s="621"/>
      <c r="AQ113" s="621"/>
      <c r="AR113" s="621"/>
      <c r="AS113" s="621"/>
      <c r="AT113" s="621"/>
      <c r="AU113" s="621"/>
      <c r="AV113" s="621"/>
      <c r="AW113" s="621"/>
      <c r="AX113" s="621"/>
      <c r="AY113" s="621"/>
      <c r="AZ113" s="621"/>
      <c r="BA113" s="621"/>
      <c r="BB113" s="621"/>
      <c r="BC113" s="621"/>
      <c r="BD113" s="621"/>
      <c r="BE113" s="621"/>
      <c r="BF113" s="621"/>
      <c r="BG113" s="621"/>
      <c r="BH113" s="621"/>
      <c r="BI113" s="621"/>
      <c r="BJ113" s="621"/>
      <c r="BK113" s="621"/>
      <c r="BL113" s="621"/>
      <c r="BM113" s="621"/>
      <c r="BN113" s="621"/>
      <c r="BO113" s="621"/>
      <c r="BP113" s="621"/>
      <c r="BQ113" s="621"/>
      <c r="BR113" s="621"/>
      <c r="BS113" s="621"/>
      <c r="BT113" s="621"/>
    </row>
    <row r="114" spans="1:72" s="622" customFormat="1" ht="7.5" customHeight="1" x14ac:dyDescent="0.2">
      <c r="A114" s="342"/>
      <c r="B114" s="343"/>
      <c r="C114" s="361"/>
      <c r="D114" s="344"/>
      <c r="E114" s="344"/>
      <c r="F114" s="354"/>
      <c r="G114" s="355"/>
      <c r="H114" s="621"/>
      <c r="I114" s="621"/>
      <c r="J114" s="621"/>
      <c r="K114" s="621"/>
      <c r="L114" s="621"/>
      <c r="M114" s="621"/>
      <c r="N114" s="621"/>
      <c r="O114" s="621"/>
      <c r="P114" s="621"/>
      <c r="Q114" s="621"/>
      <c r="R114" s="621"/>
      <c r="S114" s="621"/>
      <c r="T114" s="621"/>
      <c r="U114" s="621"/>
      <c r="V114" s="621"/>
      <c r="W114" s="621"/>
      <c r="X114" s="621"/>
      <c r="Y114" s="621"/>
      <c r="Z114" s="621"/>
      <c r="AA114" s="621"/>
      <c r="AB114" s="621"/>
      <c r="AC114" s="621"/>
      <c r="AD114" s="621"/>
      <c r="AE114" s="621"/>
      <c r="AF114" s="621"/>
      <c r="AG114" s="621"/>
      <c r="AH114" s="621"/>
      <c r="AI114" s="621"/>
      <c r="AJ114" s="621"/>
      <c r="AK114" s="621"/>
      <c r="AL114" s="621"/>
      <c r="AM114" s="621"/>
      <c r="AN114" s="621"/>
      <c r="AO114" s="621"/>
      <c r="AP114" s="621"/>
      <c r="AQ114" s="621"/>
      <c r="AR114" s="621"/>
      <c r="AS114" s="621"/>
      <c r="AT114" s="621"/>
      <c r="AU114" s="621"/>
      <c r="AV114" s="621"/>
      <c r="AW114" s="621"/>
      <c r="AX114" s="621"/>
      <c r="AY114" s="621"/>
      <c r="AZ114" s="621"/>
      <c r="BA114" s="621"/>
      <c r="BB114" s="621"/>
      <c r="BC114" s="621"/>
      <c r="BD114" s="621"/>
      <c r="BE114" s="621"/>
      <c r="BF114" s="621"/>
      <c r="BG114" s="621"/>
      <c r="BH114" s="621"/>
      <c r="BI114" s="621"/>
      <c r="BJ114" s="621"/>
      <c r="BK114" s="621"/>
      <c r="BL114" s="621"/>
      <c r="BM114" s="621"/>
      <c r="BN114" s="621"/>
      <c r="BO114" s="621"/>
      <c r="BP114" s="621"/>
      <c r="BQ114" s="621"/>
      <c r="BR114" s="621"/>
      <c r="BS114" s="621"/>
      <c r="BT114" s="621"/>
    </row>
    <row r="115" spans="1:72" s="622" customFormat="1" ht="15.75" customHeight="1" x14ac:dyDescent="0.2">
      <c r="A115" s="342"/>
      <c r="B115" s="343"/>
      <c r="C115" s="361"/>
      <c r="D115" s="344"/>
      <c r="E115" s="344"/>
      <c r="F115" s="354"/>
      <c r="G115" s="623">
        <f>SUM(G116:G118)</f>
        <v>95257.75</v>
      </c>
      <c r="H115" s="621"/>
      <c r="I115" s="621"/>
      <c r="J115" s="621"/>
      <c r="K115" s="621"/>
      <c r="L115" s="621"/>
      <c r="M115" s="621"/>
      <c r="N115" s="621"/>
      <c r="O115" s="621"/>
      <c r="P115" s="621"/>
      <c r="Q115" s="621"/>
      <c r="R115" s="621"/>
      <c r="S115" s="621"/>
      <c r="T115" s="621"/>
      <c r="U115" s="621"/>
      <c r="V115" s="621"/>
      <c r="W115" s="621"/>
      <c r="X115" s="621"/>
      <c r="Y115" s="621"/>
      <c r="Z115" s="621"/>
      <c r="AA115" s="621"/>
      <c r="AB115" s="621"/>
      <c r="AC115" s="621"/>
      <c r="AD115" s="621"/>
      <c r="AE115" s="621"/>
      <c r="AF115" s="621"/>
      <c r="AG115" s="621"/>
      <c r="AH115" s="621"/>
      <c r="AI115" s="621"/>
      <c r="AJ115" s="621"/>
      <c r="AK115" s="621"/>
      <c r="AL115" s="621"/>
      <c r="AM115" s="621"/>
      <c r="AN115" s="621"/>
      <c r="AO115" s="621"/>
      <c r="AP115" s="621"/>
      <c r="AQ115" s="621"/>
      <c r="AR115" s="621"/>
      <c r="AS115" s="621"/>
      <c r="AT115" s="621"/>
      <c r="AU115" s="621"/>
      <c r="AV115" s="621"/>
      <c r="AW115" s="621"/>
      <c r="AX115" s="621"/>
      <c r="AY115" s="621"/>
      <c r="AZ115" s="621"/>
      <c r="BA115" s="621"/>
      <c r="BB115" s="621"/>
      <c r="BC115" s="621"/>
      <c r="BD115" s="621"/>
      <c r="BE115" s="621"/>
      <c r="BF115" s="621"/>
      <c r="BG115" s="621"/>
      <c r="BH115" s="621"/>
      <c r="BI115" s="621"/>
      <c r="BJ115" s="621"/>
      <c r="BK115" s="621"/>
      <c r="BL115" s="621"/>
      <c r="BM115" s="621"/>
      <c r="BN115" s="621"/>
      <c r="BO115" s="621"/>
      <c r="BP115" s="621"/>
      <c r="BQ115" s="621"/>
      <c r="BR115" s="621"/>
      <c r="BS115" s="621"/>
      <c r="BT115" s="621"/>
    </row>
    <row r="116" spans="1:72" s="622" customFormat="1" ht="15.75" customHeight="1" x14ac:dyDescent="0.2">
      <c r="A116" s="342"/>
      <c r="B116" s="343"/>
      <c r="C116" s="361"/>
      <c r="D116" s="344"/>
      <c r="E116" s="344" t="s">
        <v>235</v>
      </c>
      <c r="F116" s="354" t="s">
        <v>218</v>
      </c>
      <c r="G116" s="355">
        <f>12739+1660+26948.75+13410+12502+14374</f>
        <v>81633.75</v>
      </c>
      <c r="H116" s="621"/>
      <c r="I116" s="621"/>
      <c r="J116" s="621"/>
      <c r="K116" s="621"/>
      <c r="L116" s="621"/>
      <c r="M116" s="621"/>
      <c r="N116" s="621"/>
      <c r="O116" s="621"/>
      <c r="P116" s="621"/>
      <c r="Q116" s="621"/>
      <c r="R116" s="621"/>
      <c r="S116" s="621"/>
      <c r="T116" s="621"/>
      <c r="U116" s="621"/>
      <c r="V116" s="621"/>
      <c r="W116" s="621"/>
      <c r="X116" s="621"/>
      <c r="Y116" s="621"/>
      <c r="Z116" s="621"/>
      <c r="AA116" s="621"/>
      <c r="AB116" s="621"/>
      <c r="AC116" s="621"/>
      <c r="AD116" s="621"/>
      <c r="AE116" s="621"/>
      <c r="AF116" s="621"/>
      <c r="AG116" s="621"/>
      <c r="AH116" s="621"/>
      <c r="AI116" s="621"/>
      <c r="AJ116" s="621"/>
      <c r="AK116" s="621"/>
      <c r="AL116" s="621"/>
      <c r="AM116" s="621"/>
      <c r="AN116" s="621"/>
      <c r="AO116" s="621"/>
      <c r="AP116" s="621"/>
      <c r="AQ116" s="621"/>
      <c r="AR116" s="621"/>
      <c r="AS116" s="621"/>
      <c r="AT116" s="621"/>
      <c r="AU116" s="621"/>
      <c r="AV116" s="621"/>
      <c r="AW116" s="621"/>
      <c r="AX116" s="621"/>
      <c r="AY116" s="621"/>
      <c r="AZ116" s="621"/>
      <c r="BA116" s="621"/>
      <c r="BB116" s="621"/>
      <c r="BC116" s="621"/>
      <c r="BD116" s="621"/>
      <c r="BE116" s="621"/>
      <c r="BF116" s="621"/>
      <c r="BG116" s="621"/>
      <c r="BH116" s="621"/>
      <c r="BI116" s="621"/>
      <c r="BJ116" s="621"/>
      <c r="BK116" s="621"/>
      <c r="BL116" s="621"/>
      <c r="BM116" s="621"/>
      <c r="BN116" s="621"/>
      <c r="BO116" s="621"/>
      <c r="BP116" s="621"/>
      <c r="BQ116" s="621"/>
      <c r="BR116" s="621"/>
      <c r="BS116" s="621"/>
      <c r="BT116" s="621"/>
    </row>
    <row r="117" spans="1:72" s="622" customFormat="1" ht="15.75" customHeight="1" x14ac:dyDescent="0.2">
      <c r="A117" s="342"/>
      <c r="B117" s="343"/>
      <c r="C117" s="361"/>
      <c r="D117" s="344"/>
      <c r="E117" s="344" t="s">
        <v>242</v>
      </c>
      <c r="F117" s="354" t="s">
        <v>218</v>
      </c>
      <c r="G117" s="355">
        <f>9434+1915</f>
        <v>11349</v>
      </c>
      <c r="H117" s="621"/>
      <c r="I117" s="621"/>
      <c r="J117" s="621"/>
      <c r="K117" s="621"/>
      <c r="L117" s="621"/>
      <c r="M117" s="621"/>
      <c r="N117" s="621"/>
      <c r="O117" s="621"/>
      <c r="P117" s="621"/>
      <c r="Q117" s="621"/>
      <c r="R117" s="621"/>
      <c r="S117" s="621"/>
      <c r="T117" s="621"/>
      <c r="U117" s="621"/>
      <c r="V117" s="621"/>
      <c r="W117" s="621"/>
      <c r="X117" s="621"/>
      <c r="Y117" s="621"/>
      <c r="Z117" s="621"/>
      <c r="AA117" s="621"/>
      <c r="AB117" s="621"/>
      <c r="AC117" s="621"/>
      <c r="AD117" s="621"/>
      <c r="AE117" s="621"/>
      <c r="AF117" s="621"/>
      <c r="AG117" s="621"/>
      <c r="AH117" s="621"/>
      <c r="AI117" s="621"/>
      <c r="AJ117" s="621"/>
      <c r="AK117" s="621"/>
      <c r="AL117" s="621"/>
      <c r="AM117" s="621"/>
      <c r="AN117" s="621"/>
      <c r="AO117" s="621"/>
      <c r="AP117" s="621"/>
      <c r="AQ117" s="621"/>
      <c r="AR117" s="621"/>
      <c r="AS117" s="621"/>
      <c r="AT117" s="621"/>
      <c r="AU117" s="621"/>
      <c r="AV117" s="621"/>
      <c r="AW117" s="621"/>
      <c r="AX117" s="621"/>
      <c r="AY117" s="621"/>
      <c r="AZ117" s="621"/>
      <c r="BA117" s="621"/>
      <c r="BB117" s="621"/>
      <c r="BC117" s="621"/>
      <c r="BD117" s="621"/>
      <c r="BE117" s="621"/>
      <c r="BF117" s="621"/>
      <c r="BG117" s="621"/>
      <c r="BH117" s="621"/>
      <c r="BI117" s="621"/>
      <c r="BJ117" s="621"/>
      <c r="BK117" s="621"/>
      <c r="BL117" s="621"/>
      <c r="BM117" s="621"/>
      <c r="BN117" s="621"/>
      <c r="BO117" s="621"/>
      <c r="BP117" s="621"/>
      <c r="BQ117" s="621"/>
      <c r="BR117" s="621"/>
      <c r="BS117" s="621"/>
      <c r="BT117" s="621"/>
    </row>
    <row r="118" spans="1:72" s="622" customFormat="1" ht="15.75" customHeight="1" x14ac:dyDescent="0.2">
      <c r="A118" s="342"/>
      <c r="B118" s="343"/>
      <c r="C118" s="361"/>
      <c r="D118" s="344"/>
      <c r="E118" s="344" t="s">
        <v>228</v>
      </c>
      <c r="F118" s="354" t="s">
        <v>218</v>
      </c>
      <c r="G118" s="355">
        <f>1839+436</f>
        <v>2275</v>
      </c>
      <c r="H118" s="621"/>
      <c r="I118" s="621"/>
      <c r="J118" s="621"/>
      <c r="K118" s="621"/>
      <c r="L118" s="621"/>
      <c r="M118" s="621"/>
      <c r="N118" s="621"/>
      <c r="O118" s="621"/>
      <c r="P118" s="621"/>
      <c r="Q118" s="621"/>
      <c r="R118" s="621"/>
      <c r="S118" s="621"/>
      <c r="T118" s="621"/>
      <c r="U118" s="621"/>
      <c r="V118" s="621"/>
      <c r="W118" s="621"/>
      <c r="X118" s="621"/>
      <c r="Y118" s="621"/>
      <c r="Z118" s="621"/>
      <c r="AA118" s="621"/>
      <c r="AB118" s="621"/>
      <c r="AC118" s="621"/>
      <c r="AD118" s="621"/>
      <c r="AE118" s="621"/>
      <c r="AF118" s="621"/>
      <c r="AG118" s="621"/>
      <c r="AH118" s="621"/>
      <c r="AI118" s="621"/>
      <c r="AJ118" s="621"/>
      <c r="AK118" s="621"/>
      <c r="AL118" s="621"/>
      <c r="AM118" s="621"/>
      <c r="AN118" s="621"/>
      <c r="AO118" s="621"/>
      <c r="AP118" s="621"/>
      <c r="AQ118" s="621"/>
      <c r="AR118" s="621"/>
      <c r="AS118" s="621"/>
      <c r="AT118" s="621"/>
      <c r="AU118" s="621"/>
      <c r="AV118" s="621"/>
      <c r="AW118" s="621"/>
      <c r="AX118" s="621"/>
      <c r="AY118" s="621"/>
      <c r="AZ118" s="621"/>
      <c r="BA118" s="621"/>
      <c r="BB118" s="621"/>
      <c r="BC118" s="621"/>
      <c r="BD118" s="621"/>
      <c r="BE118" s="621"/>
      <c r="BF118" s="621"/>
      <c r="BG118" s="621"/>
      <c r="BH118" s="621"/>
      <c r="BI118" s="621"/>
      <c r="BJ118" s="621"/>
      <c r="BK118" s="621"/>
      <c r="BL118" s="621"/>
      <c r="BM118" s="621"/>
      <c r="BN118" s="621"/>
      <c r="BO118" s="621"/>
      <c r="BP118" s="621"/>
      <c r="BQ118" s="621"/>
      <c r="BR118" s="621"/>
      <c r="BS118" s="621"/>
      <c r="BT118" s="621"/>
    </row>
    <row r="119" spans="1:72" s="622" customFormat="1" ht="7.5" customHeight="1" x14ac:dyDescent="0.2">
      <c r="A119" s="342"/>
      <c r="B119" s="343"/>
      <c r="C119" s="361"/>
      <c r="D119" s="344"/>
      <c r="E119" s="345"/>
      <c r="F119" s="347"/>
      <c r="G119" s="359"/>
      <c r="H119" s="621"/>
      <c r="I119" s="621"/>
      <c r="J119" s="621"/>
      <c r="K119" s="621"/>
      <c r="L119" s="621"/>
      <c r="M119" s="621"/>
      <c r="N119" s="621"/>
      <c r="O119" s="621"/>
      <c r="P119" s="621"/>
      <c r="Q119" s="621"/>
      <c r="R119" s="621"/>
      <c r="S119" s="621"/>
      <c r="T119" s="621"/>
      <c r="U119" s="621"/>
      <c r="V119" s="621"/>
      <c r="W119" s="621"/>
      <c r="X119" s="621"/>
      <c r="Y119" s="621"/>
      <c r="Z119" s="621"/>
      <c r="AA119" s="621"/>
      <c r="AB119" s="621"/>
      <c r="AC119" s="621"/>
      <c r="AD119" s="621"/>
      <c r="AE119" s="621"/>
      <c r="AF119" s="621"/>
      <c r="AG119" s="621"/>
      <c r="AH119" s="621"/>
      <c r="AI119" s="621"/>
      <c r="AJ119" s="621"/>
      <c r="AK119" s="621"/>
      <c r="AL119" s="621"/>
      <c r="AM119" s="621"/>
      <c r="AN119" s="621"/>
      <c r="AO119" s="621"/>
      <c r="AP119" s="621"/>
      <c r="AQ119" s="621"/>
      <c r="AR119" s="621"/>
      <c r="AS119" s="621"/>
      <c r="AT119" s="621"/>
      <c r="AU119" s="621"/>
      <c r="AV119" s="621"/>
      <c r="AW119" s="621"/>
      <c r="AX119" s="621"/>
      <c r="AY119" s="621"/>
      <c r="AZ119" s="621"/>
      <c r="BA119" s="621"/>
      <c r="BB119" s="621"/>
      <c r="BC119" s="621"/>
      <c r="BD119" s="621"/>
      <c r="BE119" s="621"/>
      <c r="BF119" s="621"/>
      <c r="BG119" s="621"/>
      <c r="BH119" s="621"/>
      <c r="BI119" s="621"/>
      <c r="BJ119" s="621"/>
      <c r="BK119" s="621"/>
      <c r="BL119" s="621"/>
      <c r="BM119" s="621"/>
      <c r="BN119" s="621"/>
      <c r="BO119" s="621"/>
      <c r="BP119" s="621"/>
      <c r="BQ119" s="621"/>
      <c r="BR119" s="621"/>
      <c r="BS119" s="621"/>
      <c r="BT119" s="621"/>
    </row>
    <row r="120" spans="1:72" s="622" customFormat="1" ht="23.25" customHeight="1" x14ac:dyDescent="0.2">
      <c r="A120" s="342"/>
      <c r="B120" s="626" t="s">
        <v>4</v>
      </c>
      <c r="C120" s="344" t="s">
        <v>240</v>
      </c>
      <c r="D120" s="344" t="s">
        <v>251</v>
      </c>
      <c r="E120" s="345" t="s">
        <v>218</v>
      </c>
      <c r="F120" s="347" t="s">
        <v>218</v>
      </c>
      <c r="G120" s="346">
        <f>SUM(G122)</f>
        <v>42178</v>
      </c>
      <c r="H120" s="621"/>
      <c r="I120" s="621"/>
      <c r="J120" s="621"/>
      <c r="K120" s="621"/>
      <c r="L120" s="621"/>
      <c r="M120" s="621"/>
      <c r="N120" s="621"/>
      <c r="O120" s="621"/>
      <c r="P120" s="621"/>
      <c r="Q120" s="621"/>
      <c r="R120" s="621"/>
      <c r="S120" s="621"/>
      <c r="T120" s="621"/>
      <c r="U120" s="621"/>
      <c r="V120" s="621"/>
      <c r="W120" s="621"/>
      <c r="X120" s="621"/>
      <c r="Y120" s="621"/>
      <c r="Z120" s="621"/>
      <c r="AA120" s="621"/>
      <c r="AB120" s="621"/>
      <c r="AC120" s="621"/>
      <c r="AD120" s="621"/>
      <c r="AE120" s="621"/>
      <c r="AF120" s="621"/>
      <c r="AG120" s="621"/>
      <c r="AH120" s="621"/>
      <c r="AI120" s="621"/>
      <c r="AJ120" s="621"/>
      <c r="AK120" s="621"/>
      <c r="AL120" s="621"/>
      <c r="AM120" s="621"/>
      <c r="AN120" s="621"/>
      <c r="AO120" s="621"/>
      <c r="AP120" s="621"/>
      <c r="AQ120" s="621"/>
      <c r="AR120" s="621"/>
      <c r="AS120" s="621"/>
      <c r="AT120" s="621"/>
      <c r="AU120" s="621"/>
      <c r="AV120" s="621"/>
      <c r="AW120" s="621"/>
      <c r="AX120" s="621"/>
      <c r="AY120" s="621"/>
      <c r="AZ120" s="621"/>
      <c r="BA120" s="621"/>
      <c r="BB120" s="621"/>
      <c r="BC120" s="621"/>
      <c r="BD120" s="621"/>
      <c r="BE120" s="621"/>
      <c r="BF120" s="621"/>
      <c r="BG120" s="621"/>
      <c r="BH120" s="621"/>
      <c r="BI120" s="621"/>
      <c r="BJ120" s="621"/>
      <c r="BK120" s="621"/>
      <c r="BL120" s="621"/>
      <c r="BM120" s="621"/>
      <c r="BN120" s="621"/>
      <c r="BO120" s="621"/>
      <c r="BP120" s="621"/>
      <c r="BQ120" s="621"/>
      <c r="BR120" s="621"/>
      <c r="BS120" s="621"/>
      <c r="BT120" s="621"/>
    </row>
    <row r="121" spans="1:72" s="622" customFormat="1" ht="5.25" customHeight="1" x14ac:dyDescent="0.2">
      <c r="A121" s="342"/>
      <c r="B121" s="343"/>
      <c r="C121" s="361"/>
      <c r="D121" s="344"/>
      <c r="E121" s="344"/>
      <c r="F121" s="354"/>
      <c r="G121" s="355"/>
      <c r="H121" s="621"/>
      <c r="I121" s="621"/>
      <c r="J121" s="621"/>
      <c r="K121" s="621"/>
      <c r="L121" s="621"/>
      <c r="M121" s="621"/>
      <c r="N121" s="621"/>
      <c r="O121" s="621"/>
      <c r="P121" s="621"/>
      <c r="Q121" s="621"/>
      <c r="R121" s="621"/>
      <c r="S121" s="621"/>
      <c r="T121" s="621"/>
      <c r="U121" s="621"/>
      <c r="V121" s="621"/>
      <c r="W121" s="621"/>
      <c r="X121" s="621"/>
      <c r="Y121" s="621"/>
      <c r="Z121" s="621"/>
      <c r="AA121" s="621"/>
      <c r="AB121" s="621"/>
      <c r="AC121" s="621"/>
      <c r="AD121" s="621"/>
      <c r="AE121" s="621"/>
      <c r="AF121" s="621"/>
      <c r="AG121" s="621"/>
      <c r="AH121" s="621"/>
      <c r="AI121" s="621"/>
      <c r="AJ121" s="621"/>
      <c r="AK121" s="621"/>
      <c r="AL121" s="621"/>
      <c r="AM121" s="621"/>
      <c r="AN121" s="621"/>
      <c r="AO121" s="621"/>
      <c r="AP121" s="621"/>
      <c r="AQ121" s="621"/>
      <c r="AR121" s="621"/>
      <c r="AS121" s="621"/>
      <c r="AT121" s="621"/>
      <c r="AU121" s="621"/>
      <c r="AV121" s="621"/>
      <c r="AW121" s="621"/>
      <c r="AX121" s="621"/>
      <c r="AY121" s="621"/>
      <c r="AZ121" s="621"/>
      <c r="BA121" s="621"/>
      <c r="BB121" s="621"/>
      <c r="BC121" s="621"/>
      <c r="BD121" s="621"/>
      <c r="BE121" s="621"/>
      <c r="BF121" s="621"/>
      <c r="BG121" s="621"/>
      <c r="BH121" s="621"/>
      <c r="BI121" s="621"/>
      <c r="BJ121" s="621"/>
      <c r="BK121" s="621"/>
      <c r="BL121" s="621"/>
      <c r="BM121" s="621"/>
      <c r="BN121" s="621"/>
      <c r="BO121" s="621"/>
      <c r="BP121" s="621"/>
      <c r="BQ121" s="621"/>
      <c r="BR121" s="621"/>
      <c r="BS121" s="621"/>
      <c r="BT121" s="621"/>
    </row>
    <row r="122" spans="1:72" s="622" customFormat="1" ht="15.75" customHeight="1" x14ac:dyDescent="0.2">
      <c r="A122" s="342"/>
      <c r="B122" s="343"/>
      <c r="C122" s="361"/>
      <c r="D122" s="344"/>
      <c r="E122" s="344"/>
      <c r="F122" s="354"/>
      <c r="G122" s="623">
        <f>SUM(G123)</f>
        <v>42178</v>
      </c>
      <c r="H122" s="621"/>
      <c r="I122" s="621"/>
      <c r="J122" s="621"/>
      <c r="K122" s="621"/>
      <c r="L122" s="621"/>
      <c r="M122" s="621"/>
      <c r="N122" s="621"/>
      <c r="O122" s="621"/>
      <c r="P122" s="621"/>
      <c r="Q122" s="621"/>
      <c r="R122" s="621"/>
      <c r="S122" s="621"/>
      <c r="T122" s="621"/>
      <c r="U122" s="621"/>
      <c r="V122" s="621"/>
      <c r="W122" s="621"/>
      <c r="X122" s="621"/>
      <c r="Y122" s="621"/>
      <c r="Z122" s="621"/>
      <c r="AA122" s="621"/>
      <c r="AB122" s="621"/>
      <c r="AC122" s="621"/>
      <c r="AD122" s="621"/>
      <c r="AE122" s="621"/>
      <c r="AF122" s="621"/>
      <c r="AG122" s="621"/>
      <c r="AH122" s="621"/>
      <c r="AI122" s="621"/>
      <c r="AJ122" s="621"/>
      <c r="AK122" s="621"/>
      <c r="AL122" s="621"/>
      <c r="AM122" s="621"/>
      <c r="AN122" s="621"/>
      <c r="AO122" s="621"/>
      <c r="AP122" s="621"/>
      <c r="AQ122" s="621"/>
      <c r="AR122" s="621"/>
      <c r="AS122" s="621"/>
      <c r="AT122" s="621"/>
      <c r="AU122" s="621"/>
      <c r="AV122" s="621"/>
      <c r="AW122" s="621"/>
      <c r="AX122" s="621"/>
      <c r="AY122" s="621"/>
      <c r="AZ122" s="621"/>
      <c r="BA122" s="621"/>
      <c r="BB122" s="621"/>
      <c r="BC122" s="621"/>
      <c r="BD122" s="621"/>
      <c r="BE122" s="621"/>
      <c r="BF122" s="621"/>
      <c r="BG122" s="621"/>
      <c r="BH122" s="621"/>
      <c r="BI122" s="621"/>
      <c r="BJ122" s="621"/>
      <c r="BK122" s="621"/>
      <c r="BL122" s="621"/>
      <c r="BM122" s="621"/>
      <c r="BN122" s="621"/>
      <c r="BO122" s="621"/>
      <c r="BP122" s="621"/>
      <c r="BQ122" s="621"/>
      <c r="BR122" s="621"/>
      <c r="BS122" s="621"/>
      <c r="BT122" s="621"/>
    </row>
    <row r="123" spans="1:72" s="622" customFormat="1" ht="15.75" customHeight="1" x14ac:dyDescent="0.2">
      <c r="A123" s="342"/>
      <c r="B123" s="343"/>
      <c r="C123" s="361"/>
      <c r="D123" s="344"/>
      <c r="E123" s="344" t="s">
        <v>243</v>
      </c>
      <c r="F123" s="354" t="s">
        <v>218</v>
      </c>
      <c r="G123" s="355">
        <f>7435+8963+8109+8980+8691</f>
        <v>42178</v>
      </c>
      <c r="H123" s="621"/>
      <c r="I123" s="621"/>
      <c r="J123" s="621"/>
      <c r="K123" s="621"/>
      <c r="L123" s="621"/>
      <c r="M123" s="621"/>
      <c r="N123" s="621"/>
      <c r="O123" s="621"/>
      <c r="P123" s="621"/>
      <c r="Q123" s="621"/>
      <c r="R123" s="621"/>
      <c r="S123" s="621"/>
      <c r="T123" s="621"/>
      <c r="U123" s="621"/>
      <c r="V123" s="621"/>
      <c r="W123" s="621"/>
      <c r="X123" s="621"/>
      <c r="Y123" s="621"/>
      <c r="Z123" s="621"/>
      <c r="AA123" s="621"/>
      <c r="AB123" s="621"/>
      <c r="AC123" s="621"/>
      <c r="AD123" s="621"/>
      <c r="AE123" s="621"/>
      <c r="AF123" s="621"/>
      <c r="AG123" s="621"/>
      <c r="AH123" s="621"/>
      <c r="AI123" s="621"/>
      <c r="AJ123" s="621"/>
      <c r="AK123" s="621"/>
      <c r="AL123" s="621"/>
      <c r="AM123" s="621"/>
      <c r="AN123" s="621"/>
      <c r="AO123" s="621"/>
      <c r="AP123" s="621"/>
      <c r="AQ123" s="621"/>
      <c r="AR123" s="621"/>
      <c r="AS123" s="621"/>
      <c r="AT123" s="621"/>
      <c r="AU123" s="621"/>
      <c r="AV123" s="621"/>
      <c r="AW123" s="621"/>
      <c r="AX123" s="621"/>
      <c r="AY123" s="621"/>
      <c r="AZ123" s="621"/>
      <c r="BA123" s="621"/>
      <c r="BB123" s="621"/>
      <c r="BC123" s="621"/>
      <c r="BD123" s="621"/>
      <c r="BE123" s="621"/>
      <c r="BF123" s="621"/>
      <c r="BG123" s="621"/>
      <c r="BH123" s="621"/>
      <c r="BI123" s="621"/>
      <c r="BJ123" s="621"/>
      <c r="BK123" s="621"/>
      <c r="BL123" s="621"/>
      <c r="BM123" s="621"/>
      <c r="BN123" s="621"/>
      <c r="BO123" s="621"/>
      <c r="BP123" s="621"/>
      <c r="BQ123" s="621"/>
      <c r="BR123" s="621"/>
      <c r="BS123" s="621"/>
      <c r="BT123" s="621"/>
    </row>
    <row r="124" spans="1:72" s="622" customFormat="1" ht="6.75" customHeight="1" x14ac:dyDescent="0.2">
      <c r="A124" s="342"/>
      <c r="B124" s="343"/>
      <c r="C124" s="361"/>
      <c r="D124" s="344"/>
      <c r="E124" s="345"/>
      <c r="F124" s="347"/>
      <c r="G124" s="359"/>
      <c r="H124" s="621"/>
      <c r="I124" s="621"/>
      <c r="J124" s="621"/>
      <c r="K124" s="621"/>
      <c r="L124" s="621"/>
      <c r="M124" s="621"/>
      <c r="N124" s="621"/>
      <c r="O124" s="621"/>
      <c r="P124" s="621"/>
      <c r="Q124" s="621"/>
      <c r="R124" s="621"/>
      <c r="S124" s="621"/>
      <c r="T124" s="621"/>
      <c r="U124" s="621"/>
      <c r="V124" s="621"/>
      <c r="W124" s="621"/>
      <c r="X124" s="621"/>
      <c r="Y124" s="621"/>
      <c r="Z124" s="621"/>
      <c r="AA124" s="621"/>
      <c r="AB124" s="621"/>
      <c r="AC124" s="621"/>
      <c r="AD124" s="621"/>
      <c r="AE124" s="621"/>
      <c r="AF124" s="621"/>
      <c r="AG124" s="621"/>
      <c r="AH124" s="621"/>
      <c r="AI124" s="621"/>
      <c r="AJ124" s="621"/>
      <c r="AK124" s="621"/>
      <c r="AL124" s="621"/>
      <c r="AM124" s="621"/>
      <c r="AN124" s="621"/>
      <c r="AO124" s="621"/>
      <c r="AP124" s="621"/>
      <c r="AQ124" s="621"/>
      <c r="AR124" s="621"/>
      <c r="AS124" s="621"/>
      <c r="AT124" s="621"/>
      <c r="AU124" s="621"/>
      <c r="AV124" s="621"/>
      <c r="AW124" s="621"/>
      <c r="AX124" s="621"/>
      <c r="AY124" s="621"/>
      <c r="AZ124" s="621"/>
      <c r="BA124" s="621"/>
      <c r="BB124" s="621"/>
      <c r="BC124" s="621"/>
      <c r="BD124" s="621"/>
      <c r="BE124" s="621"/>
      <c r="BF124" s="621"/>
      <c r="BG124" s="621"/>
      <c r="BH124" s="621"/>
      <c r="BI124" s="621"/>
      <c r="BJ124" s="621"/>
      <c r="BK124" s="621"/>
      <c r="BL124" s="621"/>
      <c r="BM124" s="621"/>
      <c r="BN124" s="621"/>
      <c r="BO124" s="621"/>
      <c r="BP124" s="621"/>
      <c r="BQ124" s="621"/>
      <c r="BR124" s="621"/>
      <c r="BS124" s="621"/>
      <c r="BT124" s="621"/>
    </row>
    <row r="125" spans="1:72" s="622" customFormat="1" ht="15.75" customHeight="1" x14ac:dyDescent="0.2">
      <c r="A125" s="342"/>
      <c r="B125" s="624" t="s">
        <v>8</v>
      </c>
      <c r="C125" s="344" t="s">
        <v>240</v>
      </c>
      <c r="D125" s="344" t="s">
        <v>252</v>
      </c>
      <c r="E125" s="345" t="s">
        <v>218</v>
      </c>
      <c r="F125" s="347" t="s">
        <v>218</v>
      </c>
      <c r="G125" s="346">
        <f>SUM(G127)</f>
        <v>94622.209999999992</v>
      </c>
      <c r="H125" s="621"/>
      <c r="I125" s="621"/>
      <c r="J125" s="621"/>
      <c r="K125" s="621"/>
      <c r="L125" s="621"/>
      <c r="M125" s="621"/>
      <c r="N125" s="621"/>
      <c r="O125" s="621"/>
      <c r="P125" s="621"/>
      <c r="Q125" s="621"/>
      <c r="R125" s="621"/>
      <c r="S125" s="621"/>
      <c r="T125" s="621"/>
      <c r="U125" s="621"/>
      <c r="V125" s="621"/>
      <c r="W125" s="621"/>
      <c r="X125" s="621"/>
      <c r="Y125" s="621"/>
      <c r="Z125" s="621"/>
      <c r="AA125" s="621"/>
      <c r="AB125" s="621"/>
      <c r="AC125" s="621"/>
      <c r="AD125" s="621"/>
      <c r="AE125" s="621"/>
      <c r="AF125" s="621"/>
      <c r="AG125" s="621"/>
      <c r="AH125" s="621"/>
      <c r="AI125" s="621"/>
      <c r="AJ125" s="621"/>
      <c r="AK125" s="621"/>
      <c r="AL125" s="621"/>
      <c r="AM125" s="621"/>
      <c r="AN125" s="621"/>
      <c r="AO125" s="621"/>
      <c r="AP125" s="621"/>
      <c r="AQ125" s="621"/>
      <c r="AR125" s="621"/>
      <c r="AS125" s="621"/>
      <c r="AT125" s="621"/>
      <c r="AU125" s="621"/>
      <c r="AV125" s="621"/>
      <c r="AW125" s="621"/>
      <c r="AX125" s="621"/>
      <c r="AY125" s="621"/>
      <c r="AZ125" s="621"/>
      <c r="BA125" s="621"/>
      <c r="BB125" s="621"/>
      <c r="BC125" s="621"/>
      <c r="BD125" s="621"/>
      <c r="BE125" s="621"/>
      <c r="BF125" s="621"/>
      <c r="BG125" s="621"/>
      <c r="BH125" s="621"/>
      <c r="BI125" s="621"/>
      <c r="BJ125" s="621"/>
      <c r="BK125" s="621"/>
      <c r="BL125" s="621"/>
      <c r="BM125" s="621"/>
      <c r="BN125" s="621"/>
      <c r="BO125" s="621"/>
      <c r="BP125" s="621"/>
      <c r="BQ125" s="621"/>
      <c r="BR125" s="621"/>
      <c r="BS125" s="621"/>
      <c r="BT125" s="621"/>
    </row>
    <row r="126" spans="1:72" s="622" customFormat="1" ht="4.5" customHeight="1" x14ac:dyDescent="0.2">
      <c r="A126" s="342"/>
      <c r="B126" s="343"/>
      <c r="C126" s="361"/>
      <c r="D126" s="344"/>
      <c r="E126" s="344"/>
      <c r="F126" s="354"/>
      <c r="G126" s="355"/>
      <c r="H126" s="621"/>
      <c r="I126" s="621"/>
      <c r="J126" s="621"/>
      <c r="K126" s="621"/>
      <c r="L126" s="621"/>
      <c r="M126" s="621"/>
      <c r="N126" s="621"/>
      <c r="O126" s="621"/>
      <c r="P126" s="621"/>
      <c r="Q126" s="621"/>
      <c r="R126" s="621"/>
      <c r="S126" s="621"/>
      <c r="T126" s="621"/>
      <c r="U126" s="621"/>
      <c r="V126" s="621"/>
      <c r="W126" s="621"/>
      <c r="X126" s="621"/>
      <c r="Y126" s="621"/>
      <c r="Z126" s="621"/>
      <c r="AA126" s="621"/>
      <c r="AB126" s="621"/>
      <c r="AC126" s="621"/>
      <c r="AD126" s="621"/>
      <c r="AE126" s="621"/>
      <c r="AF126" s="621"/>
      <c r="AG126" s="621"/>
      <c r="AH126" s="621"/>
      <c r="AI126" s="621"/>
      <c r="AJ126" s="621"/>
      <c r="AK126" s="621"/>
      <c r="AL126" s="621"/>
      <c r="AM126" s="621"/>
      <c r="AN126" s="621"/>
      <c r="AO126" s="621"/>
      <c r="AP126" s="621"/>
      <c r="AQ126" s="621"/>
      <c r="AR126" s="621"/>
      <c r="AS126" s="621"/>
      <c r="AT126" s="621"/>
      <c r="AU126" s="621"/>
      <c r="AV126" s="621"/>
      <c r="AW126" s="621"/>
      <c r="AX126" s="621"/>
      <c r="AY126" s="621"/>
      <c r="AZ126" s="621"/>
      <c r="BA126" s="621"/>
      <c r="BB126" s="621"/>
      <c r="BC126" s="621"/>
      <c r="BD126" s="621"/>
      <c r="BE126" s="621"/>
      <c r="BF126" s="621"/>
      <c r="BG126" s="621"/>
      <c r="BH126" s="621"/>
      <c r="BI126" s="621"/>
      <c r="BJ126" s="621"/>
      <c r="BK126" s="621"/>
      <c r="BL126" s="621"/>
      <c r="BM126" s="621"/>
      <c r="BN126" s="621"/>
      <c r="BO126" s="621"/>
      <c r="BP126" s="621"/>
      <c r="BQ126" s="621"/>
      <c r="BR126" s="621"/>
      <c r="BS126" s="621"/>
      <c r="BT126" s="621"/>
    </row>
    <row r="127" spans="1:72" s="622" customFormat="1" ht="15.75" customHeight="1" x14ac:dyDescent="0.2">
      <c r="A127" s="342"/>
      <c r="B127" s="343"/>
      <c r="C127" s="361"/>
      <c r="D127" s="344"/>
      <c r="E127" s="344"/>
      <c r="F127" s="354"/>
      <c r="G127" s="623">
        <f>SUM(G128:G130)</f>
        <v>94622.209999999992</v>
      </c>
      <c r="H127" s="621"/>
      <c r="I127" s="621"/>
      <c r="J127" s="621"/>
      <c r="K127" s="621"/>
      <c r="L127" s="621"/>
      <c r="M127" s="621"/>
      <c r="N127" s="621"/>
      <c r="O127" s="621"/>
      <c r="P127" s="621"/>
      <c r="Q127" s="621"/>
      <c r="R127" s="621"/>
      <c r="S127" s="621"/>
      <c r="T127" s="621"/>
      <c r="U127" s="621"/>
      <c r="V127" s="621"/>
      <c r="W127" s="621"/>
      <c r="X127" s="621"/>
      <c r="Y127" s="621"/>
      <c r="Z127" s="621"/>
      <c r="AA127" s="621"/>
      <c r="AB127" s="621"/>
      <c r="AC127" s="621"/>
      <c r="AD127" s="621"/>
      <c r="AE127" s="621"/>
      <c r="AF127" s="621"/>
      <c r="AG127" s="621"/>
      <c r="AH127" s="621"/>
      <c r="AI127" s="621"/>
      <c r="AJ127" s="621"/>
      <c r="AK127" s="621"/>
      <c r="AL127" s="621"/>
      <c r="AM127" s="621"/>
      <c r="AN127" s="621"/>
      <c r="AO127" s="621"/>
      <c r="AP127" s="621"/>
      <c r="AQ127" s="621"/>
      <c r="AR127" s="621"/>
      <c r="AS127" s="621"/>
      <c r="AT127" s="621"/>
      <c r="AU127" s="621"/>
      <c r="AV127" s="621"/>
      <c r="AW127" s="621"/>
      <c r="AX127" s="621"/>
      <c r="AY127" s="621"/>
      <c r="AZ127" s="621"/>
      <c r="BA127" s="621"/>
      <c r="BB127" s="621"/>
      <c r="BC127" s="621"/>
      <c r="BD127" s="621"/>
      <c r="BE127" s="621"/>
      <c r="BF127" s="621"/>
      <c r="BG127" s="621"/>
      <c r="BH127" s="621"/>
      <c r="BI127" s="621"/>
      <c r="BJ127" s="621"/>
      <c r="BK127" s="621"/>
      <c r="BL127" s="621"/>
      <c r="BM127" s="621"/>
      <c r="BN127" s="621"/>
      <c r="BO127" s="621"/>
      <c r="BP127" s="621"/>
      <c r="BQ127" s="621"/>
      <c r="BR127" s="621"/>
      <c r="BS127" s="621"/>
      <c r="BT127" s="621"/>
    </row>
    <row r="128" spans="1:72" s="622" customFormat="1" ht="15.75" customHeight="1" x14ac:dyDescent="0.2">
      <c r="A128" s="342"/>
      <c r="B128" s="343"/>
      <c r="C128" s="361"/>
      <c r="D128" s="344"/>
      <c r="E128" s="344" t="s">
        <v>235</v>
      </c>
      <c r="F128" s="354" t="s">
        <v>218</v>
      </c>
      <c r="G128" s="355">
        <f>13256+4811+25122.21+13127+14536+14070</f>
        <v>84922.209999999992</v>
      </c>
      <c r="H128" s="621"/>
      <c r="I128" s="621"/>
      <c r="J128" s="621"/>
      <c r="K128" s="621"/>
      <c r="L128" s="621"/>
      <c r="M128" s="621"/>
      <c r="N128" s="621"/>
      <c r="O128" s="621"/>
      <c r="P128" s="621"/>
      <c r="Q128" s="621"/>
      <c r="R128" s="621"/>
      <c r="S128" s="621"/>
      <c r="T128" s="621"/>
      <c r="U128" s="621"/>
      <c r="V128" s="621"/>
      <c r="W128" s="621"/>
      <c r="X128" s="621"/>
      <c r="Y128" s="621"/>
      <c r="Z128" s="621"/>
      <c r="AA128" s="621"/>
      <c r="AB128" s="621"/>
      <c r="AC128" s="621"/>
      <c r="AD128" s="621"/>
      <c r="AE128" s="621"/>
      <c r="AF128" s="621"/>
      <c r="AG128" s="621"/>
      <c r="AH128" s="621"/>
      <c r="AI128" s="621"/>
      <c r="AJ128" s="621"/>
      <c r="AK128" s="621"/>
      <c r="AL128" s="621"/>
      <c r="AM128" s="621"/>
      <c r="AN128" s="621"/>
      <c r="AO128" s="621"/>
      <c r="AP128" s="621"/>
      <c r="AQ128" s="621"/>
      <c r="AR128" s="621"/>
      <c r="AS128" s="621"/>
      <c r="AT128" s="621"/>
      <c r="AU128" s="621"/>
      <c r="AV128" s="621"/>
      <c r="AW128" s="621"/>
      <c r="AX128" s="621"/>
      <c r="AY128" s="621"/>
      <c r="AZ128" s="621"/>
      <c r="BA128" s="621"/>
      <c r="BB128" s="621"/>
      <c r="BC128" s="621"/>
      <c r="BD128" s="621"/>
      <c r="BE128" s="621"/>
      <c r="BF128" s="621"/>
      <c r="BG128" s="621"/>
      <c r="BH128" s="621"/>
      <c r="BI128" s="621"/>
      <c r="BJ128" s="621"/>
      <c r="BK128" s="621"/>
      <c r="BL128" s="621"/>
      <c r="BM128" s="621"/>
      <c r="BN128" s="621"/>
      <c r="BO128" s="621"/>
      <c r="BP128" s="621"/>
      <c r="BQ128" s="621"/>
      <c r="BR128" s="621"/>
      <c r="BS128" s="621"/>
      <c r="BT128" s="621"/>
    </row>
    <row r="129" spans="1:72" s="622" customFormat="1" ht="15.75" customHeight="1" x14ac:dyDescent="0.2">
      <c r="A129" s="342"/>
      <c r="B129" s="343"/>
      <c r="C129" s="361"/>
      <c r="D129" s="344"/>
      <c r="E129" s="344" t="s">
        <v>242</v>
      </c>
      <c r="F129" s="354" t="s">
        <v>218</v>
      </c>
      <c r="G129" s="355">
        <f>8100</f>
        <v>8100</v>
      </c>
      <c r="H129" s="621"/>
      <c r="I129" s="621"/>
      <c r="J129" s="621"/>
      <c r="K129" s="621"/>
      <c r="L129" s="621"/>
      <c r="M129" s="621"/>
      <c r="N129" s="621"/>
      <c r="O129" s="621"/>
      <c r="P129" s="621"/>
      <c r="Q129" s="621"/>
      <c r="R129" s="621"/>
      <c r="S129" s="621"/>
      <c r="T129" s="621"/>
      <c r="U129" s="621"/>
      <c r="V129" s="621"/>
      <c r="W129" s="621"/>
      <c r="X129" s="621"/>
      <c r="Y129" s="621"/>
      <c r="Z129" s="621"/>
      <c r="AA129" s="621"/>
      <c r="AB129" s="621"/>
      <c r="AC129" s="621"/>
      <c r="AD129" s="621"/>
      <c r="AE129" s="621"/>
      <c r="AF129" s="621"/>
      <c r="AG129" s="621"/>
      <c r="AH129" s="621"/>
      <c r="AI129" s="621"/>
      <c r="AJ129" s="621"/>
      <c r="AK129" s="621"/>
      <c r="AL129" s="621"/>
      <c r="AM129" s="621"/>
      <c r="AN129" s="621"/>
      <c r="AO129" s="621"/>
      <c r="AP129" s="621"/>
      <c r="AQ129" s="621"/>
      <c r="AR129" s="621"/>
      <c r="AS129" s="621"/>
      <c r="AT129" s="621"/>
      <c r="AU129" s="621"/>
      <c r="AV129" s="621"/>
      <c r="AW129" s="621"/>
      <c r="AX129" s="621"/>
      <c r="AY129" s="621"/>
      <c r="AZ129" s="621"/>
      <c r="BA129" s="621"/>
      <c r="BB129" s="621"/>
      <c r="BC129" s="621"/>
      <c r="BD129" s="621"/>
      <c r="BE129" s="621"/>
      <c r="BF129" s="621"/>
      <c r="BG129" s="621"/>
      <c r="BH129" s="621"/>
      <c r="BI129" s="621"/>
      <c r="BJ129" s="621"/>
      <c r="BK129" s="621"/>
      <c r="BL129" s="621"/>
      <c r="BM129" s="621"/>
      <c r="BN129" s="621"/>
      <c r="BO129" s="621"/>
      <c r="BP129" s="621"/>
      <c r="BQ129" s="621"/>
      <c r="BR129" s="621"/>
      <c r="BS129" s="621"/>
      <c r="BT129" s="621"/>
    </row>
    <row r="130" spans="1:72" s="622" customFormat="1" ht="15.75" customHeight="1" x14ac:dyDescent="0.2">
      <c r="A130" s="342"/>
      <c r="B130" s="343"/>
      <c r="C130" s="361"/>
      <c r="D130" s="344"/>
      <c r="E130" s="344" t="s">
        <v>228</v>
      </c>
      <c r="F130" s="354" t="s">
        <v>218</v>
      </c>
      <c r="G130" s="355">
        <f>1600</f>
        <v>1600</v>
      </c>
      <c r="H130" s="621"/>
      <c r="I130" s="621"/>
      <c r="J130" s="621"/>
      <c r="K130" s="621"/>
      <c r="L130" s="621"/>
      <c r="M130" s="621"/>
      <c r="N130" s="621"/>
      <c r="O130" s="621"/>
      <c r="P130" s="621"/>
      <c r="Q130" s="621"/>
      <c r="R130" s="621"/>
      <c r="S130" s="621"/>
      <c r="T130" s="621"/>
      <c r="U130" s="621"/>
      <c r="V130" s="621"/>
      <c r="W130" s="621"/>
      <c r="X130" s="621"/>
      <c r="Y130" s="621"/>
      <c r="Z130" s="621"/>
      <c r="AA130" s="621"/>
      <c r="AB130" s="621"/>
      <c r="AC130" s="621"/>
      <c r="AD130" s="621"/>
      <c r="AE130" s="621"/>
      <c r="AF130" s="621"/>
      <c r="AG130" s="621"/>
      <c r="AH130" s="621"/>
      <c r="AI130" s="621"/>
      <c r="AJ130" s="621"/>
      <c r="AK130" s="621"/>
      <c r="AL130" s="621"/>
      <c r="AM130" s="621"/>
      <c r="AN130" s="621"/>
      <c r="AO130" s="621"/>
      <c r="AP130" s="621"/>
      <c r="AQ130" s="621"/>
      <c r="AR130" s="621"/>
      <c r="AS130" s="621"/>
      <c r="AT130" s="621"/>
      <c r="AU130" s="621"/>
      <c r="AV130" s="621"/>
      <c r="AW130" s="621"/>
      <c r="AX130" s="621"/>
      <c r="AY130" s="621"/>
      <c r="AZ130" s="621"/>
      <c r="BA130" s="621"/>
      <c r="BB130" s="621"/>
      <c r="BC130" s="621"/>
      <c r="BD130" s="621"/>
      <c r="BE130" s="621"/>
      <c r="BF130" s="621"/>
      <c r="BG130" s="621"/>
      <c r="BH130" s="621"/>
      <c r="BI130" s="621"/>
      <c r="BJ130" s="621"/>
      <c r="BK130" s="621"/>
      <c r="BL130" s="621"/>
      <c r="BM130" s="621"/>
      <c r="BN130" s="621"/>
      <c r="BO130" s="621"/>
      <c r="BP130" s="621"/>
      <c r="BQ130" s="621"/>
      <c r="BR130" s="621"/>
      <c r="BS130" s="621"/>
      <c r="BT130" s="621"/>
    </row>
    <row r="131" spans="1:72" s="622" customFormat="1" ht="7.5" customHeight="1" x14ac:dyDescent="0.2">
      <c r="A131" s="342"/>
      <c r="B131" s="343"/>
      <c r="C131" s="361"/>
      <c r="D131" s="344"/>
      <c r="E131" s="345"/>
      <c r="F131" s="347"/>
      <c r="G131" s="359"/>
      <c r="H131" s="621"/>
      <c r="I131" s="621"/>
      <c r="J131" s="621"/>
      <c r="K131" s="621"/>
      <c r="L131" s="621"/>
      <c r="M131" s="621"/>
      <c r="N131" s="621"/>
      <c r="O131" s="621"/>
      <c r="P131" s="621"/>
      <c r="Q131" s="621"/>
      <c r="R131" s="621"/>
      <c r="S131" s="621"/>
      <c r="T131" s="621"/>
      <c r="U131" s="621"/>
      <c r="V131" s="621"/>
      <c r="W131" s="621"/>
      <c r="X131" s="621"/>
      <c r="Y131" s="621"/>
      <c r="Z131" s="621"/>
      <c r="AA131" s="621"/>
      <c r="AB131" s="621"/>
      <c r="AC131" s="621"/>
      <c r="AD131" s="621"/>
      <c r="AE131" s="621"/>
      <c r="AF131" s="621"/>
      <c r="AG131" s="621"/>
      <c r="AH131" s="621"/>
      <c r="AI131" s="621"/>
      <c r="AJ131" s="621"/>
      <c r="AK131" s="621"/>
      <c r="AL131" s="621"/>
      <c r="AM131" s="621"/>
      <c r="AN131" s="621"/>
      <c r="AO131" s="621"/>
      <c r="AP131" s="621"/>
      <c r="AQ131" s="621"/>
      <c r="AR131" s="621"/>
      <c r="AS131" s="621"/>
      <c r="AT131" s="621"/>
      <c r="AU131" s="621"/>
      <c r="AV131" s="621"/>
      <c r="AW131" s="621"/>
      <c r="AX131" s="621"/>
      <c r="AY131" s="621"/>
      <c r="AZ131" s="621"/>
      <c r="BA131" s="621"/>
      <c r="BB131" s="621"/>
      <c r="BC131" s="621"/>
      <c r="BD131" s="621"/>
      <c r="BE131" s="621"/>
      <c r="BF131" s="621"/>
      <c r="BG131" s="621"/>
      <c r="BH131" s="621"/>
      <c r="BI131" s="621"/>
      <c r="BJ131" s="621"/>
      <c r="BK131" s="621"/>
      <c r="BL131" s="621"/>
      <c r="BM131" s="621"/>
      <c r="BN131" s="621"/>
      <c r="BO131" s="621"/>
      <c r="BP131" s="621"/>
      <c r="BQ131" s="621"/>
      <c r="BR131" s="621"/>
      <c r="BS131" s="621"/>
      <c r="BT131" s="621"/>
    </row>
    <row r="132" spans="1:72" s="622" customFormat="1" ht="15.75" customHeight="1" x14ac:dyDescent="0.2">
      <c r="A132" s="342"/>
      <c r="B132" s="624" t="s">
        <v>8</v>
      </c>
      <c r="C132" s="344" t="s">
        <v>240</v>
      </c>
      <c r="D132" s="344" t="s">
        <v>253</v>
      </c>
      <c r="E132" s="345" t="s">
        <v>218</v>
      </c>
      <c r="F132" s="347" t="s">
        <v>218</v>
      </c>
      <c r="G132" s="346">
        <f>SUM(G134)</f>
        <v>17844</v>
      </c>
      <c r="H132" s="621"/>
      <c r="I132" s="621"/>
      <c r="J132" s="621"/>
      <c r="K132" s="621"/>
      <c r="L132" s="621"/>
      <c r="M132" s="621"/>
      <c r="N132" s="621"/>
      <c r="O132" s="621"/>
      <c r="P132" s="621"/>
      <c r="Q132" s="621"/>
      <c r="R132" s="621"/>
      <c r="S132" s="621"/>
      <c r="T132" s="621"/>
      <c r="U132" s="621"/>
      <c r="V132" s="621"/>
      <c r="W132" s="621"/>
      <c r="X132" s="621"/>
      <c r="Y132" s="621"/>
      <c r="Z132" s="621"/>
      <c r="AA132" s="621"/>
      <c r="AB132" s="621"/>
      <c r="AC132" s="621"/>
      <c r="AD132" s="621"/>
      <c r="AE132" s="621"/>
      <c r="AF132" s="621"/>
      <c r="AG132" s="621"/>
      <c r="AH132" s="621"/>
      <c r="AI132" s="621"/>
      <c r="AJ132" s="621"/>
      <c r="AK132" s="621"/>
      <c r="AL132" s="621"/>
      <c r="AM132" s="621"/>
      <c r="AN132" s="621"/>
      <c r="AO132" s="621"/>
      <c r="AP132" s="621"/>
      <c r="AQ132" s="621"/>
      <c r="AR132" s="621"/>
      <c r="AS132" s="621"/>
      <c r="AT132" s="621"/>
      <c r="AU132" s="621"/>
      <c r="AV132" s="621"/>
      <c r="AW132" s="621"/>
      <c r="AX132" s="621"/>
      <c r="AY132" s="621"/>
      <c r="AZ132" s="621"/>
      <c r="BA132" s="621"/>
      <c r="BB132" s="621"/>
      <c r="BC132" s="621"/>
      <c r="BD132" s="621"/>
      <c r="BE132" s="621"/>
      <c r="BF132" s="621"/>
      <c r="BG132" s="621"/>
      <c r="BH132" s="621"/>
      <c r="BI132" s="621"/>
      <c r="BJ132" s="621"/>
      <c r="BK132" s="621"/>
      <c r="BL132" s="621"/>
      <c r="BM132" s="621"/>
      <c r="BN132" s="621"/>
      <c r="BO132" s="621"/>
      <c r="BP132" s="621"/>
      <c r="BQ132" s="621"/>
      <c r="BR132" s="621"/>
      <c r="BS132" s="621"/>
      <c r="BT132" s="621"/>
    </row>
    <row r="133" spans="1:72" s="622" customFormat="1" ht="5.25" customHeight="1" x14ac:dyDescent="0.2">
      <c r="A133" s="342"/>
      <c r="B133" s="343"/>
      <c r="C133" s="361"/>
      <c r="D133" s="344"/>
      <c r="E133" s="344"/>
      <c r="F133" s="354"/>
      <c r="G133" s="355"/>
      <c r="H133" s="621"/>
      <c r="I133" s="621"/>
      <c r="J133" s="621"/>
      <c r="K133" s="621"/>
      <c r="L133" s="621"/>
      <c r="M133" s="621"/>
      <c r="N133" s="621"/>
      <c r="O133" s="621"/>
      <c r="P133" s="621"/>
      <c r="Q133" s="621"/>
      <c r="R133" s="621"/>
      <c r="S133" s="621"/>
      <c r="T133" s="621"/>
      <c r="U133" s="621"/>
      <c r="V133" s="621"/>
      <c r="W133" s="621"/>
      <c r="X133" s="621"/>
      <c r="Y133" s="621"/>
      <c r="Z133" s="621"/>
      <c r="AA133" s="621"/>
      <c r="AB133" s="621"/>
      <c r="AC133" s="621"/>
      <c r="AD133" s="621"/>
      <c r="AE133" s="621"/>
      <c r="AF133" s="621"/>
      <c r="AG133" s="621"/>
      <c r="AH133" s="621"/>
      <c r="AI133" s="621"/>
      <c r="AJ133" s="621"/>
      <c r="AK133" s="621"/>
      <c r="AL133" s="621"/>
      <c r="AM133" s="621"/>
      <c r="AN133" s="621"/>
      <c r="AO133" s="621"/>
      <c r="AP133" s="621"/>
      <c r="AQ133" s="621"/>
      <c r="AR133" s="621"/>
      <c r="AS133" s="621"/>
      <c r="AT133" s="621"/>
      <c r="AU133" s="621"/>
      <c r="AV133" s="621"/>
      <c r="AW133" s="621"/>
      <c r="AX133" s="621"/>
      <c r="AY133" s="621"/>
      <c r="AZ133" s="621"/>
      <c r="BA133" s="621"/>
      <c r="BB133" s="621"/>
      <c r="BC133" s="621"/>
      <c r="BD133" s="621"/>
      <c r="BE133" s="621"/>
      <c r="BF133" s="621"/>
      <c r="BG133" s="621"/>
      <c r="BH133" s="621"/>
      <c r="BI133" s="621"/>
      <c r="BJ133" s="621"/>
      <c r="BK133" s="621"/>
      <c r="BL133" s="621"/>
      <c r="BM133" s="621"/>
      <c r="BN133" s="621"/>
      <c r="BO133" s="621"/>
      <c r="BP133" s="621"/>
      <c r="BQ133" s="621"/>
      <c r="BR133" s="621"/>
      <c r="BS133" s="621"/>
      <c r="BT133" s="621"/>
    </row>
    <row r="134" spans="1:72" s="622" customFormat="1" ht="15.75" customHeight="1" x14ac:dyDescent="0.2">
      <c r="A134" s="342"/>
      <c r="B134" s="343"/>
      <c r="C134" s="361"/>
      <c r="D134" s="344"/>
      <c r="E134" s="344"/>
      <c r="F134" s="354"/>
      <c r="G134" s="623">
        <f>SUM(G135:G135)</f>
        <v>17844</v>
      </c>
      <c r="H134" s="621"/>
      <c r="I134" s="621"/>
      <c r="J134" s="621"/>
      <c r="K134" s="621"/>
      <c r="L134" s="621"/>
      <c r="M134" s="621"/>
      <c r="N134" s="621"/>
      <c r="O134" s="621"/>
      <c r="P134" s="621"/>
      <c r="Q134" s="621"/>
      <c r="R134" s="621"/>
      <c r="S134" s="621"/>
      <c r="T134" s="621"/>
      <c r="U134" s="621"/>
      <c r="V134" s="621"/>
      <c r="W134" s="621"/>
      <c r="X134" s="621"/>
      <c r="Y134" s="621"/>
      <c r="Z134" s="621"/>
      <c r="AA134" s="621"/>
      <c r="AB134" s="621"/>
      <c r="AC134" s="621"/>
      <c r="AD134" s="621"/>
      <c r="AE134" s="621"/>
      <c r="AF134" s="621"/>
      <c r="AG134" s="621"/>
      <c r="AH134" s="621"/>
      <c r="AI134" s="621"/>
      <c r="AJ134" s="621"/>
      <c r="AK134" s="621"/>
      <c r="AL134" s="621"/>
      <c r="AM134" s="621"/>
      <c r="AN134" s="621"/>
      <c r="AO134" s="621"/>
      <c r="AP134" s="621"/>
      <c r="AQ134" s="621"/>
      <c r="AR134" s="621"/>
      <c r="AS134" s="621"/>
      <c r="AT134" s="621"/>
      <c r="AU134" s="621"/>
      <c r="AV134" s="621"/>
      <c r="AW134" s="621"/>
      <c r="AX134" s="621"/>
      <c r="AY134" s="621"/>
      <c r="AZ134" s="621"/>
      <c r="BA134" s="621"/>
      <c r="BB134" s="621"/>
      <c r="BC134" s="621"/>
      <c r="BD134" s="621"/>
      <c r="BE134" s="621"/>
      <c r="BF134" s="621"/>
      <c r="BG134" s="621"/>
      <c r="BH134" s="621"/>
      <c r="BI134" s="621"/>
      <c r="BJ134" s="621"/>
      <c r="BK134" s="621"/>
      <c r="BL134" s="621"/>
      <c r="BM134" s="621"/>
      <c r="BN134" s="621"/>
      <c r="BO134" s="621"/>
      <c r="BP134" s="621"/>
      <c r="BQ134" s="621"/>
      <c r="BR134" s="621"/>
      <c r="BS134" s="621"/>
      <c r="BT134" s="621"/>
    </row>
    <row r="135" spans="1:72" s="622" customFormat="1" ht="15.75" customHeight="1" x14ac:dyDescent="0.2">
      <c r="A135" s="342"/>
      <c r="B135" s="343"/>
      <c r="C135" s="361"/>
      <c r="D135" s="344"/>
      <c r="E135" s="344" t="s">
        <v>235</v>
      </c>
      <c r="F135" s="354" t="s">
        <v>218</v>
      </c>
      <c r="G135" s="355">
        <f>3481+3708+3352+3711+3592</f>
        <v>17844</v>
      </c>
      <c r="H135" s="621"/>
      <c r="I135" s="621"/>
      <c r="J135" s="621"/>
      <c r="K135" s="621"/>
      <c r="L135" s="621"/>
      <c r="M135" s="621"/>
      <c r="N135" s="621"/>
      <c r="O135" s="621"/>
      <c r="P135" s="621"/>
      <c r="Q135" s="621"/>
      <c r="R135" s="621"/>
      <c r="S135" s="621"/>
      <c r="T135" s="621"/>
      <c r="U135" s="621"/>
      <c r="V135" s="621"/>
      <c r="W135" s="621"/>
      <c r="X135" s="621"/>
      <c r="Y135" s="621"/>
      <c r="Z135" s="621"/>
      <c r="AA135" s="621"/>
      <c r="AB135" s="621"/>
      <c r="AC135" s="621"/>
      <c r="AD135" s="621"/>
      <c r="AE135" s="621"/>
      <c r="AF135" s="621"/>
      <c r="AG135" s="621"/>
      <c r="AH135" s="621"/>
      <c r="AI135" s="621"/>
      <c r="AJ135" s="621"/>
      <c r="AK135" s="621"/>
      <c r="AL135" s="621"/>
      <c r="AM135" s="621"/>
      <c r="AN135" s="621"/>
      <c r="AO135" s="621"/>
      <c r="AP135" s="621"/>
      <c r="AQ135" s="621"/>
      <c r="AR135" s="621"/>
      <c r="AS135" s="621"/>
      <c r="AT135" s="621"/>
      <c r="AU135" s="621"/>
      <c r="AV135" s="621"/>
      <c r="AW135" s="621"/>
      <c r="AX135" s="621"/>
      <c r="AY135" s="621"/>
      <c r="AZ135" s="621"/>
      <c r="BA135" s="621"/>
      <c r="BB135" s="621"/>
      <c r="BC135" s="621"/>
      <c r="BD135" s="621"/>
      <c r="BE135" s="621"/>
      <c r="BF135" s="621"/>
      <c r="BG135" s="621"/>
      <c r="BH135" s="621"/>
      <c r="BI135" s="621"/>
      <c r="BJ135" s="621"/>
      <c r="BK135" s="621"/>
      <c r="BL135" s="621"/>
      <c r="BM135" s="621"/>
      <c r="BN135" s="621"/>
      <c r="BO135" s="621"/>
      <c r="BP135" s="621"/>
      <c r="BQ135" s="621"/>
      <c r="BR135" s="621"/>
      <c r="BS135" s="621"/>
      <c r="BT135" s="621"/>
    </row>
    <row r="136" spans="1:72" s="622" customFormat="1" ht="4.5" customHeight="1" x14ac:dyDescent="0.2">
      <c r="A136" s="342"/>
      <c r="B136" s="343"/>
      <c r="C136" s="361"/>
      <c r="D136" s="344"/>
      <c r="E136" s="345"/>
      <c r="F136" s="347"/>
      <c r="G136" s="359"/>
      <c r="H136" s="621"/>
      <c r="I136" s="621"/>
      <c r="J136" s="621"/>
      <c r="K136" s="621"/>
      <c r="L136" s="621"/>
      <c r="M136" s="621"/>
      <c r="N136" s="621"/>
      <c r="O136" s="621"/>
      <c r="P136" s="621"/>
      <c r="Q136" s="621"/>
      <c r="R136" s="621"/>
      <c r="S136" s="621"/>
      <c r="T136" s="621"/>
      <c r="U136" s="621"/>
      <c r="V136" s="621"/>
      <c r="W136" s="621"/>
      <c r="X136" s="621"/>
      <c r="Y136" s="621"/>
      <c r="Z136" s="621"/>
      <c r="AA136" s="621"/>
      <c r="AB136" s="621"/>
      <c r="AC136" s="621"/>
      <c r="AD136" s="621"/>
      <c r="AE136" s="621"/>
      <c r="AF136" s="621"/>
      <c r="AG136" s="621"/>
      <c r="AH136" s="621"/>
      <c r="AI136" s="621"/>
      <c r="AJ136" s="621"/>
      <c r="AK136" s="621"/>
      <c r="AL136" s="621"/>
      <c r="AM136" s="621"/>
      <c r="AN136" s="621"/>
      <c r="AO136" s="621"/>
      <c r="AP136" s="621"/>
      <c r="AQ136" s="621"/>
      <c r="AR136" s="621"/>
      <c r="AS136" s="621"/>
      <c r="AT136" s="621"/>
      <c r="AU136" s="621"/>
      <c r="AV136" s="621"/>
      <c r="AW136" s="621"/>
      <c r="AX136" s="621"/>
      <c r="AY136" s="621"/>
      <c r="AZ136" s="621"/>
      <c r="BA136" s="621"/>
      <c r="BB136" s="621"/>
      <c r="BC136" s="621"/>
      <c r="BD136" s="621"/>
      <c r="BE136" s="621"/>
      <c r="BF136" s="621"/>
      <c r="BG136" s="621"/>
      <c r="BH136" s="621"/>
      <c r="BI136" s="621"/>
      <c r="BJ136" s="621"/>
      <c r="BK136" s="621"/>
      <c r="BL136" s="621"/>
      <c r="BM136" s="621"/>
      <c r="BN136" s="621"/>
      <c r="BO136" s="621"/>
      <c r="BP136" s="621"/>
      <c r="BQ136" s="621"/>
      <c r="BR136" s="621"/>
      <c r="BS136" s="621"/>
      <c r="BT136" s="621"/>
    </row>
    <row r="137" spans="1:72" s="622" customFormat="1" ht="15.75" customHeight="1" x14ac:dyDescent="0.2">
      <c r="A137" s="342"/>
      <c r="B137" s="624" t="s">
        <v>8</v>
      </c>
      <c r="C137" s="344" t="s">
        <v>254</v>
      </c>
      <c r="D137" s="344" t="s">
        <v>255</v>
      </c>
      <c r="E137" s="345" t="s">
        <v>218</v>
      </c>
      <c r="F137" s="347" t="s">
        <v>218</v>
      </c>
      <c r="G137" s="346">
        <f>SUM(G139)</f>
        <v>45122.7</v>
      </c>
      <c r="H137" s="621"/>
      <c r="I137" s="621"/>
      <c r="J137" s="621"/>
      <c r="K137" s="621"/>
      <c r="L137" s="621"/>
      <c r="M137" s="621"/>
      <c r="N137" s="621"/>
      <c r="O137" s="621"/>
      <c r="P137" s="621"/>
      <c r="Q137" s="621"/>
      <c r="R137" s="621"/>
      <c r="S137" s="621"/>
      <c r="T137" s="621"/>
      <c r="U137" s="621"/>
      <c r="V137" s="621"/>
      <c r="W137" s="621"/>
      <c r="X137" s="621"/>
      <c r="Y137" s="621"/>
      <c r="Z137" s="621"/>
      <c r="AA137" s="621"/>
      <c r="AB137" s="621"/>
      <c r="AC137" s="621"/>
      <c r="AD137" s="621"/>
      <c r="AE137" s="621"/>
      <c r="AF137" s="621"/>
      <c r="AG137" s="621"/>
      <c r="AH137" s="621"/>
      <c r="AI137" s="621"/>
      <c r="AJ137" s="621"/>
      <c r="AK137" s="621"/>
      <c r="AL137" s="621"/>
      <c r="AM137" s="621"/>
      <c r="AN137" s="621"/>
      <c r="AO137" s="621"/>
      <c r="AP137" s="621"/>
      <c r="AQ137" s="621"/>
      <c r="AR137" s="621"/>
      <c r="AS137" s="621"/>
      <c r="AT137" s="621"/>
      <c r="AU137" s="621"/>
      <c r="AV137" s="621"/>
      <c r="AW137" s="621"/>
      <c r="AX137" s="621"/>
      <c r="AY137" s="621"/>
      <c r="AZ137" s="621"/>
      <c r="BA137" s="621"/>
      <c r="BB137" s="621"/>
      <c r="BC137" s="621"/>
      <c r="BD137" s="621"/>
      <c r="BE137" s="621"/>
      <c r="BF137" s="621"/>
      <c r="BG137" s="621"/>
      <c r="BH137" s="621"/>
      <c r="BI137" s="621"/>
      <c r="BJ137" s="621"/>
      <c r="BK137" s="621"/>
      <c r="BL137" s="621"/>
      <c r="BM137" s="621"/>
      <c r="BN137" s="621"/>
      <c r="BO137" s="621"/>
      <c r="BP137" s="621"/>
      <c r="BQ137" s="621"/>
      <c r="BR137" s="621"/>
      <c r="BS137" s="621"/>
      <c r="BT137" s="621"/>
    </row>
    <row r="138" spans="1:72" s="622" customFormat="1" ht="7.5" customHeight="1" x14ac:dyDescent="0.2">
      <c r="A138" s="342"/>
      <c r="B138" s="343"/>
      <c r="C138" s="361"/>
      <c r="D138" s="344"/>
      <c r="E138" s="344"/>
      <c r="F138" s="354"/>
      <c r="G138" s="355"/>
      <c r="H138" s="621"/>
      <c r="I138" s="621"/>
      <c r="J138" s="621"/>
      <c r="K138" s="621"/>
      <c r="L138" s="621"/>
      <c r="M138" s="621"/>
      <c r="N138" s="621"/>
      <c r="O138" s="621"/>
      <c r="P138" s="621"/>
      <c r="Q138" s="621"/>
      <c r="R138" s="621"/>
      <c r="S138" s="621"/>
      <c r="T138" s="621"/>
      <c r="U138" s="621"/>
      <c r="V138" s="621"/>
      <c r="W138" s="621"/>
      <c r="X138" s="621"/>
      <c r="Y138" s="621"/>
      <c r="Z138" s="621"/>
      <c r="AA138" s="621"/>
      <c r="AB138" s="621"/>
      <c r="AC138" s="621"/>
      <c r="AD138" s="621"/>
      <c r="AE138" s="621"/>
      <c r="AF138" s="621"/>
      <c r="AG138" s="621"/>
      <c r="AH138" s="621"/>
      <c r="AI138" s="621"/>
      <c r="AJ138" s="621"/>
      <c r="AK138" s="621"/>
      <c r="AL138" s="621"/>
      <c r="AM138" s="621"/>
      <c r="AN138" s="621"/>
      <c r="AO138" s="621"/>
      <c r="AP138" s="621"/>
      <c r="AQ138" s="621"/>
      <c r="AR138" s="621"/>
      <c r="AS138" s="621"/>
      <c r="AT138" s="621"/>
      <c r="AU138" s="621"/>
      <c r="AV138" s="621"/>
      <c r="AW138" s="621"/>
      <c r="AX138" s="621"/>
      <c r="AY138" s="621"/>
      <c r="AZ138" s="621"/>
      <c r="BA138" s="621"/>
      <c r="BB138" s="621"/>
      <c r="BC138" s="621"/>
      <c r="BD138" s="621"/>
      <c r="BE138" s="621"/>
      <c r="BF138" s="621"/>
      <c r="BG138" s="621"/>
      <c r="BH138" s="621"/>
      <c r="BI138" s="621"/>
      <c r="BJ138" s="621"/>
      <c r="BK138" s="621"/>
      <c r="BL138" s="621"/>
      <c r="BM138" s="621"/>
      <c r="BN138" s="621"/>
      <c r="BO138" s="621"/>
      <c r="BP138" s="621"/>
      <c r="BQ138" s="621"/>
      <c r="BR138" s="621"/>
      <c r="BS138" s="621"/>
      <c r="BT138" s="621"/>
    </row>
    <row r="139" spans="1:72" s="622" customFormat="1" ht="15.75" customHeight="1" x14ac:dyDescent="0.2">
      <c r="A139" s="342"/>
      <c r="B139" s="343"/>
      <c r="C139" s="361"/>
      <c r="D139" s="344"/>
      <c r="E139" s="344"/>
      <c r="F139" s="354"/>
      <c r="G139" s="623">
        <f>SUM(G140:G140)</f>
        <v>45122.7</v>
      </c>
      <c r="H139" s="621"/>
      <c r="I139" s="621"/>
      <c r="J139" s="621"/>
      <c r="K139" s="621"/>
      <c r="L139" s="621"/>
      <c r="M139" s="621"/>
      <c r="N139" s="621"/>
      <c r="O139" s="621"/>
      <c r="P139" s="621"/>
      <c r="Q139" s="621"/>
      <c r="R139" s="621"/>
      <c r="S139" s="621"/>
      <c r="T139" s="621"/>
      <c r="U139" s="621"/>
      <c r="V139" s="621"/>
      <c r="W139" s="621"/>
      <c r="X139" s="621"/>
      <c r="Y139" s="621"/>
      <c r="Z139" s="621"/>
      <c r="AA139" s="621"/>
      <c r="AB139" s="621"/>
      <c r="AC139" s="621"/>
      <c r="AD139" s="621"/>
      <c r="AE139" s="621"/>
      <c r="AF139" s="621"/>
      <c r="AG139" s="621"/>
      <c r="AH139" s="621"/>
      <c r="AI139" s="621"/>
      <c r="AJ139" s="621"/>
      <c r="AK139" s="621"/>
      <c r="AL139" s="621"/>
      <c r="AM139" s="621"/>
      <c r="AN139" s="621"/>
      <c r="AO139" s="621"/>
      <c r="AP139" s="621"/>
      <c r="AQ139" s="621"/>
      <c r="AR139" s="621"/>
      <c r="AS139" s="621"/>
      <c r="AT139" s="621"/>
      <c r="AU139" s="621"/>
      <c r="AV139" s="621"/>
      <c r="AW139" s="621"/>
      <c r="AX139" s="621"/>
      <c r="AY139" s="621"/>
      <c r="AZ139" s="621"/>
      <c r="BA139" s="621"/>
      <c r="BB139" s="621"/>
      <c r="BC139" s="621"/>
      <c r="BD139" s="621"/>
      <c r="BE139" s="621"/>
      <c r="BF139" s="621"/>
      <c r="BG139" s="621"/>
      <c r="BH139" s="621"/>
      <c r="BI139" s="621"/>
      <c r="BJ139" s="621"/>
      <c r="BK139" s="621"/>
      <c r="BL139" s="621"/>
      <c r="BM139" s="621"/>
      <c r="BN139" s="621"/>
      <c r="BO139" s="621"/>
      <c r="BP139" s="621"/>
      <c r="BQ139" s="621"/>
      <c r="BR139" s="621"/>
      <c r="BS139" s="621"/>
      <c r="BT139" s="621"/>
    </row>
    <row r="140" spans="1:72" s="622" customFormat="1" ht="15.75" customHeight="1" x14ac:dyDescent="0.2">
      <c r="A140" s="342"/>
      <c r="B140" s="343"/>
      <c r="C140" s="361"/>
      <c r="D140" s="344"/>
      <c r="E140" s="344" t="s">
        <v>235</v>
      </c>
      <c r="F140" s="354" t="s">
        <v>218</v>
      </c>
      <c r="G140" s="355">
        <f>5888+6308+9364.7+7407+7608+8547</f>
        <v>45122.7</v>
      </c>
      <c r="H140" s="621"/>
      <c r="I140" s="621"/>
      <c r="J140" s="621"/>
      <c r="K140" s="621"/>
      <c r="L140" s="621"/>
      <c r="M140" s="621"/>
      <c r="N140" s="621"/>
      <c r="O140" s="621"/>
      <c r="P140" s="621"/>
      <c r="Q140" s="621"/>
      <c r="R140" s="621"/>
      <c r="S140" s="621"/>
      <c r="T140" s="621"/>
      <c r="U140" s="621"/>
      <c r="V140" s="621"/>
      <c r="W140" s="621"/>
      <c r="X140" s="621"/>
      <c r="Y140" s="621"/>
      <c r="Z140" s="621"/>
      <c r="AA140" s="621"/>
      <c r="AB140" s="621"/>
      <c r="AC140" s="621"/>
      <c r="AD140" s="621"/>
      <c r="AE140" s="621"/>
      <c r="AF140" s="621"/>
      <c r="AG140" s="621"/>
      <c r="AH140" s="621"/>
      <c r="AI140" s="621"/>
      <c r="AJ140" s="621"/>
      <c r="AK140" s="621"/>
      <c r="AL140" s="621"/>
      <c r="AM140" s="621"/>
      <c r="AN140" s="621"/>
      <c r="AO140" s="621"/>
      <c r="AP140" s="621"/>
      <c r="AQ140" s="621"/>
      <c r="AR140" s="621"/>
      <c r="AS140" s="621"/>
      <c r="AT140" s="621"/>
      <c r="AU140" s="621"/>
      <c r="AV140" s="621"/>
      <c r="AW140" s="621"/>
      <c r="AX140" s="621"/>
      <c r="AY140" s="621"/>
      <c r="AZ140" s="621"/>
      <c r="BA140" s="621"/>
      <c r="BB140" s="621"/>
      <c r="BC140" s="621"/>
      <c r="BD140" s="621"/>
      <c r="BE140" s="621"/>
      <c r="BF140" s="621"/>
      <c r="BG140" s="621"/>
      <c r="BH140" s="621"/>
      <c r="BI140" s="621"/>
      <c r="BJ140" s="621"/>
      <c r="BK140" s="621"/>
      <c r="BL140" s="621"/>
      <c r="BM140" s="621"/>
      <c r="BN140" s="621"/>
      <c r="BO140" s="621"/>
      <c r="BP140" s="621"/>
      <c r="BQ140" s="621"/>
      <c r="BR140" s="621"/>
      <c r="BS140" s="621"/>
      <c r="BT140" s="621"/>
    </row>
    <row r="141" spans="1:72" s="622" customFormat="1" ht="6.75" customHeight="1" x14ac:dyDescent="0.2">
      <c r="A141" s="356"/>
      <c r="B141" s="357"/>
      <c r="C141" s="358"/>
      <c r="D141" s="345"/>
      <c r="E141" s="345"/>
      <c r="F141" s="347"/>
      <c r="G141" s="359"/>
      <c r="H141" s="621"/>
      <c r="I141" s="621"/>
      <c r="J141" s="621"/>
      <c r="K141" s="621"/>
      <c r="L141" s="621"/>
      <c r="M141" s="621"/>
      <c r="N141" s="621"/>
      <c r="O141" s="621"/>
      <c r="P141" s="621"/>
      <c r="Q141" s="621"/>
      <c r="R141" s="621"/>
      <c r="S141" s="621"/>
      <c r="T141" s="621"/>
      <c r="U141" s="621"/>
      <c r="V141" s="621"/>
      <c r="W141" s="621"/>
      <c r="X141" s="621"/>
      <c r="Y141" s="621"/>
      <c r="Z141" s="621"/>
      <c r="AA141" s="621"/>
      <c r="AB141" s="621"/>
      <c r="AC141" s="621"/>
      <c r="AD141" s="621"/>
      <c r="AE141" s="621"/>
      <c r="AF141" s="621"/>
      <c r="AG141" s="621"/>
      <c r="AH141" s="621"/>
      <c r="AI141" s="621"/>
      <c r="AJ141" s="621"/>
      <c r="AK141" s="621"/>
      <c r="AL141" s="621"/>
      <c r="AM141" s="621"/>
      <c r="AN141" s="621"/>
      <c r="AO141" s="621"/>
      <c r="AP141" s="621"/>
      <c r="AQ141" s="621"/>
      <c r="AR141" s="621"/>
      <c r="AS141" s="621"/>
      <c r="AT141" s="621"/>
      <c r="AU141" s="621"/>
      <c r="AV141" s="621"/>
      <c r="AW141" s="621"/>
      <c r="AX141" s="621"/>
      <c r="AY141" s="621"/>
      <c r="AZ141" s="621"/>
      <c r="BA141" s="621"/>
      <c r="BB141" s="621"/>
      <c r="BC141" s="621"/>
      <c r="BD141" s="621"/>
      <c r="BE141" s="621"/>
      <c r="BF141" s="621"/>
      <c r="BG141" s="621"/>
      <c r="BH141" s="621"/>
      <c r="BI141" s="621"/>
      <c r="BJ141" s="621"/>
      <c r="BK141" s="621"/>
      <c r="BL141" s="621"/>
      <c r="BM141" s="621"/>
      <c r="BN141" s="621"/>
      <c r="BO141" s="621"/>
      <c r="BP141" s="621"/>
      <c r="BQ141" s="621"/>
      <c r="BR141" s="621"/>
      <c r="BS141" s="621"/>
      <c r="BT141" s="621"/>
    </row>
    <row r="142" spans="1:72" s="622" customFormat="1" ht="15.75" customHeight="1" x14ac:dyDescent="0.2">
      <c r="A142" s="342"/>
      <c r="B142" s="343"/>
      <c r="C142" s="344"/>
      <c r="D142" s="344"/>
      <c r="E142" s="345" t="s">
        <v>217</v>
      </c>
      <c r="F142" s="346">
        <f>270+270+270+270</f>
        <v>1080</v>
      </c>
      <c r="G142" s="347" t="s">
        <v>218</v>
      </c>
      <c r="H142" s="621"/>
      <c r="I142" s="621"/>
      <c r="J142" s="621"/>
      <c r="K142" s="621"/>
      <c r="L142" s="621"/>
      <c r="M142" s="621"/>
      <c r="N142" s="621"/>
      <c r="O142" s="621"/>
      <c r="P142" s="621"/>
      <c r="Q142" s="621"/>
      <c r="R142" s="621"/>
      <c r="S142" s="621"/>
      <c r="T142" s="621"/>
      <c r="U142" s="621"/>
      <c r="V142" s="621"/>
      <c r="W142" s="621"/>
      <c r="X142" s="621"/>
      <c r="Y142" s="621"/>
      <c r="Z142" s="621"/>
      <c r="AA142" s="621"/>
      <c r="AB142" s="621"/>
      <c r="AC142" s="621"/>
      <c r="AD142" s="621"/>
      <c r="AE142" s="621"/>
      <c r="AF142" s="621"/>
      <c r="AG142" s="621"/>
      <c r="AH142" s="621"/>
      <c r="AI142" s="621"/>
      <c r="AJ142" s="621"/>
      <c r="AK142" s="621"/>
      <c r="AL142" s="621"/>
      <c r="AM142" s="621"/>
      <c r="AN142" s="621"/>
      <c r="AO142" s="621"/>
      <c r="AP142" s="621"/>
      <c r="AQ142" s="621"/>
      <c r="AR142" s="621"/>
      <c r="AS142" s="621"/>
      <c r="AT142" s="621"/>
      <c r="AU142" s="621"/>
      <c r="AV142" s="621"/>
      <c r="AW142" s="621"/>
      <c r="AX142" s="621"/>
      <c r="AY142" s="621"/>
      <c r="AZ142" s="621"/>
      <c r="BA142" s="621"/>
      <c r="BB142" s="621"/>
      <c r="BC142" s="621"/>
      <c r="BD142" s="621"/>
      <c r="BE142" s="621"/>
      <c r="BF142" s="621"/>
      <c r="BG142" s="621"/>
      <c r="BH142" s="621"/>
      <c r="BI142" s="621"/>
      <c r="BJ142" s="621"/>
      <c r="BK142" s="621"/>
      <c r="BL142" s="621"/>
      <c r="BM142" s="621"/>
      <c r="BN142" s="621"/>
      <c r="BO142" s="621"/>
      <c r="BP142" s="621"/>
      <c r="BQ142" s="621"/>
      <c r="BR142" s="621"/>
      <c r="BS142" s="621"/>
      <c r="BT142" s="621"/>
    </row>
    <row r="143" spans="1:72" s="622" customFormat="1" ht="48" customHeight="1" x14ac:dyDescent="0.2">
      <c r="A143" s="348" t="s">
        <v>17</v>
      </c>
      <c r="B143" s="349" t="s">
        <v>256</v>
      </c>
      <c r="C143" s="344" t="s">
        <v>257</v>
      </c>
      <c r="D143" s="344" t="s">
        <v>258</v>
      </c>
      <c r="E143" s="350" t="s">
        <v>218</v>
      </c>
      <c r="F143" s="351" t="s">
        <v>218</v>
      </c>
      <c r="G143" s="352">
        <f>SUM(G145)</f>
        <v>1080</v>
      </c>
      <c r="H143" s="621"/>
      <c r="I143" s="621"/>
      <c r="J143" s="621"/>
      <c r="K143" s="621"/>
      <c r="L143" s="621"/>
      <c r="M143" s="621"/>
      <c r="N143" s="621"/>
      <c r="O143" s="621"/>
      <c r="P143" s="621"/>
      <c r="Q143" s="621"/>
      <c r="R143" s="621"/>
      <c r="S143" s="621"/>
      <c r="T143" s="621"/>
      <c r="U143" s="621"/>
      <c r="V143" s="621"/>
      <c r="W143" s="621"/>
      <c r="X143" s="621"/>
      <c r="Y143" s="621"/>
      <c r="Z143" s="621"/>
      <c r="AA143" s="621"/>
      <c r="AB143" s="621"/>
      <c r="AC143" s="621"/>
      <c r="AD143" s="621"/>
      <c r="AE143" s="621"/>
      <c r="AF143" s="621"/>
      <c r="AG143" s="621"/>
      <c r="AH143" s="621"/>
      <c r="AI143" s="621"/>
      <c r="AJ143" s="621"/>
      <c r="AK143" s="621"/>
      <c r="AL143" s="621"/>
      <c r="AM143" s="621"/>
      <c r="AN143" s="621"/>
      <c r="AO143" s="621"/>
      <c r="AP143" s="621"/>
      <c r="AQ143" s="621"/>
      <c r="AR143" s="621"/>
      <c r="AS143" s="621"/>
      <c r="AT143" s="621"/>
      <c r="AU143" s="621"/>
      <c r="AV143" s="621"/>
      <c r="AW143" s="621"/>
      <c r="AX143" s="621"/>
      <c r="AY143" s="621"/>
      <c r="AZ143" s="621"/>
      <c r="BA143" s="621"/>
      <c r="BB143" s="621"/>
      <c r="BC143" s="621"/>
      <c r="BD143" s="621"/>
      <c r="BE143" s="621"/>
      <c r="BF143" s="621"/>
      <c r="BG143" s="621"/>
      <c r="BH143" s="621"/>
      <c r="BI143" s="621"/>
      <c r="BJ143" s="621"/>
      <c r="BK143" s="621"/>
      <c r="BL143" s="621"/>
      <c r="BM143" s="621"/>
      <c r="BN143" s="621"/>
      <c r="BO143" s="621"/>
      <c r="BP143" s="621"/>
      <c r="BQ143" s="621"/>
      <c r="BR143" s="621"/>
      <c r="BS143" s="621"/>
      <c r="BT143" s="621"/>
    </row>
    <row r="144" spans="1:72" s="622" customFormat="1" ht="4.5" customHeight="1" x14ac:dyDescent="0.2">
      <c r="A144" s="342"/>
      <c r="B144" s="343"/>
      <c r="C144" s="361"/>
      <c r="D144" s="344"/>
      <c r="E144" s="344"/>
      <c r="F144" s="354"/>
      <c r="G144" s="355"/>
      <c r="H144" s="621"/>
      <c r="I144" s="621"/>
      <c r="J144" s="621"/>
      <c r="K144" s="621"/>
      <c r="L144" s="621"/>
      <c r="M144" s="621"/>
      <c r="N144" s="621"/>
      <c r="O144" s="621"/>
      <c r="P144" s="621"/>
      <c r="Q144" s="621"/>
      <c r="R144" s="621"/>
      <c r="S144" s="621"/>
      <c r="T144" s="621"/>
      <c r="U144" s="621"/>
      <c r="V144" s="621"/>
      <c r="W144" s="621"/>
      <c r="X144" s="621"/>
      <c r="Y144" s="621"/>
      <c r="Z144" s="621"/>
      <c r="AA144" s="621"/>
      <c r="AB144" s="621"/>
      <c r="AC144" s="621"/>
      <c r="AD144" s="621"/>
      <c r="AE144" s="621"/>
      <c r="AF144" s="621"/>
      <c r="AG144" s="621"/>
      <c r="AH144" s="621"/>
      <c r="AI144" s="621"/>
      <c r="AJ144" s="621"/>
      <c r="AK144" s="621"/>
      <c r="AL144" s="621"/>
      <c r="AM144" s="621"/>
      <c r="AN144" s="621"/>
      <c r="AO144" s="621"/>
      <c r="AP144" s="621"/>
      <c r="AQ144" s="621"/>
      <c r="AR144" s="621"/>
      <c r="AS144" s="621"/>
      <c r="AT144" s="621"/>
      <c r="AU144" s="621"/>
      <c r="AV144" s="621"/>
      <c r="AW144" s="621"/>
      <c r="AX144" s="621"/>
      <c r="AY144" s="621"/>
      <c r="AZ144" s="621"/>
      <c r="BA144" s="621"/>
      <c r="BB144" s="621"/>
      <c r="BC144" s="621"/>
      <c r="BD144" s="621"/>
      <c r="BE144" s="621"/>
      <c r="BF144" s="621"/>
      <c r="BG144" s="621"/>
      <c r="BH144" s="621"/>
      <c r="BI144" s="621"/>
      <c r="BJ144" s="621"/>
      <c r="BK144" s="621"/>
      <c r="BL144" s="621"/>
      <c r="BM144" s="621"/>
      <c r="BN144" s="621"/>
      <c r="BO144" s="621"/>
      <c r="BP144" s="621"/>
      <c r="BQ144" s="621"/>
      <c r="BR144" s="621"/>
      <c r="BS144" s="621"/>
      <c r="BT144" s="621"/>
    </row>
    <row r="145" spans="1:72" s="622" customFormat="1" ht="25.5" customHeight="1" x14ac:dyDescent="0.2">
      <c r="A145" s="342"/>
      <c r="B145" s="626" t="s">
        <v>259</v>
      </c>
      <c r="C145" s="344"/>
      <c r="D145" s="344"/>
      <c r="E145" s="344"/>
      <c r="F145" s="354"/>
      <c r="G145" s="623">
        <f>SUM(G146:G148)</f>
        <v>1080</v>
      </c>
      <c r="H145" s="621"/>
      <c r="I145" s="621"/>
      <c r="J145" s="621"/>
      <c r="K145" s="621"/>
      <c r="L145" s="621"/>
      <c r="M145" s="621"/>
      <c r="N145" s="621"/>
      <c r="O145" s="621"/>
      <c r="P145" s="621"/>
      <c r="Q145" s="621"/>
      <c r="R145" s="621"/>
      <c r="S145" s="621"/>
      <c r="T145" s="621"/>
      <c r="U145" s="621"/>
      <c r="V145" s="621"/>
      <c r="W145" s="621"/>
      <c r="X145" s="621"/>
      <c r="Y145" s="621"/>
      <c r="Z145" s="621"/>
      <c r="AA145" s="621"/>
      <c r="AB145" s="621"/>
      <c r="AC145" s="621"/>
      <c r="AD145" s="621"/>
      <c r="AE145" s="621"/>
      <c r="AF145" s="621"/>
      <c r="AG145" s="621"/>
      <c r="AH145" s="621"/>
      <c r="AI145" s="621"/>
      <c r="AJ145" s="621"/>
      <c r="AK145" s="621"/>
      <c r="AL145" s="621"/>
      <c r="AM145" s="621"/>
      <c r="AN145" s="621"/>
      <c r="AO145" s="621"/>
      <c r="AP145" s="621"/>
      <c r="AQ145" s="621"/>
      <c r="AR145" s="621"/>
      <c r="AS145" s="621"/>
      <c r="AT145" s="621"/>
      <c r="AU145" s="621"/>
      <c r="AV145" s="621"/>
      <c r="AW145" s="621"/>
      <c r="AX145" s="621"/>
      <c r="AY145" s="621"/>
      <c r="AZ145" s="621"/>
      <c r="BA145" s="621"/>
      <c r="BB145" s="621"/>
      <c r="BC145" s="621"/>
      <c r="BD145" s="621"/>
      <c r="BE145" s="621"/>
      <c r="BF145" s="621"/>
      <c r="BG145" s="621"/>
      <c r="BH145" s="621"/>
      <c r="BI145" s="621"/>
      <c r="BJ145" s="621"/>
      <c r="BK145" s="621"/>
      <c r="BL145" s="621"/>
      <c r="BM145" s="621"/>
      <c r="BN145" s="621"/>
      <c r="BO145" s="621"/>
      <c r="BP145" s="621"/>
      <c r="BQ145" s="621"/>
      <c r="BR145" s="621"/>
      <c r="BS145" s="621"/>
      <c r="BT145" s="621"/>
    </row>
    <row r="146" spans="1:72" s="622" customFormat="1" ht="15.75" customHeight="1" x14ac:dyDescent="0.2">
      <c r="A146" s="342"/>
      <c r="B146" s="343"/>
      <c r="C146" s="361"/>
      <c r="D146" s="344"/>
      <c r="E146" s="344" t="s">
        <v>236</v>
      </c>
      <c r="F146" s="354" t="s">
        <v>218</v>
      </c>
      <c r="G146" s="355">
        <f>140+140+140+140</f>
        <v>560</v>
      </c>
      <c r="H146" s="621"/>
      <c r="I146" s="621"/>
      <c r="J146" s="621"/>
      <c r="K146" s="621"/>
      <c r="L146" s="621"/>
      <c r="M146" s="621"/>
      <c r="N146" s="621"/>
      <c r="O146" s="621"/>
      <c r="P146" s="621"/>
      <c r="Q146" s="621"/>
      <c r="R146" s="621"/>
      <c r="S146" s="621"/>
      <c r="T146" s="621"/>
      <c r="U146" s="621"/>
      <c r="V146" s="621"/>
      <c r="W146" s="621"/>
      <c r="X146" s="621"/>
      <c r="Y146" s="621"/>
      <c r="Z146" s="621"/>
      <c r="AA146" s="621"/>
      <c r="AB146" s="621"/>
      <c r="AC146" s="621"/>
      <c r="AD146" s="621"/>
      <c r="AE146" s="621"/>
      <c r="AF146" s="621"/>
      <c r="AG146" s="621"/>
      <c r="AH146" s="621"/>
      <c r="AI146" s="621"/>
      <c r="AJ146" s="621"/>
      <c r="AK146" s="621"/>
      <c r="AL146" s="621"/>
      <c r="AM146" s="621"/>
      <c r="AN146" s="621"/>
      <c r="AO146" s="621"/>
      <c r="AP146" s="621"/>
      <c r="AQ146" s="621"/>
      <c r="AR146" s="621"/>
      <c r="AS146" s="621"/>
      <c r="AT146" s="621"/>
      <c r="AU146" s="621"/>
      <c r="AV146" s="621"/>
      <c r="AW146" s="621"/>
      <c r="AX146" s="621"/>
      <c r="AY146" s="621"/>
      <c r="AZ146" s="621"/>
      <c r="BA146" s="621"/>
      <c r="BB146" s="621"/>
      <c r="BC146" s="621"/>
      <c r="BD146" s="621"/>
      <c r="BE146" s="621"/>
      <c r="BF146" s="621"/>
      <c r="BG146" s="621"/>
      <c r="BH146" s="621"/>
      <c r="BI146" s="621"/>
      <c r="BJ146" s="621"/>
      <c r="BK146" s="621"/>
      <c r="BL146" s="621"/>
      <c r="BM146" s="621"/>
      <c r="BN146" s="621"/>
      <c r="BO146" s="621"/>
      <c r="BP146" s="621"/>
      <c r="BQ146" s="621"/>
      <c r="BR146" s="621"/>
      <c r="BS146" s="621"/>
      <c r="BT146" s="621"/>
    </row>
    <row r="147" spans="1:72" s="622" customFormat="1" ht="15.75" customHeight="1" x14ac:dyDescent="0.2">
      <c r="A147" s="342"/>
      <c r="B147" s="343"/>
      <c r="C147" s="361"/>
      <c r="D147" s="344"/>
      <c r="E147" s="344" t="s">
        <v>227</v>
      </c>
      <c r="F147" s="354" t="s">
        <v>218</v>
      </c>
      <c r="G147" s="355">
        <f>100+100+100+100</f>
        <v>400</v>
      </c>
      <c r="H147" s="621"/>
      <c r="I147" s="621"/>
      <c r="J147" s="621"/>
      <c r="K147" s="621"/>
      <c r="L147" s="621"/>
      <c r="M147" s="621"/>
      <c r="N147" s="621"/>
      <c r="O147" s="621"/>
      <c r="P147" s="621"/>
      <c r="Q147" s="621"/>
      <c r="R147" s="621"/>
      <c r="S147" s="621"/>
      <c r="T147" s="621"/>
      <c r="U147" s="621"/>
      <c r="V147" s="621"/>
      <c r="W147" s="621"/>
      <c r="X147" s="621"/>
      <c r="Y147" s="621"/>
      <c r="Z147" s="621"/>
      <c r="AA147" s="621"/>
      <c r="AB147" s="621"/>
      <c r="AC147" s="621"/>
      <c r="AD147" s="621"/>
      <c r="AE147" s="621"/>
      <c r="AF147" s="621"/>
      <c r="AG147" s="621"/>
      <c r="AH147" s="621"/>
      <c r="AI147" s="621"/>
      <c r="AJ147" s="621"/>
      <c r="AK147" s="621"/>
      <c r="AL147" s="621"/>
      <c r="AM147" s="621"/>
      <c r="AN147" s="621"/>
      <c r="AO147" s="621"/>
      <c r="AP147" s="621"/>
      <c r="AQ147" s="621"/>
      <c r="AR147" s="621"/>
      <c r="AS147" s="621"/>
      <c r="AT147" s="621"/>
      <c r="AU147" s="621"/>
      <c r="AV147" s="621"/>
      <c r="AW147" s="621"/>
      <c r="AX147" s="621"/>
      <c r="AY147" s="621"/>
      <c r="AZ147" s="621"/>
      <c r="BA147" s="621"/>
      <c r="BB147" s="621"/>
      <c r="BC147" s="621"/>
      <c r="BD147" s="621"/>
      <c r="BE147" s="621"/>
      <c r="BF147" s="621"/>
      <c r="BG147" s="621"/>
      <c r="BH147" s="621"/>
      <c r="BI147" s="621"/>
      <c r="BJ147" s="621"/>
      <c r="BK147" s="621"/>
      <c r="BL147" s="621"/>
      <c r="BM147" s="621"/>
      <c r="BN147" s="621"/>
      <c r="BO147" s="621"/>
      <c r="BP147" s="621"/>
      <c r="BQ147" s="621"/>
      <c r="BR147" s="621"/>
      <c r="BS147" s="621"/>
      <c r="BT147" s="621"/>
    </row>
    <row r="148" spans="1:72" s="622" customFormat="1" ht="15.75" customHeight="1" x14ac:dyDescent="0.2">
      <c r="A148" s="342"/>
      <c r="B148" s="343"/>
      <c r="C148" s="361"/>
      <c r="D148" s="344"/>
      <c r="E148" s="344" t="s">
        <v>228</v>
      </c>
      <c r="F148" s="354" t="s">
        <v>218</v>
      </c>
      <c r="G148" s="355">
        <f>30+30+30+30</f>
        <v>120</v>
      </c>
      <c r="H148" s="621"/>
      <c r="I148" s="621"/>
      <c r="J148" s="621"/>
      <c r="K148" s="621"/>
      <c r="L148" s="621"/>
      <c r="M148" s="621"/>
      <c r="N148" s="621"/>
      <c r="O148" s="621"/>
      <c r="P148" s="621"/>
      <c r="Q148" s="621"/>
      <c r="R148" s="621"/>
      <c r="S148" s="621"/>
      <c r="T148" s="621"/>
      <c r="U148" s="621"/>
      <c r="V148" s="621"/>
      <c r="W148" s="621"/>
      <c r="X148" s="621"/>
      <c r="Y148" s="621"/>
      <c r="Z148" s="621"/>
      <c r="AA148" s="621"/>
      <c r="AB148" s="621"/>
      <c r="AC148" s="621"/>
      <c r="AD148" s="621"/>
      <c r="AE148" s="621"/>
      <c r="AF148" s="621"/>
      <c r="AG148" s="621"/>
      <c r="AH148" s="621"/>
      <c r="AI148" s="621"/>
      <c r="AJ148" s="621"/>
      <c r="AK148" s="621"/>
      <c r="AL148" s="621"/>
      <c r="AM148" s="621"/>
      <c r="AN148" s="621"/>
      <c r="AO148" s="621"/>
      <c r="AP148" s="621"/>
      <c r="AQ148" s="621"/>
      <c r="AR148" s="621"/>
      <c r="AS148" s="621"/>
      <c r="AT148" s="621"/>
      <c r="AU148" s="621"/>
      <c r="AV148" s="621"/>
      <c r="AW148" s="621"/>
      <c r="AX148" s="621"/>
      <c r="AY148" s="621"/>
      <c r="AZ148" s="621"/>
      <c r="BA148" s="621"/>
      <c r="BB148" s="621"/>
      <c r="BC148" s="621"/>
      <c r="BD148" s="621"/>
      <c r="BE148" s="621"/>
      <c r="BF148" s="621"/>
      <c r="BG148" s="621"/>
      <c r="BH148" s="621"/>
      <c r="BI148" s="621"/>
      <c r="BJ148" s="621"/>
      <c r="BK148" s="621"/>
      <c r="BL148" s="621"/>
      <c r="BM148" s="621"/>
      <c r="BN148" s="621"/>
      <c r="BO148" s="621"/>
      <c r="BP148" s="621"/>
      <c r="BQ148" s="621"/>
      <c r="BR148" s="621"/>
      <c r="BS148" s="621"/>
      <c r="BT148" s="621"/>
    </row>
    <row r="149" spans="1:72" s="622" customFormat="1" ht="6.75" customHeight="1" x14ac:dyDescent="0.2">
      <c r="A149" s="356"/>
      <c r="B149" s="357"/>
      <c r="C149" s="358"/>
      <c r="D149" s="345"/>
      <c r="E149" s="345"/>
      <c r="F149" s="347"/>
      <c r="G149" s="359"/>
      <c r="H149" s="621"/>
      <c r="I149" s="621"/>
      <c r="J149" s="621"/>
      <c r="K149" s="621"/>
      <c r="L149" s="621"/>
      <c r="M149" s="621"/>
      <c r="N149" s="621"/>
      <c r="O149" s="621"/>
      <c r="P149" s="621"/>
      <c r="Q149" s="621"/>
      <c r="R149" s="621"/>
      <c r="S149" s="621"/>
      <c r="T149" s="621"/>
      <c r="U149" s="621"/>
      <c r="V149" s="621"/>
      <c r="W149" s="621"/>
      <c r="X149" s="621"/>
      <c r="Y149" s="621"/>
      <c r="Z149" s="621"/>
      <c r="AA149" s="621"/>
      <c r="AB149" s="621"/>
      <c r="AC149" s="621"/>
      <c r="AD149" s="621"/>
      <c r="AE149" s="621"/>
      <c r="AF149" s="621"/>
      <c r="AG149" s="621"/>
      <c r="AH149" s="621"/>
      <c r="AI149" s="621"/>
      <c r="AJ149" s="621"/>
      <c r="AK149" s="621"/>
      <c r="AL149" s="621"/>
      <c r="AM149" s="621"/>
      <c r="AN149" s="621"/>
      <c r="AO149" s="621"/>
      <c r="AP149" s="621"/>
      <c r="AQ149" s="621"/>
      <c r="AR149" s="621"/>
      <c r="AS149" s="621"/>
      <c r="AT149" s="621"/>
      <c r="AU149" s="621"/>
      <c r="AV149" s="621"/>
      <c r="AW149" s="621"/>
      <c r="AX149" s="621"/>
      <c r="AY149" s="621"/>
      <c r="AZ149" s="621"/>
      <c r="BA149" s="621"/>
      <c r="BB149" s="621"/>
      <c r="BC149" s="621"/>
      <c r="BD149" s="621"/>
      <c r="BE149" s="621"/>
      <c r="BF149" s="621"/>
      <c r="BG149" s="621"/>
      <c r="BH149" s="621"/>
      <c r="BI149" s="621"/>
      <c r="BJ149" s="621"/>
      <c r="BK149" s="621"/>
      <c r="BL149" s="621"/>
      <c r="BM149" s="621"/>
      <c r="BN149" s="621"/>
      <c r="BO149" s="621"/>
      <c r="BP149" s="621"/>
      <c r="BQ149" s="621"/>
      <c r="BR149" s="621"/>
      <c r="BS149" s="621"/>
      <c r="BT149" s="621"/>
    </row>
    <row r="150" spans="1:72" s="622" customFormat="1" ht="15.75" customHeight="1" x14ac:dyDescent="0.2">
      <c r="A150" s="342"/>
      <c r="B150" s="343"/>
      <c r="C150" s="344"/>
      <c r="D150" s="344"/>
      <c r="E150" s="345" t="s">
        <v>217</v>
      </c>
      <c r="F150" s="346">
        <f>82.53+168.07+127.27+15.67+50.64</f>
        <v>444.18</v>
      </c>
      <c r="G150" s="347" t="s">
        <v>218</v>
      </c>
      <c r="H150" s="621"/>
      <c r="I150" s="625">
        <f>SUM(G151-F150)</f>
        <v>-142.94</v>
      </c>
      <c r="J150" s="621"/>
      <c r="K150" s="621"/>
      <c r="L150" s="621"/>
      <c r="M150" s="621"/>
      <c r="N150" s="621"/>
      <c r="O150" s="621"/>
      <c r="P150" s="621"/>
      <c r="Q150" s="621"/>
      <c r="R150" s="621"/>
      <c r="S150" s="621"/>
      <c r="T150" s="621"/>
      <c r="U150" s="621"/>
      <c r="V150" s="621"/>
      <c r="W150" s="621"/>
      <c r="X150" s="621"/>
      <c r="Y150" s="621"/>
      <c r="Z150" s="621"/>
      <c r="AA150" s="621"/>
      <c r="AB150" s="621"/>
      <c r="AC150" s="621"/>
      <c r="AD150" s="621"/>
      <c r="AE150" s="621"/>
      <c r="AF150" s="621"/>
      <c r="AG150" s="621"/>
      <c r="AH150" s="621"/>
      <c r="AI150" s="621"/>
      <c r="AJ150" s="621"/>
      <c r="AK150" s="621"/>
      <c r="AL150" s="621"/>
      <c r="AM150" s="621"/>
      <c r="AN150" s="621"/>
      <c r="AO150" s="621"/>
      <c r="AP150" s="621"/>
      <c r="AQ150" s="621"/>
      <c r="AR150" s="621"/>
      <c r="AS150" s="621"/>
      <c r="AT150" s="621"/>
      <c r="AU150" s="621"/>
      <c r="AV150" s="621"/>
      <c r="AW150" s="621"/>
      <c r="AX150" s="621"/>
      <c r="AY150" s="621"/>
      <c r="AZ150" s="621"/>
      <c r="BA150" s="621"/>
      <c r="BB150" s="621"/>
      <c r="BC150" s="621"/>
      <c r="BD150" s="621"/>
      <c r="BE150" s="621"/>
      <c r="BF150" s="621"/>
      <c r="BG150" s="621"/>
      <c r="BH150" s="621"/>
      <c r="BI150" s="621"/>
      <c r="BJ150" s="621"/>
      <c r="BK150" s="621"/>
      <c r="BL150" s="621"/>
      <c r="BM150" s="621"/>
      <c r="BN150" s="621"/>
      <c r="BO150" s="621"/>
      <c r="BP150" s="621"/>
      <c r="BQ150" s="621"/>
      <c r="BR150" s="621"/>
      <c r="BS150" s="621"/>
      <c r="BT150" s="621"/>
    </row>
    <row r="151" spans="1:72" s="622" customFormat="1" ht="71.25" customHeight="1" x14ac:dyDescent="0.2">
      <c r="A151" s="348" t="s">
        <v>18</v>
      </c>
      <c r="B151" s="360" t="s">
        <v>260</v>
      </c>
      <c r="C151" s="344" t="s">
        <v>261</v>
      </c>
      <c r="D151" s="344" t="s">
        <v>262</v>
      </c>
      <c r="E151" s="350" t="s">
        <v>218</v>
      </c>
      <c r="F151" s="351" t="s">
        <v>218</v>
      </c>
      <c r="G151" s="362">
        <f>SUM(G153)</f>
        <v>301.24</v>
      </c>
      <c r="H151" s="621"/>
      <c r="I151" s="621"/>
      <c r="J151" s="621"/>
      <c r="K151" s="621"/>
      <c r="L151" s="621"/>
      <c r="M151" s="621"/>
      <c r="N151" s="621"/>
      <c r="O151" s="621"/>
      <c r="P151" s="621"/>
      <c r="Q151" s="621"/>
      <c r="R151" s="621"/>
      <c r="S151" s="621"/>
      <c r="T151" s="621"/>
      <c r="U151" s="621"/>
      <c r="V151" s="621"/>
      <c r="W151" s="621"/>
      <c r="X151" s="621"/>
      <c r="Y151" s="621"/>
      <c r="Z151" s="621"/>
      <c r="AA151" s="621"/>
      <c r="AB151" s="621"/>
      <c r="AC151" s="621"/>
      <c r="AD151" s="621"/>
      <c r="AE151" s="621"/>
      <c r="AF151" s="621"/>
      <c r="AG151" s="621"/>
      <c r="AH151" s="621"/>
      <c r="AI151" s="621"/>
      <c r="AJ151" s="621"/>
      <c r="AK151" s="621"/>
      <c r="AL151" s="621"/>
      <c r="AM151" s="621"/>
      <c r="AN151" s="621"/>
      <c r="AO151" s="621"/>
      <c r="AP151" s="621"/>
      <c r="AQ151" s="621"/>
      <c r="AR151" s="621"/>
      <c r="AS151" s="621"/>
      <c r="AT151" s="621"/>
      <c r="AU151" s="621"/>
      <c r="AV151" s="621"/>
      <c r="AW151" s="621"/>
      <c r="AX151" s="621"/>
      <c r="AY151" s="621"/>
      <c r="AZ151" s="621"/>
      <c r="BA151" s="621"/>
      <c r="BB151" s="621"/>
      <c r="BC151" s="621"/>
      <c r="BD151" s="621"/>
      <c r="BE151" s="621"/>
      <c r="BF151" s="621"/>
      <c r="BG151" s="621"/>
      <c r="BH151" s="621"/>
      <c r="BI151" s="621"/>
      <c r="BJ151" s="621"/>
      <c r="BK151" s="621"/>
      <c r="BL151" s="621"/>
      <c r="BM151" s="621"/>
      <c r="BN151" s="621"/>
      <c r="BO151" s="621"/>
      <c r="BP151" s="621"/>
      <c r="BQ151" s="621"/>
      <c r="BR151" s="621"/>
      <c r="BS151" s="621"/>
      <c r="BT151" s="621"/>
    </row>
    <row r="152" spans="1:72" s="622" customFormat="1" ht="15.75" customHeight="1" x14ac:dyDescent="0.2">
      <c r="A152" s="348"/>
      <c r="B152" s="353"/>
      <c r="C152" s="344"/>
      <c r="D152" s="344"/>
      <c r="E152" s="344"/>
      <c r="F152" s="354"/>
      <c r="G152" s="623"/>
      <c r="H152" s="621"/>
      <c r="I152" s="621"/>
      <c r="J152" s="621"/>
      <c r="K152" s="621"/>
      <c r="L152" s="621"/>
      <c r="M152" s="621"/>
      <c r="N152" s="621"/>
      <c r="O152" s="621"/>
      <c r="P152" s="621"/>
      <c r="Q152" s="621"/>
      <c r="R152" s="621"/>
      <c r="S152" s="621"/>
      <c r="T152" s="621"/>
      <c r="U152" s="621"/>
      <c r="V152" s="621"/>
      <c r="W152" s="621"/>
      <c r="X152" s="621"/>
      <c r="Y152" s="621"/>
      <c r="Z152" s="621"/>
      <c r="AA152" s="621"/>
      <c r="AB152" s="621"/>
      <c r="AC152" s="621"/>
      <c r="AD152" s="621"/>
      <c r="AE152" s="621"/>
      <c r="AF152" s="621"/>
      <c r="AG152" s="621"/>
      <c r="AH152" s="621"/>
      <c r="AI152" s="621"/>
      <c r="AJ152" s="621"/>
      <c r="AK152" s="621"/>
      <c r="AL152" s="621"/>
      <c r="AM152" s="621"/>
      <c r="AN152" s="621"/>
      <c r="AO152" s="621"/>
      <c r="AP152" s="621"/>
      <c r="AQ152" s="621"/>
      <c r="AR152" s="621"/>
      <c r="AS152" s="621"/>
      <c r="AT152" s="621"/>
      <c r="AU152" s="621"/>
      <c r="AV152" s="621"/>
      <c r="AW152" s="621"/>
      <c r="AX152" s="621"/>
      <c r="AY152" s="621"/>
      <c r="AZ152" s="621"/>
      <c r="BA152" s="621"/>
      <c r="BB152" s="621"/>
      <c r="BC152" s="621"/>
      <c r="BD152" s="621"/>
      <c r="BE152" s="621"/>
      <c r="BF152" s="621"/>
      <c r="BG152" s="621"/>
      <c r="BH152" s="621"/>
      <c r="BI152" s="621"/>
      <c r="BJ152" s="621"/>
      <c r="BK152" s="621"/>
      <c r="BL152" s="621"/>
      <c r="BM152" s="621"/>
      <c r="BN152" s="621"/>
      <c r="BO152" s="621"/>
      <c r="BP152" s="621"/>
      <c r="BQ152" s="621"/>
      <c r="BR152" s="621"/>
      <c r="BS152" s="621"/>
      <c r="BT152" s="621"/>
    </row>
    <row r="153" spans="1:72" s="622" customFormat="1" ht="15.75" customHeight="1" x14ac:dyDescent="0.2">
      <c r="A153" s="348"/>
      <c r="B153" s="624" t="s">
        <v>263</v>
      </c>
      <c r="C153" s="344"/>
      <c r="D153" s="344"/>
      <c r="E153" s="344"/>
      <c r="F153" s="354"/>
      <c r="G153" s="623">
        <f>SUM(G154:G155)</f>
        <v>301.24</v>
      </c>
      <c r="H153" s="621"/>
      <c r="I153" s="621"/>
      <c r="J153" s="621"/>
      <c r="K153" s="621"/>
      <c r="L153" s="621"/>
      <c r="M153" s="621"/>
      <c r="N153" s="621"/>
      <c r="O153" s="621"/>
      <c r="P153" s="621"/>
      <c r="Q153" s="621"/>
      <c r="R153" s="621"/>
      <c r="S153" s="621"/>
      <c r="T153" s="621"/>
      <c r="U153" s="621"/>
      <c r="V153" s="621"/>
      <c r="W153" s="621"/>
      <c r="X153" s="621"/>
      <c r="Y153" s="621"/>
      <c r="Z153" s="621"/>
      <c r="AA153" s="621"/>
      <c r="AB153" s="621"/>
      <c r="AC153" s="621"/>
      <c r="AD153" s="621"/>
      <c r="AE153" s="621"/>
      <c r="AF153" s="621"/>
      <c r="AG153" s="621"/>
      <c r="AH153" s="621"/>
      <c r="AI153" s="621"/>
      <c r="AJ153" s="621"/>
      <c r="AK153" s="621"/>
      <c r="AL153" s="621"/>
      <c r="AM153" s="621"/>
      <c r="AN153" s="621"/>
      <c r="AO153" s="621"/>
      <c r="AP153" s="621"/>
      <c r="AQ153" s="621"/>
      <c r="AR153" s="621"/>
      <c r="AS153" s="621"/>
      <c r="AT153" s="621"/>
      <c r="AU153" s="621"/>
      <c r="AV153" s="621"/>
      <c r="AW153" s="621"/>
      <c r="AX153" s="621"/>
      <c r="AY153" s="621"/>
      <c r="AZ153" s="621"/>
      <c r="BA153" s="621"/>
      <c r="BB153" s="621"/>
      <c r="BC153" s="621"/>
      <c r="BD153" s="621"/>
      <c r="BE153" s="621"/>
      <c r="BF153" s="621"/>
      <c r="BG153" s="621"/>
      <c r="BH153" s="621"/>
      <c r="BI153" s="621"/>
      <c r="BJ153" s="621"/>
      <c r="BK153" s="621"/>
      <c r="BL153" s="621"/>
      <c r="BM153" s="621"/>
      <c r="BN153" s="621"/>
      <c r="BO153" s="621"/>
      <c r="BP153" s="621"/>
      <c r="BQ153" s="621"/>
      <c r="BR153" s="621"/>
      <c r="BS153" s="621"/>
      <c r="BT153" s="621"/>
    </row>
    <row r="154" spans="1:72" s="622" customFormat="1" ht="15.75" customHeight="1" x14ac:dyDescent="0.2">
      <c r="A154" s="348"/>
      <c r="B154" s="624"/>
      <c r="C154" s="361"/>
      <c r="D154" s="344"/>
      <c r="E154" s="344" t="s">
        <v>227</v>
      </c>
      <c r="F154" s="354" t="s">
        <v>218</v>
      </c>
      <c r="G154" s="355">
        <f>209.93+42.42</f>
        <v>252.35000000000002</v>
      </c>
      <c r="H154" s="621"/>
      <c r="I154" s="621"/>
      <c r="J154" s="621"/>
      <c r="K154" s="621"/>
      <c r="L154" s="621"/>
      <c r="M154" s="621"/>
      <c r="N154" s="621"/>
      <c r="O154" s="621"/>
      <c r="P154" s="621"/>
      <c r="Q154" s="621"/>
      <c r="R154" s="621"/>
      <c r="S154" s="621"/>
      <c r="T154" s="621"/>
      <c r="U154" s="621"/>
      <c r="V154" s="621"/>
      <c r="W154" s="621"/>
      <c r="X154" s="621"/>
      <c r="Y154" s="621"/>
      <c r="Z154" s="621"/>
      <c r="AA154" s="621"/>
      <c r="AB154" s="621"/>
      <c r="AC154" s="621"/>
      <c r="AD154" s="621"/>
      <c r="AE154" s="621"/>
      <c r="AF154" s="621"/>
      <c r="AG154" s="621"/>
      <c r="AH154" s="621"/>
      <c r="AI154" s="621"/>
      <c r="AJ154" s="621"/>
      <c r="AK154" s="621"/>
      <c r="AL154" s="621"/>
      <c r="AM154" s="621"/>
      <c r="AN154" s="621"/>
      <c r="AO154" s="621"/>
      <c r="AP154" s="621"/>
      <c r="AQ154" s="621"/>
      <c r="AR154" s="621"/>
      <c r="AS154" s="621"/>
      <c r="AT154" s="621"/>
      <c r="AU154" s="621"/>
      <c r="AV154" s="621"/>
      <c r="AW154" s="621"/>
      <c r="AX154" s="621"/>
      <c r="AY154" s="621"/>
      <c r="AZ154" s="621"/>
      <c r="BA154" s="621"/>
      <c r="BB154" s="621"/>
      <c r="BC154" s="621"/>
      <c r="BD154" s="621"/>
      <c r="BE154" s="621"/>
      <c r="BF154" s="621"/>
      <c r="BG154" s="621"/>
      <c r="BH154" s="621"/>
      <c r="BI154" s="621"/>
      <c r="BJ154" s="621"/>
      <c r="BK154" s="621"/>
      <c r="BL154" s="621"/>
      <c r="BM154" s="621"/>
      <c r="BN154" s="621"/>
      <c r="BO154" s="621"/>
      <c r="BP154" s="621"/>
      <c r="BQ154" s="621"/>
      <c r="BR154" s="621"/>
      <c r="BS154" s="621"/>
      <c r="BT154" s="621"/>
    </row>
    <row r="155" spans="1:72" s="622" customFormat="1" ht="15.75" customHeight="1" x14ac:dyDescent="0.2">
      <c r="A155" s="348"/>
      <c r="B155" s="624"/>
      <c r="C155" s="361"/>
      <c r="D155" s="344"/>
      <c r="E155" s="344" t="s">
        <v>228</v>
      </c>
      <c r="F155" s="354" t="s">
        <v>218</v>
      </c>
      <c r="G155" s="355">
        <f>40.67+8.22</f>
        <v>48.89</v>
      </c>
      <c r="H155" s="621"/>
      <c r="I155" s="621"/>
      <c r="J155" s="621"/>
      <c r="K155" s="621"/>
      <c r="L155" s="621"/>
      <c r="M155" s="621"/>
      <c r="N155" s="621"/>
      <c r="O155" s="621"/>
      <c r="P155" s="621"/>
      <c r="Q155" s="621"/>
      <c r="R155" s="621"/>
      <c r="S155" s="621"/>
      <c r="T155" s="621"/>
      <c r="U155" s="621"/>
      <c r="V155" s="621"/>
      <c r="W155" s="621"/>
      <c r="X155" s="621"/>
      <c r="Y155" s="621"/>
      <c r="Z155" s="621"/>
      <c r="AA155" s="621"/>
      <c r="AB155" s="621"/>
      <c r="AC155" s="621"/>
      <c r="AD155" s="621"/>
      <c r="AE155" s="621"/>
      <c r="AF155" s="621"/>
      <c r="AG155" s="621"/>
      <c r="AH155" s="621"/>
      <c r="AI155" s="621"/>
      <c r="AJ155" s="621"/>
      <c r="AK155" s="621"/>
      <c r="AL155" s="621"/>
      <c r="AM155" s="621"/>
      <c r="AN155" s="621"/>
      <c r="AO155" s="621"/>
      <c r="AP155" s="621"/>
      <c r="AQ155" s="621"/>
      <c r="AR155" s="621"/>
      <c r="AS155" s="621"/>
      <c r="AT155" s="621"/>
      <c r="AU155" s="621"/>
      <c r="AV155" s="621"/>
      <c r="AW155" s="621"/>
      <c r="AX155" s="621"/>
      <c r="AY155" s="621"/>
      <c r="AZ155" s="621"/>
      <c r="BA155" s="621"/>
      <c r="BB155" s="621"/>
      <c r="BC155" s="621"/>
      <c r="BD155" s="621"/>
      <c r="BE155" s="621"/>
      <c r="BF155" s="621"/>
      <c r="BG155" s="621"/>
      <c r="BH155" s="621"/>
      <c r="BI155" s="621"/>
      <c r="BJ155" s="621"/>
      <c r="BK155" s="621"/>
      <c r="BL155" s="621"/>
      <c r="BM155" s="621"/>
      <c r="BN155" s="621"/>
      <c r="BO155" s="621"/>
      <c r="BP155" s="621"/>
      <c r="BQ155" s="621"/>
      <c r="BR155" s="621"/>
      <c r="BS155" s="621"/>
      <c r="BT155" s="621"/>
    </row>
    <row r="156" spans="1:72" s="622" customFormat="1" ht="6.75" customHeight="1" x14ac:dyDescent="0.2">
      <c r="A156" s="363"/>
      <c r="B156" s="627"/>
      <c r="C156" s="358"/>
      <c r="D156" s="345"/>
      <c r="E156" s="345"/>
      <c r="F156" s="347"/>
      <c r="G156" s="359"/>
      <c r="H156" s="621"/>
      <c r="I156" s="621"/>
      <c r="J156" s="621"/>
      <c r="K156" s="621"/>
      <c r="L156" s="621"/>
      <c r="M156" s="621"/>
      <c r="N156" s="621"/>
      <c r="O156" s="621"/>
      <c r="P156" s="621"/>
      <c r="Q156" s="621"/>
      <c r="R156" s="621"/>
      <c r="S156" s="621"/>
      <c r="T156" s="621"/>
      <c r="U156" s="621"/>
      <c r="V156" s="621"/>
      <c r="W156" s="621"/>
      <c r="X156" s="621"/>
      <c r="Y156" s="621"/>
      <c r="Z156" s="621"/>
      <c r="AA156" s="621"/>
      <c r="AB156" s="621"/>
      <c r="AC156" s="621"/>
      <c r="AD156" s="621"/>
      <c r="AE156" s="621"/>
      <c r="AF156" s="621"/>
      <c r="AG156" s="621"/>
      <c r="AH156" s="621"/>
      <c r="AI156" s="621"/>
      <c r="AJ156" s="621"/>
      <c r="AK156" s="621"/>
      <c r="AL156" s="621"/>
      <c r="AM156" s="621"/>
      <c r="AN156" s="621"/>
      <c r="AO156" s="621"/>
      <c r="AP156" s="621"/>
      <c r="AQ156" s="621"/>
      <c r="AR156" s="621"/>
      <c r="AS156" s="621"/>
      <c r="AT156" s="621"/>
      <c r="AU156" s="621"/>
      <c r="AV156" s="621"/>
      <c r="AW156" s="621"/>
      <c r="AX156" s="621"/>
      <c r="AY156" s="621"/>
      <c r="AZ156" s="621"/>
      <c r="BA156" s="621"/>
      <c r="BB156" s="621"/>
      <c r="BC156" s="621"/>
      <c r="BD156" s="621"/>
      <c r="BE156" s="621"/>
      <c r="BF156" s="621"/>
      <c r="BG156" s="621"/>
      <c r="BH156" s="621"/>
      <c r="BI156" s="621"/>
      <c r="BJ156" s="621"/>
      <c r="BK156" s="621"/>
      <c r="BL156" s="621"/>
      <c r="BM156" s="621"/>
      <c r="BN156" s="621"/>
      <c r="BO156" s="621"/>
      <c r="BP156" s="621"/>
      <c r="BQ156" s="621"/>
      <c r="BR156" s="621"/>
      <c r="BS156" s="621"/>
      <c r="BT156" s="621"/>
    </row>
    <row r="157" spans="1:72" s="622" customFormat="1" ht="15.75" customHeight="1" x14ac:dyDescent="0.2">
      <c r="A157" s="342"/>
      <c r="B157" s="343"/>
      <c r="C157" s="344"/>
      <c r="D157" s="344"/>
      <c r="E157" s="345" t="s">
        <v>217</v>
      </c>
      <c r="F157" s="346">
        <f>60+940+694+843</f>
        <v>2537</v>
      </c>
      <c r="G157" s="347" t="s">
        <v>218</v>
      </c>
      <c r="H157" s="621"/>
      <c r="I157" s="621"/>
      <c r="J157" s="621"/>
      <c r="K157" s="621"/>
      <c r="L157" s="621"/>
      <c r="M157" s="621"/>
      <c r="N157" s="621"/>
      <c r="O157" s="621"/>
      <c r="P157" s="621"/>
      <c r="Q157" s="621"/>
      <c r="R157" s="621"/>
      <c r="S157" s="621"/>
      <c r="T157" s="621"/>
      <c r="U157" s="621"/>
      <c r="V157" s="621"/>
      <c r="W157" s="621"/>
      <c r="X157" s="621"/>
      <c r="Y157" s="621"/>
      <c r="Z157" s="621"/>
      <c r="AA157" s="621"/>
      <c r="AB157" s="621"/>
      <c r="AC157" s="621"/>
      <c r="AD157" s="621"/>
      <c r="AE157" s="621"/>
      <c r="AF157" s="621"/>
      <c r="AG157" s="621"/>
      <c r="AH157" s="621"/>
      <c r="AI157" s="621"/>
      <c r="AJ157" s="621"/>
      <c r="AK157" s="621"/>
      <c r="AL157" s="621"/>
      <c r="AM157" s="621"/>
      <c r="AN157" s="621"/>
      <c r="AO157" s="621"/>
      <c r="AP157" s="621"/>
      <c r="AQ157" s="621"/>
      <c r="AR157" s="621"/>
      <c r="AS157" s="621"/>
      <c r="AT157" s="621"/>
      <c r="AU157" s="621"/>
      <c r="AV157" s="621"/>
      <c r="AW157" s="621"/>
      <c r="AX157" s="621"/>
      <c r="AY157" s="621"/>
      <c r="AZ157" s="621"/>
      <c r="BA157" s="621"/>
      <c r="BB157" s="621"/>
      <c r="BC157" s="621"/>
      <c r="BD157" s="621"/>
      <c r="BE157" s="621"/>
      <c r="BF157" s="621"/>
      <c r="BG157" s="621"/>
      <c r="BH157" s="621"/>
      <c r="BI157" s="621"/>
      <c r="BJ157" s="621"/>
      <c r="BK157" s="621"/>
      <c r="BL157" s="621"/>
      <c r="BM157" s="621"/>
      <c r="BN157" s="621"/>
      <c r="BO157" s="621"/>
      <c r="BP157" s="621"/>
      <c r="BQ157" s="621"/>
      <c r="BR157" s="621"/>
      <c r="BS157" s="621"/>
      <c r="BT157" s="621"/>
    </row>
    <row r="158" spans="1:72" s="622" customFormat="1" ht="24.75" customHeight="1" x14ac:dyDescent="0.2">
      <c r="A158" s="348" t="s">
        <v>19</v>
      </c>
      <c r="B158" s="360" t="s">
        <v>264</v>
      </c>
      <c r="C158" s="344" t="s">
        <v>220</v>
      </c>
      <c r="D158" s="344" t="s">
        <v>265</v>
      </c>
      <c r="E158" s="350" t="s">
        <v>218</v>
      </c>
      <c r="F158" s="351" t="s">
        <v>218</v>
      </c>
      <c r="G158" s="352">
        <f>SUM(G160)</f>
        <v>2537</v>
      </c>
      <c r="H158" s="621"/>
      <c r="I158" s="621"/>
      <c r="J158" s="621"/>
      <c r="K158" s="621"/>
      <c r="L158" s="621"/>
      <c r="M158" s="621"/>
      <c r="N158" s="621"/>
      <c r="O158" s="621"/>
      <c r="P158" s="621"/>
      <c r="Q158" s="621"/>
      <c r="R158" s="621"/>
      <c r="S158" s="621"/>
      <c r="T158" s="621"/>
      <c r="U158" s="621"/>
      <c r="V158" s="621"/>
      <c r="W158" s="621"/>
      <c r="X158" s="621"/>
      <c r="Y158" s="621"/>
      <c r="Z158" s="621"/>
      <c r="AA158" s="621"/>
      <c r="AB158" s="621"/>
      <c r="AC158" s="621"/>
      <c r="AD158" s="621"/>
      <c r="AE158" s="621"/>
      <c r="AF158" s="621"/>
      <c r="AG158" s="621"/>
      <c r="AH158" s="621"/>
      <c r="AI158" s="621"/>
      <c r="AJ158" s="621"/>
      <c r="AK158" s="621"/>
      <c r="AL158" s="621"/>
      <c r="AM158" s="621"/>
      <c r="AN158" s="621"/>
      <c r="AO158" s="621"/>
      <c r="AP158" s="621"/>
      <c r="AQ158" s="621"/>
      <c r="AR158" s="621"/>
      <c r="AS158" s="621"/>
      <c r="AT158" s="621"/>
      <c r="AU158" s="621"/>
      <c r="AV158" s="621"/>
      <c r="AW158" s="621"/>
      <c r="AX158" s="621"/>
      <c r="AY158" s="621"/>
      <c r="AZ158" s="621"/>
      <c r="BA158" s="621"/>
      <c r="BB158" s="621"/>
      <c r="BC158" s="621"/>
      <c r="BD158" s="621"/>
      <c r="BE158" s="621"/>
      <c r="BF158" s="621"/>
      <c r="BG158" s="621"/>
      <c r="BH158" s="621"/>
      <c r="BI158" s="621"/>
      <c r="BJ158" s="621"/>
      <c r="BK158" s="621"/>
      <c r="BL158" s="621"/>
      <c r="BM158" s="621"/>
      <c r="BN158" s="621"/>
      <c r="BO158" s="621"/>
      <c r="BP158" s="621"/>
      <c r="BQ158" s="621"/>
      <c r="BR158" s="621"/>
      <c r="BS158" s="621"/>
      <c r="BT158" s="621"/>
    </row>
    <row r="159" spans="1:72" s="622" customFormat="1" ht="15.75" customHeight="1" x14ac:dyDescent="0.2">
      <c r="A159" s="342"/>
      <c r="B159" s="353"/>
      <c r="C159" s="344"/>
      <c r="D159" s="344"/>
      <c r="E159" s="344"/>
      <c r="F159" s="354"/>
      <c r="G159" s="623"/>
      <c r="H159" s="621"/>
      <c r="I159" s="621"/>
      <c r="J159" s="621"/>
      <c r="K159" s="621"/>
      <c r="L159" s="621"/>
      <c r="M159" s="621"/>
      <c r="N159" s="621"/>
      <c r="O159" s="621"/>
      <c r="P159" s="621"/>
      <c r="Q159" s="621"/>
      <c r="R159" s="621"/>
      <c r="S159" s="621"/>
      <c r="T159" s="621"/>
      <c r="U159" s="621"/>
      <c r="V159" s="621"/>
      <c r="W159" s="621"/>
      <c r="X159" s="621"/>
      <c r="Y159" s="621"/>
      <c r="Z159" s="621"/>
      <c r="AA159" s="621"/>
      <c r="AB159" s="621"/>
      <c r="AC159" s="621"/>
      <c r="AD159" s="621"/>
      <c r="AE159" s="621"/>
      <c r="AF159" s="621"/>
      <c r="AG159" s="621"/>
      <c r="AH159" s="621"/>
      <c r="AI159" s="621"/>
      <c r="AJ159" s="621"/>
      <c r="AK159" s="621"/>
      <c r="AL159" s="621"/>
      <c r="AM159" s="621"/>
      <c r="AN159" s="621"/>
      <c r="AO159" s="621"/>
      <c r="AP159" s="621"/>
      <c r="AQ159" s="621"/>
      <c r="AR159" s="621"/>
      <c r="AS159" s="621"/>
      <c r="AT159" s="621"/>
      <c r="AU159" s="621"/>
      <c r="AV159" s="621"/>
      <c r="AW159" s="621"/>
      <c r="AX159" s="621"/>
      <c r="AY159" s="621"/>
      <c r="AZ159" s="621"/>
      <c r="BA159" s="621"/>
      <c r="BB159" s="621"/>
      <c r="BC159" s="621"/>
      <c r="BD159" s="621"/>
      <c r="BE159" s="621"/>
      <c r="BF159" s="621"/>
      <c r="BG159" s="621"/>
      <c r="BH159" s="621"/>
      <c r="BI159" s="621"/>
      <c r="BJ159" s="621"/>
      <c r="BK159" s="621"/>
      <c r="BL159" s="621"/>
      <c r="BM159" s="621"/>
      <c r="BN159" s="621"/>
      <c r="BO159" s="621"/>
      <c r="BP159" s="621"/>
      <c r="BQ159" s="621"/>
      <c r="BR159" s="621"/>
      <c r="BS159" s="621"/>
      <c r="BT159" s="621"/>
    </row>
    <row r="160" spans="1:72" s="622" customFormat="1" ht="15.75" customHeight="1" x14ac:dyDescent="0.2">
      <c r="A160" s="342"/>
      <c r="B160" s="624" t="s">
        <v>231</v>
      </c>
      <c r="C160" s="344"/>
      <c r="D160" s="344"/>
      <c r="E160" s="344"/>
      <c r="F160" s="354"/>
      <c r="G160" s="623">
        <f>SUM(G161:G161)</f>
        <v>2537</v>
      </c>
      <c r="H160" s="621"/>
      <c r="I160" s="621"/>
      <c r="J160" s="621"/>
      <c r="K160" s="621"/>
      <c r="L160" s="621"/>
      <c r="M160" s="621"/>
      <c r="N160" s="621"/>
      <c r="O160" s="621"/>
      <c r="P160" s="621"/>
      <c r="Q160" s="621"/>
      <c r="R160" s="621"/>
      <c r="S160" s="621"/>
      <c r="T160" s="621"/>
      <c r="U160" s="621"/>
      <c r="V160" s="621"/>
      <c r="W160" s="621"/>
      <c r="X160" s="621"/>
      <c r="Y160" s="621"/>
      <c r="Z160" s="621"/>
      <c r="AA160" s="621"/>
      <c r="AB160" s="621"/>
      <c r="AC160" s="621"/>
      <c r="AD160" s="621"/>
      <c r="AE160" s="621"/>
      <c r="AF160" s="621"/>
      <c r="AG160" s="621"/>
      <c r="AH160" s="621"/>
      <c r="AI160" s="621"/>
      <c r="AJ160" s="621"/>
      <c r="AK160" s="621"/>
      <c r="AL160" s="621"/>
      <c r="AM160" s="621"/>
      <c r="AN160" s="621"/>
      <c r="AO160" s="621"/>
      <c r="AP160" s="621"/>
      <c r="AQ160" s="621"/>
      <c r="AR160" s="621"/>
      <c r="AS160" s="621"/>
      <c r="AT160" s="621"/>
      <c r="AU160" s="621"/>
      <c r="AV160" s="621"/>
      <c r="AW160" s="621"/>
      <c r="AX160" s="621"/>
      <c r="AY160" s="621"/>
      <c r="AZ160" s="621"/>
      <c r="BA160" s="621"/>
      <c r="BB160" s="621"/>
      <c r="BC160" s="621"/>
      <c r="BD160" s="621"/>
      <c r="BE160" s="621"/>
      <c r="BF160" s="621"/>
      <c r="BG160" s="621"/>
      <c r="BH160" s="621"/>
      <c r="BI160" s="621"/>
      <c r="BJ160" s="621"/>
      <c r="BK160" s="621"/>
      <c r="BL160" s="621"/>
      <c r="BM160" s="621"/>
      <c r="BN160" s="621"/>
      <c r="BO160" s="621"/>
      <c r="BP160" s="621"/>
      <c r="BQ160" s="621"/>
      <c r="BR160" s="621"/>
      <c r="BS160" s="621"/>
      <c r="BT160" s="621"/>
    </row>
    <row r="161" spans="1:16135" s="622" customFormat="1" ht="15.75" customHeight="1" x14ac:dyDescent="0.2">
      <c r="A161" s="342"/>
      <c r="B161" s="343"/>
      <c r="C161" s="361"/>
      <c r="D161" s="344"/>
      <c r="E161" s="344" t="s">
        <v>223</v>
      </c>
      <c r="F161" s="354" t="s">
        <v>218</v>
      </c>
      <c r="G161" s="355">
        <f>60+940+694+843</f>
        <v>2537</v>
      </c>
      <c r="H161" s="621"/>
      <c r="I161" s="621"/>
      <c r="J161" s="621"/>
      <c r="K161" s="621"/>
      <c r="L161" s="621"/>
      <c r="M161" s="621"/>
      <c r="N161" s="621"/>
      <c r="O161" s="621"/>
      <c r="P161" s="621"/>
      <c r="Q161" s="621"/>
      <c r="R161" s="621"/>
      <c r="S161" s="621"/>
      <c r="T161" s="621"/>
      <c r="U161" s="621"/>
      <c r="V161" s="621"/>
      <c r="W161" s="621"/>
      <c r="X161" s="621"/>
      <c r="Y161" s="621"/>
      <c r="Z161" s="621"/>
      <c r="AA161" s="621"/>
      <c r="AB161" s="621"/>
      <c r="AC161" s="621"/>
      <c r="AD161" s="621"/>
      <c r="AE161" s="621"/>
      <c r="AF161" s="621"/>
      <c r="AG161" s="621"/>
      <c r="AH161" s="621"/>
      <c r="AI161" s="621"/>
      <c r="AJ161" s="621"/>
      <c r="AK161" s="621"/>
      <c r="AL161" s="621"/>
      <c r="AM161" s="621"/>
      <c r="AN161" s="621"/>
      <c r="AO161" s="621"/>
      <c r="AP161" s="621"/>
      <c r="AQ161" s="621"/>
      <c r="AR161" s="621"/>
      <c r="AS161" s="621"/>
      <c r="AT161" s="621"/>
      <c r="AU161" s="621"/>
      <c r="AV161" s="621"/>
      <c r="AW161" s="621"/>
      <c r="AX161" s="621"/>
      <c r="AY161" s="621"/>
      <c r="AZ161" s="621"/>
      <c r="BA161" s="621"/>
      <c r="BB161" s="621"/>
      <c r="BC161" s="621"/>
      <c r="BD161" s="621"/>
      <c r="BE161" s="621"/>
      <c r="BF161" s="621"/>
      <c r="BG161" s="621"/>
      <c r="BH161" s="621"/>
      <c r="BI161" s="621"/>
      <c r="BJ161" s="621"/>
      <c r="BK161" s="621"/>
      <c r="BL161" s="621"/>
      <c r="BM161" s="621"/>
      <c r="BN161" s="621"/>
      <c r="BO161" s="621"/>
      <c r="BP161" s="621"/>
      <c r="BQ161" s="621"/>
      <c r="BR161" s="621"/>
      <c r="BS161" s="621"/>
      <c r="BT161" s="621"/>
    </row>
    <row r="162" spans="1:16135" s="622" customFormat="1" ht="5.25" customHeight="1" x14ac:dyDescent="0.2">
      <c r="A162" s="356"/>
      <c r="B162" s="357"/>
      <c r="C162" s="358"/>
      <c r="D162" s="345"/>
      <c r="E162" s="345"/>
      <c r="F162" s="347"/>
      <c r="G162" s="359"/>
      <c r="H162" s="621"/>
      <c r="I162" s="621"/>
      <c r="J162" s="621"/>
      <c r="K162" s="621"/>
      <c r="L162" s="621"/>
      <c r="M162" s="621"/>
      <c r="N162" s="621"/>
      <c r="O162" s="621"/>
      <c r="P162" s="621"/>
      <c r="Q162" s="621"/>
      <c r="R162" s="621"/>
      <c r="S162" s="621"/>
      <c r="T162" s="621"/>
      <c r="U162" s="621"/>
      <c r="V162" s="621"/>
      <c r="W162" s="621"/>
      <c r="X162" s="621"/>
      <c r="Y162" s="621"/>
      <c r="Z162" s="621"/>
      <c r="AA162" s="621"/>
      <c r="AB162" s="621"/>
      <c r="AC162" s="621"/>
      <c r="AD162" s="621"/>
      <c r="AE162" s="621"/>
      <c r="AF162" s="621"/>
      <c r="AG162" s="621"/>
      <c r="AH162" s="621"/>
      <c r="AI162" s="621"/>
      <c r="AJ162" s="621"/>
      <c r="AK162" s="621"/>
      <c r="AL162" s="621"/>
      <c r="AM162" s="621"/>
      <c r="AN162" s="621"/>
      <c r="AO162" s="621"/>
      <c r="AP162" s="621"/>
      <c r="AQ162" s="621"/>
      <c r="AR162" s="621"/>
      <c r="AS162" s="621"/>
      <c r="AT162" s="621"/>
      <c r="AU162" s="621"/>
      <c r="AV162" s="621"/>
      <c r="AW162" s="621"/>
      <c r="AX162" s="621"/>
      <c r="AY162" s="621"/>
      <c r="AZ162" s="621"/>
      <c r="BA162" s="621"/>
      <c r="BB162" s="621"/>
      <c r="BC162" s="621"/>
      <c r="BD162" s="621"/>
      <c r="BE162" s="621"/>
      <c r="BF162" s="621"/>
      <c r="BG162" s="621"/>
      <c r="BH162" s="621"/>
      <c r="BI162" s="621"/>
      <c r="BJ162" s="621"/>
      <c r="BK162" s="621"/>
      <c r="BL162" s="621"/>
      <c r="BM162" s="621"/>
      <c r="BN162" s="621"/>
      <c r="BO162" s="621"/>
      <c r="BP162" s="621"/>
      <c r="BQ162" s="621"/>
      <c r="BR162" s="621"/>
      <c r="BS162" s="621"/>
      <c r="BT162" s="621"/>
    </row>
    <row r="163" spans="1:16135" s="338" customFormat="1" ht="21.75" customHeight="1" x14ac:dyDescent="0.2">
      <c r="A163" s="628"/>
      <c r="B163" s="629" t="s">
        <v>77</v>
      </c>
      <c r="C163" s="630"/>
      <c r="D163" s="631"/>
      <c r="E163" s="632"/>
      <c r="F163" s="632">
        <f>SUM(F12,F18,F26,F32,F41,F142,F150,F157)</f>
        <v>2162645.1800000002</v>
      </c>
      <c r="G163" s="632">
        <f>SUM(G13,G19,G27,G33,G42,G143,G151,G158)</f>
        <v>2790965.3800000008</v>
      </c>
      <c r="H163" s="337"/>
      <c r="I163" s="337"/>
      <c r="J163" s="337"/>
      <c r="K163" s="337"/>
      <c r="L163" s="337"/>
      <c r="M163" s="337"/>
      <c r="N163" s="337"/>
      <c r="O163" s="337"/>
      <c r="P163" s="337"/>
      <c r="Q163" s="337"/>
      <c r="R163" s="337"/>
      <c r="S163" s="337"/>
      <c r="T163" s="337"/>
      <c r="U163" s="337"/>
      <c r="V163" s="337"/>
      <c r="W163" s="337"/>
      <c r="X163" s="337"/>
      <c r="Y163" s="337"/>
      <c r="Z163" s="337"/>
      <c r="AA163" s="337"/>
      <c r="AB163" s="337"/>
      <c r="AC163" s="337"/>
      <c r="AD163" s="337"/>
      <c r="AE163" s="337"/>
      <c r="AF163" s="337"/>
      <c r="AG163" s="337"/>
      <c r="AH163" s="337"/>
      <c r="AI163" s="337"/>
      <c r="AJ163" s="337"/>
      <c r="AK163" s="337"/>
      <c r="AL163" s="337"/>
      <c r="AM163" s="337"/>
      <c r="AN163" s="337"/>
      <c r="AO163" s="337"/>
      <c r="AP163" s="337"/>
      <c r="AQ163" s="337"/>
      <c r="AR163" s="337"/>
      <c r="AS163" s="337"/>
      <c r="AT163" s="337"/>
      <c r="AU163" s="337"/>
      <c r="AV163" s="337"/>
      <c r="AW163" s="337"/>
      <c r="AX163" s="337"/>
      <c r="AY163" s="337"/>
      <c r="AZ163" s="337"/>
      <c r="BA163" s="337"/>
      <c r="BB163" s="337"/>
      <c r="BC163" s="337"/>
      <c r="BD163" s="337"/>
      <c r="BE163" s="337"/>
      <c r="BF163" s="337"/>
      <c r="BG163" s="337"/>
      <c r="BH163" s="337"/>
      <c r="BI163" s="337"/>
      <c r="BJ163" s="337"/>
      <c r="BK163" s="337"/>
      <c r="BL163" s="337"/>
      <c r="BM163" s="337"/>
      <c r="BN163" s="337"/>
      <c r="BO163" s="337"/>
      <c r="BP163" s="337"/>
      <c r="BQ163" s="337"/>
      <c r="BR163" s="337"/>
      <c r="BS163" s="337"/>
      <c r="BT163" s="337"/>
    </row>
    <row r="165" spans="1:16135" s="620" customFormat="1" x14ac:dyDescent="0.25">
      <c r="A165" s="633"/>
      <c r="B165" s="619"/>
      <c r="C165" s="619"/>
      <c r="D165" s="619"/>
      <c r="E165" s="619"/>
      <c r="I165" s="364">
        <f>SUM(G16:G16,G22:G24,G30,G36:G39,G47:G49,G54,G59:G61,G66:G67,G72,G77,G82:G84,G89,G94,G99:G101,G106,G111,G116:G118,G123,G128:G130,G135,G140,G146:G148,G154:G155,G161)</f>
        <v>2790965.3800000008</v>
      </c>
      <c r="BY165" s="619"/>
      <c r="BZ165" s="619"/>
      <c r="CA165" s="619"/>
      <c r="CB165" s="619"/>
      <c r="CC165" s="619"/>
      <c r="CD165" s="619"/>
      <c r="CE165" s="619"/>
      <c r="CF165" s="619"/>
      <c r="CG165" s="619"/>
      <c r="CH165" s="619"/>
      <c r="CI165" s="619"/>
      <c r="CJ165" s="619"/>
      <c r="CK165" s="619"/>
      <c r="CL165" s="619"/>
      <c r="CM165" s="619"/>
      <c r="CN165" s="619"/>
      <c r="CO165" s="619"/>
      <c r="CP165" s="619"/>
      <c r="CQ165" s="619"/>
      <c r="CR165" s="619"/>
      <c r="CS165" s="619"/>
      <c r="CT165" s="619"/>
      <c r="CU165" s="619"/>
      <c r="CV165" s="619"/>
      <c r="CW165" s="619"/>
      <c r="CX165" s="619"/>
      <c r="CY165" s="619"/>
      <c r="CZ165" s="619"/>
      <c r="DA165" s="619"/>
      <c r="DB165" s="619"/>
      <c r="DC165" s="619"/>
      <c r="DD165" s="619"/>
      <c r="DE165" s="619"/>
      <c r="DF165" s="619"/>
      <c r="DG165" s="619"/>
      <c r="DH165" s="619"/>
      <c r="DI165" s="619"/>
      <c r="DJ165" s="619"/>
      <c r="DK165" s="619"/>
      <c r="DL165" s="619"/>
      <c r="DM165" s="619"/>
      <c r="DN165" s="619"/>
      <c r="DO165" s="619"/>
      <c r="DP165" s="619"/>
      <c r="DQ165" s="619"/>
      <c r="DR165" s="619"/>
      <c r="DS165" s="619"/>
      <c r="DT165" s="619"/>
      <c r="DU165" s="619"/>
      <c r="DV165" s="619"/>
      <c r="DW165" s="619"/>
      <c r="DX165" s="619"/>
      <c r="DY165" s="619"/>
      <c r="DZ165" s="619"/>
      <c r="EA165" s="619"/>
      <c r="EB165" s="619"/>
      <c r="EC165" s="619"/>
      <c r="ED165" s="619"/>
      <c r="EE165" s="619"/>
      <c r="EF165" s="619"/>
      <c r="EG165" s="619"/>
      <c r="EH165" s="619"/>
      <c r="EI165" s="619"/>
      <c r="EJ165" s="619"/>
      <c r="EK165" s="619"/>
      <c r="EL165" s="619"/>
      <c r="EM165" s="619"/>
      <c r="EN165" s="619"/>
      <c r="EO165" s="619"/>
      <c r="EP165" s="619"/>
      <c r="EQ165" s="619"/>
      <c r="ER165" s="619"/>
      <c r="ES165" s="619"/>
      <c r="ET165" s="619"/>
      <c r="EU165" s="619"/>
      <c r="EV165" s="619"/>
      <c r="EW165" s="619"/>
      <c r="EX165" s="619"/>
      <c r="EY165" s="619"/>
      <c r="EZ165" s="619"/>
      <c r="FA165" s="619"/>
      <c r="FB165" s="619"/>
      <c r="FC165" s="619"/>
      <c r="FD165" s="619"/>
      <c r="FE165" s="619"/>
      <c r="FF165" s="619"/>
      <c r="FG165" s="619"/>
      <c r="FH165" s="619"/>
      <c r="FI165" s="619"/>
      <c r="FJ165" s="619"/>
      <c r="FK165" s="619"/>
      <c r="FL165" s="619"/>
      <c r="FM165" s="619"/>
      <c r="FN165" s="619"/>
      <c r="FO165" s="619"/>
      <c r="FP165" s="619"/>
      <c r="FQ165" s="619"/>
      <c r="FR165" s="619"/>
      <c r="FS165" s="619"/>
      <c r="FT165" s="619"/>
      <c r="FU165" s="619"/>
      <c r="FV165" s="619"/>
      <c r="FW165" s="619"/>
      <c r="FX165" s="619"/>
      <c r="FY165" s="619"/>
      <c r="FZ165" s="619"/>
      <c r="GA165" s="619"/>
      <c r="GB165" s="619"/>
      <c r="GC165" s="619"/>
      <c r="GD165" s="619"/>
      <c r="GE165" s="619"/>
      <c r="GF165" s="619"/>
      <c r="GG165" s="619"/>
      <c r="GH165" s="619"/>
      <c r="GI165" s="619"/>
      <c r="GJ165" s="619"/>
      <c r="GK165" s="619"/>
      <c r="GL165" s="619"/>
      <c r="GM165" s="619"/>
      <c r="GN165" s="619"/>
      <c r="GO165" s="619"/>
      <c r="GP165" s="619"/>
      <c r="GQ165" s="619"/>
      <c r="GR165" s="619"/>
      <c r="GS165" s="619"/>
      <c r="GT165" s="619"/>
      <c r="GU165" s="619"/>
      <c r="GV165" s="619"/>
      <c r="GW165" s="619"/>
      <c r="GX165" s="619"/>
      <c r="GY165" s="619"/>
      <c r="GZ165" s="619"/>
      <c r="HA165" s="619"/>
      <c r="HB165" s="619"/>
      <c r="HC165" s="619"/>
      <c r="HD165" s="619"/>
      <c r="HE165" s="619"/>
      <c r="HF165" s="619"/>
      <c r="HG165" s="619"/>
      <c r="HH165" s="619"/>
      <c r="HI165" s="619"/>
      <c r="HJ165" s="619"/>
      <c r="HK165" s="619"/>
      <c r="HL165" s="619"/>
      <c r="HM165" s="619"/>
      <c r="HN165" s="619"/>
      <c r="HO165" s="619"/>
      <c r="HP165" s="619"/>
      <c r="HQ165" s="619"/>
      <c r="HR165" s="619"/>
      <c r="HS165" s="619"/>
      <c r="HT165" s="619"/>
      <c r="HU165" s="619"/>
      <c r="HV165" s="619"/>
      <c r="HW165" s="619"/>
      <c r="HX165" s="619"/>
      <c r="HY165" s="619"/>
      <c r="HZ165" s="619"/>
      <c r="IA165" s="619"/>
      <c r="IB165" s="619"/>
      <c r="IC165" s="619"/>
      <c r="ID165" s="619"/>
      <c r="IE165" s="619"/>
      <c r="IF165" s="619"/>
      <c r="IG165" s="619"/>
      <c r="IH165" s="619"/>
      <c r="II165" s="619"/>
      <c r="IJ165" s="619"/>
      <c r="IK165" s="619"/>
      <c r="IL165" s="619"/>
      <c r="IM165" s="619"/>
      <c r="IN165" s="619"/>
      <c r="IO165" s="619"/>
      <c r="IP165" s="619"/>
      <c r="IQ165" s="619"/>
      <c r="IR165" s="619"/>
      <c r="IS165" s="619"/>
      <c r="IT165" s="619"/>
      <c r="IU165" s="619"/>
      <c r="IV165" s="619"/>
      <c r="IW165" s="619"/>
      <c r="IX165" s="619"/>
      <c r="IY165" s="619"/>
      <c r="IZ165" s="619"/>
      <c r="JA165" s="619"/>
      <c r="JB165" s="619"/>
      <c r="JC165" s="619"/>
      <c r="JD165" s="619"/>
      <c r="JE165" s="619"/>
      <c r="JF165" s="619"/>
      <c r="JG165" s="619"/>
      <c r="JH165" s="619"/>
      <c r="JI165" s="619"/>
      <c r="JJ165" s="619"/>
      <c r="JK165" s="619"/>
      <c r="JL165" s="619"/>
      <c r="JM165" s="619"/>
      <c r="JN165" s="619"/>
      <c r="JO165" s="619"/>
      <c r="JP165" s="619"/>
      <c r="JQ165" s="619"/>
      <c r="JR165" s="619"/>
      <c r="JS165" s="619"/>
      <c r="JT165" s="619"/>
      <c r="JU165" s="619"/>
      <c r="JV165" s="619"/>
      <c r="JW165" s="619"/>
      <c r="JX165" s="619"/>
      <c r="JY165" s="619"/>
      <c r="JZ165" s="619"/>
      <c r="KA165" s="619"/>
      <c r="KB165" s="619"/>
      <c r="KC165" s="619"/>
      <c r="KD165" s="619"/>
      <c r="KE165" s="619"/>
      <c r="KF165" s="619"/>
      <c r="KG165" s="619"/>
      <c r="KH165" s="619"/>
      <c r="KI165" s="619"/>
      <c r="KJ165" s="619"/>
      <c r="KK165" s="619"/>
      <c r="KL165" s="619"/>
      <c r="KM165" s="619"/>
      <c r="KN165" s="619"/>
      <c r="KO165" s="619"/>
      <c r="KP165" s="619"/>
      <c r="KQ165" s="619"/>
      <c r="KR165" s="619"/>
      <c r="KS165" s="619"/>
      <c r="KT165" s="619"/>
      <c r="KU165" s="619"/>
      <c r="KV165" s="619"/>
      <c r="KW165" s="619"/>
      <c r="KX165" s="619"/>
      <c r="KY165" s="619"/>
      <c r="KZ165" s="619"/>
      <c r="LA165" s="619"/>
      <c r="LB165" s="619"/>
      <c r="LC165" s="619"/>
      <c r="LD165" s="619"/>
      <c r="LE165" s="619"/>
      <c r="LF165" s="619"/>
      <c r="LG165" s="619"/>
      <c r="LH165" s="619"/>
      <c r="LI165" s="619"/>
      <c r="LJ165" s="619"/>
      <c r="LK165" s="619"/>
      <c r="LL165" s="619"/>
      <c r="LM165" s="619"/>
      <c r="LN165" s="619"/>
      <c r="LO165" s="619"/>
      <c r="LP165" s="619"/>
      <c r="LQ165" s="619"/>
      <c r="LR165" s="619"/>
      <c r="LS165" s="619"/>
      <c r="LT165" s="619"/>
      <c r="LU165" s="619"/>
      <c r="LV165" s="619"/>
      <c r="LW165" s="619"/>
      <c r="LX165" s="619"/>
      <c r="LY165" s="619"/>
      <c r="LZ165" s="619"/>
      <c r="MA165" s="619"/>
      <c r="MB165" s="619"/>
      <c r="MC165" s="619"/>
      <c r="MD165" s="619"/>
      <c r="ME165" s="619"/>
      <c r="MF165" s="619"/>
      <c r="MG165" s="619"/>
      <c r="MH165" s="619"/>
      <c r="MI165" s="619"/>
      <c r="MJ165" s="619"/>
      <c r="MK165" s="619"/>
      <c r="ML165" s="619"/>
      <c r="MM165" s="619"/>
      <c r="MN165" s="619"/>
      <c r="MO165" s="619"/>
      <c r="MP165" s="619"/>
      <c r="MQ165" s="619"/>
      <c r="MR165" s="619"/>
      <c r="MS165" s="619"/>
      <c r="MT165" s="619"/>
      <c r="MU165" s="619"/>
      <c r="MV165" s="619"/>
      <c r="MW165" s="619"/>
      <c r="MX165" s="619"/>
      <c r="MY165" s="619"/>
      <c r="MZ165" s="619"/>
      <c r="NA165" s="619"/>
      <c r="NB165" s="619"/>
      <c r="NC165" s="619"/>
      <c r="ND165" s="619"/>
      <c r="NE165" s="619"/>
      <c r="NF165" s="619"/>
      <c r="NG165" s="619"/>
      <c r="NH165" s="619"/>
      <c r="NI165" s="619"/>
      <c r="NJ165" s="619"/>
      <c r="NK165" s="619"/>
      <c r="NL165" s="619"/>
      <c r="NM165" s="619"/>
      <c r="NN165" s="619"/>
      <c r="NO165" s="619"/>
      <c r="NP165" s="619"/>
      <c r="NQ165" s="619"/>
      <c r="NR165" s="619"/>
      <c r="NS165" s="619"/>
      <c r="NT165" s="619"/>
      <c r="NU165" s="619"/>
      <c r="NV165" s="619"/>
      <c r="NW165" s="619"/>
      <c r="NX165" s="619"/>
      <c r="NY165" s="619"/>
      <c r="NZ165" s="619"/>
      <c r="OA165" s="619"/>
      <c r="OB165" s="619"/>
      <c r="OC165" s="619"/>
      <c r="OD165" s="619"/>
      <c r="OE165" s="619"/>
      <c r="OF165" s="619"/>
      <c r="OG165" s="619"/>
      <c r="OH165" s="619"/>
      <c r="OI165" s="619"/>
      <c r="OJ165" s="619"/>
      <c r="OK165" s="619"/>
      <c r="OL165" s="619"/>
      <c r="OM165" s="619"/>
      <c r="ON165" s="619"/>
      <c r="OO165" s="619"/>
      <c r="OP165" s="619"/>
      <c r="OQ165" s="619"/>
      <c r="OR165" s="619"/>
      <c r="OS165" s="619"/>
      <c r="OT165" s="619"/>
      <c r="OU165" s="619"/>
      <c r="OV165" s="619"/>
      <c r="OW165" s="619"/>
      <c r="OX165" s="619"/>
      <c r="OY165" s="619"/>
      <c r="OZ165" s="619"/>
      <c r="PA165" s="619"/>
      <c r="PB165" s="619"/>
      <c r="PC165" s="619"/>
      <c r="PD165" s="619"/>
      <c r="PE165" s="619"/>
      <c r="PF165" s="619"/>
      <c r="PG165" s="619"/>
      <c r="PH165" s="619"/>
      <c r="PI165" s="619"/>
      <c r="PJ165" s="619"/>
      <c r="PK165" s="619"/>
      <c r="PL165" s="619"/>
      <c r="PM165" s="619"/>
      <c r="PN165" s="619"/>
      <c r="PO165" s="619"/>
      <c r="PP165" s="619"/>
      <c r="PQ165" s="619"/>
      <c r="PR165" s="619"/>
      <c r="PS165" s="619"/>
      <c r="PT165" s="619"/>
      <c r="PU165" s="619"/>
      <c r="PV165" s="619"/>
      <c r="PW165" s="619"/>
      <c r="PX165" s="619"/>
      <c r="PY165" s="619"/>
      <c r="PZ165" s="619"/>
      <c r="QA165" s="619"/>
      <c r="QB165" s="619"/>
      <c r="QC165" s="619"/>
      <c r="QD165" s="619"/>
      <c r="QE165" s="619"/>
      <c r="QF165" s="619"/>
      <c r="QG165" s="619"/>
      <c r="QH165" s="619"/>
      <c r="QI165" s="619"/>
      <c r="QJ165" s="619"/>
      <c r="QK165" s="619"/>
      <c r="QL165" s="619"/>
      <c r="QM165" s="619"/>
      <c r="QN165" s="619"/>
      <c r="QO165" s="619"/>
      <c r="QP165" s="619"/>
      <c r="QQ165" s="619"/>
      <c r="QR165" s="619"/>
      <c r="QS165" s="619"/>
      <c r="QT165" s="619"/>
      <c r="QU165" s="619"/>
      <c r="QV165" s="619"/>
      <c r="QW165" s="619"/>
      <c r="QX165" s="619"/>
      <c r="QY165" s="619"/>
      <c r="QZ165" s="619"/>
      <c r="RA165" s="619"/>
      <c r="RB165" s="619"/>
      <c r="RC165" s="619"/>
      <c r="RD165" s="619"/>
      <c r="RE165" s="619"/>
      <c r="RF165" s="619"/>
      <c r="RG165" s="619"/>
      <c r="RH165" s="619"/>
      <c r="RI165" s="619"/>
      <c r="RJ165" s="619"/>
      <c r="RK165" s="619"/>
      <c r="RL165" s="619"/>
      <c r="RM165" s="619"/>
      <c r="RN165" s="619"/>
      <c r="RO165" s="619"/>
      <c r="RP165" s="619"/>
      <c r="RQ165" s="619"/>
      <c r="RR165" s="619"/>
      <c r="RS165" s="619"/>
      <c r="RT165" s="619"/>
      <c r="RU165" s="619"/>
      <c r="RV165" s="619"/>
      <c r="RW165" s="619"/>
      <c r="RX165" s="619"/>
      <c r="RY165" s="619"/>
      <c r="RZ165" s="619"/>
      <c r="SA165" s="619"/>
      <c r="SB165" s="619"/>
      <c r="SC165" s="619"/>
      <c r="SD165" s="619"/>
      <c r="SE165" s="619"/>
      <c r="SF165" s="619"/>
      <c r="SG165" s="619"/>
      <c r="SH165" s="619"/>
      <c r="SI165" s="619"/>
      <c r="SJ165" s="619"/>
      <c r="SK165" s="619"/>
      <c r="SL165" s="619"/>
      <c r="SM165" s="619"/>
      <c r="SN165" s="619"/>
      <c r="SO165" s="619"/>
      <c r="SP165" s="619"/>
      <c r="SQ165" s="619"/>
      <c r="SR165" s="619"/>
      <c r="SS165" s="619"/>
      <c r="ST165" s="619"/>
      <c r="SU165" s="619"/>
      <c r="SV165" s="619"/>
      <c r="SW165" s="619"/>
      <c r="SX165" s="619"/>
      <c r="SY165" s="619"/>
      <c r="SZ165" s="619"/>
      <c r="TA165" s="619"/>
      <c r="TB165" s="619"/>
      <c r="TC165" s="619"/>
      <c r="TD165" s="619"/>
      <c r="TE165" s="619"/>
      <c r="TF165" s="619"/>
      <c r="TG165" s="619"/>
      <c r="TH165" s="619"/>
      <c r="TI165" s="619"/>
      <c r="TJ165" s="619"/>
      <c r="TK165" s="619"/>
      <c r="TL165" s="619"/>
      <c r="TM165" s="619"/>
      <c r="TN165" s="619"/>
      <c r="TO165" s="619"/>
      <c r="TP165" s="619"/>
      <c r="TQ165" s="619"/>
      <c r="TR165" s="619"/>
      <c r="TS165" s="619"/>
      <c r="TT165" s="619"/>
      <c r="TU165" s="619"/>
      <c r="TV165" s="619"/>
      <c r="TW165" s="619"/>
      <c r="TX165" s="619"/>
      <c r="TY165" s="619"/>
      <c r="TZ165" s="619"/>
      <c r="UA165" s="619"/>
      <c r="UB165" s="619"/>
      <c r="UC165" s="619"/>
      <c r="UD165" s="619"/>
      <c r="UE165" s="619"/>
      <c r="UF165" s="619"/>
      <c r="UG165" s="619"/>
      <c r="UH165" s="619"/>
      <c r="UI165" s="619"/>
      <c r="UJ165" s="619"/>
      <c r="UK165" s="619"/>
      <c r="UL165" s="619"/>
      <c r="UM165" s="619"/>
      <c r="UN165" s="619"/>
      <c r="UO165" s="619"/>
      <c r="UP165" s="619"/>
      <c r="UQ165" s="619"/>
      <c r="UR165" s="619"/>
      <c r="US165" s="619"/>
      <c r="UT165" s="619"/>
      <c r="UU165" s="619"/>
      <c r="UV165" s="619"/>
      <c r="UW165" s="619"/>
      <c r="UX165" s="619"/>
      <c r="UY165" s="619"/>
      <c r="UZ165" s="619"/>
      <c r="VA165" s="619"/>
      <c r="VB165" s="619"/>
      <c r="VC165" s="619"/>
      <c r="VD165" s="619"/>
      <c r="VE165" s="619"/>
      <c r="VF165" s="619"/>
      <c r="VG165" s="619"/>
      <c r="VH165" s="619"/>
      <c r="VI165" s="619"/>
      <c r="VJ165" s="619"/>
      <c r="VK165" s="619"/>
      <c r="VL165" s="619"/>
      <c r="VM165" s="619"/>
      <c r="VN165" s="619"/>
      <c r="VO165" s="619"/>
      <c r="VP165" s="619"/>
      <c r="VQ165" s="619"/>
      <c r="VR165" s="619"/>
      <c r="VS165" s="619"/>
      <c r="VT165" s="619"/>
      <c r="VU165" s="619"/>
      <c r="VV165" s="619"/>
      <c r="VW165" s="619"/>
      <c r="VX165" s="619"/>
      <c r="VY165" s="619"/>
      <c r="VZ165" s="619"/>
      <c r="WA165" s="619"/>
      <c r="WB165" s="619"/>
      <c r="WC165" s="619"/>
      <c r="WD165" s="619"/>
      <c r="WE165" s="619"/>
      <c r="WF165" s="619"/>
      <c r="WG165" s="619"/>
      <c r="WH165" s="619"/>
      <c r="WI165" s="619"/>
      <c r="WJ165" s="619"/>
      <c r="WK165" s="619"/>
      <c r="WL165" s="619"/>
      <c r="WM165" s="619"/>
      <c r="WN165" s="619"/>
      <c r="WO165" s="619"/>
      <c r="WP165" s="619"/>
      <c r="WQ165" s="619"/>
      <c r="WR165" s="619"/>
      <c r="WS165" s="619"/>
      <c r="WT165" s="619"/>
      <c r="WU165" s="619"/>
      <c r="WV165" s="619"/>
      <c r="WW165" s="619"/>
      <c r="WX165" s="619"/>
      <c r="WY165" s="619"/>
      <c r="WZ165" s="619"/>
      <c r="XA165" s="619"/>
      <c r="XB165" s="619"/>
      <c r="XC165" s="619"/>
      <c r="XD165" s="619"/>
      <c r="XE165" s="619"/>
      <c r="XF165" s="619"/>
      <c r="XG165" s="619"/>
      <c r="XH165" s="619"/>
      <c r="XI165" s="619"/>
      <c r="XJ165" s="619"/>
      <c r="XK165" s="619"/>
      <c r="XL165" s="619"/>
      <c r="XM165" s="619"/>
      <c r="XN165" s="619"/>
      <c r="XO165" s="619"/>
      <c r="XP165" s="619"/>
      <c r="XQ165" s="619"/>
      <c r="XR165" s="619"/>
      <c r="XS165" s="619"/>
      <c r="XT165" s="619"/>
      <c r="XU165" s="619"/>
      <c r="XV165" s="619"/>
      <c r="XW165" s="619"/>
      <c r="XX165" s="619"/>
      <c r="XY165" s="619"/>
      <c r="XZ165" s="619"/>
      <c r="YA165" s="619"/>
      <c r="YB165" s="619"/>
      <c r="YC165" s="619"/>
      <c r="YD165" s="619"/>
      <c r="YE165" s="619"/>
      <c r="YF165" s="619"/>
      <c r="YG165" s="619"/>
      <c r="YH165" s="619"/>
      <c r="YI165" s="619"/>
      <c r="YJ165" s="619"/>
      <c r="YK165" s="619"/>
      <c r="YL165" s="619"/>
      <c r="YM165" s="619"/>
      <c r="YN165" s="619"/>
      <c r="YO165" s="619"/>
      <c r="YP165" s="619"/>
      <c r="YQ165" s="619"/>
      <c r="YR165" s="619"/>
      <c r="YS165" s="619"/>
      <c r="YT165" s="619"/>
      <c r="YU165" s="619"/>
      <c r="YV165" s="619"/>
      <c r="YW165" s="619"/>
      <c r="YX165" s="619"/>
      <c r="YY165" s="619"/>
      <c r="YZ165" s="619"/>
      <c r="ZA165" s="619"/>
      <c r="ZB165" s="619"/>
      <c r="ZC165" s="619"/>
      <c r="ZD165" s="619"/>
      <c r="ZE165" s="619"/>
      <c r="ZF165" s="619"/>
      <c r="ZG165" s="619"/>
      <c r="ZH165" s="619"/>
      <c r="ZI165" s="619"/>
      <c r="ZJ165" s="619"/>
      <c r="ZK165" s="619"/>
      <c r="ZL165" s="619"/>
      <c r="ZM165" s="619"/>
      <c r="ZN165" s="619"/>
      <c r="ZO165" s="619"/>
      <c r="ZP165" s="619"/>
      <c r="ZQ165" s="619"/>
      <c r="ZR165" s="619"/>
      <c r="ZS165" s="619"/>
      <c r="ZT165" s="619"/>
      <c r="ZU165" s="619"/>
      <c r="ZV165" s="619"/>
      <c r="ZW165" s="619"/>
      <c r="ZX165" s="619"/>
      <c r="ZY165" s="619"/>
      <c r="ZZ165" s="619"/>
      <c r="AAA165" s="619"/>
      <c r="AAB165" s="619"/>
      <c r="AAC165" s="619"/>
      <c r="AAD165" s="619"/>
      <c r="AAE165" s="619"/>
      <c r="AAF165" s="619"/>
      <c r="AAG165" s="619"/>
      <c r="AAH165" s="619"/>
      <c r="AAI165" s="619"/>
      <c r="AAJ165" s="619"/>
      <c r="AAK165" s="619"/>
      <c r="AAL165" s="619"/>
      <c r="AAM165" s="619"/>
      <c r="AAN165" s="619"/>
      <c r="AAO165" s="619"/>
      <c r="AAP165" s="619"/>
      <c r="AAQ165" s="619"/>
      <c r="AAR165" s="619"/>
      <c r="AAS165" s="619"/>
      <c r="AAT165" s="619"/>
      <c r="AAU165" s="619"/>
      <c r="AAV165" s="619"/>
      <c r="AAW165" s="619"/>
      <c r="AAX165" s="619"/>
      <c r="AAY165" s="619"/>
      <c r="AAZ165" s="619"/>
      <c r="ABA165" s="619"/>
      <c r="ABB165" s="619"/>
      <c r="ABC165" s="619"/>
      <c r="ABD165" s="619"/>
      <c r="ABE165" s="619"/>
      <c r="ABF165" s="619"/>
      <c r="ABG165" s="619"/>
      <c r="ABH165" s="619"/>
      <c r="ABI165" s="619"/>
      <c r="ABJ165" s="619"/>
      <c r="ABK165" s="619"/>
      <c r="ABL165" s="619"/>
      <c r="ABM165" s="619"/>
      <c r="ABN165" s="619"/>
      <c r="ABO165" s="619"/>
      <c r="ABP165" s="619"/>
      <c r="ABQ165" s="619"/>
      <c r="ABR165" s="619"/>
      <c r="ABS165" s="619"/>
      <c r="ABT165" s="619"/>
      <c r="ABU165" s="619"/>
      <c r="ABV165" s="619"/>
      <c r="ABW165" s="619"/>
      <c r="ABX165" s="619"/>
      <c r="ABY165" s="619"/>
      <c r="ABZ165" s="619"/>
      <c r="ACA165" s="619"/>
      <c r="ACB165" s="619"/>
      <c r="ACC165" s="619"/>
      <c r="ACD165" s="619"/>
      <c r="ACE165" s="619"/>
      <c r="ACF165" s="619"/>
      <c r="ACG165" s="619"/>
      <c r="ACH165" s="619"/>
      <c r="ACI165" s="619"/>
      <c r="ACJ165" s="619"/>
      <c r="ACK165" s="619"/>
      <c r="ACL165" s="619"/>
      <c r="ACM165" s="619"/>
      <c r="ACN165" s="619"/>
      <c r="ACO165" s="619"/>
      <c r="ACP165" s="619"/>
      <c r="ACQ165" s="619"/>
      <c r="ACR165" s="619"/>
      <c r="ACS165" s="619"/>
      <c r="ACT165" s="619"/>
      <c r="ACU165" s="619"/>
      <c r="ACV165" s="619"/>
      <c r="ACW165" s="619"/>
      <c r="ACX165" s="619"/>
      <c r="ACY165" s="619"/>
      <c r="ACZ165" s="619"/>
      <c r="ADA165" s="619"/>
      <c r="ADB165" s="619"/>
      <c r="ADC165" s="619"/>
      <c r="ADD165" s="619"/>
      <c r="ADE165" s="619"/>
      <c r="ADF165" s="619"/>
      <c r="ADG165" s="619"/>
      <c r="ADH165" s="619"/>
      <c r="ADI165" s="619"/>
      <c r="ADJ165" s="619"/>
      <c r="ADK165" s="619"/>
      <c r="ADL165" s="619"/>
      <c r="ADM165" s="619"/>
      <c r="ADN165" s="619"/>
      <c r="ADO165" s="619"/>
      <c r="ADP165" s="619"/>
      <c r="ADQ165" s="619"/>
      <c r="ADR165" s="619"/>
      <c r="ADS165" s="619"/>
      <c r="ADT165" s="619"/>
      <c r="ADU165" s="619"/>
      <c r="ADV165" s="619"/>
      <c r="ADW165" s="619"/>
      <c r="ADX165" s="619"/>
      <c r="ADY165" s="619"/>
      <c r="ADZ165" s="619"/>
      <c r="AEA165" s="619"/>
      <c r="AEB165" s="619"/>
      <c r="AEC165" s="619"/>
      <c r="AED165" s="619"/>
      <c r="AEE165" s="619"/>
      <c r="AEF165" s="619"/>
      <c r="AEG165" s="619"/>
      <c r="AEH165" s="619"/>
      <c r="AEI165" s="619"/>
      <c r="AEJ165" s="619"/>
      <c r="AEK165" s="619"/>
      <c r="AEL165" s="619"/>
      <c r="AEM165" s="619"/>
      <c r="AEN165" s="619"/>
      <c r="AEO165" s="619"/>
      <c r="AEP165" s="619"/>
      <c r="AEQ165" s="619"/>
      <c r="AER165" s="619"/>
      <c r="AES165" s="619"/>
      <c r="AET165" s="619"/>
      <c r="AEU165" s="619"/>
      <c r="AEV165" s="619"/>
      <c r="AEW165" s="619"/>
      <c r="AEX165" s="619"/>
      <c r="AEY165" s="619"/>
      <c r="AEZ165" s="619"/>
      <c r="AFA165" s="619"/>
      <c r="AFB165" s="619"/>
      <c r="AFC165" s="619"/>
      <c r="AFD165" s="619"/>
      <c r="AFE165" s="619"/>
      <c r="AFF165" s="619"/>
      <c r="AFG165" s="619"/>
      <c r="AFH165" s="619"/>
      <c r="AFI165" s="619"/>
      <c r="AFJ165" s="619"/>
      <c r="AFK165" s="619"/>
      <c r="AFL165" s="619"/>
      <c r="AFM165" s="619"/>
      <c r="AFN165" s="619"/>
      <c r="AFO165" s="619"/>
      <c r="AFP165" s="619"/>
      <c r="AFQ165" s="619"/>
      <c r="AFR165" s="619"/>
      <c r="AFS165" s="619"/>
      <c r="AFT165" s="619"/>
      <c r="AFU165" s="619"/>
      <c r="AFV165" s="619"/>
      <c r="AFW165" s="619"/>
      <c r="AFX165" s="619"/>
      <c r="AFY165" s="619"/>
      <c r="AFZ165" s="619"/>
      <c r="AGA165" s="619"/>
      <c r="AGB165" s="619"/>
      <c r="AGC165" s="619"/>
      <c r="AGD165" s="619"/>
      <c r="AGE165" s="619"/>
      <c r="AGF165" s="619"/>
      <c r="AGG165" s="619"/>
      <c r="AGH165" s="619"/>
      <c r="AGI165" s="619"/>
      <c r="AGJ165" s="619"/>
      <c r="AGK165" s="619"/>
      <c r="AGL165" s="619"/>
      <c r="AGM165" s="619"/>
      <c r="AGN165" s="619"/>
      <c r="AGO165" s="619"/>
      <c r="AGP165" s="619"/>
      <c r="AGQ165" s="619"/>
      <c r="AGR165" s="619"/>
      <c r="AGS165" s="619"/>
      <c r="AGT165" s="619"/>
      <c r="AGU165" s="619"/>
      <c r="AGV165" s="619"/>
      <c r="AGW165" s="619"/>
      <c r="AGX165" s="619"/>
      <c r="AGY165" s="619"/>
      <c r="AGZ165" s="619"/>
      <c r="AHA165" s="619"/>
      <c r="AHB165" s="619"/>
      <c r="AHC165" s="619"/>
      <c r="AHD165" s="619"/>
      <c r="AHE165" s="619"/>
      <c r="AHF165" s="619"/>
      <c r="AHG165" s="619"/>
      <c r="AHH165" s="619"/>
      <c r="AHI165" s="619"/>
      <c r="AHJ165" s="619"/>
      <c r="AHK165" s="619"/>
      <c r="AHL165" s="619"/>
      <c r="AHM165" s="619"/>
      <c r="AHN165" s="619"/>
      <c r="AHO165" s="619"/>
      <c r="AHP165" s="619"/>
      <c r="AHQ165" s="619"/>
      <c r="AHR165" s="619"/>
      <c r="AHS165" s="619"/>
      <c r="AHT165" s="619"/>
      <c r="AHU165" s="619"/>
      <c r="AHV165" s="619"/>
      <c r="AHW165" s="619"/>
      <c r="AHX165" s="619"/>
      <c r="AHY165" s="619"/>
      <c r="AHZ165" s="619"/>
      <c r="AIA165" s="619"/>
      <c r="AIB165" s="619"/>
      <c r="AIC165" s="619"/>
      <c r="AID165" s="619"/>
      <c r="AIE165" s="619"/>
      <c r="AIF165" s="619"/>
      <c r="AIG165" s="619"/>
      <c r="AIH165" s="619"/>
      <c r="AII165" s="619"/>
      <c r="AIJ165" s="619"/>
      <c r="AIK165" s="619"/>
      <c r="AIL165" s="619"/>
      <c r="AIM165" s="619"/>
      <c r="AIN165" s="619"/>
      <c r="AIO165" s="619"/>
      <c r="AIP165" s="619"/>
      <c r="AIQ165" s="619"/>
      <c r="AIR165" s="619"/>
      <c r="AIS165" s="619"/>
      <c r="AIT165" s="619"/>
      <c r="AIU165" s="619"/>
      <c r="AIV165" s="619"/>
      <c r="AIW165" s="619"/>
      <c r="AIX165" s="619"/>
      <c r="AIY165" s="619"/>
      <c r="AIZ165" s="619"/>
      <c r="AJA165" s="619"/>
      <c r="AJB165" s="619"/>
      <c r="AJC165" s="619"/>
      <c r="AJD165" s="619"/>
      <c r="AJE165" s="619"/>
      <c r="AJF165" s="619"/>
      <c r="AJG165" s="619"/>
      <c r="AJH165" s="619"/>
      <c r="AJI165" s="619"/>
      <c r="AJJ165" s="619"/>
      <c r="AJK165" s="619"/>
      <c r="AJL165" s="619"/>
      <c r="AJM165" s="619"/>
      <c r="AJN165" s="619"/>
      <c r="AJO165" s="619"/>
      <c r="AJP165" s="619"/>
      <c r="AJQ165" s="619"/>
      <c r="AJR165" s="619"/>
      <c r="AJS165" s="619"/>
      <c r="AJT165" s="619"/>
      <c r="AJU165" s="619"/>
      <c r="AJV165" s="619"/>
      <c r="AJW165" s="619"/>
      <c r="AJX165" s="619"/>
      <c r="AJY165" s="619"/>
      <c r="AJZ165" s="619"/>
      <c r="AKA165" s="619"/>
      <c r="AKB165" s="619"/>
      <c r="AKC165" s="619"/>
      <c r="AKD165" s="619"/>
      <c r="AKE165" s="619"/>
      <c r="AKF165" s="619"/>
      <c r="AKG165" s="619"/>
      <c r="AKH165" s="619"/>
      <c r="AKI165" s="619"/>
      <c r="AKJ165" s="619"/>
      <c r="AKK165" s="619"/>
      <c r="AKL165" s="619"/>
      <c r="AKM165" s="619"/>
      <c r="AKN165" s="619"/>
      <c r="AKO165" s="619"/>
      <c r="AKP165" s="619"/>
      <c r="AKQ165" s="619"/>
      <c r="AKR165" s="619"/>
      <c r="AKS165" s="619"/>
      <c r="AKT165" s="619"/>
      <c r="AKU165" s="619"/>
      <c r="AKV165" s="619"/>
      <c r="AKW165" s="619"/>
      <c r="AKX165" s="619"/>
      <c r="AKY165" s="619"/>
      <c r="AKZ165" s="619"/>
      <c r="ALA165" s="619"/>
      <c r="ALB165" s="619"/>
      <c r="ALC165" s="619"/>
      <c r="ALD165" s="619"/>
      <c r="ALE165" s="619"/>
      <c r="ALF165" s="619"/>
      <c r="ALG165" s="619"/>
      <c r="ALH165" s="619"/>
      <c r="ALI165" s="619"/>
      <c r="ALJ165" s="619"/>
      <c r="ALK165" s="619"/>
      <c r="ALL165" s="619"/>
      <c r="ALM165" s="619"/>
      <c r="ALN165" s="619"/>
      <c r="ALO165" s="619"/>
      <c r="ALP165" s="619"/>
      <c r="ALQ165" s="619"/>
      <c r="ALR165" s="619"/>
      <c r="ALS165" s="619"/>
      <c r="ALT165" s="619"/>
      <c r="ALU165" s="619"/>
      <c r="ALV165" s="619"/>
      <c r="ALW165" s="619"/>
      <c r="ALX165" s="619"/>
      <c r="ALY165" s="619"/>
      <c r="ALZ165" s="619"/>
      <c r="AMA165" s="619"/>
      <c r="AMB165" s="619"/>
      <c r="AMC165" s="619"/>
      <c r="AMD165" s="619"/>
      <c r="AME165" s="619"/>
      <c r="AMF165" s="619"/>
      <c r="AMG165" s="619"/>
      <c r="AMH165" s="619"/>
      <c r="AMI165" s="619"/>
      <c r="AMJ165" s="619"/>
      <c r="AMK165" s="619"/>
      <c r="AML165" s="619"/>
      <c r="AMM165" s="619"/>
      <c r="AMN165" s="619"/>
      <c r="AMO165" s="619"/>
      <c r="AMP165" s="619"/>
      <c r="AMQ165" s="619"/>
      <c r="AMR165" s="619"/>
      <c r="AMS165" s="619"/>
      <c r="AMT165" s="619"/>
      <c r="AMU165" s="619"/>
      <c r="AMV165" s="619"/>
      <c r="AMW165" s="619"/>
      <c r="AMX165" s="619"/>
      <c r="AMY165" s="619"/>
      <c r="AMZ165" s="619"/>
      <c r="ANA165" s="619"/>
      <c r="ANB165" s="619"/>
      <c r="ANC165" s="619"/>
      <c r="AND165" s="619"/>
      <c r="ANE165" s="619"/>
      <c r="ANF165" s="619"/>
      <c r="ANG165" s="619"/>
      <c r="ANH165" s="619"/>
      <c r="ANI165" s="619"/>
      <c r="ANJ165" s="619"/>
      <c r="ANK165" s="619"/>
      <c r="ANL165" s="619"/>
      <c r="ANM165" s="619"/>
      <c r="ANN165" s="619"/>
      <c r="ANO165" s="619"/>
      <c r="ANP165" s="619"/>
      <c r="ANQ165" s="619"/>
      <c r="ANR165" s="619"/>
      <c r="ANS165" s="619"/>
      <c r="ANT165" s="619"/>
      <c r="ANU165" s="619"/>
      <c r="ANV165" s="619"/>
      <c r="ANW165" s="619"/>
      <c r="ANX165" s="619"/>
      <c r="ANY165" s="619"/>
      <c r="ANZ165" s="619"/>
      <c r="AOA165" s="619"/>
      <c r="AOB165" s="619"/>
      <c r="AOC165" s="619"/>
      <c r="AOD165" s="619"/>
      <c r="AOE165" s="619"/>
      <c r="AOF165" s="619"/>
      <c r="AOG165" s="619"/>
      <c r="AOH165" s="619"/>
      <c r="AOI165" s="619"/>
      <c r="AOJ165" s="619"/>
      <c r="AOK165" s="619"/>
      <c r="AOL165" s="619"/>
      <c r="AOM165" s="619"/>
      <c r="AON165" s="619"/>
      <c r="AOO165" s="619"/>
      <c r="AOP165" s="619"/>
      <c r="AOQ165" s="619"/>
      <c r="AOR165" s="619"/>
      <c r="AOS165" s="619"/>
      <c r="AOT165" s="619"/>
      <c r="AOU165" s="619"/>
      <c r="AOV165" s="619"/>
      <c r="AOW165" s="619"/>
      <c r="AOX165" s="619"/>
      <c r="AOY165" s="619"/>
      <c r="AOZ165" s="619"/>
      <c r="APA165" s="619"/>
      <c r="APB165" s="619"/>
      <c r="APC165" s="619"/>
      <c r="APD165" s="619"/>
      <c r="APE165" s="619"/>
      <c r="APF165" s="619"/>
      <c r="APG165" s="619"/>
      <c r="APH165" s="619"/>
      <c r="API165" s="619"/>
      <c r="APJ165" s="619"/>
      <c r="APK165" s="619"/>
      <c r="APL165" s="619"/>
      <c r="APM165" s="619"/>
      <c r="APN165" s="619"/>
      <c r="APO165" s="619"/>
      <c r="APP165" s="619"/>
      <c r="APQ165" s="619"/>
      <c r="APR165" s="619"/>
      <c r="APS165" s="619"/>
      <c r="APT165" s="619"/>
      <c r="APU165" s="619"/>
      <c r="APV165" s="619"/>
      <c r="APW165" s="619"/>
      <c r="APX165" s="619"/>
      <c r="APY165" s="619"/>
      <c r="APZ165" s="619"/>
      <c r="AQA165" s="619"/>
      <c r="AQB165" s="619"/>
      <c r="AQC165" s="619"/>
      <c r="AQD165" s="619"/>
      <c r="AQE165" s="619"/>
      <c r="AQF165" s="619"/>
      <c r="AQG165" s="619"/>
      <c r="AQH165" s="619"/>
      <c r="AQI165" s="619"/>
      <c r="AQJ165" s="619"/>
      <c r="AQK165" s="619"/>
      <c r="AQL165" s="619"/>
      <c r="AQM165" s="619"/>
      <c r="AQN165" s="619"/>
      <c r="AQO165" s="619"/>
      <c r="AQP165" s="619"/>
      <c r="AQQ165" s="619"/>
      <c r="AQR165" s="619"/>
      <c r="AQS165" s="619"/>
      <c r="AQT165" s="619"/>
      <c r="AQU165" s="619"/>
      <c r="AQV165" s="619"/>
      <c r="AQW165" s="619"/>
      <c r="AQX165" s="619"/>
      <c r="AQY165" s="619"/>
      <c r="AQZ165" s="619"/>
      <c r="ARA165" s="619"/>
      <c r="ARB165" s="619"/>
      <c r="ARC165" s="619"/>
      <c r="ARD165" s="619"/>
      <c r="ARE165" s="619"/>
      <c r="ARF165" s="619"/>
      <c r="ARG165" s="619"/>
      <c r="ARH165" s="619"/>
      <c r="ARI165" s="619"/>
      <c r="ARJ165" s="619"/>
      <c r="ARK165" s="619"/>
      <c r="ARL165" s="619"/>
      <c r="ARM165" s="619"/>
      <c r="ARN165" s="619"/>
      <c r="ARO165" s="619"/>
      <c r="ARP165" s="619"/>
      <c r="ARQ165" s="619"/>
      <c r="ARR165" s="619"/>
      <c r="ARS165" s="619"/>
      <c r="ART165" s="619"/>
      <c r="ARU165" s="619"/>
      <c r="ARV165" s="619"/>
      <c r="ARW165" s="619"/>
      <c r="ARX165" s="619"/>
      <c r="ARY165" s="619"/>
      <c r="ARZ165" s="619"/>
      <c r="ASA165" s="619"/>
      <c r="ASB165" s="619"/>
      <c r="ASC165" s="619"/>
      <c r="ASD165" s="619"/>
      <c r="ASE165" s="619"/>
      <c r="ASF165" s="619"/>
      <c r="ASG165" s="619"/>
      <c r="ASH165" s="619"/>
      <c r="ASI165" s="619"/>
      <c r="ASJ165" s="619"/>
      <c r="ASK165" s="619"/>
      <c r="ASL165" s="619"/>
      <c r="ASM165" s="619"/>
      <c r="ASN165" s="619"/>
      <c r="ASO165" s="619"/>
      <c r="ASP165" s="619"/>
      <c r="ASQ165" s="619"/>
      <c r="ASR165" s="619"/>
      <c r="ASS165" s="619"/>
      <c r="AST165" s="619"/>
      <c r="ASU165" s="619"/>
      <c r="ASV165" s="619"/>
      <c r="ASW165" s="619"/>
      <c r="ASX165" s="619"/>
      <c r="ASY165" s="619"/>
      <c r="ASZ165" s="619"/>
      <c r="ATA165" s="619"/>
      <c r="ATB165" s="619"/>
      <c r="ATC165" s="619"/>
      <c r="ATD165" s="619"/>
      <c r="ATE165" s="619"/>
      <c r="ATF165" s="619"/>
      <c r="ATG165" s="619"/>
      <c r="ATH165" s="619"/>
      <c r="ATI165" s="619"/>
      <c r="ATJ165" s="619"/>
      <c r="ATK165" s="619"/>
      <c r="ATL165" s="619"/>
      <c r="ATM165" s="619"/>
      <c r="ATN165" s="619"/>
      <c r="ATO165" s="619"/>
      <c r="ATP165" s="619"/>
      <c r="ATQ165" s="619"/>
      <c r="ATR165" s="619"/>
      <c r="ATS165" s="619"/>
      <c r="ATT165" s="619"/>
      <c r="ATU165" s="619"/>
      <c r="ATV165" s="619"/>
      <c r="ATW165" s="619"/>
      <c r="ATX165" s="619"/>
      <c r="ATY165" s="619"/>
      <c r="ATZ165" s="619"/>
      <c r="AUA165" s="619"/>
      <c r="AUB165" s="619"/>
      <c r="AUC165" s="619"/>
      <c r="AUD165" s="619"/>
      <c r="AUE165" s="619"/>
      <c r="AUF165" s="619"/>
      <c r="AUG165" s="619"/>
      <c r="AUH165" s="619"/>
      <c r="AUI165" s="619"/>
      <c r="AUJ165" s="619"/>
      <c r="AUK165" s="619"/>
      <c r="AUL165" s="619"/>
      <c r="AUM165" s="619"/>
      <c r="AUN165" s="619"/>
      <c r="AUO165" s="619"/>
      <c r="AUP165" s="619"/>
      <c r="AUQ165" s="619"/>
      <c r="AUR165" s="619"/>
      <c r="AUS165" s="619"/>
      <c r="AUT165" s="619"/>
      <c r="AUU165" s="619"/>
      <c r="AUV165" s="619"/>
      <c r="AUW165" s="619"/>
      <c r="AUX165" s="619"/>
      <c r="AUY165" s="619"/>
      <c r="AUZ165" s="619"/>
      <c r="AVA165" s="619"/>
      <c r="AVB165" s="619"/>
      <c r="AVC165" s="619"/>
      <c r="AVD165" s="619"/>
      <c r="AVE165" s="619"/>
      <c r="AVF165" s="619"/>
      <c r="AVG165" s="619"/>
      <c r="AVH165" s="619"/>
      <c r="AVI165" s="619"/>
      <c r="AVJ165" s="619"/>
      <c r="AVK165" s="619"/>
      <c r="AVL165" s="619"/>
      <c r="AVM165" s="619"/>
      <c r="AVN165" s="619"/>
      <c r="AVO165" s="619"/>
      <c r="AVP165" s="619"/>
      <c r="AVQ165" s="619"/>
      <c r="AVR165" s="619"/>
      <c r="AVS165" s="619"/>
      <c r="AVT165" s="619"/>
      <c r="AVU165" s="619"/>
      <c r="AVV165" s="619"/>
      <c r="AVW165" s="619"/>
      <c r="AVX165" s="619"/>
      <c r="AVY165" s="619"/>
      <c r="AVZ165" s="619"/>
      <c r="AWA165" s="619"/>
      <c r="AWB165" s="619"/>
      <c r="AWC165" s="619"/>
      <c r="AWD165" s="619"/>
      <c r="AWE165" s="619"/>
      <c r="AWF165" s="619"/>
      <c r="AWG165" s="619"/>
      <c r="AWH165" s="619"/>
      <c r="AWI165" s="619"/>
      <c r="AWJ165" s="619"/>
      <c r="AWK165" s="619"/>
      <c r="AWL165" s="619"/>
      <c r="AWM165" s="619"/>
      <c r="AWN165" s="619"/>
      <c r="AWO165" s="619"/>
      <c r="AWP165" s="619"/>
      <c r="AWQ165" s="619"/>
      <c r="AWR165" s="619"/>
      <c r="AWS165" s="619"/>
      <c r="AWT165" s="619"/>
      <c r="AWU165" s="619"/>
      <c r="AWV165" s="619"/>
      <c r="AWW165" s="619"/>
      <c r="AWX165" s="619"/>
      <c r="AWY165" s="619"/>
      <c r="AWZ165" s="619"/>
      <c r="AXA165" s="619"/>
      <c r="AXB165" s="619"/>
      <c r="AXC165" s="619"/>
      <c r="AXD165" s="619"/>
      <c r="AXE165" s="619"/>
      <c r="AXF165" s="619"/>
      <c r="AXG165" s="619"/>
      <c r="AXH165" s="619"/>
      <c r="AXI165" s="619"/>
      <c r="AXJ165" s="619"/>
      <c r="AXK165" s="619"/>
      <c r="AXL165" s="619"/>
      <c r="AXM165" s="619"/>
      <c r="AXN165" s="619"/>
      <c r="AXO165" s="619"/>
      <c r="AXP165" s="619"/>
      <c r="AXQ165" s="619"/>
      <c r="AXR165" s="619"/>
      <c r="AXS165" s="619"/>
      <c r="AXT165" s="619"/>
      <c r="AXU165" s="619"/>
      <c r="AXV165" s="619"/>
      <c r="AXW165" s="619"/>
      <c r="AXX165" s="619"/>
      <c r="AXY165" s="619"/>
      <c r="AXZ165" s="619"/>
      <c r="AYA165" s="619"/>
      <c r="AYB165" s="619"/>
      <c r="AYC165" s="619"/>
      <c r="AYD165" s="619"/>
      <c r="AYE165" s="619"/>
      <c r="AYF165" s="619"/>
      <c r="AYG165" s="619"/>
      <c r="AYH165" s="619"/>
      <c r="AYI165" s="619"/>
      <c r="AYJ165" s="619"/>
      <c r="AYK165" s="619"/>
      <c r="AYL165" s="619"/>
      <c r="AYM165" s="619"/>
      <c r="AYN165" s="619"/>
      <c r="AYO165" s="619"/>
      <c r="AYP165" s="619"/>
      <c r="AYQ165" s="619"/>
      <c r="AYR165" s="619"/>
      <c r="AYS165" s="619"/>
      <c r="AYT165" s="619"/>
      <c r="AYU165" s="619"/>
      <c r="AYV165" s="619"/>
      <c r="AYW165" s="619"/>
      <c r="AYX165" s="619"/>
      <c r="AYY165" s="619"/>
      <c r="AYZ165" s="619"/>
      <c r="AZA165" s="619"/>
      <c r="AZB165" s="619"/>
      <c r="AZC165" s="619"/>
      <c r="AZD165" s="619"/>
      <c r="AZE165" s="619"/>
      <c r="AZF165" s="619"/>
      <c r="AZG165" s="619"/>
      <c r="AZH165" s="619"/>
      <c r="AZI165" s="619"/>
      <c r="AZJ165" s="619"/>
      <c r="AZK165" s="619"/>
      <c r="AZL165" s="619"/>
      <c r="AZM165" s="619"/>
      <c r="AZN165" s="619"/>
      <c r="AZO165" s="619"/>
      <c r="AZP165" s="619"/>
      <c r="AZQ165" s="619"/>
      <c r="AZR165" s="619"/>
      <c r="AZS165" s="619"/>
      <c r="AZT165" s="619"/>
      <c r="AZU165" s="619"/>
      <c r="AZV165" s="619"/>
      <c r="AZW165" s="619"/>
      <c r="AZX165" s="619"/>
      <c r="AZY165" s="619"/>
      <c r="AZZ165" s="619"/>
      <c r="BAA165" s="619"/>
      <c r="BAB165" s="619"/>
      <c r="BAC165" s="619"/>
      <c r="BAD165" s="619"/>
      <c r="BAE165" s="619"/>
      <c r="BAF165" s="619"/>
      <c r="BAG165" s="619"/>
      <c r="BAH165" s="619"/>
      <c r="BAI165" s="619"/>
      <c r="BAJ165" s="619"/>
      <c r="BAK165" s="619"/>
      <c r="BAL165" s="619"/>
      <c r="BAM165" s="619"/>
      <c r="BAN165" s="619"/>
      <c r="BAO165" s="619"/>
      <c r="BAP165" s="619"/>
      <c r="BAQ165" s="619"/>
      <c r="BAR165" s="619"/>
      <c r="BAS165" s="619"/>
      <c r="BAT165" s="619"/>
      <c r="BAU165" s="619"/>
      <c r="BAV165" s="619"/>
      <c r="BAW165" s="619"/>
      <c r="BAX165" s="619"/>
      <c r="BAY165" s="619"/>
      <c r="BAZ165" s="619"/>
      <c r="BBA165" s="619"/>
      <c r="BBB165" s="619"/>
      <c r="BBC165" s="619"/>
      <c r="BBD165" s="619"/>
      <c r="BBE165" s="619"/>
      <c r="BBF165" s="619"/>
      <c r="BBG165" s="619"/>
      <c r="BBH165" s="619"/>
      <c r="BBI165" s="619"/>
      <c r="BBJ165" s="619"/>
      <c r="BBK165" s="619"/>
      <c r="BBL165" s="619"/>
      <c r="BBM165" s="619"/>
      <c r="BBN165" s="619"/>
      <c r="BBO165" s="619"/>
      <c r="BBP165" s="619"/>
      <c r="BBQ165" s="619"/>
      <c r="BBR165" s="619"/>
      <c r="BBS165" s="619"/>
      <c r="BBT165" s="619"/>
      <c r="BBU165" s="619"/>
      <c r="BBV165" s="619"/>
      <c r="BBW165" s="619"/>
      <c r="BBX165" s="619"/>
      <c r="BBY165" s="619"/>
      <c r="BBZ165" s="619"/>
      <c r="BCA165" s="619"/>
      <c r="BCB165" s="619"/>
      <c r="BCC165" s="619"/>
      <c r="BCD165" s="619"/>
      <c r="BCE165" s="619"/>
      <c r="BCF165" s="619"/>
      <c r="BCG165" s="619"/>
      <c r="BCH165" s="619"/>
      <c r="BCI165" s="619"/>
      <c r="BCJ165" s="619"/>
      <c r="BCK165" s="619"/>
      <c r="BCL165" s="619"/>
      <c r="BCM165" s="619"/>
      <c r="BCN165" s="619"/>
      <c r="BCO165" s="619"/>
      <c r="BCP165" s="619"/>
      <c r="BCQ165" s="619"/>
      <c r="BCR165" s="619"/>
      <c r="BCS165" s="619"/>
      <c r="BCT165" s="619"/>
      <c r="BCU165" s="619"/>
      <c r="BCV165" s="619"/>
      <c r="BCW165" s="619"/>
      <c r="BCX165" s="619"/>
      <c r="BCY165" s="619"/>
      <c r="BCZ165" s="619"/>
      <c r="BDA165" s="619"/>
      <c r="BDB165" s="619"/>
      <c r="BDC165" s="619"/>
      <c r="BDD165" s="619"/>
      <c r="BDE165" s="619"/>
      <c r="BDF165" s="619"/>
      <c r="BDG165" s="619"/>
      <c r="BDH165" s="619"/>
      <c r="BDI165" s="619"/>
      <c r="BDJ165" s="619"/>
      <c r="BDK165" s="619"/>
      <c r="BDL165" s="619"/>
      <c r="BDM165" s="619"/>
      <c r="BDN165" s="619"/>
      <c r="BDO165" s="619"/>
      <c r="BDP165" s="619"/>
      <c r="BDQ165" s="619"/>
      <c r="BDR165" s="619"/>
      <c r="BDS165" s="619"/>
      <c r="BDT165" s="619"/>
      <c r="BDU165" s="619"/>
      <c r="BDV165" s="619"/>
      <c r="BDW165" s="619"/>
      <c r="BDX165" s="619"/>
      <c r="BDY165" s="619"/>
      <c r="BDZ165" s="619"/>
      <c r="BEA165" s="619"/>
      <c r="BEB165" s="619"/>
      <c r="BEC165" s="619"/>
      <c r="BED165" s="619"/>
      <c r="BEE165" s="619"/>
      <c r="BEF165" s="619"/>
      <c r="BEG165" s="619"/>
      <c r="BEH165" s="619"/>
      <c r="BEI165" s="619"/>
      <c r="BEJ165" s="619"/>
      <c r="BEK165" s="619"/>
      <c r="BEL165" s="619"/>
      <c r="BEM165" s="619"/>
      <c r="BEN165" s="619"/>
      <c r="BEO165" s="619"/>
      <c r="BEP165" s="619"/>
      <c r="BEQ165" s="619"/>
      <c r="BER165" s="619"/>
      <c r="BES165" s="619"/>
      <c r="BET165" s="619"/>
      <c r="BEU165" s="619"/>
      <c r="BEV165" s="619"/>
      <c r="BEW165" s="619"/>
      <c r="BEX165" s="619"/>
      <c r="BEY165" s="619"/>
      <c r="BEZ165" s="619"/>
      <c r="BFA165" s="619"/>
      <c r="BFB165" s="619"/>
      <c r="BFC165" s="619"/>
      <c r="BFD165" s="619"/>
      <c r="BFE165" s="619"/>
      <c r="BFF165" s="619"/>
      <c r="BFG165" s="619"/>
      <c r="BFH165" s="619"/>
      <c r="BFI165" s="619"/>
      <c r="BFJ165" s="619"/>
      <c r="BFK165" s="619"/>
      <c r="BFL165" s="619"/>
      <c r="BFM165" s="619"/>
      <c r="BFN165" s="619"/>
      <c r="BFO165" s="619"/>
      <c r="BFP165" s="619"/>
      <c r="BFQ165" s="619"/>
      <c r="BFR165" s="619"/>
      <c r="BFS165" s="619"/>
      <c r="BFT165" s="619"/>
      <c r="BFU165" s="619"/>
      <c r="BFV165" s="619"/>
      <c r="BFW165" s="619"/>
      <c r="BFX165" s="619"/>
      <c r="BFY165" s="619"/>
      <c r="BFZ165" s="619"/>
      <c r="BGA165" s="619"/>
      <c r="BGB165" s="619"/>
      <c r="BGC165" s="619"/>
      <c r="BGD165" s="619"/>
      <c r="BGE165" s="619"/>
      <c r="BGF165" s="619"/>
      <c r="BGG165" s="619"/>
      <c r="BGH165" s="619"/>
      <c r="BGI165" s="619"/>
      <c r="BGJ165" s="619"/>
      <c r="BGK165" s="619"/>
      <c r="BGL165" s="619"/>
      <c r="BGM165" s="619"/>
      <c r="BGN165" s="619"/>
      <c r="BGO165" s="619"/>
      <c r="BGP165" s="619"/>
      <c r="BGQ165" s="619"/>
      <c r="BGR165" s="619"/>
      <c r="BGS165" s="619"/>
      <c r="BGT165" s="619"/>
      <c r="BGU165" s="619"/>
      <c r="BGV165" s="619"/>
      <c r="BGW165" s="619"/>
      <c r="BGX165" s="619"/>
      <c r="BGY165" s="619"/>
      <c r="BGZ165" s="619"/>
      <c r="BHA165" s="619"/>
      <c r="BHB165" s="619"/>
      <c r="BHC165" s="619"/>
      <c r="BHD165" s="619"/>
      <c r="BHE165" s="619"/>
      <c r="BHF165" s="619"/>
      <c r="BHG165" s="619"/>
      <c r="BHH165" s="619"/>
      <c r="BHI165" s="619"/>
      <c r="BHJ165" s="619"/>
      <c r="BHK165" s="619"/>
      <c r="BHL165" s="619"/>
      <c r="BHM165" s="619"/>
      <c r="BHN165" s="619"/>
      <c r="BHO165" s="619"/>
      <c r="BHP165" s="619"/>
      <c r="BHQ165" s="619"/>
      <c r="BHR165" s="619"/>
      <c r="BHS165" s="619"/>
      <c r="BHT165" s="619"/>
      <c r="BHU165" s="619"/>
      <c r="BHV165" s="619"/>
      <c r="BHW165" s="619"/>
      <c r="BHX165" s="619"/>
      <c r="BHY165" s="619"/>
      <c r="BHZ165" s="619"/>
      <c r="BIA165" s="619"/>
      <c r="BIB165" s="619"/>
      <c r="BIC165" s="619"/>
      <c r="BID165" s="619"/>
      <c r="BIE165" s="619"/>
      <c r="BIF165" s="619"/>
      <c r="BIG165" s="619"/>
      <c r="BIH165" s="619"/>
      <c r="BII165" s="619"/>
      <c r="BIJ165" s="619"/>
      <c r="BIK165" s="619"/>
      <c r="BIL165" s="619"/>
      <c r="BIM165" s="619"/>
      <c r="BIN165" s="619"/>
      <c r="BIO165" s="619"/>
      <c r="BIP165" s="619"/>
      <c r="BIQ165" s="619"/>
      <c r="BIR165" s="619"/>
      <c r="BIS165" s="619"/>
      <c r="BIT165" s="619"/>
      <c r="BIU165" s="619"/>
      <c r="BIV165" s="619"/>
      <c r="BIW165" s="619"/>
      <c r="BIX165" s="619"/>
      <c r="BIY165" s="619"/>
      <c r="BIZ165" s="619"/>
      <c r="BJA165" s="619"/>
      <c r="BJB165" s="619"/>
      <c r="BJC165" s="619"/>
      <c r="BJD165" s="619"/>
      <c r="BJE165" s="619"/>
      <c r="BJF165" s="619"/>
      <c r="BJG165" s="619"/>
      <c r="BJH165" s="619"/>
      <c r="BJI165" s="619"/>
      <c r="BJJ165" s="619"/>
      <c r="BJK165" s="619"/>
      <c r="BJL165" s="619"/>
      <c r="BJM165" s="619"/>
      <c r="BJN165" s="619"/>
      <c r="BJO165" s="619"/>
      <c r="BJP165" s="619"/>
      <c r="BJQ165" s="619"/>
      <c r="BJR165" s="619"/>
      <c r="BJS165" s="619"/>
      <c r="BJT165" s="619"/>
      <c r="BJU165" s="619"/>
      <c r="BJV165" s="619"/>
      <c r="BJW165" s="619"/>
      <c r="BJX165" s="619"/>
      <c r="BJY165" s="619"/>
      <c r="BJZ165" s="619"/>
      <c r="BKA165" s="619"/>
      <c r="BKB165" s="619"/>
      <c r="BKC165" s="619"/>
      <c r="BKD165" s="619"/>
      <c r="BKE165" s="619"/>
      <c r="BKF165" s="619"/>
      <c r="BKG165" s="619"/>
      <c r="BKH165" s="619"/>
      <c r="BKI165" s="619"/>
      <c r="BKJ165" s="619"/>
      <c r="BKK165" s="619"/>
      <c r="BKL165" s="619"/>
      <c r="BKM165" s="619"/>
      <c r="BKN165" s="619"/>
      <c r="BKO165" s="619"/>
      <c r="BKP165" s="619"/>
      <c r="BKQ165" s="619"/>
      <c r="BKR165" s="619"/>
      <c r="BKS165" s="619"/>
      <c r="BKT165" s="619"/>
      <c r="BKU165" s="619"/>
      <c r="BKV165" s="619"/>
      <c r="BKW165" s="619"/>
      <c r="BKX165" s="619"/>
      <c r="BKY165" s="619"/>
      <c r="BKZ165" s="619"/>
      <c r="BLA165" s="619"/>
      <c r="BLB165" s="619"/>
      <c r="BLC165" s="619"/>
      <c r="BLD165" s="619"/>
      <c r="BLE165" s="619"/>
      <c r="BLF165" s="619"/>
      <c r="BLG165" s="619"/>
      <c r="BLH165" s="619"/>
      <c r="BLI165" s="619"/>
      <c r="BLJ165" s="619"/>
      <c r="BLK165" s="619"/>
      <c r="BLL165" s="619"/>
      <c r="BLM165" s="619"/>
      <c r="BLN165" s="619"/>
      <c r="BLO165" s="619"/>
      <c r="BLP165" s="619"/>
      <c r="BLQ165" s="619"/>
      <c r="BLR165" s="619"/>
      <c r="BLS165" s="619"/>
      <c r="BLT165" s="619"/>
      <c r="BLU165" s="619"/>
      <c r="BLV165" s="619"/>
      <c r="BLW165" s="619"/>
      <c r="BLX165" s="619"/>
      <c r="BLY165" s="619"/>
      <c r="BLZ165" s="619"/>
      <c r="BMA165" s="619"/>
      <c r="BMB165" s="619"/>
      <c r="BMC165" s="619"/>
      <c r="BMD165" s="619"/>
      <c r="BME165" s="619"/>
      <c r="BMF165" s="619"/>
      <c r="BMG165" s="619"/>
      <c r="BMH165" s="619"/>
      <c r="BMI165" s="619"/>
      <c r="BMJ165" s="619"/>
      <c r="BMK165" s="619"/>
      <c r="BML165" s="619"/>
      <c r="BMM165" s="619"/>
      <c r="BMN165" s="619"/>
      <c r="BMO165" s="619"/>
      <c r="BMP165" s="619"/>
      <c r="BMQ165" s="619"/>
      <c r="BMR165" s="619"/>
      <c r="BMS165" s="619"/>
      <c r="BMT165" s="619"/>
      <c r="BMU165" s="619"/>
      <c r="BMV165" s="619"/>
      <c r="BMW165" s="619"/>
      <c r="BMX165" s="619"/>
      <c r="BMY165" s="619"/>
      <c r="BMZ165" s="619"/>
      <c r="BNA165" s="619"/>
      <c r="BNB165" s="619"/>
      <c r="BNC165" s="619"/>
      <c r="BND165" s="619"/>
      <c r="BNE165" s="619"/>
      <c r="BNF165" s="619"/>
      <c r="BNG165" s="619"/>
      <c r="BNH165" s="619"/>
      <c r="BNI165" s="619"/>
      <c r="BNJ165" s="619"/>
      <c r="BNK165" s="619"/>
      <c r="BNL165" s="619"/>
      <c r="BNM165" s="619"/>
      <c r="BNN165" s="619"/>
      <c r="BNO165" s="619"/>
      <c r="BNP165" s="619"/>
      <c r="BNQ165" s="619"/>
      <c r="BNR165" s="619"/>
      <c r="BNS165" s="619"/>
      <c r="BNT165" s="619"/>
      <c r="BNU165" s="619"/>
      <c r="BNV165" s="619"/>
      <c r="BNW165" s="619"/>
      <c r="BNX165" s="619"/>
      <c r="BNY165" s="619"/>
      <c r="BNZ165" s="619"/>
      <c r="BOA165" s="619"/>
      <c r="BOB165" s="619"/>
      <c r="BOC165" s="619"/>
      <c r="BOD165" s="619"/>
      <c r="BOE165" s="619"/>
      <c r="BOF165" s="619"/>
      <c r="BOG165" s="619"/>
      <c r="BOH165" s="619"/>
      <c r="BOI165" s="619"/>
      <c r="BOJ165" s="619"/>
      <c r="BOK165" s="619"/>
      <c r="BOL165" s="619"/>
      <c r="BOM165" s="619"/>
      <c r="BON165" s="619"/>
      <c r="BOO165" s="619"/>
      <c r="BOP165" s="619"/>
      <c r="BOQ165" s="619"/>
      <c r="BOR165" s="619"/>
      <c r="BOS165" s="619"/>
      <c r="BOT165" s="619"/>
      <c r="BOU165" s="619"/>
      <c r="BOV165" s="619"/>
      <c r="BOW165" s="619"/>
      <c r="BOX165" s="619"/>
      <c r="BOY165" s="619"/>
      <c r="BOZ165" s="619"/>
      <c r="BPA165" s="619"/>
      <c r="BPB165" s="619"/>
      <c r="BPC165" s="619"/>
      <c r="BPD165" s="619"/>
      <c r="BPE165" s="619"/>
      <c r="BPF165" s="619"/>
      <c r="BPG165" s="619"/>
      <c r="BPH165" s="619"/>
      <c r="BPI165" s="619"/>
      <c r="BPJ165" s="619"/>
      <c r="BPK165" s="619"/>
      <c r="BPL165" s="619"/>
      <c r="BPM165" s="619"/>
      <c r="BPN165" s="619"/>
      <c r="BPO165" s="619"/>
      <c r="BPP165" s="619"/>
      <c r="BPQ165" s="619"/>
      <c r="BPR165" s="619"/>
      <c r="BPS165" s="619"/>
      <c r="BPT165" s="619"/>
      <c r="BPU165" s="619"/>
      <c r="BPV165" s="619"/>
      <c r="BPW165" s="619"/>
      <c r="BPX165" s="619"/>
      <c r="BPY165" s="619"/>
      <c r="BPZ165" s="619"/>
      <c r="BQA165" s="619"/>
      <c r="BQB165" s="619"/>
      <c r="BQC165" s="619"/>
      <c r="BQD165" s="619"/>
      <c r="BQE165" s="619"/>
      <c r="BQF165" s="619"/>
      <c r="BQG165" s="619"/>
      <c r="BQH165" s="619"/>
      <c r="BQI165" s="619"/>
      <c r="BQJ165" s="619"/>
      <c r="BQK165" s="619"/>
      <c r="BQL165" s="619"/>
      <c r="BQM165" s="619"/>
      <c r="BQN165" s="619"/>
      <c r="BQO165" s="619"/>
      <c r="BQP165" s="619"/>
      <c r="BQQ165" s="619"/>
      <c r="BQR165" s="619"/>
      <c r="BQS165" s="619"/>
      <c r="BQT165" s="619"/>
      <c r="BQU165" s="619"/>
      <c r="BQV165" s="619"/>
      <c r="BQW165" s="619"/>
      <c r="BQX165" s="619"/>
      <c r="BQY165" s="619"/>
      <c r="BQZ165" s="619"/>
      <c r="BRA165" s="619"/>
      <c r="BRB165" s="619"/>
      <c r="BRC165" s="619"/>
      <c r="BRD165" s="619"/>
      <c r="BRE165" s="619"/>
      <c r="BRF165" s="619"/>
      <c r="BRG165" s="619"/>
      <c r="BRH165" s="619"/>
      <c r="BRI165" s="619"/>
      <c r="BRJ165" s="619"/>
      <c r="BRK165" s="619"/>
      <c r="BRL165" s="619"/>
      <c r="BRM165" s="619"/>
      <c r="BRN165" s="619"/>
      <c r="BRO165" s="619"/>
      <c r="BRP165" s="619"/>
      <c r="BRQ165" s="619"/>
      <c r="BRR165" s="619"/>
      <c r="BRS165" s="619"/>
      <c r="BRT165" s="619"/>
      <c r="BRU165" s="619"/>
      <c r="BRV165" s="619"/>
      <c r="BRW165" s="619"/>
      <c r="BRX165" s="619"/>
      <c r="BRY165" s="619"/>
      <c r="BRZ165" s="619"/>
      <c r="BSA165" s="619"/>
      <c r="BSB165" s="619"/>
      <c r="BSC165" s="619"/>
      <c r="BSD165" s="619"/>
      <c r="BSE165" s="619"/>
      <c r="BSF165" s="619"/>
      <c r="BSG165" s="619"/>
      <c r="BSH165" s="619"/>
      <c r="BSI165" s="619"/>
      <c r="BSJ165" s="619"/>
      <c r="BSK165" s="619"/>
      <c r="BSL165" s="619"/>
      <c r="BSM165" s="619"/>
      <c r="BSN165" s="619"/>
      <c r="BSO165" s="619"/>
      <c r="BSP165" s="619"/>
      <c r="BSQ165" s="619"/>
      <c r="BSR165" s="619"/>
      <c r="BSS165" s="619"/>
      <c r="BST165" s="619"/>
      <c r="BSU165" s="619"/>
      <c r="BSV165" s="619"/>
      <c r="BSW165" s="619"/>
      <c r="BSX165" s="619"/>
      <c r="BSY165" s="619"/>
      <c r="BSZ165" s="619"/>
      <c r="BTA165" s="619"/>
      <c r="BTB165" s="619"/>
      <c r="BTC165" s="619"/>
      <c r="BTD165" s="619"/>
      <c r="BTE165" s="619"/>
      <c r="BTF165" s="619"/>
      <c r="BTG165" s="619"/>
      <c r="BTH165" s="619"/>
      <c r="BTI165" s="619"/>
      <c r="BTJ165" s="619"/>
      <c r="BTK165" s="619"/>
      <c r="BTL165" s="619"/>
      <c r="BTM165" s="619"/>
      <c r="BTN165" s="619"/>
      <c r="BTO165" s="619"/>
      <c r="BTP165" s="619"/>
      <c r="BTQ165" s="619"/>
      <c r="BTR165" s="619"/>
      <c r="BTS165" s="619"/>
      <c r="BTT165" s="619"/>
      <c r="BTU165" s="619"/>
      <c r="BTV165" s="619"/>
      <c r="BTW165" s="619"/>
      <c r="BTX165" s="619"/>
      <c r="BTY165" s="619"/>
      <c r="BTZ165" s="619"/>
      <c r="BUA165" s="619"/>
      <c r="BUB165" s="619"/>
      <c r="BUC165" s="619"/>
      <c r="BUD165" s="619"/>
      <c r="BUE165" s="619"/>
      <c r="BUF165" s="619"/>
      <c r="BUG165" s="619"/>
      <c r="BUH165" s="619"/>
      <c r="BUI165" s="619"/>
      <c r="BUJ165" s="619"/>
      <c r="BUK165" s="619"/>
      <c r="BUL165" s="619"/>
      <c r="BUM165" s="619"/>
      <c r="BUN165" s="619"/>
      <c r="BUO165" s="619"/>
      <c r="BUP165" s="619"/>
      <c r="BUQ165" s="619"/>
      <c r="BUR165" s="619"/>
      <c r="BUS165" s="619"/>
      <c r="BUT165" s="619"/>
      <c r="BUU165" s="619"/>
      <c r="BUV165" s="619"/>
      <c r="BUW165" s="619"/>
      <c r="BUX165" s="619"/>
      <c r="BUY165" s="619"/>
      <c r="BUZ165" s="619"/>
      <c r="BVA165" s="619"/>
      <c r="BVB165" s="619"/>
      <c r="BVC165" s="619"/>
      <c r="BVD165" s="619"/>
      <c r="BVE165" s="619"/>
      <c r="BVF165" s="619"/>
      <c r="BVG165" s="619"/>
      <c r="BVH165" s="619"/>
      <c r="BVI165" s="619"/>
      <c r="BVJ165" s="619"/>
      <c r="BVK165" s="619"/>
      <c r="BVL165" s="619"/>
      <c r="BVM165" s="619"/>
      <c r="BVN165" s="619"/>
      <c r="BVO165" s="619"/>
      <c r="BVP165" s="619"/>
      <c r="BVQ165" s="619"/>
      <c r="BVR165" s="619"/>
      <c r="BVS165" s="619"/>
      <c r="BVT165" s="619"/>
      <c r="BVU165" s="619"/>
      <c r="BVV165" s="619"/>
      <c r="BVW165" s="619"/>
      <c r="BVX165" s="619"/>
      <c r="BVY165" s="619"/>
      <c r="BVZ165" s="619"/>
      <c r="BWA165" s="619"/>
      <c r="BWB165" s="619"/>
      <c r="BWC165" s="619"/>
      <c r="BWD165" s="619"/>
      <c r="BWE165" s="619"/>
      <c r="BWF165" s="619"/>
      <c r="BWG165" s="619"/>
      <c r="BWH165" s="619"/>
      <c r="BWI165" s="619"/>
      <c r="BWJ165" s="619"/>
      <c r="BWK165" s="619"/>
      <c r="BWL165" s="619"/>
      <c r="BWM165" s="619"/>
      <c r="BWN165" s="619"/>
      <c r="BWO165" s="619"/>
      <c r="BWP165" s="619"/>
      <c r="BWQ165" s="619"/>
      <c r="BWR165" s="619"/>
      <c r="BWS165" s="619"/>
      <c r="BWT165" s="619"/>
      <c r="BWU165" s="619"/>
      <c r="BWV165" s="619"/>
      <c r="BWW165" s="619"/>
      <c r="BWX165" s="619"/>
      <c r="BWY165" s="619"/>
      <c r="BWZ165" s="619"/>
      <c r="BXA165" s="619"/>
      <c r="BXB165" s="619"/>
      <c r="BXC165" s="619"/>
      <c r="BXD165" s="619"/>
      <c r="BXE165" s="619"/>
      <c r="BXF165" s="619"/>
      <c r="BXG165" s="619"/>
      <c r="BXH165" s="619"/>
      <c r="BXI165" s="619"/>
      <c r="BXJ165" s="619"/>
      <c r="BXK165" s="619"/>
      <c r="BXL165" s="619"/>
      <c r="BXM165" s="619"/>
      <c r="BXN165" s="619"/>
      <c r="BXO165" s="619"/>
      <c r="BXP165" s="619"/>
      <c r="BXQ165" s="619"/>
      <c r="BXR165" s="619"/>
      <c r="BXS165" s="619"/>
      <c r="BXT165" s="619"/>
      <c r="BXU165" s="619"/>
      <c r="BXV165" s="619"/>
      <c r="BXW165" s="619"/>
      <c r="BXX165" s="619"/>
      <c r="BXY165" s="619"/>
      <c r="BXZ165" s="619"/>
      <c r="BYA165" s="619"/>
      <c r="BYB165" s="619"/>
      <c r="BYC165" s="619"/>
      <c r="BYD165" s="619"/>
      <c r="BYE165" s="619"/>
      <c r="BYF165" s="619"/>
      <c r="BYG165" s="619"/>
      <c r="BYH165" s="619"/>
      <c r="BYI165" s="619"/>
      <c r="BYJ165" s="619"/>
      <c r="BYK165" s="619"/>
      <c r="BYL165" s="619"/>
      <c r="BYM165" s="619"/>
      <c r="BYN165" s="619"/>
      <c r="BYO165" s="619"/>
      <c r="BYP165" s="619"/>
      <c r="BYQ165" s="619"/>
      <c r="BYR165" s="619"/>
      <c r="BYS165" s="619"/>
      <c r="BYT165" s="619"/>
      <c r="BYU165" s="619"/>
      <c r="BYV165" s="619"/>
      <c r="BYW165" s="619"/>
      <c r="BYX165" s="619"/>
      <c r="BYY165" s="619"/>
      <c r="BYZ165" s="619"/>
      <c r="BZA165" s="619"/>
      <c r="BZB165" s="619"/>
      <c r="BZC165" s="619"/>
      <c r="BZD165" s="619"/>
      <c r="BZE165" s="619"/>
      <c r="BZF165" s="619"/>
      <c r="BZG165" s="619"/>
      <c r="BZH165" s="619"/>
      <c r="BZI165" s="619"/>
      <c r="BZJ165" s="619"/>
      <c r="BZK165" s="619"/>
      <c r="BZL165" s="619"/>
      <c r="BZM165" s="619"/>
      <c r="BZN165" s="619"/>
      <c r="BZO165" s="619"/>
      <c r="BZP165" s="619"/>
      <c r="BZQ165" s="619"/>
      <c r="BZR165" s="619"/>
      <c r="BZS165" s="619"/>
      <c r="BZT165" s="619"/>
      <c r="BZU165" s="619"/>
      <c r="BZV165" s="619"/>
      <c r="BZW165" s="619"/>
      <c r="BZX165" s="619"/>
      <c r="BZY165" s="619"/>
      <c r="BZZ165" s="619"/>
      <c r="CAA165" s="619"/>
      <c r="CAB165" s="619"/>
      <c r="CAC165" s="619"/>
      <c r="CAD165" s="619"/>
      <c r="CAE165" s="619"/>
      <c r="CAF165" s="619"/>
      <c r="CAG165" s="619"/>
      <c r="CAH165" s="619"/>
      <c r="CAI165" s="619"/>
      <c r="CAJ165" s="619"/>
      <c r="CAK165" s="619"/>
      <c r="CAL165" s="619"/>
      <c r="CAM165" s="619"/>
      <c r="CAN165" s="619"/>
      <c r="CAO165" s="619"/>
      <c r="CAP165" s="619"/>
      <c r="CAQ165" s="619"/>
      <c r="CAR165" s="619"/>
      <c r="CAS165" s="619"/>
      <c r="CAT165" s="619"/>
      <c r="CAU165" s="619"/>
      <c r="CAV165" s="619"/>
      <c r="CAW165" s="619"/>
      <c r="CAX165" s="619"/>
      <c r="CAY165" s="619"/>
      <c r="CAZ165" s="619"/>
      <c r="CBA165" s="619"/>
      <c r="CBB165" s="619"/>
      <c r="CBC165" s="619"/>
      <c r="CBD165" s="619"/>
      <c r="CBE165" s="619"/>
      <c r="CBF165" s="619"/>
      <c r="CBG165" s="619"/>
      <c r="CBH165" s="619"/>
      <c r="CBI165" s="619"/>
      <c r="CBJ165" s="619"/>
      <c r="CBK165" s="619"/>
      <c r="CBL165" s="619"/>
      <c r="CBM165" s="619"/>
      <c r="CBN165" s="619"/>
      <c r="CBO165" s="619"/>
      <c r="CBP165" s="619"/>
      <c r="CBQ165" s="619"/>
      <c r="CBR165" s="619"/>
      <c r="CBS165" s="619"/>
      <c r="CBT165" s="619"/>
      <c r="CBU165" s="619"/>
      <c r="CBV165" s="619"/>
      <c r="CBW165" s="619"/>
      <c r="CBX165" s="619"/>
      <c r="CBY165" s="619"/>
      <c r="CBZ165" s="619"/>
      <c r="CCA165" s="619"/>
      <c r="CCB165" s="619"/>
      <c r="CCC165" s="619"/>
      <c r="CCD165" s="619"/>
      <c r="CCE165" s="619"/>
      <c r="CCF165" s="619"/>
      <c r="CCG165" s="619"/>
      <c r="CCH165" s="619"/>
      <c r="CCI165" s="619"/>
      <c r="CCJ165" s="619"/>
      <c r="CCK165" s="619"/>
      <c r="CCL165" s="619"/>
      <c r="CCM165" s="619"/>
      <c r="CCN165" s="619"/>
      <c r="CCO165" s="619"/>
      <c r="CCP165" s="619"/>
      <c r="CCQ165" s="619"/>
      <c r="CCR165" s="619"/>
      <c r="CCS165" s="619"/>
      <c r="CCT165" s="619"/>
      <c r="CCU165" s="619"/>
      <c r="CCV165" s="619"/>
      <c r="CCW165" s="619"/>
      <c r="CCX165" s="619"/>
      <c r="CCY165" s="619"/>
      <c r="CCZ165" s="619"/>
      <c r="CDA165" s="619"/>
      <c r="CDB165" s="619"/>
      <c r="CDC165" s="619"/>
      <c r="CDD165" s="619"/>
      <c r="CDE165" s="619"/>
      <c r="CDF165" s="619"/>
      <c r="CDG165" s="619"/>
      <c r="CDH165" s="619"/>
      <c r="CDI165" s="619"/>
      <c r="CDJ165" s="619"/>
      <c r="CDK165" s="619"/>
      <c r="CDL165" s="619"/>
      <c r="CDM165" s="619"/>
      <c r="CDN165" s="619"/>
      <c r="CDO165" s="619"/>
      <c r="CDP165" s="619"/>
      <c r="CDQ165" s="619"/>
      <c r="CDR165" s="619"/>
      <c r="CDS165" s="619"/>
      <c r="CDT165" s="619"/>
      <c r="CDU165" s="619"/>
      <c r="CDV165" s="619"/>
      <c r="CDW165" s="619"/>
      <c r="CDX165" s="619"/>
      <c r="CDY165" s="619"/>
      <c r="CDZ165" s="619"/>
      <c r="CEA165" s="619"/>
      <c r="CEB165" s="619"/>
      <c r="CEC165" s="619"/>
      <c r="CED165" s="619"/>
      <c r="CEE165" s="619"/>
      <c r="CEF165" s="619"/>
      <c r="CEG165" s="619"/>
      <c r="CEH165" s="619"/>
      <c r="CEI165" s="619"/>
      <c r="CEJ165" s="619"/>
      <c r="CEK165" s="619"/>
      <c r="CEL165" s="619"/>
      <c r="CEM165" s="619"/>
      <c r="CEN165" s="619"/>
      <c r="CEO165" s="619"/>
      <c r="CEP165" s="619"/>
      <c r="CEQ165" s="619"/>
      <c r="CER165" s="619"/>
      <c r="CES165" s="619"/>
      <c r="CET165" s="619"/>
      <c r="CEU165" s="619"/>
      <c r="CEV165" s="619"/>
      <c r="CEW165" s="619"/>
      <c r="CEX165" s="619"/>
      <c r="CEY165" s="619"/>
      <c r="CEZ165" s="619"/>
      <c r="CFA165" s="619"/>
      <c r="CFB165" s="619"/>
      <c r="CFC165" s="619"/>
      <c r="CFD165" s="619"/>
      <c r="CFE165" s="619"/>
      <c r="CFF165" s="619"/>
      <c r="CFG165" s="619"/>
      <c r="CFH165" s="619"/>
      <c r="CFI165" s="619"/>
      <c r="CFJ165" s="619"/>
      <c r="CFK165" s="619"/>
      <c r="CFL165" s="619"/>
      <c r="CFM165" s="619"/>
      <c r="CFN165" s="619"/>
      <c r="CFO165" s="619"/>
      <c r="CFP165" s="619"/>
      <c r="CFQ165" s="619"/>
      <c r="CFR165" s="619"/>
      <c r="CFS165" s="619"/>
      <c r="CFT165" s="619"/>
      <c r="CFU165" s="619"/>
      <c r="CFV165" s="619"/>
      <c r="CFW165" s="619"/>
      <c r="CFX165" s="619"/>
      <c r="CFY165" s="619"/>
      <c r="CFZ165" s="619"/>
      <c r="CGA165" s="619"/>
      <c r="CGB165" s="619"/>
      <c r="CGC165" s="619"/>
      <c r="CGD165" s="619"/>
      <c r="CGE165" s="619"/>
      <c r="CGF165" s="619"/>
      <c r="CGG165" s="619"/>
      <c r="CGH165" s="619"/>
      <c r="CGI165" s="619"/>
      <c r="CGJ165" s="619"/>
      <c r="CGK165" s="619"/>
      <c r="CGL165" s="619"/>
      <c r="CGM165" s="619"/>
      <c r="CGN165" s="619"/>
      <c r="CGO165" s="619"/>
      <c r="CGP165" s="619"/>
      <c r="CGQ165" s="619"/>
      <c r="CGR165" s="619"/>
      <c r="CGS165" s="619"/>
      <c r="CGT165" s="619"/>
      <c r="CGU165" s="619"/>
      <c r="CGV165" s="619"/>
      <c r="CGW165" s="619"/>
      <c r="CGX165" s="619"/>
      <c r="CGY165" s="619"/>
      <c r="CGZ165" s="619"/>
      <c r="CHA165" s="619"/>
      <c r="CHB165" s="619"/>
      <c r="CHC165" s="619"/>
      <c r="CHD165" s="619"/>
      <c r="CHE165" s="619"/>
      <c r="CHF165" s="619"/>
      <c r="CHG165" s="619"/>
      <c r="CHH165" s="619"/>
      <c r="CHI165" s="619"/>
      <c r="CHJ165" s="619"/>
      <c r="CHK165" s="619"/>
      <c r="CHL165" s="619"/>
      <c r="CHM165" s="619"/>
      <c r="CHN165" s="619"/>
      <c r="CHO165" s="619"/>
      <c r="CHP165" s="619"/>
      <c r="CHQ165" s="619"/>
      <c r="CHR165" s="619"/>
      <c r="CHS165" s="619"/>
      <c r="CHT165" s="619"/>
      <c r="CHU165" s="619"/>
      <c r="CHV165" s="619"/>
      <c r="CHW165" s="619"/>
      <c r="CHX165" s="619"/>
      <c r="CHY165" s="619"/>
      <c r="CHZ165" s="619"/>
      <c r="CIA165" s="619"/>
      <c r="CIB165" s="619"/>
      <c r="CIC165" s="619"/>
      <c r="CID165" s="619"/>
      <c r="CIE165" s="619"/>
      <c r="CIF165" s="619"/>
      <c r="CIG165" s="619"/>
      <c r="CIH165" s="619"/>
      <c r="CII165" s="619"/>
      <c r="CIJ165" s="619"/>
      <c r="CIK165" s="619"/>
      <c r="CIL165" s="619"/>
      <c r="CIM165" s="619"/>
      <c r="CIN165" s="619"/>
      <c r="CIO165" s="619"/>
      <c r="CIP165" s="619"/>
      <c r="CIQ165" s="619"/>
      <c r="CIR165" s="619"/>
      <c r="CIS165" s="619"/>
      <c r="CIT165" s="619"/>
      <c r="CIU165" s="619"/>
      <c r="CIV165" s="619"/>
      <c r="CIW165" s="619"/>
      <c r="CIX165" s="619"/>
      <c r="CIY165" s="619"/>
      <c r="CIZ165" s="619"/>
      <c r="CJA165" s="619"/>
      <c r="CJB165" s="619"/>
      <c r="CJC165" s="619"/>
      <c r="CJD165" s="619"/>
      <c r="CJE165" s="619"/>
      <c r="CJF165" s="619"/>
      <c r="CJG165" s="619"/>
      <c r="CJH165" s="619"/>
      <c r="CJI165" s="619"/>
      <c r="CJJ165" s="619"/>
      <c r="CJK165" s="619"/>
      <c r="CJL165" s="619"/>
      <c r="CJM165" s="619"/>
      <c r="CJN165" s="619"/>
      <c r="CJO165" s="619"/>
      <c r="CJP165" s="619"/>
      <c r="CJQ165" s="619"/>
      <c r="CJR165" s="619"/>
      <c r="CJS165" s="619"/>
      <c r="CJT165" s="619"/>
      <c r="CJU165" s="619"/>
      <c r="CJV165" s="619"/>
      <c r="CJW165" s="619"/>
      <c r="CJX165" s="619"/>
      <c r="CJY165" s="619"/>
      <c r="CJZ165" s="619"/>
      <c r="CKA165" s="619"/>
      <c r="CKB165" s="619"/>
      <c r="CKC165" s="619"/>
      <c r="CKD165" s="619"/>
      <c r="CKE165" s="619"/>
      <c r="CKF165" s="619"/>
      <c r="CKG165" s="619"/>
      <c r="CKH165" s="619"/>
      <c r="CKI165" s="619"/>
      <c r="CKJ165" s="619"/>
      <c r="CKK165" s="619"/>
      <c r="CKL165" s="619"/>
      <c r="CKM165" s="619"/>
      <c r="CKN165" s="619"/>
      <c r="CKO165" s="619"/>
      <c r="CKP165" s="619"/>
      <c r="CKQ165" s="619"/>
      <c r="CKR165" s="619"/>
      <c r="CKS165" s="619"/>
      <c r="CKT165" s="619"/>
      <c r="CKU165" s="619"/>
      <c r="CKV165" s="619"/>
      <c r="CKW165" s="619"/>
      <c r="CKX165" s="619"/>
      <c r="CKY165" s="619"/>
      <c r="CKZ165" s="619"/>
      <c r="CLA165" s="619"/>
      <c r="CLB165" s="619"/>
      <c r="CLC165" s="619"/>
      <c r="CLD165" s="619"/>
      <c r="CLE165" s="619"/>
      <c r="CLF165" s="619"/>
      <c r="CLG165" s="619"/>
      <c r="CLH165" s="619"/>
      <c r="CLI165" s="619"/>
      <c r="CLJ165" s="619"/>
      <c r="CLK165" s="619"/>
      <c r="CLL165" s="619"/>
      <c r="CLM165" s="619"/>
      <c r="CLN165" s="619"/>
      <c r="CLO165" s="619"/>
      <c r="CLP165" s="619"/>
      <c r="CLQ165" s="619"/>
      <c r="CLR165" s="619"/>
      <c r="CLS165" s="619"/>
      <c r="CLT165" s="619"/>
      <c r="CLU165" s="619"/>
      <c r="CLV165" s="619"/>
      <c r="CLW165" s="619"/>
      <c r="CLX165" s="619"/>
      <c r="CLY165" s="619"/>
      <c r="CLZ165" s="619"/>
      <c r="CMA165" s="619"/>
      <c r="CMB165" s="619"/>
      <c r="CMC165" s="619"/>
      <c r="CMD165" s="619"/>
      <c r="CME165" s="619"/>
      <c r="CMF165" s="619"/>
      <c r="CMG165" s="619"/>
      <c r="CMH165" s="619"/>
      <c r="CMI165" s="619"/>
      <c r="CMJ165" s="619"/>
      <c r="CMK165" s="619"/>
      <c r="CML165" s="619"/>
      <c r="CMM165" s="619"/>
      <c r="CMN165" s="619"/>
      <c r="CMO165" s="619"/>
      <c r="CMP165" s="619"/>
      <c r="CMQ165" s="619"/>
      <c r="CMR165" s="619"/>
      <c r="CMS165" s="619"/>
      <c r="CMT165" s="619"/>
      <c r="CMU165" s="619"/>
      <c r="CMV165" s="619"/>
      <c r="CMW165" s="619"/>
      <c r="CMX165" s="619"/>
      <c r="CMY165" s="619"/>
      <c r="CMZ165" s="619"/>
      <c r="CNA165" s="619"/>
      <c r="CNB165" s="619"/>
      <c r="CNC165" s="619"/>
      <c r="CND165" s="619"/>
      <c r="CNE165" s="619"/>
      <c r="CNF165" s="619"/>
      <c r="CNG165" s="619"/>
      <c r="CNH165" s="619"/>
      <c r="CNI165" s="619"/>
      <c r="CNJ165" s="619"/>
      <c r="CNK165" s="619"/>
      <c r="CNL165" s="619"/>
      <c r="CNM165" s="619"/>
      <c r="CNN165" s="619"/>
      <c r="CNO165" s="619"/>
      <c r="CNP165" s="619"/>
      <c r="CNQ165" s="619"/>
      <c r="CNR165" s="619"/>
      <c r="CNS165" s="619"/>
      <c r="CNT165" s="619"/>
      <c r="CNU165" s="619"/>
      <c r="CNV165" s="619"/>
      <c r="CNW165" s="619"/>
      <c r="CNX165" s="619"/>
      <c r="CNY165" s="619"/>
      <c r="CNZ165" s="619"/>
      <c r="COA165" s="619"/>
      <c r="COB165" s="619"/>
      <c r="COC165" s="619"/>
      <c r="COD165" s="619"/>
      <c r="COE165" s="619"/>
      <c r="COF165" s="619"/>
      <c r="COG165" s="619"/>
      <c r="COH165" s="619"/>
      <c r="COI165" s="619"/>
      <c r="COJ165" s="619"/>
      <c r="COK165" s="619"/>
      <c r="COL165" s="619"/>
      <c r="COM165" s="619"/>
      <c r="CON165" s="619"/>
      <c r="COO165" s="619"/>
      <c r="COP165" s="619"/>
      <c r="COQ165" s="619"/>
      <c r="COR165" s="619"/>
      <c r="COS165" s="619"/>
      <c r="COT165" s="619"/>
      <c r="COU165" s="619"/>
      <c r="COV165" s="619"/>
      <c r="COW165" s="619"/>
      <c r="COX165" s="619"/>
      <c r="COY165" s="619"/>
      <c r="COZ165" s="619"/>
      <c r="CPA165" s="619"/>
      <c r="CPB165" s="619"/>
      <c r="CPC165" s="619"/>
      <c r="CPD165" s="619"/>
      <c r="CPE165" s="619"/>
      <c r="CPF165" s="619"/>
      <c r="CPG165" s="619"/>
      <c r="CPH165" s="619"/>
      <c r="CPI165" s="619"/>
      <c r="CPJ165" s="619"/>
      <c r="CPK165" s="619"/>
      <c r="CPL165" s="619"/>
      <c r="CPM165" s="619"/>
      <c r="CPN165" s="619"/>
      <c r="CPO165" s="619"/>
      <c r="CPP165" s="619"/>
      <c r="CPQ165" s="619"/>
      <c r="CPR165" s="619"/>
      <c r="CPS165" s="619"/>
      <c r="CPT165" s="619"/>
      <c r="CPU165" s="619"/>
      <c r="CPV165" s="619"/>
      <c r="CPW165" s="619"/>
      <c r="CPX165" s="619"/>
      <c r="CPY165" s="619"/>
      <c r="CPZ165" s="619"/>
      <c r="CQA165" s="619"/>
      <c r="CQB165" s="619"/>
      <c r="CQC165" s="619"/>
      <c r="CQD165" s="619"/>
      <c r="CQE165" s="619"/>
      <c r="CQF165" s="619"/>
      <c r="CQG165" s="619"/>
      <c r="CQH165" s="619"/>
      <c r="CQI165" s="619"/>
      <c r="CQJ165" s="619"/>
      <c r="CQK165" s="619"/>
      <c r="CQL165" s="619"/>
      <c r="CQM165" s="619"/>
      <c r="CQN165" s="619"/>
      <c r="CQO165" s="619"/>
      <c r="CQP165" s="619"/>
      <c r="CQQ165" s="619"/>
      <c r="CQR165" s="619"/>
      <c r="CQS165" s="619"/>
      <c r="CQT165" s="619"/>
      <c r="CQU165" s="619"/>
      <c r="CQV165" s="619"/>
      <c r="CQW165" s="619"/>
      <c r="CQX165" s="619"/>
      <c r="CQY165" s="619"/>
      <c r="CQZ165" s="619"/>
      <c r="CRA165" s="619"/>
      <c r="CRB165" s="619"/>
      <c r="CRC165" s="619"/>
      <c r="CRD165" s="619"/>
      <c r="CRE165" s="619"/>
      <c r="CRF165" s="619"/>
      <c r="CRG165" s="619"/>
      <c r="CRH165" s="619"/>
      <c r="CRI165" s="619"/>
      <c r="CRJ165" s="619"/>
      <c r="CRK165" s="619"/>
      <c r="CRL165" s="619"/>
      <c r="CRM165" s="619"/>
      <c r="CRN165" s="619"/>
      <c r="CRO165" s="619"/>
      <c r="CRP165" s="619"/>
      <c r="CRQ165" s="619"/>
      <c r="CRR165" s="619"/>
      <c r="CRS165" s="619"/>
      <c r="CRT165" s="619"/>
      <c r="CRU165" s="619"/>
      <c r="CRV165" s="619"/>
      <c r="CRW165" s="619"/>
      <c r="CRX165" s="619"/>
      <c r="CRY165" s="619"/>
      <c r="CRZ165" s="619"/>
      <c r="CSA165" s="619"/>
      <c r="CSB165" s="619"/>
      <c r="CSC165" s="619"/>
      <c r="CSD165" s="619"/>
      <c r="CSE165" s="619"/>
      <c r="CSF165" s="619"/>
      <c r="CSG165" s="619"/>
      <c r="CSH165" s="619"/>
      <c r="CSI165" s="619"/>
      <c r="CSJ165" s="619"/>
      <c r="CSK165" s="619"/>
      <c r="CSL165" s="619"/>
      <c r="CSM165" s="619"/>
      <c r="CSN165" s="619"/>
      <c r="CSO165" s="619"/>
      <c r="CSP165" s="619"/>
      <c r="CSQ165" s="619"/>
      <c r="CSR165" s="619"/>
      <c r="CSS165" s="619"/>
      <c r="CST165" s="619"/>
      <c r="CSU165" s="619"/>
      <c r="CSV165" s="619"/>
      <c r="CSW165" s="619"/>
      <c r="CSX165" s="619"/>
      <c r="CSY165" s="619"/>
      <c r="CSZ165" s="619"/>
      <c r="CTA165" s="619"/>
      <c r="CTB165" s="619"/>
      <c r="CTC165" s="619"/>
      <c r="CTD165" s="619"/>
      <c r="CTE165" s="619"/>
      <c r="CTF165" s="619"/>
      <c r="CTG165" s="619"/>
      <c r="CTH165" s="619"/>
      <c r="CTI165" s="619"/>
      <c r="CTJ165" s="619"/>
      <c r="CTK165" s="619"/>
      <c r="CTL165" s="619"/>
      <c r="CTM165" s="619"/>
      <c r="CTN165" s="619"/>
      <c r="CTO165" s="619"/>
      <c r="CTP165" s="619"/>
      <c r="CTQ165" s="619"/>
      <c r="CTR165" s="619"/>
      <c r="CTS165" s="619"/>
      <c r="CTT165" s="619"/>
      <c r="CTU165" s="619"/>
      <c r="CTV165" s="619"/>
      <c r="CTW165" s="619"/>
      <c r="CTX165" s="619"/>
      <c r="CTY165" s="619"/>
      <c r="CTZ165" s="619"/>
      <c r="CUA165" s="619"/>
      <c r="CUB165" s="619"/>
      <c r="CUC165" s="619"/>
      <c r="CUD165" s="619"/>
      <c r="CUE165" s="619"/>
      <c r="CUF165" s="619"/>
      <c r="CUG165" s="619"/>
      <c r="CUH165" s="619"/>
      <c r="CUI165" s="619"/>
      <c r="CUJ165" s="619"/>
      <c r="CUK165" s="619"/>
      <c r="CUL165" s="619"/>
      <c r="CUM165" s="619"/>
      <c r="CUN165" s="619"/>
      <c r="CUO165" s="619"/>
      <c r="CUP165" s="619"/>
      <c r="CUQ165" s="619"/>
      <c r="CUR165" s="619"/>
      <c r="CUS165" s="619"/>
      <c r="CUT165" s="619"/>
      <c r="CUU165" s="619"/>
      <c r="CUV165" s="619"/>
      <c r="CUW165" s="619"/>
      <c r="CUX165" s="619"/>
      <c r="CUY165" s="619"/>
      <c r="CUZ165" s="619"/>
      <c r="CVA165" s="619"/>
      <c r="CVB165" s="619"/>
      <c r="CVC165" s="619"/>
      <c r="CVD165" s="619"/>
      <c r="CVE165" s="619"/>
      <c r="CVF165" s="619"/>
      <c r="CVG165" s="619"/>
      <c r="CVH165" s="619"/>
      <c r="CVI165" s="619"/>
      <c r="CVJ165" s="619"/>
      <c r="CVK165" s="619"/>
      <c r="CVL165" s="619"/>
      <c r="CVM165" s="619"/>
      <c r="CVN165" s="619"/>
      <c r="CVO165" s="619"/>
      <c r="CVP165" s="619"/>
      <c r="CVQ165" s="619"/>
      <c r="CVR165" s="619"/>
      <c r="CVS165" s="619"/>
      <c r="CVT165" s="619"/>
      <c r="CVU165" s="619"/>
      <c r="CVV165" s="619"/>
      <c r="CVW165" s="619"/>
      <c r="CVX165" s="619"/>
      <c r="CVY165" s="619"/>
      <c r="CVZ165" s="619"/>
      <c r="CWA165" s="619"/>
      <c r="CWB165" s="619"/>
      <c r="CWC165" s="619"/>
      <c r="CWD165" s="619"/>
      <c r="CWE165" s="619"/>
      <c r="CWF165" s="619"/>
      <c r="CWG165" s="619"/>
      <c r="CWH165" s="619"/>
      <c r="CWI165" s="619"/>
      <c r="CWJ165" s="619"/>
      <c r="CWK165" s="619"/>
      <c r="CWL165" s="619"/>
      <c r="CWM165" s="619"/>
      <c r="CWN165" s="619"/>
      <c r="CWO165" s="619"/>
      <c r="CWP165" s="619"/>
      <c r="CWQ165" s="619"/>
      <c r="CWR165" s="619"/>
      <c r="CWS165" s="619"/>
      <c r="CWT165" s="619"/>
      <c r="CWU165" s="619"/>
      <c r="CWV165" s="619"/>
      <c r="CWW165" s="619"/>
      <c r="CWX165" s="619"/>
      <c r="CWY165" s="619"/>
      <c r="CWZ165" s="619"/>
      <c r="CXA165" s="619"/>
      <c r="CXB165" s="619"/>
      <c r="CXC165" s="619"/>
      <c r="CXD165" s="619"/>
      <c r="CXE165" s="619"/>
      <c r="CXF165" s="619"/>
      <c r="CXG165" s="619"/>
      <c r="CXH165" s="619"/>
      <c r="CXI165" s="619"/>
      <c r="CXJ165" s="619"/>
      <c r="CXK165" s="619"/>
      <c r="CXL165" s="619"/>
      <c r="CXM165" s="619"/>
      <c r="CXN165" s="619"/>
      <c r="CXO165" s="619"/>
      <c r="CXP165" s="619"/>
      <c r="CXQ165" s="619"/>
      <c r="CXR165" s="619"/>
      <c r="CXS165" s="619"/>
      <c r="CXT165" s="619"/>
      <c r="CXU165" s="619"/>
      <c r="CXV165" s="619"/>
      <c r="CXW165" s="619"/>
      <c r="CXX165" s="619"/>
      <c r="CXY165" s="619"/>
      <c r="CXZ165" s="619"/>
      <c r="CYA165" s="619"/>
      <c r="CYB165" s="619"/>
      <c r="CYC165" s="619"/>
      <c r="CYD165" s="619"/>
      <c r="CYE165" s="619"/>
      <c r="CYF165" s="619"/>
      <c r="CYG165" s="619"/>
      <c r="CYH165" s="619"/>
      <c r="CYI165" s="619"/>
      <c r="CYJ165" s="619"/>
      <c r="CYK165" s="619"/>
      <c r="CYL165" s="619"/>
      <c r="CYM165" s="619"/>
      <c r="CYN165" s="619"/>
      <c r="CYO165" s="619"/>
      <c r="CYP165" s="619"/>
      <c r="CYQ165" s="619"/>
      <c r="CYR165" s="619"/>
      <c r="CYS165" s="619"/>
      <c r="CYT165" s="619"/>
      <c r="CYU165" s="619"/>
      <c r="CYV165" s="619"/>
      <c r="CYW165" s="619"/>
      <c r="CYX165" s="619"/>
      <c r="CYY165" s="619"/>
      <c r="CYZ165" s="619"/>
      <c r="CZA165" s="619"/>
      <c r="CZB165" s="619"/>
      <c r="CZC165" s="619"/>
      <c r="CZD165" s="619"/>
      <c r="CZE165" s="619"/>
      <c r="CZF165" s="619"/>
      <c r="CZG165" s="619"/>
      <c r="CZH165" s="619"/>
      <c r="CZI165" s="619"/>
      <c r="CZJ165" s="619"/>
      <c r="CZK165" s="619"/>
      <c r="CZL165" s="619"/>
      <c r="CZM165" s="619"/>
      <c r="CZN165" s="619"/>
      <c r="CZO165" s="619"/>
      <c r="CZP165" s="619"/>
      <c r="CZQ165" s="619"/>
      <c r="CZR165" s="619"/>
      <c r="CZS165" s="619"/>
      <c r="CZT165" s="619"/>
      <c r="CZU165" s="619"/>
      <c r="CZV165" s="619"/>
      <c r="CZW165" s="619"/>
      <c r="CZX165" s="619"/>
      <c r="CZY165" s="619"/>
      <c r="CZZ165" s="619"/>
      <c r="DAA165" s="619"/>
      <c r="DAB165" s="619"/>
      <c r="DAC165" s="619"/>
      <c r="DAD165" s="619"/>
      <c r="DAE165" s="619"/>
      <c r="DAF165" s="619"/>
      <c r="DAG165" s="619"/>
      <c r="DAH165" s="619"/>
      <c r="DAI165" s="619"/>
      <c r="DAJ165" s="619"/>
      <c r="DAK165" s="619"/>
      <c r="DAL165" s="619"/>
      <c r="DAM165" s="619"/>
      <c r="DAN165" s="619"/>
      <c r="DAO165" s="619"/>
      <c r="DAP165" s="619"/>
      <c r="DAQ165" s="619"/>
      <c r="DAR165" s="619"/>
      <c r="DAS165" s="619"/>
      <c r="DAT165" s="619"/>
      <c r="DAU165" s="619"/>
      <c r="DAV165" s="619"/>
      <c r="DAW165" s="619"/>
      <c r="DAX165" s="619"/>
      <c r="DAY165" s="619"/>
      <c r="DAZ165" s="619"/>
      <c r="DBA165" s="619"/>
      <c r="DBB165" s="619"/>
      <c r="DBC165" s="619"/>
      <c r="DBD165" s="619"/>
      <c r="DBE165" s="619"/>
      <c r="DBF165" s="619"/>
      <c r="DBG165" s="619"/>
      <c r="DBH165" s="619"/>
      <c r="DBI165" s="619"/>
      <c r="DBJ165" s="619"/>
      <c r="DBK165" s="619"/>
      <c r="DBL165" s="619"/>
      <c r="DBM165" s="619"/>
      <c r="DBN165" s="619"/>
      <c r="DBO165" s="619"/>
      <c r="DBP165" s="619"/>
      <c r="DBQ165" s="619"/>
      <c r="DBR165" s="619"/>
      <c r="DBS165" s="619"/>
      <c r="DBT165" s="619"/>
      <c r="DBU165" s="619"/>
      <c r="DBV165" s="619"/>
      <c r="DBW165" s="619"/>
      <c r="DBX165" s="619"/>
      <c r="DBY165" s="619"/>
      <c r="DBZ165" s="619"/>
      <c r="DCA165" s="619"/>
      <c r="DCB165" s="619"/>
      <c r="DCC165" s="619"/>
      <c r="DCD165" s="619"/>
      <c r="DCE165" s="619"/>
      <c r="DCF165" s="619"/>
      <c r="DCG165" s="619"/>
      <c r="DCH165" s="619"/>
      <c r="DCI165" s="619"/>
      <c r="DCJ165" s="619"/>
      <c r="DCK165" s="619"/>
      <c r="DCL165" s="619"/>
      <c r="DCM165" s="619"/>
      <c r="DCN165" s="619"/>
      <c r="DCO165" s="619"/>
      <c r="DCP165" s="619"/>
      <c r="DCQ165" s="619"/>
      <c r="DCR165" s="619"/>
      <c r="DCS165" s="619"/>
      <c r="DCT165" s="619"/>
      <c r="DCU165" s="619"/>
      <c r="DCV165" s="619"/>
      <c r="DCW165" s="619"/>
      <c r="DCX165" s="619"/>
      <c r="DCY165" s="619"/>
      <c r="DCZ165" s="619"/>
      <c r="DDA165" s="619"/>
      <c r="DDB165" s="619"/>
      <c r="DDC165" s="619"/>
      <c r="DDD165" s="619"/>
      <c r="DDE165" s="619"/>
      <c r="DDF165" s="619"/>
      <c r="DDG165" s="619"/>
      <c r="DDH165" s="619"/>
      <c r="DDI165" s="619"/>
      <c r="DDJ165" s="619"/>
      <c r="DDK165" s="619"/>
      <c r="DDL165" s="619"/>
      <c r="DDM165" s="619"/>
      <c r="DDN165" s="619"/>
      <c r="DDO165" s="619"/>
      <c r="DDP165" s="619"/>
      <c r="DDQ165" s="619"/>
      <c r="DDR165" s="619"/>
      <c r="DDS165" s="619"/>
      <c r="DDT165" s="619"/>
      <c r="DDU165" s="619"/>
      <c r="DDV165" s="619"/>
      <c r="DDW165" s="619"/>
      <c r="DDX165" s="619"/>
      <c r="DDY165" s="619"/>
      <c r="DDZ165" s="619"/>
      <c r="DEA165" s="619"/>
      <c r="DEB165" s="619"/>
      <c r="DEC165" s="619"/>
      <c r="DED165" s="619"/>
      <c r="DEE165" s="619"/>
      <c r="DEF165" s="619"/>
      <c r="DEG165" s="619"/>
      <c r="DEH165" s="619"/>
      <c r="DEI165" s="619"/>
      <c r="DEJ165" s="619"/>
      <c r="DEK165" s="619"/>
      <c r="DEL165" s="619"/>
      <c r="DEM165" s="619"/>
      <c r="DEN165" s="619"/>
      <c r="DEO165" s="619"/>
      <c r="DEP165" s="619"/>
      <c r="DEQ165" s="619"/>
      <c r="DER165" s="619"/>
      <c r="DES165" s="619"/>
      <c r="DET165" s="619"/>
      <c r="DEU165" s="619"/>
      <c r="DEV165" s="619"/>
      <c r="DEW165" s="619"/>
      <c r="DEX165" s="619"/>
      <c r="DEY165" s="619"/>
      <c r="DEZ165" s="619"/>
      <c r="DFA165" s="619"/>
      <c r="DFB165" s="619"/>
      <c r="DFC165" s="619"/>
      <c r="DFD165" s="619"/>
      <c r="DFE165" s="619"/>
      <c r="DFF165" s="619"/>
      <c r="DFG165" s="619"/>
      <c r="DFH165" s="619"/>
      <c r="DFI165" s="619"/>
      <c r="DFJ165" s="619"/>
      <c r="DFK165" s="619"/>
      <c r="DFL165" s="619"/>
      <c r="DFM165" s="619"/>
      <c r="DFN165" s="619"/>
      <c r="DFO165" s="619"/>
      <c r="DFP165" s="619"/>
      <c r="DFQ165" s="619"/>
      <c r="DFR165" s="619"/>
      <c r="DFS165" s="619"/>
      <c r="DFT165" s="619"/>
      <c r="DFU165" s="619"/>
      <c r="DFV165" s="619"/>
      <c r="DFW165" s="619"/>
      <c r="DFX165" s="619"/>
      <c r="DFY165" s="619"/>
      <c r="DFZ165" s="619"/>
      <c r="DGA165" s="619"/>
      <c r="DGB165" s="619"/>
      <c r="DGC165" s="619"/>
      <c r="DGD165" s="619"/>
      <c r="DGE165" s="619"/>
      <c r="DGF165" s="619"/>
      <c r="DGG165" s="619"/>
      <c r="DGH165" s="619"/>
      <c r="DGI165" s="619"/>
      <c r="DGJ165" s="619"/>
      <c r="DGK165" s="619"/>
      <c r="DGL165" s="619"/>
      <c r="DGM165" s="619"/>
      <c r="DGN165" s="619"/>
      <c r="DGO165" s="619"/>
      <c r="DGP165" s="619"/>
      <c r="DGQ165" s="619"/>
      <c r="DGR165" s="619"/>
      <c r="DGS165" s="619"/>
      <c r="DGT165" s="619"/>
      <c r="DGU165" s="619"/>
      <c r="DGV165" s="619"/>
      <c r="DGW165" s="619"/>
      <c r="DGX165" s="619"/>
      <c r="DGY165" s="619"/>
      <c r="DGZ165" s="619"/>
      <c r="DHA165" s="619"/>
      <c r="DHB165" s="619"/>
      <c r="DHC165" s="619"/>
      <c r="DHD165" s="619"/>
      <c r="DHE165" s="619"/>
      <c r="DHF165" s="619"/>
      <c r="DHG165" s="619"/>
      <c r="DHH165" s="619"/>
      <c r="DHI165" s="619"/>
      <c r="DHJ165" s="619"/>
      <c r="DHK165" s="619"/>
      <c r="DHL165" s="619"/>
      <c r="DHM165" s="619"/>
      <c r="DHN165" s="619"/>
      <c r="DHO165" s="619"/>
      <c r="DHP165" s="619"/>
      <c r="DHQ165" s="619"/>
      <c r="DHR165" s="619"/>
      <c r="DHS165" s="619"/>
      <c r="DHT165" s="619"/>
      <c r="DHU165" s="619"/>
      <c r="DHV165" s="619"/>
      <c r="DHW165" s="619"/>
      <c r="DHX165" s="619"/>
      <c r="DHY165" s="619"/>
      <c r="DHZ165" s="619"/>
      <c r="DIA165" s="619"/>
      <c r="DIB165" s="619"/>
      <c r="DIC165" s="619"/>
      <c r="DID165" s="619"/>
      <c r="DIE165" s="619"/>
      <c r="DIF165" s="619"/>
      <c r="DIG165" s="619"/>
      <c r="DIH165" s="619"/>
      <c r="DII165" s="619"/>
      <c r="DIJ165" s="619"/>
      <c r="DIK165" s="619"/>
      <c r="DIL165" s="619"/>
      <c r="DIM165" s="619"/>
      <c r="DIN165" s="619"/>
      <c r="DIO165" s="619"/>
      <c r="DIP165" s="619"/>
      <c r="DIQ165" s="619"/>
      <c r="DIR165" s="619"/>
      <c r="DIS165" s="619"/>
      <c r="DIT165" s="619"/>
      <c r="DIU165" s="619"/>
      <c r="DIV165" s="619"/>
      <c r="DIW165" s="619"/>
      <c r="DIX165" s="619"/>
      <c r="DIY165" s="619"/>
      <c r="DIZ165" s="619"/>
      <c r="DJA165" s="619"/>
      <c r="DJB165" s="619"/>
      <c r="DJC165" s="619"/>
      <c r="DJD165" s="619"/>
      <c r="DJE165" s="619"/>
      <c r="DJF165" s="619"/>
      <c r="DJG165" s="619"/>
      <c r="DJH165" s="619"/>
      <c r="DJI165" s="619"/>
      <c r="DJJ165" s="619"/>
      <c r="DJK165" s="619"/>
      <c r="DJL165" s="619"/>
      <c r="DJM165" s="619"/>
      <c r="DJN165" s="619"/>
      <c r="DJO165" s="619"/>
      <c r="DJP165" s="619"/>
      <c r="DJQ165" s="619"/>
      <c r="DJR165" s="619"/>
      <c r="DJS165" s="619"/>
      <c r="DJT165" s="619"/>
      <c r="DJU165" s="619"/>
      <c r="DJV165" s="619"/>
      <c r="DJW165" s="619"/>
      <c r="DJX165" s="619"/>
      <c r="DJY165" s="619"/>
      <c r="DJZ165" s="619"/>
      <c r="DKA165" s="619"/>
      <c r="DKB165" s="619"/>
      <c r="DKC165" s="619"/>
      <c r="DKD165" s="619"/>
      <c r="DKE165" s="619"/>
      <c r="DKF165" s="619"/>
      <c r="DKG165" s="619"/>
      <c r="DKH165" s="619"/>
      <c r="DKI165" s="619"/>
      <c r="DKJ165" s="619"/>
      <c r="DKK165" s="619"/>
      <c r="DKL165" s="619"/>
      <c r="DKM165" s="619"/>
      <c r="DKN165" s="619"/>
      <c r="DKO165" s="619"/>
      <c r="DKP165" s="619"/>
      <c r="DKQ165" s="619"/>
      <c r="DKR165" s="619"/>
      <c r="DKS165" s="619"/>
      <c r="DKT165" s="619"/>
      <c r="DKU165" s="619"/>
      <c r="DKV165" s="619"/>
      <c r="DKW165" s="619"/>
      <c r="DKX165" s="619"/>
      <c r="DKY165" s="619"/>
      <c r="DKZ165" s="619"/>
      <c r="DLA165" s="619"/>
      <c r="DLB165" s="619"/>
      <c r="DLC165" s="619"/>
      <c r="DLD165" s="619"/>
      <c r="DLE165" s="619"/>
      <c r="DLF165" s="619"/>
      <c r="DLG165" s="619"/>
      <c r="DLH165" s="619"/>
      <c r="DLI165" s="619"/>
      <c r="DLJ165" s="619"/>
      <c r="DLK165" s="619"/>
      <c r="DLL165" s="619"/>
      <c r="DLM165" s="619"/>
      <c r="DLN165" s="619"/>
      <c r="DLO165" s="619"/>
      <c r="DLP165" s="619"/>
      <c r="DLQ165" s="619"/>
      <c r="DLR165" s="619"/>
      <c r="DLS165" s="619"/>
      <c r="DLT165" s="619"/>
      <c r="DLU165" s="619"/>
      <c r="DLV165" s="619"/>
      <c r="DLW165" s="619"/>
      <c r="DLX165" s="619"/>
      <c r="DLY165" s="619"/>
      <c r="DLZ165" s="619"/>
      <c r="DMA165" s="619"/>
      <c r="DMB165" s="619"/>
      <c r="DMC165" s="619"/>
      <c r="DMD165" s="619"/>
      <c r="DME165" s="619"/>
      <c r="DMF165" s="619"/>
      <c r="DMG165" s="619"/>
      <c r="DMH165" s="619"/>
      <c r="DMI165" s="619"/>
      <c r="DMJ165" s="619"/>
      <c r="DMK165" s="619"/>
      <c r="DML165" s="619"/>
      <c r="DMM165" s="619"/>
      <c r="DMN165" s="619"/>
      <c r="DMO165" s="619"/>
      <c r="DMP165" s="619"/>
      <c r="DMQ165" s="619"/>
      <c r="DMR165" s="619"/>
      <c r="DMS165" s="619"/>
      <c r="DMT165" s="619"/>
      <c r="DMU165" s="619"/>
      <c r="DMV165" s="619"/>
      <c r="DMW165" s="619"/>
      <c r="DMX165" s="619"/>
      <c r="DMY165" s="619"/>
      <c r="DMZ165" s="619"/>
      <c r="DNA165" s="619"/>
      <c r="DNB165" s="619"/>
      <c r="DNC165" s="619"/>
      <c r="DND165" s="619"/>
      <c r="DNE165" s="619"/>
      <c r="DNF165" s="619"/>
      <c r="DNG165" s="619"/>
      <c r="DNH165" s="619"/>
      <c r="DNI165" s="619"/>
      <c r="DNJ165" s="619"/>
      <c r="DNK165" s="619"/>
      <c r="DNL165" s="619"/>
      <c r="DNM165" s="619"/>
      <c r="DNN165" s="619"/>
      <c r="DNO165" s="619"/>
      <c r="DNP165" s="619"/>
      <c r="DNQ165" s="619"/>
      <c r="DNR165" s="619"/>
      <c r="DNS165" s="619"/>
      <c r="DNT165" s="619"/>
      <c r="DNU165" s="619"/>
      <c r="DNV165" s="619"/>
      <c r="DNW165" s="619"/>
      <c r="DNX165" s="619"/>
      <c r="DNY165" s="619"/>
      <c r="DNZ165" s="619"/>
      <c r="DOA165" s="619"/>
      <c r="DOB165" s="619"/>
      <c r="DOC165" s="619"/>
      <c r="DOD165" s="619"/>
      <c r="DOE165" s="619"/>
      <c r="DOF165" s="619"/>
      <c r="DOG165" s="619"/>
      <c r="DOH165" s="619"/>
      <c r="DOI165" s="619"/>
      <c r="DOJ165" s="619"/>
      <c r="DOK165" s="619"/>
      <c r="DOL165" s="619"/>
      <c r="DOM165" s="619"/>
      <c r="DON165" s="619"/>
      <c r="DOO165" s="619"/>
      <c r="DOP165" s="619"/>
      <c r="DOQ165" s="619"/>
      <c r="DOR165" s="619"/>
      <c r="DOS165" s="619"/>
      <c r="DOT165" s="619"/>
      <c r="DOU165" s="619"/>
      <c r="DOV165" s="619"/>
      <c r="DOW165" s="619"/>
      <c r="DOX165" s="619"/>
      <c r="DOY165" s="619"/>
      <c r="DOZ165" s="619"/>
      <c r="DPA165" s="619"/>
      <c r="DPB165" s="619"/>
      <c r="DPC165" s="619"/>
      <c r="DPD165" s="619"/>
      <c r="DPE165" s="619"/>
      <c r="DPF165" s="619"/>
      <c r="DPG165" s="619"/>
      <c r="DPH165" s="619"/>
      <c r="DPI165" s="619"/>
      <c r="DPJ165" s="619"/>
      <c r="DPK165" s="619"/>
      <c r="DPL165" s="619"/>
      <c r="DPM165" s="619"/>
      <c r="DPN165" s="619"/>
      <c r="DPO165" s="619"/>
      <c r="DPP165" s="619"/>
      <c r="DPQ165" s="619"/>
      <c r="DPR165" s="619"/>
      <c r="DPS165" s="619"/>
      <c r="DPT165" s="619"/>
      <c r="DPU165" s="619"/>
      <c r="DPV165" s="619"/>
      <c r="DPW165" s="619"/>
      <c r="DPX165" s="619"/>
      <c r="DPY165" s="619"/>
      <c r="DPZ165" s="619"/>
      <c r="DQA165" s="619"/>
      <c r="DQB165" s="619"/>
      <c r="DQC165" s="619"/>
      <c r="DQD165" s="619"/>
      <c r="DQE165" s="619"/>
      <c r="DQF165" s="619"/>
      <c r="DQG165" s="619"/>
      <c r="DQH165" s="619"/>
      <c r="DQI165" s="619"/>
      <c r="DQJ165" s="619"/>
      <c r="DQK165" s="619"/>
      <c r="DQL165" s="619"/>
      <c r="DQM165" s="619"/>
      <c r="DQN165" s="619"/>
      <c r="DQO165" s="619"/>
      <c r="DQP165" s="619"/>
      <c r="DQQ165" s="619"/>
      <c r="DQR165" s="619"/>
      <c r="DQS165" s="619"/>
      <c r="DQT165" s="619"/>
      <c r="DQU165" s="619"/>
      <c r="DQV165" s="619"/>
      <c r="DQW165" s="619"/>
      <c r="DQX165" s="619"/>
      <c r="DQY165" s="619"/>
      <c r="DQZ165" s="619"/>
      <c r="DRA165" s="619"/>
      <c r="DRB165" s="619"/>
      <c r="DRC165" s="619"/>
      <c r="DRD165" s="619"/>
      <c r="DRE165" s="619"/>
      <c r="DRF165" s="619"/>
      <c r="DRG165" s="619"/>
      <c r="DRH165" s="619"/>
      <c r="DRI165" s="619"/>
      <c r="DRJ165" s="619"/>
      <c r="DRK165" s="619"/>
      <c r="DRL165" s="619"/>
      <c r="DRM165" s="619"/>
      <c r="DRN165" s="619"/>
      <c r="DRO165" s="619"/>
      <c r="DRP165" s="619"/>
      <c r="DRQ165" s="619"/>
      <c r="DRR165" s="619"/>
      <c r="DRS165" s="619"/>
      <c r="DRT165" s="619"/>
      <c r="DRU165" s="619"/>
      <c r="DRV165" s="619"/>
      <c r="DRW165" s="619"/>
      <c r="DRX165" s="619"/>
      <c r="DRY165" s="619"/>
      <c r="DRZ165" s="619"/>
      <c r="DSA165" s="619"/>
      <c r="DSB165" s="619"/>
      <c r="DSC165" s="619"/>
      <c r="DSD165" s="619"/>
      <c r="DSE165" s="619"/>
      <c r="DSF165" s="619"/>
      <c r="DSG165" s="619"/>
      <c r="DSH165" s="619"/>
      <c r="DSI165" s="619"/>
      <c r="DSJ165" s="619"/>
      <c r="DSK165" s="619"/>
      <c r="DSL165" s="619"/>
      <c r="DSM165" s="619"/>
      <c r="DSN165" s="619"/>
      <c r="DSO165" s="619"/>
      <c r="DSP165" s="619"/>
      <c r="DSQ165" s="619"/>
      <c r="DSR165" s="619"/>
      <c r="DSS165" s="619"/>
      <c r="DST165" s="619"/>
      <c r="DSU165" s="619"/>
      <c r="DSV165" s="619"/>
      <c r="DSW165" s="619"/>
      <c r="DSX165" s="619"/>
      <c r="DSY165" s="619"/>
      <c r="DSZ165" s="619"/>
      <c r="DTA165" s="619"/>
      <c r="DTB165" s="619"/>
      <c r="DTC165" s="619"/>
      <c r="DTD165" s="619"/>
      <c r="DTE165" s="619"/>
      <c r="DTF165" s="619"/>
      <c r="DTG165" s="619"/>
      <c r="DTH165" s="619"/>
      <c r="DTI165" s="619"/>
      <c r="DTJ165" s="619"/>
      <c r="DTK165" s="619"/>
      <c r="DTL165" s="619"/>
      <c r="DTM165" s="619"/>
      <c r="DTN165" s="619"/>
      <c r="DTO165" s="619"/>
      <c r="DTP165" s="619"/>
      <c r="DTQ165" s="619"/>
      <c r="DTR165" s="619"/>
      <c r="DTS165" s="619"/>
      <c r="DTT165" s="619"/>
      <c r="DTU165" s="619"/>
      <c r="DTV165" s="619"/>
      <c r="DTW165" s="619"/>
      <c r="DTX165" s="619"/>
      <c r="DTY165" s="619"/>
      <c r="DTZ165" s="619"/>
      <c r="DUA165" s="619"/>
      <c r="DUB165" s="619"/>
      <c r="DUC165" s="619"/>
      <c r="DUD165" s="619"/>
      <c r="DUE165" s="619"/>
      <c r="DUF165" s="619"/>
      <c r="DUG165" s="619"/>
      <c r="DUH165" s="619"/>
      <c r="DUI165" s="619"/>
      <c r="DUJ165" s="619"/>
      <c r="DUK165" s="619"/>
      <c r="DUL165" s="619"/>
      <c r="DUM165" s="619"/>
      <c r="DUN165" s="619"/>
      <c r="DUO165" s="619"/>
      <c r="DUP165" s="619"/>
      <c r="DUQ165" s="619"/>
      <c r="DUR165" s="619"/>
      <c r="DUS165" s="619"/>
      <c r="DUT165" s="619"/>
      <c r="DUU165" s="619"/>
      <c r="DUV165" s="619"/>
      <c r="DUW165" s="619"/>
      <c r="DUX165" s="619"/>
      <c r="DUY165" s="619"/>
      <c r="DUZ165" s="619"/>
      <c r="DVA165" s="619"/>
      <c r="DVB165" s="619"/>
      <c r="DVC165" s="619"/>
      <c r="DVD165" s="619"/>
      <c r="DVE165" s="619"/>
      <c r="DVF165" s="619"/>
      <c r="DVG165" s="619"/>
      <c r="DVH165" s="619"/>
      <c r="DVI165" s="619"/>
      <c r="DVJ165" s="619"/>
      <c r="DVK165" s="619"/>
      <c r="DVL165" s="619"/>
      <c r="DVM165" s="619"/>
      <c r="DVN165" s="619"/>
      <c r="DVO165" s="619"/>
      <c r="DVP165" s="619"/>
      <c r="DVQ165" s="619"/>
      <c r="DVR165" s="619"/>
      <c r="DVS165" s="619"/>
      <c r="DVT165" s="619"/>
      <c r="DVU165" s="619"/>
      <c r="DVV165" s="619"/>
      <c r="DVW165" s="619"/>
      <c r="DVX165" s="619"/>
      <c r="DVY165" s="619"/>
      <c r="DVZ165" s="619"/>
      <c r="DWA165" s="619"/>
      <c r="DWB165" s="619"/>
      <c r="DWC165" s="619"/>
      <c r="DWD165" s="619"/>
      <c r="DWE165" s="619"/>
      <c r="DWF165" s="619"/>
      <c r="DWG165" s="619"/>
      <c r="DWH165" s="619"/>
      <c r="DWI165" s="619"/>
      <c r="DWJ165" s="619"/>
      <c r="DWK165" s="619"/>
      <c r="DWL165" s="619"/>
      <c r="DWM165" s="619"/>
      <c r="DWN165" s="619"/>
      <c r="DWO165" s="619"/>
      <c r="DWP165" s="619"/>
      <c r="DWQ165" s="619"/>
      <c r="DWR165" s="619"/>
      <c r="DWS165" s="619"/>
      <c r="DWT165" s="619"/>
      <c r="DWU165" s="619"/>
      <c r="DWV165" s="619"/>
      <c r="DWW165" s="619"/>
      <c r="DWX165" s="619"/>
      <c r="DWY165" s="619"/>
      <c r="DWZ165" s="619"/>
      <c r="DXA165" s="619"/>
      <c r="DXB165" s="619"/>
      <c r="DXC165" s="619"/>
      <c r="DXD165" s="619"/>
      <c r="DXE165" s="619"/>
      <c r="DXF165" s="619"/>
      <c r="DXG165" s="619"/>
      <c r="DXH165" s="619"/>
      <c r="DXI165" s="619"/>
      <c r="DXJ165" s="619"/>
      <c r="DXK165" s="619"/>
      <c r="DXL165" s="619"/>
      <c r="DXM165" s="619"/>
      <c r="DXN165" s="619"/>
      <c r="DXO165" s="619"/>
      <c r="DXP165" s="619"/>
      <c r="DXQ165" s="619"/>
      <c r="DXR165" s="619"/>
      <c r="DXS165" s="619"/>
      <c r="DXT165" s="619"/>
      <c r="DXU165" s="619"/>
      <c r="DXV165" s="619"/>
      <c r="DXW165" s="619"/>
      <c r="DXX165" s="619"/>
      <c r="DXY165" s="619"/>
      <c r="DXZ165" s="619"/>
      <c r="DYA165" s="619"/>
      <c r="DYB165" s="619"/>
      <c r="DYC165" s="619"/>
      <c r="DYD165" s="619"/>
      <c r="DYE165" s="619"/>
      <c r="DYF165" s="619"/>
      <c r="DYG165" s="619"/>
      <c r="DYH165" s="619"/>
      <c r="DYI165" s="619"/>
      <c r="DYJ165" s="619"/>
      <c r="DYK165" s="619"/>
      <c r="DYL165" s="619"/>
      <c r="DYM165" s="619"/>
      <c r="DYN165" s="619"/>
      <c r="DYO165" s="619"/>
      <c r="DYP165" s="619"/>
      <c r="DYQ165" s="619"/>
      <c r="DYR165" s="619"/>
      <c r="DYS165" s="619"/>
      <c r="DYT165" s="619"/>
      <c r="DYU165" s="619"/>
      <c r="DYV165" s="619"/>
      <c r="DYW165" s="619"/>
      <c r="DYX165" s="619"/>
      <c r="DYY165" s="619"/>
      <c r="DYZ165" s="619"/>
      <c r="DZA165" s="619"/>
      <c r="DZB165" s="619"/>
      <c r="DZC165" s="619"/>
      <c r="DZD165" s="619"/>
      <c r="DZE165" s="619"/>
      <c r="DZF165" s="619"/>
      <c r="DZG165" s="619"/>
      <c r="DZH165" s="619"/>
      <c r="DZI165" s="619"/>
      <c r="DZJ165" s="619"/>
      <c r="DZK165" s="619"/>
      <c r="DZL165" s="619"/>
      <c r="DZM165" s="619"/>
      <c r="DZN165" s="619"/>
      <c r="DZO165" s="619"/>
      <c r="DZP165" s="619"/>
      <c r="DZQ165" s="619"/>
      <c r="DZR165" s="619"/>
      <c r="DZS165" s="619"/>
      <c r="DZT165" s="619"/>
      <c r="DZU165" s="619"/>
      <c r="DZV165" s="619"/>
      <c r="DZW165" s="619"/>
      <c r="DZX165" s="619"/>
      <c r="DZY165" s="619"/>
      <c r="DZZ165" s="619"/>
      <c r="EAA165" s="619"/>
      <c r="EAB165" s="619"/>
      <c r="EAC165" s="619"/>
      <c r="EAD165" s="619"/>
      <c r="EAE165" s="619"/>
      <c r="EAF165" s="619"/>
      <c r="EAG165" s="619"/>
      <c r="EAH165" s="619"/>
      <c r="EAI165" s="619"/>
      <c r="EAJ165" s="619"/>
      <c r="EAK165" s="619"/>
      <c r="EAL165" s="619"/>
      <c r="EAM165" s="619"/>
      <c r="EAN165" s="619"/>
      <c r="EAO165" s="619"/>
      <c r="EAP165" s="619"/>
      <c r="EAQ165" s="619"/>
      <c r="EAR165" s="619"/>
      <c r="EAS165" s="619"/>
      <c r="EAT165" s="619"/>
      <c r="EAU165" s="619"/>
      <c r="EAV165" s="619"/>
      <c r="EAW165" s="619"/>
      <c r="EAX165" s="619"/>
      <c r="EAY165" s="619"/>
      <c r="EAZ165" s="619"/>
      <c r="EBA165" s="619"/>
      <c r="EBB165" s="619"/>
      <c r="EBC165" s="619"/>
      <c r="EBD165" s="619"/>
      <c r="EBE165" s="619"/>
      <c r="EBF165" s="619"/>
      <c r="EBG165" s="619"/>
      <c r="EBH165" s="619"/>
      <c r="EBI165" s="619"/>
      <c r="EBJ165" s="619"/>
      <c r="EBK165" s="619"/>
      <c r="EBL165" s="619"/>
      <c r="EBM165" s="619"/>
      <c r="EBN165" s="619"/>
      <c r="EBO165" s="619"/>
      <c r="EBP165" s="619"/>
      <c r="EBQ165" s="619"/>
      <c r="EBR165" s="619"/>
      <c r="EBS165" s="619"/>
      <c r="EBT165" s="619"/>
      <c r="EBU165" s="619"/>
      <c r="EBV165" s="619"/>
      <c r="EBW165" s="619"/>
      <c r="EBX165" s="619"/>
      <c r="EBY165" s="619"/>
      <c r="EBZ165" s="619"/>
      <c r="ECA165" s="619"/>
      <c r="ECB165" s="619"/>
      <c r="ECC165" s="619"/>
      <c r="ECD165" s="619"/>
      <c r="ECE165" s="619"/>
      <c r="ECF165" s="619"/>
      <c r="ECG165" s="619"/>
      <c r="ECH165" s="619"/>
      <c r="ECI165" s="619"/>
      <c r="ECJ165" s="619"/>
      <c r="ECK165" s="619"/>
      <c r="ECL165" s="619"/>
      <c r="ECM165" s="619"/>
      <c r="ECN165" s="619"/>
      <c r="ECO165" s="619"/>
      <c r="ECP165" s="619"/>
      <c r="ECQ165" s="619"/>
      <c r="ECR165" s="619"/>
      <c r="ECS165" s="619"/>
      <c r="ECT165" s="619"/>
      <c r="ECU165" s="619"/>
      <c r="ECV165" s="619"/>
      <c r="ECW165" s="619"/>
      <c r="ECX165" s="619"/>
      <c r="ECY165" s="619"/>
      <c r="ECZ165" s="619"/>
      <c r="EDA165" s="619"/>
      <c r="EDB165" s="619"/>
      <c r="EDC165" s="619"/>
      <c r="EDD165" s="619"/>
      <c r="EDE165" s="619"/>
      <c r="EDF165" s="619"/>
      <c r="EDG165" s="619"/>
      <c r="EDH165" s="619"/>
      <c r="EDI165" s="619"/>
      <c r="EDJ165" s="619"/>
      <c r="EDK165" s="619"/>
      <c r="EDL165" s="619"/>
      <c r="EDM165" s="619"/>
      <c r="EDN165" s="619"/>
      <c r="EDO165" s="619"/>
      <c r="EDP165" s="619"/>
      <c r="EDQ165" s="619"/>
      <c r="EDR165" s="619"/>
      <c r="EDS165" s="619"/>
      <c r="EDT165" s="619"/>
      <c r="EDU165" s="619"/>
      <c r="EDV165" s="619"/>
      <c r="EDW165" s="619"/>
      <c r="EDX165" s="619"/>
      <c r="EDY165" s="619"/>
      <c r="EDZ165" s="619"/>
      <c r="EEA165" s="619"/>
      <c r="EEB165" s="619"/>
      <c r="EEC165" s="619"/>
      <c r="EED165" s="619"/>
      <c r="EEE165" s="619"/>
      <c r="EEF165" s="619"/>
      <c r="EEG165" s="619"/>
      <c r="EEH165" s="619"/>
      <c r="EEI165" s="619"/>
      <c r="EEJ165" s="619"/>
      <c r="EEK165" s="619"/>
      <c r="EEL165" s="619"/>
      <c r="EEM165" s="619"/>
      <c r="EEN165" s="619"/>
      <c r="EEO165" s="619"/>
      <c r="EEP165" s="619"/>
      <c r="EEQ165" s="619"/>
      <c r="EER165" s="619"/>
      <c r="EES165" s="619"/>
      <c r="EET165" s="619"/>
      <c r="EEU165" s="619"/>
      <c r="EEV165" s="619"/>
      <c r="EEW165" s="619"/>
      <c r="EEX165" s="619"/>
      <c r="EEY165" s="619"/>
      <c r="EEZ165" s="619"/>
      <c r="EFA165" s="619"/>
      <c r="EFB165" s="619"/>
      <c r="EFC165" s="619"/>
      <c r="EFD165" s="619"/>
      <c r="EFE165" s="619"/>
      <c r="EFF165" s="619"/>
      <c r="EFG165" s="619"/>
      <c r="EFH165" s="619"/>
      <c r="EFI165" s="619"/>
      <c r="EFJ165" s="619"/>
      <c r="EFK165" s="619"/>
      <c r="EFL165" s="619"/>
      <c r="EFM165" s="619"/>
      <c r="EFN165" s="619"/>
      <c r="EFO165" s="619"/>
      <c r="EFP165" s="619"/>
      <c r="EFQ165" s="619"/>
      <c r="EFR165" s="619"/>
      <c r="EFS165" s="619"/>
      <c r="EFT165" s="619"/>
      <c r="EFU165" s="619"/>
      <c r="EFV165" s="619"/>
      <c r="EFW165" s="619"/>
      <c r="EFX165" s="619"/>
      <c r="EFY165" s="619"/>
      <c r="EFZ165" s="619"/>
      <c r="EGA165" s="619"/>
      <c r="EGB165" s="619"/>
      <c r="EGC165" s="619"/>
      <c r="EGD165" s="619"/>
      <c r="EGE165" s="619"/>
      <c r="EGF165" s="619"/>
      <c r="EGG165" s="619"/>
      <c r="EGH165" s="619"/>
      <c r="EGI165" s="619"/>
      <c r="EGJ165" s="619"/>
      <c r="EGK165" s="619"/>
      <c r="EGL165" s="619"/>
      <c r="EGM165" s="619"/>
      <c r="EGN165" s="619"/>
      <c r="EGO165" s="619"/>
      <c r="EGP165" s="619"/>
      <c r="EGQ165" s="619"/>
      <c r="EGR165" s="619"/>
      <c r="EGS165" s="619"/>
      <c r="EGT165" s="619"/>
      <c r="EGU165" s="619"/>
      <c r="EGV165" s="619"/>
      <c r="EGW165" s="619"/>
      <c r="EGX165" s="619"/>
      <c r="EGY165" s="619"/>
      <c r="EGZ165" s="619"/>
      <c r="EHA165" s="619"/>
      <c r="EHB165" s="619"/>
      <c r="EHC165" s="619"/>
      <c r="EHD165" s="619"/>
      <c r="EHE165" s="619"/>
      <c r="EHF165" s="619"/>
      <c r="EHG165" s="619"/>
      <c r="EHH165" s="619"/>
      <c r="EHI165" s="619"/>
      <c r="EHJ165" s="619"/>
      <c r="EHK165" s="619"/>
      <c r="EHL165" s="619"/>
      <c r="EHM165" s="619"/>
      <c r="EHN165" s="619"/>
      <c r="EHO165" s="619"/>
      <c r="EHP165" s="619"/>
      <c r="EHQ165" s="619"/>
      <c r="EHR165" s="619"/>
      <c r="EHS165" s="619"/>
      <c r="EHT165" s="619"/>
      <c r="EHU165" s="619"/>
      <c r="EHV165" s="619"/>
      <c r="EHW165" s="619"/>
      <c r="EHX165" s="619"/>
      <c r="EHY165" s="619"/>
      <c r="EHZ165" s="619"/>
      <c r="EIA165" s="619"/>
      <c r="EIB165" s="619"/>
      <c r="EIC165" s="619"/>
      <c r="EID165" s="619"/>
      <c r="EIE165" s="619"/>
      <c r="EIF165" s="619"/>
      <c r="EIG165" s="619"/>
      <c r="EIH165" s="619"/>
      <c r="EII165" s="619"/>
      <c r="EIJ165" s="619"/>
      <c r="EIK165" s="619"/>
      <c r="EIL165" s="619"/>
      <c r="EIM165" s="619"/>
      <c r="EIN165" s="619"/>
      <c r="EIO165" s="619"/>
      <c r="EIP165" s="619"/>
      <c r="EIQ165" s="619"/>
      <c r="EIR165" s="619"/>
      <c r="EIS165" s="619"/>
      <c r="EIT165" s="619"/>
      <c r="EIU165" s="619"/>
      <c r="EIV165" s="619"/>
      <c r="EIW165" s="619"/>
      <c r="EIX165" s="619"/>
      <c r="EIY165" s="619"/>
      <c r="EIZ165" s="619"/>
      <c r="EJA165" s="619"/>
      <c r="EJB165" s="619"/>
      <c r="EJC165" s="619"/>
      <c r="EJD165" s="619"/>
      <c r="EJE165" s="619"/>
      <c r="EJF165" s="619"/>
      <c r="EJG165" s="619"/>
      <c r="EJH165" s="619"/>
      <c r="EJI165" s="619"/>
      <c r="EJJ165" s="619"/>
      <c r="EJK165" s="619"/>
      <c r="EJL165" s="619"/>
      <c r="EJM165" s="619"/>
      <c r="EJN165" s="619"/>
      <c r="EJO165" s="619"/>
      <c r="EJP165" s="619"/>
      <c r="EJQ165" s="619"/>
      <c r="EJR165" s="619"/>
      <c r="EJS165" s="619"/>
      <c r="EJT165" s="619"/>
      <c r="EJU165" s="619"/>
      <c r="EJV165" s="619"/>
      <c r="EJW165" s="619"/>
      <c r="EJX165" s="619"/>
      <c r="EJY165" s="619"/>
      <c r="EJZ165" s="619"/>
      <c r="EKA165" s="619"/>
      <c r="EKB165" s="619"/>
      <c r="EKC165" s="619"/>
      <c r="EKD165" s="619"/>
      <c r="EKE165" s="619"/>
      <c r="EKF165" s="619"/>
      <c r="EKG165" s="619"/>
      <c r="EKH165" s="619"/>
      <c r="EKI165" s="619"/>
      <c r="EKJ165" s="619"/>
      <c r="EKK165" s="619"/>
      <c r="EKL165" s="619"/>
      <c r="EKM165" s="619"/>
      <c r="EKN165" s="619"/>
      <c r="EKO165" s="619"/>
      <c r="EKP165" s="619"/>
      <c r="EKQ165" s="619"/>
      <c r="EKR165" s="619"/>
      <c r="EKS165" s="619"/>
      <c r="EKT165" s="619"/>
      <c r="EKU165" s="619"/>
      <c r="EKV165" s="619"/>
      <c r="EKW165" s="619"/>
      <c r="EKX165" s="619"/>
      <c r="EKY165" s="619"/>
      <c r="EKZ165" s="619"/>
      <c r="ELA165" s="619"/>
      <c r="ELB165" s="619"/>
      <c r="ELC165" s="619"/>
      <c r="ELD165" s="619"/>
      <c r="ELE165" s="619"/>
      <c r="ELF165" s="619"/>
      <c r="ELG165" s="619"/>
      <c r="ELH165" s="619"/>
      <c r="ELI165" s="619"/>
      <c r="ELJ165" s="619"/>
      <c r="ELK165" s="619"/>
      <c r="ELL165" s="619"/>
      <c r="ELM165" s="619"/>
      <c r="ELN165" s="619"/>
      <c r="ELO165" s="619"/>
      <c r="ELP165" s="619"/>
      <c r="ELQ165" s="619"/>
      <c r="ELR165" s="619"/>
      <c r="ELS165" s="619"/>
      <c r="ELT165" s="619"/>
      <c r="ELU165" s="619"/>
      <c r="ELV165" s="619"/>
      <c r="ELW165" s="619"/>
      <c r="ELX165" s="619"/>
      <c r="ELY165" s="619"/>
      <c r="ELZ165" s="619"/>
      <c r="EMA165" s="619"/>
      <c r="EMB165" s="619"/>
      <c r="EMC165" s="619"/>
      <c r="EMD165" s="619"/>
      <c r="EME165" s="619"/>
      <c r="EMF165" s="619"/>
      <c r="EMG165" s="619"/>
      <c r="EMH165" s="619"/>
      <c r="EMI165" s="619"/>
      <c r="EMJ165" s="619"/>
      <c r="EMK165" s="619"/>
      <c r="EML165" s="619"/>
      <c r="EMM165" s="619"/>
      <c r="EMN165" s="619"/>
      <c r="EMO165" s="619"/>
      <c r="EMP165" s="619"/>
      <c r="EMQ165" s="619"/>
      <c r="EMR165" s="619"/>
      <c r="EMS165" s="619"/>
      <c r="EMT165" s="619"/>
      <c r="EMU165" s="619"/>
      <c r="EMV165" s="619"/>
      <c r="EMW165" s="619"/>
      <c r="EMX165" s="619"/>
      <c r="EMY165" s="619"/>
      <c r="EMZ165" s="619"/>
      <c r="ENA165" s="619"/>
      <c r="ENB165" s="619"/>
      <c r="ENC165" s="619"/>
      <c r="END165" s="619"/>
      <c r="ENE165" s="619"/>
      <c r="ENF165" s="619"/>
      <c r="ENG165" s="619"/>
      <c r="ENH165" s="619"/>
      <c r="ENI165" s="619"/>
      <c r="ENJ165" s="619"/>
      <c r="ENK165" s="619"/>
      <c r="ENL165" s="619"/>
      <c r="ENM165" s="619"/>
      <c r="ENN165" s="619"/>
      <c r="ENO165" s="619"/>
      <c r="ENP165" s="619"/>
      <c r="ENQ165" s="619"/>
      <c r="ENR165" s="619"/>
      <c r="ENS165" s="619"/>
      <c r="ENT165" s="619"/>
      <c r="ENU165" s="619"/>
      <c r="ENV165" s="619"/>
      <c r="ENW165" s="619"/>
      <c r="ENX165" s="619"/>
      <c r="ENY165" s="619"/>
      <c r="ENZ165" s="619"/>
      <c r="EOA165" s="619"/>
      <c r="EOB165" s="619"/>
      <c r="EOC165" s="619"/>
      <c r="EOD165" s="619"/>
      <c r="EOE165" s="619"/>
      <c r="EOF165" s="619"/>
      <c r="EOG165" s="619"/>
      <c r="EOH165" s="619"/>
      <c r="EOI165" s="619"/>
      <c r="EOJ165" s="619"/>
      <c r="EOK165" s="619"/>
      <c r="EOL165" s="619"/>
      <c r="EOM165" s="619"/>
      <c r="EON165" s="619"/>
      <c r="EOO165" s="619"/>
      <c r="EOP165" s="619"/>
      <c r="EOQ165" s="619"/>
      <c r="EOR165" s="619"/>
      <c r="EOS165" s="619"/>
      <c r="EOT165" s="619"/>
      <c r="EOU165" s="619"/>
      <c r="EOV165" s="619"/>
      <c r="EOW165" s="619"/>
      <c r="EOX165" s="619"/>
      <c r="EOY165" s="619"/>
      <c r="EOZ165" s="619"/>
      <c r="EPA165" s="619"/>
      <c r="EPB165" s="619"/>
      <c r="EPC165" s="619"/>
      <c r="EPD165" s="619"/>
      <c r="EPE165" s="619"/>
      <c r="EPF165" s="619"/>
      <c r="EPG165" s="619"/>
      <c r="EPH165" s="619"/>
      <c r="EPI165" s="619"/>
      <c r="EPJ165" s="619"/>
      <c r="EPK165" s="619"/>
      <c r="EPL165" s="619"/>
      <c r="EPM165" s="619"/>
      <c r="EPN165" s="619"/>
      <c r="EPO165" s="619"/>
      <c r="EPP165" s="619"/>
      <c r="EPQ165" s="619"/>
      <c r="EPR165" s="619"/>
      <c r="EPS165" s="619"/>
      <c r="EPT165" s="619"/>
      <c r="EPU165" s="619"/>
      <c r="EPV165" s="619"/>
      <c r="EPW165" s="619"/>
      <c r="EPX165" s="619"/>
      <c r="EPY165" s="619"/>
      <c r="EPZ165" s="619"/>
      <c r="EQA165" s="619"/>
      <c r="EQB165" s="619"/>
      <c r="EQC165" s="619"/>
      <c r="EQD165" s="619"/>
      <c r="EQE165" s="619"/>
      <c r="EQF165" s="619"/>
      <c r="EQG165" s="619"/>
      <c r="EQH165" s="619"/>
      <c r="EQI165" s="619"/>
      <c r="EQJ165" s="619"/>
      <c r="EQK165" s="619"/>
      <c r="EQL165" s="619"/>
      <c r="EQM165" s="619"/>
      <c r="EQN165" s="619"/>
      <c r="EQO165" s="619"/>
      <c r="EQP165" s="619"/>
      <c r="EQQ165" s="619"/>
      <c r="EQR165" s="619"/>
      <c r="EQS165" s="619"/>
      <c r="EQT165" s="619"/>
      <c r="EQU165" s="619"/>
      <c r="EQV165" s="619"/>
      <c r="EQW165" s="619"/>
      <c r="EQX165" s="619"/>
      <c r="EQY165" s="619"/>
      <c r="EQZ165" s="619"/>
      <c r="ERA165" s="619"/>
      <c r="ERB165" s="619"/>
      <c r="ERC165" s="619"/>
      <c r="ERD165" s="619"/>
      <c r="ERE165" s="619"/>
      <c r="ERF165" s="619"/>
      <c r="ERG165" s="619"/>
      <c r="ERH165" s="619"/>
      <c r="ERI165" s="619"/>
      <c r="ERJ165" s="619"/>
      <c r="ERK165" s="619"/>
      <c r="ERL165" s="619"/>
      <c r="ERM165" s="619"/>
      <c r="ERN165" s="619"/>
      <c r="ERO165" s="619"/>
      <c r="ERP165" s="619"/>
      <c r="ERQ165" s="619"/>
      <c r="ERR165" s="619"/>
      <c r="ERS165" s="619"/>
      <c r="ERT165" s="619"/>
      <c r="ERU165" s="619"/>
      <c r="ERV165" s="619"/>
      <c r="ERW165" s="619"/>
      <c r="ERX165" s="619"/>
      <c r="ERY165" s="619"/>
      <c r="ERZ165" s="619"/>
      <c r="ESA165" s="619"/>
      <c r="ESB165" s="619"/>
      <c r="ESC165" s="619"/>
      <c r="ESD165" s="619"/>
      <c r="ESE165" s="619"/>
      <c r="ESF165" s="619"/>
      <c r="ESG165" s="619"/>
      <c r="ESH165" s="619"/>
      <c r="ESI165" s="619"/>
      <c r="ESJ165" s="619"/>
      <c r="ESK165" s="619"/>
      <c r="ESL165" s="619"/>
      <c r="ESM165" s="619"/>
      <c r="ESN165" s="619"/>
      <c r="ESO165" s="619"/>
      <c r="ESP165" s="619"/>
      <c r="ESQ165" s="619"/>
      <c r="ESR165" s="619"/>
      <c r="ESS165" s="619"/>
      <c r="EST165" s="619"/>
      <c r="ESU165" s="619"/>
      <c r="ESV165" s="619"/>
      <c r="ESW165" s="619"/>
      <c r="ESX165" s="619"/>
      <c r="ESY165" s="619"/>
      <c r="ESZ165" s="619"/>
      <c r="ETA165" s="619"/>
      <c r="ETB165" s="619"/>
      <c r="ETC165" s="619"/>
      <c r="ETD165" s="619"/>
      <c r="ETE165" s="619"/>
      <c r="ETF165" s="619"/>
      <c r="ETG165" s="619"/>
      <c r="ETH165" s="619"/>
      <c r="ETI165" s="619"/>
      <c r="ETJ165" s="619"/>
      <c r="ETK165" s="619"/>
      <c r="ETL165" s="619"/>
      <c r="ETM165" s="619"/>
      <c r="ETN165" s="619"/>
      <c r="ETO165" s="619"/>
      <c r="ETP165" s="619"/>
      <c r="ETQ165" s="619"/>
      <c r="ETR165" s="619"/>
      <c r="ETS165" s="619"/>
      <c r="ETT165" s="619"/>
      <c r="ETU165" s="619"/>
      <c r="ETV165" s="619"/>
      <c r="ETW165" s="619"/>
      <c r="ETX165" s="619"/>
      <c r="ETY165" s="619"/>
      <c r="ETZ165" s="619"/>
      <c r="EUA165" s="619"/>
      <c r="EUB165" s="619"/>
      <c r="EUC165" s="619"/>
      <c r="EUD165" s="619"/>
      <c r="EUE165" s="619"/>
      <c r="EUF165" s="619"/>
      <c r="EUG165" s="619"/>
      <c r="EUH165" s="619"/>
      <c r="EUI165" s="619"/>
      <c r="EUJ165" s="619"/>
      <c r="EUK165" s="619"/>
      <c r="EUL165" s="619"/>
      <c r="EUM165" s="619"/>
      <c r="EUN165" s="619"/>
      <c r="EUO165" s="619"/>
      <c r="EUP165" s="619"/>
      <c r="EUQ165" s="619"/>
      <c r="EUR165" s="619"/>
      <c r="EUS165" s="619"/>
      <c r="EUT165" s="619"/>
      <c r="EUU165" s="619"/>
      <c r="EUV165" s="619"/>
      <c r="EUW165" s="619"/>
      <c r="EUX165" s="619"/>
      <c r="EUY165" s="619"/>
      <c r="EUZ165" s="619"/>
      <c r="EVA165" s="619"/>
      <c r="EVB165" s="619"/>
      <c r="EVC165" s="619"/>
      <c r="EVD165" s="619"/>
      <c r="EVE165" s="619"/>
      <c r="EVF165" s="619"/>
      <c r="EVG165" s="619"/>
      <c r="EVH165" s="619"/>
      <c r="EVI165" s="619"/>
      <c r="EVJ165" s="619"/>
      <c r="EVK165" s="619"/>
      <c r="EVL165" s="619"/>
      <c r="EVM165" s="619"/>
      <c r="EVN165" s="619"/>
      <c r="EVO165" s="619"/>
      <c r="EVP165" s="619"/>
      <c r="EVQ165" s="619"/>
      <c r="EVR165" s="619"/>
      <c r="EVS165" s="619"/>
      <c r="EVT165" s="619"/>
      <c r="EVU165" s="619"/>
      <c r="EVV165" s="619"/>
      <c r="EVW165" s="619"/>
      <c r="EVX165" s="619"/>
      <c r="EVY165" s="619"/>
      <c r="EVZ165" s="619"/>
      <c r="EWA165" s="619"/>
      <c r="EWB165" s="619"/>
      <c r="EWC165" s="619"/>
      <c r="EWD165" s="619"/>
      <c r="EWE165" s="619"/>
      <c r="EWF165" s="619"/>
      <c r="EWG165" s="619"/>
      <c r="EWH165" s="619"/>
      <c r="EWI165" s="619"/>
      <c r="EWJ165" s="619"/>
      <c r="EWK165" s="619"/>
      <c r="EWL165" s="619"/>
      <c r="EWM165" s="619"/>
      <c r="EWN165" s="619"/>
      <c r="EWO165" s="619"/>
      <c r="EWP165" s="619"/>
      <c r="EWQ165" s="619"/>
      <c r="EWR165" s="619"/>
      <c r="EWS165" s="619"/>
      <c r="EWT165" s="619"/>
      <c r="EWU165" s="619"/>
      <c r="EWV165" s="619"/>
      <c r="EWW165" s="619"/>
      <c r="EWX165" s="619"/>
      <c r="EWY165" s="619"/>
      <c r="EWZ165" s="619"/>
      <c r="EXA165" s="619"/>
      <c r="EXB165" s="619"/>
      <c r="EXC165" s="619"/>
      <c r="EXD165" s="619"/>
      <c r="EXE165" s="619"/>
      <c r="EXF165" s="619"/>
      <c r="EXG165" s="619"/>
      <c r="EXH165" s="619"/>
      <c r="EXI165" s="619"/>
      <c r="EXJ165" s="619"/>
      <c r="EXK165" s="619"/>
      <c r="EXL165" s="619"/>
      <c r="EXM165" s="619"/>
      <c r="EXN165" s="619"/>
      <c r="EXO165" s="619"/>
      <c r="EXP165" s="619"/>
      <c r="EXQ165" s="619"/>
      <c r="EXR165" s="619"/>
      <c r="EXS165" s="619"/>
      <c r="EXT165" s="619"/>
      <c r="EXU165" s="619"/>
      <c r="EXV165" s="619"/>
      <c r="EXW165" s="619"/>
      <c r="EXX165" s="619"/>
      <c r="EXY165" s="619"/>
      <c r="EXZ165" s="619"/>
      <c r="EYA165" s="619"/>
      <c r="EYB165" s="619"/>
      <c r="EYC165" s="619"/>
      <c r="EYD165" s="619"/>
      <c r="EYE165" s="619"/>
      <c r="EYF165" s="619"/>
      <c r="EYG165" s="619"/>
      <c r="EYH165" s="619"/>
      <c r="EYI165" s="619"/>
      <c r="EYJ165" s="619"/>
      <c r="EYK165" s="619"/>
      <c r="EYL165" s="619"/>
      <c r="EYM165" s="619"/>
      <c r="EYN165" s="619"/>
      <c r="EYO165" s="619"/>
      <c r="EYP165" s="619"/>
      <c r="EYQ165" s="619"/>
      <c r="EYR165" s="619"/>
      <c r="EYS165" s="619"/>
      <c r="EYT165" s="619"/>
      <c r="EYU165" s="619"/>
      <c r="EYV165" s="619"/>
      <c r="EYW165" s="619"/>
      <c r="EYX165" s="619"/>
      <c r="EYY165" s="619"/>
      <c r="EYZ165" s="619"/>
      <c r="EZA165" s="619"/>
      <c r="EZB165" s="619"/>
      <c r="EZC165" s="619"/>
      <c r="EZD165" s="619"/>
      <c r="EZE165" s="619"/>
      <c r="EZF165" s="619"/>
      <c r="EZG165" s="619"/>
      <c r="EZH165" s="619"/>
      <c r="EZI165" s="619"/>
      <c r="EZJ165" s="619"/>
      <c r="EZK165" s="619"/>
      <c r="EZL165" s="619"/>
      <c r="EZM165" s="619"/>
      <c r="EZN165" s="619"/>
      <c r="EZO165" s="619"/>
      <c r="EZP165" s="619"/>
      <c r="EZQ165" s="619"/>
      <c r="EZR165" s="619"/>
      <c r="EZS165" s="619"/>
      <c r="EZT165" s="619"/>
      <c r="EZU165" s="619"/>
      <c r="EZV165" s="619"/>
      <c r="EZW165" s="619"/>
      <c r="EZX165" s="619"/>
      <c r="EZY165" s="619"/>
      <c r="EZZ165" s="619"/>
      <c r="FAA165" s="619"/>
      <c r="FAB165" s="619"/>
      <c r="FAC165" s="619"/>
      <c r="FAD165" s="619"/>
      <c r="FAE165" s="619"/>
      <c r="FAF165" s="619"/>
      <c r="FAG165" s="619"/>
      <c r="FAH165" s="619"/>
      <c r="FAI165" s="619"/>
      <c r="FAJ165" s="619"/>
      <c r="FAK165" s="619"/>
      <c r="FAL165" s="619"/>
      <c r="FAM165" s="619"/>
      <c r="FAN165" s="619"/>
      <c r="FAO165" s="619"/>
      <c r="FAP165" s="619"/>
      <c r="FAQ165" s="619"/>
      <c r="FAR165" s="619"/>
      <c r="FAS165" s="619"/>
      <c r="FAT165" s="619"/>
      <c r="FAU165" s="619"/>
      <c r="FAV165" s="619"/>
      <c r="FAW165" s="619"/>
      <c r="FAX165" s="619"/>
      <c r="FAY165" s="619"/>
      <c r="FAZ165" s="619"/>
      <c r="FBA165" s="619"/>
      <c r="FBB165" s="619"/>
      <c r="FBC165" s="619"/>
      <c r="FBD165" s="619"/>
      <c r="FBE165" s="619"/>
      <c r="FBF165" s="619"/>
      <c r="FBG165" s="619"/>
      <c r="FBH165" s="619"/>
      <c r="FBI165" s="619"/>
      <c r="FBJ165" s="619"/>
      <c r="FBK165" s="619"/>
      <c r="FBL165" s="619"/>
      <c r="FBM165" s="619"/>
      <c r="FBN165" s="619"/>
      <c r="FBO165" s="619"/>
      <c r="FBP165" s="619"/>
      <c r="FBQ165" s="619"/>
      <c r="FBR165" s="619"/>
      <c r="FBS165" s="619"/>
      <c r="FBT165" s="619"/>
      <c r="FBU165" s="619"/>
      <c r="FBV165" s="619"/>
      <c r="FBW165" s="619"/>
      <c r="FBX165" s="619"/>
      <c r="FBY165" s="619"/>
      <c r="FBZ165" s="619"/>
      <c r="FCA165" s="619"/>
      <c r="FCB165" s="619"/>
      <c r="FCC165" s="619"/>
      <c r="FCD165" s="619"/>
      <c r="FCE165" s="619"/>
      <c r="FCF165" s="619"/>
      <c r="FCG165" s="619"/>
      <c r="FCH165" s="619"/>
      <c r="FCI165" s="619"/>
      <c r="FCJ165" s="619"/>
      <c r="FCK165" s="619"/>
      <c r="FCL165" s="619"/>
      <c r="FCM165" s="619"/>
      <c r="FCN165" s="619"/>
      <c r="FCO165" s="619"/>
      <c r="FCP165" s="619"/>
      <c r="FCQ165" s="619"/>
      <c r="FCR165" s="619"/>
      <c r="FCS165" s="619"/>
      <c r="FCT165" s="619"/>
      <c r="FCU165" s="619"/>
      <c r="FCV165" s="619"/>
      <c r="FCW165" s="619"/>
      <c r="FCX165" s="619"/>
      <c r="FCY165" s="619"/>
      <c r="FCZ165" s="619"/>
      <c r="FDA165" s="619"/>
      <c r="FDB165" s="619"/>
      <c r="FDC165" s="619"/>
      <c r="FDD165" s="619"/>
      <c r="FDE165" s="619"/>
      <c r="FDF165" s="619"/>
      <c r="FDG165" s="619"/>
      <c r="FDH165" s="619"/>
      <c r="FDI165" s="619"/>
      <c r="FDJ165" s="619"/>
      <c r="FDK165" s="619"/>
      <c r="FDL165" s="619"/>
      <c r="FDM165" s="619"/>
      <c r="FDN165" s="619"/>
      <c r="FDO165" s="619"/>
      <c r="FDP165" s="619"/>
      <c r="FDQ165" s="619"/>
      <c r="FDR165" s="619"/>
      <c r="FDS165" s="619"/>
      <c r="FDT165" s="619"/>
      <c r="FDU165" s="619"/>
      <c r="FDV165" s="619"/>
      <c r="FDW165" s="619"/>
      <c r="FDX165" s="619"/>
      <c r="FDY165" s="619"/>
      <c r="FDZ165" s="619"/>
      <c r="FEA165" s="619"/>
      <c r="FEB165" s="619"/>
      <c r="FEC165" s="619"/>
      <c r="FED165" s="619"/>
      <c r="FEE165" s="619"/>
      <c r="FEF165" s="619"/>
      <c r="FEG165" s="619"/>
      <c r="FEH165" s="619"/>
      <c r="FEI165" s="619"/>
      <c r="FEJ165" s="619"/>
      <c r="FEK165" s="619"/>
      <c r="FEL165" s="619"/>
      <c r="FEM165" s="619"/>
      <c r="FEN165" s="619"/>
      <c r="FEO165" s="619"/>
      <c r="FEP165" s="619"/>
      <c r="FEQ165" s="619"/>
      <c r="FER165" s="619"/>
      <c r="FES165" s="619"/>
      <c r="FET165" s="619"/>
      <c r="FEU165" s="619"/>
      <c r="FEV165" s="619"/>
      <c r="FEW165" s="619"/>
      <c r="FEX165" s="619"/>
      <c r="FEY165" s="619"/>
      <c r="FEZ165" s="619"/>
      <c r="FFA165" s="619"/>
      <c r="FFB165" s="619"/>
      <c r="FFC165" s="619"/>
      <c r="FFD165" s="619"/>
      <c r="FFE165" s="619"/>
      <c r="FFF165" s="619"/>
      <c r="FFG165" s="619"/>
      <c r="FFH165" s="619"/>
      <c r="FFI165" s="619"/>
      <c r="FFJ165" s="619"/>
      <c r="FFK165" s="619"/>
      <c r="FFL165" s="619"/>
      <c r="FFM165" s="619"/>
      <c r="FFN165" s="619"/>
      <c r="FFO165" s="619"/>
      <c r="FFP165" s="619"/>
      <c r="FFQ165" s="619"/>
      <c r="FFR165" s="619"/>
      <c r="FFS165" s="619"/>
      <c r="FFT165" s="619"/>
      <c r="FFU165" s="619"/>
      <c r="FFV165" s="619"/>
      <c r="FFW165" s="619"/>
      <c r="FFX165" s="619"/>
      <c r="FFY165" s="619"/>
      <c r="FFZ165" s="619"/>
      <c r="FGA165" s="619"/>
      <c r="FGB165" s="619"/>
      <c r="FGC165" s="619"/>
      <c r="FGD165" s="619"/>
      <c r="FGE165" s="619"/>
      <c r="FGF165" s="619"/>
      <c r="FGG165" s="619"/>
      <c r="FGH165" s="619"/>
      <c r="FGI165" s="619"/>
      <c r="FGJ165" s="619"/>
      <c r="FGK165" s="619"/>
      <c r="FGL165" s="619"/>
      <c r="FGM165" s="619"/>
      <c r="FGN165" s="619"/>
      <c r="FGO165" s="619"/>
      <c r="FGP165" s="619"/>
      <c r="FGQ165" s="619"/>
      <c r="FGR165" s="619"/>
      <c r="FGS165" s="619"/>
      <c r="FGT165" s="619"/>
      <c r="FGU165" s="619"/>
      <c r="FGV165" s="619"/>
      <c r="FGW165" s="619"/>
      <c r="FGX165" s="619"/>
      <c r="FGY165" s="619"/>
      <c r="FGZ165" s="619"/>
      <c r="FHA165" s="619"/>
      <c r="FHB165" s="619"/>
      <c r="FHC165" s="619"/>
      <c r="FHD165" s="619"/>
      <c r="FHE165" s="619"/>
      <c r="FHF165" s="619"/>
      <c r="FHG165" s="619"/>
      <c r="FHH165" s="619"/>
      <c r="FHI165" s="619"/>
      <c r="FHJ165" s="619"/>
      <c r="FHK165" s="619"/>
      <c r="FHL165" s="619"/>
      <c r="FHM165" s="619"/>
      <c r="FHN165" s="619"/>
      <c r="FHO165" s="619"/>
      <c r="FHP165" s="619"/>
      <c r="FHQ165" s="619"/>
      <c r="FHR165" s="619"/>
      <c r="FHS165" s="619"/>
      <c r="FHT165" s="619"/>
      <c r="FHU165" s="619"/>
      <c r="FHV165" s="619"/>
      <c r="FHW165" s="619"/>
      <c r="FHX165" s="619"/>
      <c r="FHY165" s="619"/>
      <c r="FHZ165" s="619"/>
      <c r="FIA165" s="619"/>
      <c r="FIB165" s="619"/>
      <c r="FIC165" s="619"/>
      <c r="FID165" s="619"/>
      <c r="FIE165" s="619"/>
      <c r="FIF165" s="619"/>
      <c r="FIG165" s="619"/>
      <c r="FIH165" s="619"/>
      <c r="FII165" s="619"/>
      <c r="FIJ165" s="619"/>
      <c r="FIK165" s="619"/>
      <c r="FIL165" s="619"/>
      <c r="FIM165" s="619"/>
      <c r="FIN165" s="619"/>
      <c r="FIO165" s="619"/>
      <c r="FIP165" s="619"/>
      <c r="FIQ165" s="619"/>
      <c r="FIR165" s="619"/>
      <c r="FIS165" s="619"/>
      <c r="FIT165" s="619"/>
      <c r="FIU165" s="619"/>
      <c r="FIV165" s="619"/>
      <c r="FIW165" s="619"/>
      <c r="FIX165" s="619"/>
      <c r="FIY165" s="619"/>
      <c r="FIZ165" s="619"/>
      <c r="FJA165" s="619"/>
      <c r="FJB165" s="619"/>
      <c r="FJC165" s="619"/>
      <c r="FJD165" s="619"/>
      <c r="FJE165" s="619"/>
      <c r="FJF165" s="619"/>
      <c r="FJG165" s="619"/>
      <c r="FJH165" s="619"/>
      <c r="FJI165" s="619"/>
      <c r="FJJ165" s="619"/>
      <c r="FJK165" s="619"/>
      <c r="FJL165" s="619"/>
      <c r="FJM165" s="619"/>
      <c r="FJN165" s="619"/>
      <c r="FJO165" s="619"/>
      <c r="FJP165" s="619"/>
      <c r="FJQ165" s="619"/>
      <c r="FJR165" s="619"/>
      <c r="FJS165" s="619"/>
      <c r="FJT165" s="619"/>
      <c r="FJU165" s="619"/>
      <c r="FJV165" s="619"/>
      <c r="FJW165" s="619"/>
      <c r="FJX165" s="619"/>
      <c r="FJY165" s="619"/>
      <c r="FJZ165" s="619"/>
      <c r="FKA165" s="619"/>
      <c r="FKB165" s="619"/>
      <c r="FKC165" s="619"/>
      <c r="FKD165" s="619"/>
      <c r="FKE165" s="619"/>
      <c r="FKF165" s="619"/>
      <c r="FKG165" s="619"/>
      <c r="FKH165" s="619"/>
      <c r="FKI165" s="619"/>
      <c r="FKJ165" s="619"/>
      <c r="FKK165" s="619"/>
      <c r="FKL165" s="619"/>
      <c r="FKM165" s="619"/>
      <c r="FKN165" s="619"/>
      <c r="FKO165" s="619"/>
      <c r="FKP165" s="619"/>
      <c r="FKQ165" s="619"/>
      <c r="FKR165" s="619"/>
      <c r="FKS165" s="619"/>
      <c r="FKT165" s="619"/>
      <c r="FKU165" s="619"/>
      <c r="FKV165" s="619"/>
      <c r="FKW165" s="619"/>
      <c r="FKX165" s="619"/>
      <c r="FKY165" s="619"/>
      <c r="FKZ165" s="619"/>
      <c r="FLA165" s="619"/>
      <c r="FLB165" s="619"/>
      <c r="FLC165" s="619"/>
      <c r="FLD165" s="619"/>
      <c r="FLE165" s="619"/>
      <c r="FLF165" s="619"/>
      <c r="FLG165" s="619"/>
      <c r="FLH165" s="619"/>
      <c r="FLI165" s="619"/>
      <c r="FLJ165" s="619"/>
      <c r="FLK165" s="619"/>
      <c r="FLL165" s="619"/>
      <c r="FLM165" s="619"/>
      <c r="FLN165" s="619"/>
      <c r="FLO165" s="619"/>
      <c r="FLP165" s="619"/>
      <c r="FLQ165" s="619"/>
      <c r="FLR165" s="619"/>
      <c r="FLS165" s="619"/>
      <c r="FLT165" s="619"/>
      <c r="FLU165" s="619"/>
      <c r="FLV165" s="619"/>
      <c r="FLW165" s="619"/>
      <c r="FLX165" s="619"/>
      <c r="FLY165" s="619"/>
      <c r="FLZ165" s="619"/>
      <c r="FMA165" s="619"/>
      <c r="FMB165" s="619"/>
      <c r="FMC165" s="619"/>
      <c r="FMD165" s="619"/>
      <c r="FME165" s="619"/>
      <c r="FMF165" s="619"/>
      <c r="FMG165" s="619"/>
      <c r="FMH165" s="619"/>
      <c r="FMI165" s="619"/>
      <c r="FMJ165" s="619"/>
      <c r="FMK165" s="619"/>
      <c r="FML165" s="619"/>
      <c r="FMM165" s="619"/>
      <c r="FMN165" s="619"/>
      <c r="FMO165" s="619"/>
      <c r="FMP165" s="619"/>
      <c r="FMQ165" s="619"/>
      <c r="FMR165" s="619"/>
      <c r="FMS165" s="619"/>
      <c r="FMT165" s="619"/>
      <c r="FMU165" s="619"/>
      <c r="FMV165" s="619"/>
      <c r="FMW165" s="619"/>
      <c r="FMX165" s="619"/>
      <c r="FMY165" s="619"/>
      <c r="FMZ165" s="619"/>
      <c r="FNA165" s="619"/>
      <c r="FNB165" s="619"/>
      <c r="FNC165" s="619"/>
      <c r="FND165" s="619"/>
      <c r="FNE165" s="619"/>
      <c r="FNF165" s="619"/>
      <c r="FNG165" s="619"/>
      <c r="FNH165" s="619"/>
      <c r="FNI165" s="619"/>
      <c r="FNJ165" s="619"/>
      <c r="FNK165" s="619"/>
      <c r="FNL165" s="619"/>
      <c r="FNM165" s="619"/>
      <c r="FNN165" s="619"/>
      <c r="FNO165" s="619"/>
      <c r="FNP165" s="619"/>
      <c r="FNQ165" s="619"/>
      <c r="FNR165" s="619"/>
      <c r="FNS165" s="619"/>
      <c r="FNT165" s="619"/>
      <c r="FNU165" s="619"/>
      <c r="FNV165" s="619"/>
      <c r="FNW165" s="619"/>
      <c r="FNX165" s="619"/>
      <c r="FNY165" s="619"/>
      <c r="FNZ165" s="619"/>
      <c r="FOA165" s="619"/>
      <c r="FOB165" s="619"/>
      <c r="FOC165" s="619"/>
      <c r="FOD165" s="619"/>
      <c r="FOE165" s="619"/>
      <c r="FOF165" s="619"/>
      <c r="FOG165" s="619"/>
      <c r="FOH165" s="619"/>
      <c r="FOI165" s="619"/>
      <c r="FOJ165" s="619"/>
      <c r="FOK165" s="619"/>
      <c r="FOL165" s="619"/>
      <c r="FOM165" s="619"/>
      <c r="FON165" s="619"/>
      <c r="FOO165" s="619"/>
      <c r="FOP165" s="619"/>
      <c r="FOQ165" s="619"/>
      <c r="FOR165" s="619"/>
      <c r="FOS165" s="619"/>
      <c r="FOT165" s="619"/>
      <c r="FOU165" s="619"/>
      <c r="FOV165" s="619"/>
      <c r="FOW165" s="619"/>
      <c r="FOX165" s="619"/>
      <c r="FOY165" s="619"/>
      <c r="FOZ165" s="619"/>
      <c r="FPA165" s="619"/>
      <c r="FPB165" s="619"/>
      <c r="FPC165" s="619"/>
      <c r="FPD165" s="619"/>
      <c r="FPE165" s="619"/>
      <c r="FPF165" s="619"/>
      <c r="FPG165" s="619"/>
      <c r="FPH165" s="619"/>
      <c r="FPI165" s="619"/>
      <c r="FPJ165" s="619"/>
      <c r="FPK165" s="619"/>
      <c r="FPL165" s="619"/>
      <c r="FPM165" s="619"/>
      <c r="FPN165" s="619"/>
      <c r="FPO165" s="619"/>
      <c r="FPP165" s="619"/>
      <c r="FPQ165" s="619"/>
      <c r="FPR165" s="619"/>
      <c r="FPS165" s="619"/>
      <c r="FPT165" s="619"/>
      <c r="FPU165" s="619"/>
      <c r="FPV165" s="619"/>
      <c r="FPW165" s="619"/>
      <c r="FPX165" s="619"/>
      <c r="FPY165" s="619"/>
      <c r="FPZ165" s="619"/>
      <c r="FQA165" s="619"/>
      <c r="FQB165" s="619"/>
      <c r="FQC165" s="619"/>
      <c r="FQD165" s="619"/>
      <c r="FQE165" s="619"/>
      <c r="FQF165" s="619"/>
      <c r="FQG165" s="619"/>
      <c r="FQH165" s="619"/>
      <c r="FQI165" s="619"/>
      <c r="FQJ165" s="619"/>
      <c r="FQK165" s="619"/>
      <c r="FQL165" s="619"/>
      <c r="FQM165" s="619"/>
      <c r="FQN165" s="619"/>
      <c r="FQO165" s="619"/>
      <c r="FQP165" s="619"/>
      <c r="FQQ165" s="619"/>
      <c r="FQR165" s="619"/>
      <c r="FQS165" s="619"/>
      <c r="FQT165" s="619"/>
      <c r="FQU165" s="619"/>
      <c r="FQV165" s="619"/>
      <c r="FQW165" s="619"/>
      <c r="FQX165" s="619"/>
      <c r="FQY165" s="619"/>
      <c r="FQZ165" s="619"/>
      <c r="FRA165" s="619"/>
      <c r="FRB165" s="619"/>
      <c r="FRC165" s="619"/>
      <c r="FRD165" s="619"/>
      <c r="FRE165" s="619"/>
      <c r="FRF165" s="619"/>
      <c r="FRG165" s="619"/>
      <c r="FRH165" s="619"/>
      <c r="FRI165" s="619"/>
      <c r="FRJ165" s="619"/>
      <c r="FRK165" s="619"/>
      <c r="FRL165" s="619"/>
      <c r="FRM165" s="619"/>
      <c r="FRN165" s="619"/>
      <c r="FRO165" s="619"/>
      <c r="FRP165" s="619"/>
      <c r="FRQ165" s="619"/>
      <c r="FRR165" s="619"/>
      <c r="FRS165" s="619"/>
      <c r="FRT165" s="619"/>
      <c r="FRU165" s="619"/>
      <c r="FRV165" s="619"/>
      <c r="FRW165" s="619"/>
      <c r="FRX165" s="619"/>
      <c r="FRY165" s="619"/>
      <c r="FRZ165" s="619"/>
      <c r="FSA165" s="619"/>
      <c r="FSB165" s="619"/>
      <c r="FSC165" s="619"/>
      <c r="FSD165" s="619"/>
      <c r="FSE165" s="619"/>
      <c r="FSF165" s="619"/>
      <c r="FSG165" s="619"/>
      <c r="FSH165" s="619"/>
      <c r="FSI165" s="619"/>
      <c r="FSJ165" s="619"/>
      <c r="FSK165" s="619"/>
      <c r="FSL165" s="619"/>
      <c r="FSM165" s="619"/>
      <c r="FSN165" s="619"/>
      <c r="FSO165" s="619"/>
      <c r="FSP165" s="619"/>
      <c r="FSQ165" s="619"/>
      <c r="FSR165" s="619"/>
      <c r="FSS165" s="619"/>
      <c r="FST165" s="619"/>
      <c r="FSU165" s="619"/>
      <c r="FSV165" s="619"/>
      <c r="FSW165" s="619"/>
      <c r="FSX165" s="619"/>
      <c r="FSY165" s="619"/>
      <c r="FSZ165" s="619"/>
      <c r="FTA165" s="619"/>
      <c r="FTB165" s="619"/>
      <c r="FTC165" s="619"/>
      <c r="FTD165" s="619"/>
      <c r="FTE165" s="619"/>
      <c r="FTF165" s="619"/>
      <c r="FTG165" s="619"/>
      <c r="FTH165" s="619"/>
      <c r="FTI165" s="619"/>
      <c r="FTJ165" s="619"/>
      <c r="FTK165" s="619"/>
      <c r="FTL165" s="619"/>
      <c r="FTM165" s="619"/>
      <c r="FTN165" s="619"/>
      <c r="FTO165" s="619"/>
      <c r="FTP165" s="619"/>
      <c r="FTQ165" s="619"/>
      <c r="FTR165" s="619"/>
      <c r="FTS165" s="619"/>
      <c r="FTT165" s="619"/>
      <c r="FTU165" s="619"/>
      <c r="FTV165" s="619"/>
      <c r="FTW165" s="619"/>
      <c r="FTX165" s="619"/>
      <c r="FTY165" s="619"/>
      <c r="FTZ165" s="619"/>
      <c r="FUA165" s="619"/>
      <c r="FUB165" s="619"/>
      <c r="FUC165" s="619"/>
      <c r="FUD165" s="619"/>
      <c r="FUE165" s="619"/>
      <c r="FUF165" s="619"/>
      <c r="FUG165" s="619"/>
      <c r="FUH165" s="619"/>
      <c r="FUI165" s="619"/>
      <c r="FUJ165" s="619"/>
      <c r="FUK165" s="619"/>
      <c r="FUL165" s="619"/>
      <c r="FUM165" s="619"/>
      <c r="FUN165" s="619"/>
      <c r="FUO165" s="619"/>
      <c r="FUP165" s="619"/>
      <c r="FUQ165" s="619"/>
      <c r="FUR165" s="619"/>
      <c r="FUS165" s="619"/>
      <c r="FUT165" s="619"/>
      <c r="FUU165" s="619"/>
      <c r="FUV165" s="619"/>
      <c r="FUW165" s="619"/>
      <c r="FUX165" s="619"/>
      <c r="FUY165" s="619"/>
      <c r="FUZ165" s="619"/>
      <c r="FVA165" s="619"/>
      <c r="FVB165" s="619"/>
      <c r="FVC165" s="619"/>
      <c r="FVD165" s="619"/>
      <c r="FVE165" s="619"/>
      <c r="FVF165" s="619"/>
      <c r="FVG165" s="619"/>
      <c r="FVH165" s="619"/>
      <c r="FVI165" s="619"/>
      <c r="FVJ165" s="619"/>
      <c r="FVK165" s="619"/>
      <c r="FVL165" s="619"/>
      <c r="FVM165" s="619"/>
      <c r="FVN165" s="619"/>
      <c r="FVO165" s="619"/>
      <c r="FVP165" s="619"/>
      <c r="FVQ165" s="619"/>
      <c r="FVR165" s="619"/>
      <c r="FVS165" s="619"/>
      <c r="FVT165" s="619"/>
      <c r="FVU165" s="619"/>
      <c r="FVV165" s="619"/>
      <c r="FVW165" s="619"/>
      <c r="FVX165" s="619"/>
      <c r="FVY165" s="619"/>
      <c r="FVZ165" s="619"/>
      <c r="FWA165" s="619"/>
      <c r="FWB165" s="619"/>
      <c r="FWC165" s="619"/>
      <c r="FWD165" s="619"/>
      <c r="FWE165" s="619"/>
      <c r="FWF165" s="619"/>
      <c r="FWG165" s="619"/>
      <c r="FWH165" s="619"/>
      <c r="FWI165" s="619"/>
      <c r="FWJ165" s="619"/>
      <c r="FWK165" s="619"/>
      <c r="FWL165" s="619"/>
      <c r="FWM165" s="619"/>
      <c r="FWN165" s="619"/>
      <c r="FWO165" s="619"/>
      <c r="FWP165" s="619"/>
      <c r="FWQ165" s="619"/>
      <c r="FWR165" s="619"/>
      <c r="FWS165" s="619"/>
      <c r="FWT165" s="619"/>
      <c r="FWU165" s="619"/>
      <c r="FWV165" s="619"/>
      <c r="FWW165" s="619"/>
      <c r="FWX165" s="619"/>
      <c r="FWY165" s="619"/>
      <c r="FWZ165" s="619"/>
      <c r="FXA165" s="619"/>
      <c r="FXB165" s="619"/>
      <c r="FXC165" s="619"/>
      <c r="FXD165" s="619"/>
      <c r="FXE165" s="619"/>
      <c r="FXF165" s="619"/>
      <c r="FXG165" s="619"/>
      <c r="FXH165" s="619"/>
      <c r="FXI165" s="619"/>
      <c r="FXJ165" s="619"/>
      <c r="FXK165" s="619"/>
      <c r="FXL165" s="619"/>
      <c r="FXM165" s="619"/>
      <c r="FXN165" s="619"/>
      <c r="FXO165" s="619"/>
      <c r="FXP165" s="619"/>
      <c r="FXQ165" s="619"/>
      <c r="FXR165" s="619"/>
      <c r="FXS165" s="619"/>
      <c r="FXT165" s="619"/>
      <c r="FXU165" s="619"/>
      <c r="FXV165" s="619"/>
      <c r="FXW165" s="619"/>
      <c r="FXX165" s="619"/>
      <c r="FXY165" s="619"/>
      <c r="FXZ165" s="619"/>
      <c r="FYA165" s="619"/>
      <c r="FYB165" s="619"/>
      <c r="FYC165" s="619"/>
      <c r="FYD165" s="619"/>
      <c r="FYE165" s="619"/>
      <c r="FYF165" s="619"/>
      <c r="FYG165" s="619"/>
      <c r="FYH165" s="619"/>
      <c r="FYI165" s="619"/>
      <c r="FYJ165" s="619"/>
      <c r="FYK165" s="619"/>
      <c r="FYL165" s="619"/>
      <c r="FYM165" s="619"/>
      <c r="FYN165" s="619"/>
      <c r="FYO165" s="619"/>
      <c r="FYP165" s="619"/>
      <c r="FYQ165" s="619"/>
      <c r="FYR165" s="619"/>
      <c r="FYS165" s="619"/>
      <c r="FYT165" s="619"/>
      <c r="FYU165" s="619"/>
      <c r="FYV165" s="619"/>
      <c r="FYW165" s="619"/>
      <c r="FYX165" s="619"/>
      <c r="FYY165" s="619"/>
      <c r="FYZ165" s="619"/>
      <c r="FZA165" s="619"/>
      <c r="FZB165" s="619"/>
      <c r="FZC165" s="619"/>
      <c r="FZD165" s="619"/>
      <c r="FZE165" s="619"/>
      <c r="FZF165" s="619"/>
      <c r="FZG165" s="619"/>
      <c r="FZH165" s="619"/>
      <c r="FZI165" s="619"/>
      <c r="FZJ165" s="619"/>
      <c r="FZK165" s="619"/>
      <c r="FZL165" s="619"/>
      <c r="FZM165" s="619"/>
      <c r="FZN165" s="619"/>
      <c r="FZO165" s="619"/>
      <c r="FZP165" s="619"/>
      <c r="FZQ165" s="619"/>
      <c r="FZR165" s="619"/>
      <c r="FZS165" s="619"/>
      <c r="FZT165" s="619"/>
      <c r="FZU165" s="619"/>
      <c r="FZV165" s="619"/>
      <c r="FZW165" s="619"/>
      <c r="FZX165" s="619"/>
      <c r="FZY165" s="619"/>
      <c r="FZZ165" s="619"/>
      <c r="GAA165" s="619"/>
      <c r="GAB165" s="619"/>
      <c r="GAC165" s="619"/>
      <c r="GAD165" s="619"/>
      <c r="GAE165" s="619"/>
      <c r="GAF165" s="619"/>
      <c r="GAG165" s="619"/>
      <c r="GAH165" s="619"/>
      <c r="GAI165" s="619"/>
      <c r="GAJ165" s="619"/>
      <c r="GAK165" s="619"/>
      <c r="GAL165" s="619"/>
      <c r="GAM165" s="619"/>
      <c r="GAN165" s="619"/>
      <c r="GAO165" s="619"/>
      <c r="GAP165" s="619"/>
      <c r="GAQ165" s="619"/>
      <c r="GAR165" s="619"/>
      <c r="GAS165" s="619"/>
      <c r="GAT165" s="619"/>
      <c r="GAU165" s="619"/>
      <c r="GAV165" s="619"/>
      <c r="GAW165" s="619"/>
      <c r="GAX165" s="619"/>
      <c r="GAY165" s="619"/>
      <c r="GAZ165" s="619"/>
      <c r="GBA165" s="619"/>
      <c r="GBB165" s="619"/>
      <c r="GBC165" s="619"/>
      <c r="GBD165" s="619"/>
      <c r="GBE165" s="619"/>
      <c r="GBF165" s="619"/>
      <c r="GBG165" s="619"/>
      <c r="GBH165" s="619"/>
      <c r="GBI165" s="619"/>
      <c r="GBJ165" s="619"/>
      <c r="GBK165" s="619"/>
      <c r="GBL165" s="619"/>
      <c r="GBM165" s="619"/>
      <c r="GBN165" s="619"/>
      <c r="GBO165" s="619"/>
      <c r="GBP165" s="619"/>
      <c r="GBQ165" s="619"/>
      <c r="GBR165" s="619"/>
      <c r="GBS165" s="619"/>
      <c r="GBT165" s="619"/>
      <c r="GBU165" s="619"/>
      <c r="GBV165" s="619"/>
      <c r="GBW165" s="619"/>
      <c r="GBX165" s="619"/>
      <c r="GBY165" s="619"/>
      <c r="GBZ165" s="619"/>
      <c r="GCA165" s="619"/>
      <c r="GCB165" s="619"/>
      <c r="GCC165" s="619"/>
      <c r="GCD165" s="619"/>
      <c r="GCE165" s="619"/>
      <c r="GCF165" s="619"/>
      <c r="GCG165" s="619"/>
      <c r="GCH165" s="619"/>
      <c r="GCI165" s="619"/>
      <c r="GCJ165" s="619"/>
      <c r="GCK165" s="619"/>
      <c r="GCL165" s="619"/>
      <c r="GCM165" s="619"/>
      <c r="GCN165" s="619"/>
      <c r="GCO165" s="619"/>
      <c r="GCP165" s="619"/>
      <c r="GCQ165" s="619"/>
      <c r="GCR165" s="619"/>
      <c r="GCS165" s="619"/>
      <c r="GCT165" s="619"/>
      <c r="GCU165" s="619"/>
      <c r="GCV165" s="619"/>
      <c r="GCW165" s="619"/>
      <c r="GCX165" s="619"/>
      <c r="GCY165" s="619"/>
      <c r="GCZ165" s="619"/>
      <c r="GDA165" s="619"/>
      <c r="GDB165" s="619"/>
      <c r="GDC165" s="619"/>
      <c r="GDD165" s="619"/>
      <c r="GDE165" s="619"/>
      <c r="GDF165" s="619"/>
      <c r="GDG165" s="619"/>
      <c r="GDH165" s="619"/>
      <c r="GDI165" s="619"/>
      <c r="GDJ165" s="619"/>
      <c r="GDK165" s="619"/>
      <c r="GDL165" s="619"/>
      <c r="GDM165" s="619"/>
      <c r="GDN165" s="619"/>
      <c r="GDO165" s="619"/>
      <c r="GDP165" s="619"/>
      <c r="GDQ165" s="619"/>
      <c r="GDR165" s="619"/>
      <c r="GDS165" s="619"/>
      <c r="GDT165" s="619"/>
      <c r="GDU165" s="619"/>
      <c r="GDV165" s="619"/>
      <c r="GDW165" s="619"/>
      <c r="GDX165" s="619"/>
      <c r="GDY165" s="619"/>
      <c r="GDZ165" s="619"/>
      <c r="GEA165" s="619"/>
      <c r="GEB165" s="619"/>
      <c r="GEC165" s="619"/>
      <c r="GED165" s="619"/>
      <c r="GEE165" s="619"/>
      <c r="GEF165" s="619"/>
      <c r="GEG165" s="619"/>
      <c r="GEH165" s="619"/>
      <c r="GEI165" s="619"/>
      <c r="GEJ165" s="619"/>
      <c r="GEK165" s="619"/>
      <c r="GEL165" s="619"/>
      <c r="GEM165" s="619"/>
      <c r="GEN165" s="619"/>
      <c r="GEO165" s="619"/>
      <c r="GEP165" s="619"/>
      <c r="GEQ165" s="619"/>
      <c r="GER165" s="619"/>
      <c r="GES165" s="619"/>
      <c r="GET165" s="619"/>
      <c r="GEU165" s="619"/>
      <c r="GEV165" s="619"/>
      <c r="GEW165" s="619"/>
      <c r="GEX165" s="619"/>
      <c r="GEY165" s="619"/>
      <c r="GEZ165" s="619"/>
      <c r="GFA165" s="619"/>
      <c r="GFB165" s="619"/>
      <c r="GFC165" s="619"/>
      <c r="GFD165" s="619"/>
      <c r="GFE165" s="619"/>
      <c r="GFF165" s="619"/>
      <c r="GFG165" s="619"/>
      <c r="GFH165" s="619"/>
      <c r="GFI165" s="619"/>
      <c r="GFJ165" s="619"/>
      <c r="GFK165" s="619"/>
      <c r="GFL165" s="619"/>
      <c r="GFM165" s="619"/>
      <c r="GFN165" s="619"/>
      <c r="GFO165" s="619"/>
      <c r="GFP165" s="619"/>
      <c r="GFQ165" s="619"/>
      <c r="GFR165" s="619"/>
      <c r="GFS165" s="619"/>
      <c r="GFT165" s="619"/>
      <c r="GFU165" s="619"/>
      <c r="GFV165" s="619"/>
      <c r="GFW165" s="619"/>
      <c r="GFX165" s="619"/>
      <c r="GFY165" s="619"/>
      <c r="GFZ165" s="619"/>
      <c r="GGA165" s="619"/>
      <c r="GGB165" s="619"/>
      <c r="GGC165" s="619"/>
      <c r="GGD165" s="619"/>
      <c r="GGE165" s="619"/>
      <c r="GGF165" s="619"/>
      <c r="GGG165" s="619"/>
      <c r="GGH165" s="619"/>
      <c r="GGI165" s="619"/>
      <c r="GGJ165" s="619"/>
      <c r="GGK165" s="619"/>
      <c r="GGL165" s="619"/>
      <c r="GGM165" s="619"/>
      <c r="GGN165" s="619"/>
      <c r="GGO165" s="619"/>
      <c r="GGP165" s="619"/>
      <c r="GGQ165" s="619"/>
      <c r="GGR165" s="619"/>
      <c r="GGS165" s="619"/>
      <c r="GGT165" s="619"/>
      <c r="GGU165" s="619"/>
      <c r="GGV165" s="619"/>
      <c r="GGW165" s="619"/>
      <c r="GGX165" s="619"/>
      <c r="GGY165" s="619"/>
      <c r="GGZ165" s="619"/>
      <c r="GHA165" s="619"/>
      <c r="GHB165" s="619"/>
      <c r="GHC165" s="619"/>
      <c r="GHD165" s="619"/>
      <c r="GHE165" s="619"/>
      <c r="GHF165" s="619"/>
      <c r="GHG165" s="619"/>
      <c r="GHH165" s="619"/>
      <c r="GHI165" s="619"/>
      <c r="GHJ165" s="619"/>
      <c r="GHK165" s="619"/>
      <c r="GHL165" s="619"/>
      <c r="GHM165" s="619"/>
      <c r="GHN165" s="619"/>
      <c r="GHO165" s="619"/>
      <c r="GHP165" s="619"/>
      <c r="GHQ165" s="619"/>
      <c r="GHR165" s="619"/>
      <c r="GHS165" s="619"/>
      <c r="GHT165" s="619"/>
      <c r="GHU165" s="619"/>
      <c r="GHV165" s="619"/>
      <c r="GHW165" s="619"/>
      <c r="GHX165" s="619"/>
      <c r="GHY165" s="619"/>
      <c r="GHZ165" s="619"/>
      <c r="GIA165" s="619"/>
      <c r="GIB165" s="619"/>
      <c r="GIC165" s="619"/>
      <c r="GID165" s="619"/>
      <c r="GIE165" s="619"/>
      <c r="GIF165" s="619"/>
      <c r="GIG165" s="619"/>
      <c r="GIH165" s="619"/>
      <c r="GII165" s="619"/>
      <c r="GIJ165" s="619"/>
      <c r="GIK165" s="619"/>
      <c r="GIL165" s="619"/>
      <c r="GIM165" s="619"/>
      <c r="GIN165" s="619"/>
      <c r="GIO165" s="619"/>
      <c r="GIP165" s="619"/>
      <c r="GIQ165" s="619"/>
      <c r="GIR165" s="619"/>
      <c r="GIS165" s="619"/>
      <c r="GIT165" s="619"/>
      <c r="GIU165" s="619"/>
      <c r="GIV165" s="619"/>
      <c r="GIW165" s="619"/>
      <c r="GIX165" s="619"/>
      <c r="GIY165" s="619"/>
      <c r="GIZ165" s="619"/>
      <c r="GJA165" s="619"/>
      <c r="GJB165" s="619"/>
      <c r="GJC165" s="619"/>
      <c r="GJD165" s="619"/>
      <c r="GJE165" s="619"/>
      <c r="GJF165" s="619"/>
      <c r="GJG165" s="619"/>
      <c r="GJH165" s="619"/>
      <c r="GJI165" s="619"/>
      <c r="GJJ165" s="619"/>
      <c r="GJK165" s="619"/>
      <c r="GJL165" s="619"/>
      <c r="GJM165" s="619"/>
      <c r="GJN165" s="619"/>
      <c r="GJO165" s="619"/>
      <c r="GJP165" s="619"/>
      <c r="GJQ165" s="619"/>
      <c r="GJR165" s="619"/>
      <c r="GJS165" s="619"/>
      <c r="GJT165" s="619"/>
      <c r="GJU165" s="619"/>
      <c r="GJV165" s="619"/>
      <c r="GJW165" s="619"/>
      <c r="GJX165" s="619"/>
      <c r="GJY165" s="619"/>
      <c r="GJZ165" s="619"/>
      <c r="GKA165" s="619"/>
      <c r="GKB165" s="619"/>
      <c r="GKC165" s="619"/>
      <c r="GKD165" s="619"/>
      <c r="GKE165" s="619"/>
      <c r="GKF165" s="619"/>
      <c r="GKG165" s="619"/>
      <c r="GKH165" s="619"/>
      <c r="GKI165" s="619"/>
      <c r="GKJ165" s="619"/>
      <c r="GKK165" s="619"/>
      <c r="GKL165" s="619"/>
      <c r="GKM165" s="619"/>
      <c r="GKN165" s="619"/>
      <c r="GKO165" s="619"/>
      <c r="GKP165" s="619"/>
      <c r="GKQ165" s="619"/>
      <c r="GKR165" s="619"/>
      <c r="GKS165" s="619"/>
      <c r="GKT165" s="619"/>
      <c r="GKU165" s="619"/>
      <c r="GKV165" s="619"/>
      <c r="GKW165" s="619"/>
      <c r="GKX165" s="619"/>
      <c r="GKY165" s="619"/>
      <c r="GKZ165" s="619"/>
      <c r="GLA165" s="619"/>
      <c r="GLB165" s="619"/>
      <c r="GLC165" s="619"/>
      <c r="GLD165" s="619"/>
      <c r="GLE165" s="619"/>
      <c r="GLF165" s="619"/>
      <c r="GLG165" s="619"/>
      <c r="GLH165" s="619"/>
      <c r="GLI165" s="619"/>
      <c r="GLJ165" s="619"/>
      <c r="GLK165" s="619"/>
      <c r="GLL165" s="619"/>
      <c r="GLM165" s="619"/>
      <c r="GLN165" s="619"/>
      <c r="GLO165" s="619"/>
      <c r="GLP165" s="619"/>
      <c r="GLQ165" s="619"/>
      <c r="GLR165" s="619"/>
      <c r="GLS165" s="619"/>
      <c r="GLT165" s="619"/>
      <c r="GLU165" s="619"/>
      <c r="GLV165" s="619"/>
      <c r="GLW165" s="619"/>
      <c r="GLX165" s="619"/>
      <c r="GLY165" s="619"/>
      <c r="GLZ165" s="619"/>
      <c r="GMA165" s="619"/>
      <c r="GMB165" s="619"/>
      <c r="GMC165" s="619"/>
      <c r="GMD165" s="619"/>
      <c r="GME165" s="619"/>
      <c r="GMF165" s="619"/>
      <c r="GMG165" s="619"/>
      <c r="GMH165" s="619"/>
      <c r="GMI165" s="619"/>
      <c r="GMJ165" s="619"/>
      <c r="GMK165" s="619"/>
      <c r="GML165" s="619"/>
      <c r="GMM165" s="619"/>
      <c r="GMN165" s="619"/>
      <c r="GMO165" s="619"/>
      <c r="GMP165" s="619"/>
      <c r="GMQ165" s="619"/>
      <c r="GMR165" s="619"/>
      <c r="GMS165" s="619"/>
      <c r="GMT165" s="619"/>
      <c r="GMU165" s="619"/>
      <c r="GMV165" s="619"/>
      <c r="GMW165" s="619"/>
      <c r="GMX165" s="619"/>
      <c r="GMY165" s="619"/>
      <c r="GMZ165" s="619"/>
      <c r="GNA165" s="619"/>
      <c r="GNB165" s="619"/>
      <c r="GNC165" s="619"/>
      <c r="GND165" s="619"/>
      <c r="GNE165" s="619"/>
      <c r="GNF165" s="619"/>
      <c r="GNG165" s="619"/>
      <c r="GNH165" s="619"/>
      <c r="GNI165" s="619"/>
      <c r="GNJ165" s="619"/>
      <c r="GNK165" s="619"/>
      <c r="GNL165" s="619"/>
      <c r="GNM165" s="619"/>
      <c r="GNN165" s="619"/>
      <c r="GNO165" s="619"/>
      <c r="GNP165" s="619"/>
      <c r="GNQ165" s="619"/>
      <c r="GNR165" s="619"/>
      <c r="GNS165" s="619"/>
      <c r="GNT165" s="619"/>
      <c r="GNU165" s="619"/>
      <c r="GNV165" s="619"/>
      <c r="GNW165" s="619"/>
      <c r="GNX165" s="619"/>
      <c r="GNY165" s="619"/>
      <c r="GNZ165" s="619"/>
      <c r="GOA165" s="619"/>
      <c r="GOB165" s="619"/>
      <c r="GOC165" s="619"/>
      <c r="GOD165" s="619"/>
      <c r="GOE165" s="619"/>
      <c r="GOF165" s="619"/>
      <c r="GOG165" s="619"/>
      <c r="GOH165" s="619"/>
      <c r="GOI165" s="619"/>
      <c r="GOJ165" s="619"/>
      <c r="GOK165" s="619"/>
      <c r="GOL165" s="619"/>
      <c r="GOM165" s="619"/>
      <c r="GON165" s="619"/>
      <c r="GOO165" s="619"/>
      <c r="GOP165" s="619"/>
      <c r="GOQ165" s="619"/>
      <c r="GOR165" s="619"/>
      <c r="GOS165" s="619"/>
      <c r="GOT165" s="619"/>
      <c r="GOU165" s="619"/>
      <c r="GOV165" s="619"/>
      <c r="GOW165" s="619"/>
      <c r="GOX165" s="619"/>
      <c r="GOY165" s="619"/>
      <c r="GOZ165" s="619"/>
      <c r="GPA165" s="619"/>
      <c r="GPB165" s="619"/>
      <c r="GPC165" s="619"/>
      <c r="GPD165" s="619"/>
      <c r="GPE165" s="619"/>
      <c r="GPF165" s="619"/>
      <c r="GPG165" s="619"/>
      <c r="GPH165" s="619"/>
      <c r="GPI165" s="619"/>
      <c r="GPJ165" s="619"/>
      <c r="GPK165" s="619"/>
      <c r="GPL165" s="619"/>
      <c r="GPM165" s="619"/>
      <c r="GPN165" s="619"/>
      <c r="GPO165" s="619"/>
      <c r="GPP165" s="619"/>
      <c r="GPQ165" s="619"/>
      <c r="GPR165" s="619"/>
      <c r="GPS165" s="619"/>
      <c r="GPT165" s="619"/>
      <c r="GPU165" s="619"/>
      <c r="GPV165" s="619"/>
      <c r="GPW165" s="619"/>
      <c r="GPX165" s="619"/>
      <c r="GPY165" s="619"/>
      <c r="GPZ165" s="619"/>
      <c r="GQA165" s="619"/>
      <c r="GQB165" s="619"/>
      <c r="GQC165" s="619"/>
      <c r="GQD165" s="619"/>
      <c r="GQE165" s="619"/>
      <c r="GQF165" s="619"/>
      <c r="GQG165" s="619"/>
      <c r="GQH165" s="619"/>
      <c r="GQI165" s="619"/>
      <c r="GQJ165" s="619"/>
      <c r="GQK165" s="619"/>
      <c r="GQL165" s="619"/>
      <c r="GQM165" s="619"/>
      <c r="GQN165" s="619"/>
      <c r="GQO165" s="619"/>
      <c r="GQP165" s="619"/>
      <c r="GQQ165" s="619"/>
      <c r="GQR165" s="619"/>
      <c r="GQS165" s="619"/>
      <c r="GQT165" s="619"/>
      <c r="GQU165" s="619"/>
      <c r="GQV165" s="619"/>
      <c r="GQW165" s="619"/>
      <c r="GQX165" s="619"/>
      <c r="GQY165" s="619"/>
      <c r="GQZ165" s="619"/>
      <c r="GRA165" s="619"/>
      <c r="GRB165" s="619"/>
      <c r="GRC165" s="619"/>
      <c r="GRD165" s="619"/>
      <c r="GRE165" s="619"/>
      <c r="GRF165" s="619"/>
      <c r="GRG165" s="619"/>
      <c r="GRH165" s="619"/>
      <c r="GRI165" s="619"/>
      <c r="GRJ165" s="619"/>
      <c r="GRK165" s="619"/>
      <c r="GRL165" s="619"/>
      <c r="GRM165" s="619"/>
      <c r="GRN165" s="619"/>
      <c r="GRO165" s="619"/>
      <c r="GRP165" s="619"/>
      <c r="GRQ165" s="619"/>
      <c r="GRR165" s="619"/>
      <c r="GRS165" s="619"/>
      <c r="GRT165" s="619"/>
      <c r="GRU165" s="619"/>
      <c r="GRV165" s="619"/>
      <c r="GRW165" s="619"/>
      <c r="GRX165" s="619"/>
      <c r="GRY165" s="619"/>
      <c r="GRZ165" s="619"/>
      <c r="GSA165" s="619"/>
      <c r="GSB165" s="619"/>
      <c r="GSC165" s="619"/>
      <c r="GSD165" s="619"/>
      <c r="GSE165" s="619"/>
      <c r="GSF165" s="619"/>
      <c r="GSG165" s="619"/>
      <c r="GSH165" s="619"/>
      <c r="GSI165" s="619"/>
      <c r="GSJ165" s="619"/>
      <c r="GSK165" s="619"/>
      <c r="GSL165" s="619"/>
      <c r="GSM165" s="619"/>
      <c r="GSN165" s="619"/>
      <c r="GSO165" s="619"/>
      <c r="GSP165" s="619"/>
      <c r="GSQ165" s="619"/>
      <c r="GSR165" s="619"/>
      <c r="GSS165" s="619"/>
      <c r="GST165" s="619"/>
      <c r="GSU165" s="619"/>
      <c r="GSV165" s="619"/>
      <c r="GSW165" s="619"/>
      <c r="GSX165" s="619"/>
      <c r="GSY165" s="619"/>
      <c r="GSZ165" s="619"/>
      <c r="GTA165" s="619"/>
      <c r="GTB165" s="619"/>
      <c r="GTC165" s="619"/>
      <c r="GTD165" s="619"/>
      <c r="GTE165" s="619"/>
      <c r="GTF165" s="619"/>
      <c r="GTG165" s="619"/>
      <c r="GTH165" s="619"/>
      <c r="GTI165" s="619"/>
      <c r="GTJ165" s="619"/>
      <c r="GTK165" s="619"/>
      <c r="GTL165" s="619"/>
      <c r="GTM165" s="619"/>
      <c r="GTN165" s="619"/>
      <c r="GTO165" s="619"/>
      <c r="GTP165" s="619"/>
      <c r="GTQ165" s="619"/>
      <c r="GTR165" s="619"/>
      <c r="GTS165" s="619"/>
      <c r="GTT165" s="619"/>
      <c r="GTU165" s="619"/>
      <c r="GTV165" s="619"/>
      <c r="GTW165" s="619"/>
      <c r="GTX165" s="619"/>
      <c r="GTY165" s="619"/>
      <c r="GTZ165" s="619"/>
      <c r="GUA165" s="619"/>
      <c r="GUB165" s="619"/>
      <c r="GUC165" s="619"/>
      <c r="GUD165" s="619"/>
      <c r="GUE165" s="619"/>
      <c r="GUF165" s="619"/>
      <c r="GUG165" s="619"/>
      <c r="GUH165" s="619"/>
      <c r="GUI165" s="619"/>
      <c r="GUJ165" s="619"/>
      <c r="GUK165" s="619"/>
      <c r="GUL165" s="619"/>
      <c r="GUM165" s="619"/>
      <c r="GUN165" s="619"/>
      <c r="GUO165" s="619"/>
      <c r="GUP165" s="619"/>
      <c r="GUQ165" s="619"/>
      <c r="GUR165" s="619"/>
      <c r="GUS165" s="619"/>
      <c r="GUT165" s="619"/>
      <c r="GUU165" s="619"/>
      <c r="GUV165" s="619"/>
      <c r="GUW165" s="619"/>
      <c r="GUX165" s="619"/>
      <c r="GUY165" s="619"/>
      <c r="GUZ165" s="619"/>
      <c r="GVA165" s="619"/>
      <c r="GVB165" s="619"/>
      <c r="GVC165" s="619"/>
      <c r="GVD165" s="619"/>
      <c r="GVE165" s="619"/>
      <c r="GVF165" s="619"/>
      <c r="GVG165" s="619"/>
      <c r="GVH165" s="619"/>
      <c r="GVI165" s="619"/>
      <c r="GVJ165" s="619"/>
      <c r="GVK165" s="619"/>
      <c r="GVL165" s="619"/>
      <c r="GVM165" s="619"/>
      <c r="GVN165" s="619"/>
      <c r="GVO165" s="619"/>
      <c r="GVP165" s="619"/>
      <c r="GVQ165" s="619"/>
      <c r="GVR165" s="619"/>
      <c r="GVS165" s="619"/>
      <c r="GVT165" s="619"/>
      <c r="GVU165" s="619"/>
      <c r="GVV165" s="619"/>
      <c r="GVW165" s="619"/>
      <c r="GVX165" s="619"/>
      <c r="GVY165" s="619"/>
      <c r="GVZ165" s="619"/>
      <c r="GWA165" s="619"/>
      <c r="GWB165" s="619"/>
      <c r="GWC165" s="619"/>
      <c r="GWD165" s="619"/>
      <c r="GWE165" s="619"/>
      <c r="GWF165" s="619"/>
      <c r="GWG165" s="619"/>
      <c r="GWH165" s="619"/>
      <c r="GWI165" s="619"/>
      <c r="GWJ165" s="619"/>
      <c r="GWK165" s="619"/>
      <c r="GWL165" s="619"/>
      <c r="GWM165" s="619"/>
      <c r="GWN165" s="619"/>
      <c r="GWO165" s="619"/>
      <c r="GWP165" s="619"/>
      <c r="GWQ165" s="619"/>
      <c r="GWR165" s="619"/>
      <c r="GWS165" s="619"/>
      <c r="GWT165" s="619"/>
      <c r="GWU165" s="619"/>
      <c r="GWV165" s="619"/>
      <c r="GWW165" s="619"/>
      <c r="GWX165" s="619"/>
      <c r="GWY165" s="619"/>
      <c r="GWZ165" s="619"/>
      <c r="GXA165" s="619"/>
      <c r="GXB165" s="619"/>
      <c r="GXC165" s="619"/>
      <c r="GXD165" s="619"/>
      <c r="GXE165" s="619"/>
      <c r="GXF165" s="619"/>
      <c r="GXG165" s="619"/>
      <c r="GXH165" s="619"/>
      <c r="GXI165" s="619"/>
      <c r="GXJ165" s="619"/>
      <c r="GXK165" s="619"/>
      <c r="GXL165" s="619"/>
      <c r="GXM165" s="619"/>
      <c r="GXN165" s="619"/>
      <c r="GXO165" s="619"/>
      <c r="GXP165" s="619"/>
      <c r="GXQ165" s="619"/>
      <c r="GXR165" s="619"/>
      <c r="GXS165" s="619"/>
      <c r="GXT165" s="619"/>
      <c r="GXU165" s="619"/>
      <c r="GXV165" s="619"/>
      <c r="GXW165" s="619"/>
      <c r="GXX165" s="619"/>
      <c r="GXY165" s="619"/>
      <c r="GXZ165" s="619"/>
      <c r="GYA165" s="619"/>
      <c r="GYB165" s="619"/>
      <c r="GYC165" s="619"/>
      <c r="GYD165" s="619"/>
      <c r="GYE165" s="619"/>
      <c r="GYF165" s="619"/>
      <c r="GYG165" s="619"/>
      <c r="GYH165" s="619"/>
      <c r="GYI165" s="619"/>
      <c r="GYJ165" s="619"/>
      <c r="GYK165" s="619"/>
      <c r="GYL165" s="619"/>
      <c r="GYM165" s="619"/>
      <c r="GYN165" s="619"/>
      <c r="GYO165" s="619"/>
      <c r="GYP165" s="619"/>
      <c r="GYQ165" s="619"/>
      <c r="GYR165" s="619"/>
      <c r="GYS165" s="619"/>
      <c r="GYT165" s="619"/>
      <c r="GYU165" s="619"/>
      <c r="GYV165" s="619"/>
      <c r="GYW165" s="619"/>
      <c r="GYX165" s="619"/>
      <c r="GYY165" s="619"/>
      <c r="GYZ165" s="619"/>
      <c r="GZA165" s="619"/>
      <c r="GZB165" s="619"/>
      <c r="GZC165" s="619"/>
      <c r="GZD165" s="619"/>
      <c r="GZE165" s="619"/>
      <c r="GZF165" s="619"/>
      <c r="GZG165" s="619"/>
      <c r="GZH165" s="619"/>
      <c r="GZI165" s="619"/>
      <c r="GZJ165" s="619"/>
      <c r="GZK165" s="619"/>
      <c r="GZL165" s="619"/>
      <c r="GZM165" s="619"/>
      <c r="GZN165" s="619"/>
      <c r="GZO165" s="619"/>
      <c r="GZP165" s="619"/>
      <c r="GZQ165" s="619"/>
      <c r="GZR165" s="619"/>
      <c r="GZS165" s="619"/>
      <c r="GZT165" s="619"/>
      <c r="GZU165" s="619"/>
      <c r="GZV165" s="619"/>
      <c r="GZW165" s="619"/>
      <c r="GZX165" s="619"/>
      <c r="GZY165" s="619"/>
      <c r="GZZ165" s="619"/>
      <c r="HAA165" s="619"/>
      <c r="HAB165" s="619"/>
      <c r="HAC165" s="619"/>
      <c r="HAD165" s="619"/>
      <c r="HAE165" s="619"/>
      <c r="HAF165" s="619"/>
      <c r="HAG165" s="619"/>
      <c r="HAH165" s="619"/>
      <c r="HAI165" s="619"/>
      <c r="HAJ165" s="619"/>
      <c r="HAK165" s="619"/>
      <c r="HAL165" s="619"/>
      <c r="HAM165" s="619"/>
      <c r="HAN165" s="619"/>
      <c r="HAO165" s="619"/>
      <c r="HAP165" s="619"/>
      <c r="HAQ165" s="619"/>
      <c r="HAR165" s="619"/>
      <c r="HAS165" s="619"/>
      <c r="HAT165" s="619"/>
      <c r="HAU165" s="619"/>
      <c r="HAV165" s="619"/>
      <c r="HAW165" s="619"/>
      <c r="HAX165" s="619"/>
      <c r="HAY165" s="619"/>
      <c r="HAZ165" s="619"/>
      <c r="HBA165" s="619"/>
      <c r="HBB165" s="619"/>
      <c r="HBC165" s="619"/>
      <c r="HBD165" s="619"/>
      <c r="HBE165" s="619"/>
      <c r="HBF165" s="619"/>
      <c r="HBG165" s="619"/>
      <c r="HBH165" s="619"/>
      <c r="HBI165" s="619"/>
      <c r="HBJ165" s="619"/>
      <c r="HBK165" s="619"/>
      <c r="HBL165" s="619"/>
      <c r="HBM165" s="619"/>
      <c r="HBN165" s="619"/>
      <c r="HBO165" s="619"/>
      <c r="HBP165" s="619"/>
      <c r="HBQ165" s="619"/>
      <c r="HBR165" s="619"/>
      <c r="HBS165" s="619"/>
      <c r="HBT165" s="619"/>
      <c r="HBU165" s="619"/>
      <c r="HBV165" s="619"/>
      <c r="HBW165" s="619"/>
      <c r="HBX165" s="619"/>
      <c r="HBY165" s="619"/>
      <c r="HBZ165" s="619"/>
      <c r="HCA165" s="619"/>
      <c r="HCB165" s="619"/>
      <c r="HCC165" s="619"/>
      <c r="HCD165" s="619"/>
      <c r="HCE165" s="619"/>
      <c r="HCF165" s="619"/>
      <c r="HCG165" s="619"/>
      <c r="HCH165" s="619"/>
      <c r="HCI165" s="619"/>
      <c r="HCJ165" s="619"/>
      <c r="HCK165" s="619"/>
      <c r="HCL165" s="619"/>
      <c r="HCM165" s="619"/>
      <c r="HCN165" s="619"/>
      <c r="HCO165" s="619"/>
      <c r="HCP165" s="619"/>
      <c r="HCQ165" s="619"/>
      <c r="HCR165" s="619"/>
      <c r="HCS165" s="619"/>
      <c r="HCT165" s="619"/>
      <c r="HCU165" s="619"/>
      <c r="HCV165" s="619"/>
      <c r="HCW165" s="619"/>
      <c r="HCX165" s="619"/>
      <c r="HCY165" s="619"/>
      <c r="HCZ165" s="619"/>
      <c r="HDA165" s="619"/>
      <c r="HDB165" s="619"/>
      <c r="HDC165" s="619"/>
      <c r="HDD165" s="619"/>
      <c r="HDE165" s="619"/>
      <c r="HDF165" s="619"/>
      <c r="HDG165" s="619"/>
      <c r="HDH165" s="619"/>
      <c r="HDI165" s="619"/>
      <c r="HDJ165" s="619"/>
      <c r="HDK165" s="619"/>
      <c r="HDL165" s="619"/>
      <c r="HDM165" s="619"/>
      <c r="HDN165" s="619"/>
      <c r="HDO165" s="619"/>
      <c r="HDP165" s="619"/>
      <c r="HDQ165" s="619"/>
      <c r="HDR165" s="619"/>
      <c r="HDS165" s="619"/>
      <c r="HDT165" s="619"/>
      <c r="HDU165" s="619"/>
      <c r="HDV165" s="619"/>
      <c r="HDW165" s="619"/>
      <c r="HDX165" s="619"/>
      <c r="HDY165" s="619"/>
      <c r="HDZ165" s="619"/>
      <c r="HEA165" s="619"/>
      <c r="HEB165" s="619"/>
      <c r="HEC165" s="619"/>
      <c r="HED165" s="619"/>
      <c r="HEE165" s="619"/>
      <c r="HEF165" s="619"/>
      <c r="HEG165" s="619"/>
      <c r="HEH165" s="619"/>
      <c r="HEI165" s="619"/>
      <c r="HEJ165" s="619"/>
      <c r="HEK165" s="619"/>
      <c r="HEL165" s="619"/>
      <c r="HEM165" s="619"/>
      <c r="HEN165" s="619"/>
      <c r="HEO165" s="619"/>
      <c r="HEP165" s="619"/>
      <c r="HEQ165" s="619"/>
      <c r="HER165" s="619"/>
      <c r="HES165" s="619"/>
      <c r="HET165" s="619"/>
      <c r="HEU165" s="619"/>
      <c r="HEV165" s="619"/>
      <c r="HEW165" s="619"/>
      <c r="HEX165" s="619"/>
      <c r="HEY165" s="619"/>
      <c r="HEZ165" s="619"/>
      <c r="HFA165" s="619"/>
      <c r="HFB165" s="619"/>
      <c r="HFC165" s="619"/>
      <c r="HFD165" s="619"/>
      <c r="HFE165" s="619"/>
      <c r="HFF165" s="619"/>
      <c r="HFG165" s="619"/>
      <c r="HFH165" s="619"/>
      <c r="HFI165" s="619"/>
      <c r="HFJ165" s="619"/>
      <c r="HFK165" s="619"/>
      <c r="HFL165" s="619"/>
      <c r="HFM165" s="619"/>
      <c r="HFN165" s="619"/>
      <c r="HFO165" s="619"/>
      <c r="HFP165" s="619"/>
      <c r="HFQ165" s="619"/>
      <c r="HFR165" s="619"/>
      <c r="HFS165" s="619"/>
      <c r="HFT165" s="619"/>
      <c r="HFU165" s="619"/>
      <c r="HFV165" s="619"/>
      <c r="HFW165" s="619"/>
      <c r="HFX165" s="619"/>
      <c r="HFY165" s="619"/>
      <c r="HFZ165" s="619"/>
      <c r="HGA165" s="619"/>
      <c r="HGB165" s="619"/>
      <c r="HGC165" s="619"/>
      <c r="HGD165" s="619"/>
      <c r="HGE165" s="619"/>
      <c r="HGF165" s="619"/>
      <c r="HGG165" s="619"/>
      <c r="HGH165" s="619"/>
      <c r="HGI165" s="619"/>
      <c r="HGJ165" s="619"/>
      <c r="HGK165" s="619"/>
      <c r="HGL165" s="619"/>
      <c r="HGM165" s="619"/>
      <c r="HGN165" s="619"/>
      <c r="HGO165" s="619"/>
      <c r="HGP165" s="619"/>
      <c r="HGQ165" s="619"/>
      <c r="HGR165" s="619"/>
      <c r="HGS165" s="619"/>
      <c r="HGT165" s="619"/>
      <c r="HGU165" s="619"/>
      <c r="HGV165" s="619"/>
      <c r="HGW165" s="619"/>
      <c r="HGX165" s="619"/>
      <c r="HGY165" s="619"/>
      <c r="HGZ165" s="619"/>
      <c r="HHA165" s="619"/>
      <c r="HHB165" s="619"/>
      <c r="HHC165" s="619"/>
      <c r="HHD165" s="619"/>
      <c r="HHE165" s="619"/>
      <c r="HHF165" s="619"/>
      <c r="HHG165" s="619"/>
      <c r="HHH165" s="619"/>
      <c r="HHI165" s="619"/>
      <c r="HHJ165" s="619"/>
      <c r="HHK165" s="619"/>
      <c r="HHL165" s="619"/>
      <c r="HHM165" s="619"/>
      <c r="HHN165" s="619"/>
      <c r="HHO165" s="619"/>
      <c r="HHP165" s="619"/>
      <c r="HHQ165" s="619"/>
      <c r="HHR165" s="619"/>
      <c r="HHS165" s="619"/>
      <c r="HHT165" s="619"/>
      <c r="HHU165" s="619"/>
      <c r="HHV165" s="619"/>
      <c r="HHW165" s="619"/>
      <c r="HHX165" s="619"/>
      <c r="HHY165" s="619"/>
      <c r="HHZ165" s="619"/>
      <c r="HIA165" s="619"/>
      <c r="HIB165" s="619"/>
      <c r="HIC165" s="619"/>
      <c r="HID165" s="619"/>
      <c r="HIE165" s="619"/>
      <c r="HIF165" s="619"/>
      <c r="HIG165" s="619"/>
      <c r="HIH165" s="619"/>
      <c r="HII165" s="619"/>
      <c r="HIJ165" s="619"/>
      <c r="HIK165" s="619"/>
      <c r="HIL165" s="619"/>
      <c r="HIM165" s="619"/>
      <c r="HIN165" s="619"/>
      <c r="HIO165" s="619"/>
      <c r="HIP165" s="619"/>
      <c r="HIQ165" s="619"/>
      <c r="HIR165" s="619"/>
      <c r="HIS165" s="619"/>
      <c r="HIT165" s="619"/>
      <c r="HIU165" s="619"/>
      <c r="HIV165" s="619"/>
      <c r="HIW165" s="619"/>
      <c r="HIX165" s="619"/>
      <c r="HIY165" s="619"/>
      <c r="HIZ165" s="619"/>
      <c r="HJA165" s="619"/>
      <c r="HJB165" s="619"/>
      <c r="HJC165" s="619"/>
      <c r="HJD165" s="619"/>
      <c r="HJE165" s="619"/>
      <c r="HJF165" s="619"/>
      <c r="HJG165" s="619"/>
      <c r="HJH165" s="619"/>
      <c r="HJI165" s="619"/>
      <c r="HJJ165" s="619"/>
      <c r="HJK165" s="619"/>
      <c r="HJL165" s="619"/>
      <c r="HJM165" s="619"/>
      <c r="HJN165" s="619"/>
      <c r="HJO165" s="619"/>
      <c r="HJP165" s="619"/>
      <c r="HJQ165" s="619"/>
      <c r="HJR165" s="619"/>
      <c r="HJS165" s="619"/>
      <c r="HJT165" s="619"/>
      <c r="HJU165" s="619"/>
      <c r="HJV165" s="619"/>
      <c r="HJW165" s="619"/>
      <c r="HJX165" s="619"/>
      <c r="HJY165" s="619"/>
      <c r="HJZ165" s="619"/>
      <c r="HKA165" s="619"/>
      <c r="HKB165" s="619"/>
      <c r="HKC165" s="619"/>
      <c r="HKD165" s="619"/>
      <c r="HKE165" s="619"/>
      <c r="HKF165" s="619"/>
      <c r="HKG165" s="619"/>
      <c r="HKH165" s="619"/>
      <c r="HKI165" s="619"/>
      <c r="HKJ165" s="619"/>
      <c r="HKK165" s="619"/>
      <c r="HKL165" s="619"/>
      <c r="HKM165" s="619"/>
      <c r="HKN165" s="619"/>
      <c r="HKO165" s="619"/>
      <c r="HKP165" s="619"/>
      <c r="HKQ165" s="619"/>
      <c r="HKR165" s="619"/>
      <c r="HKS165" s="619"/>
      <c r="HKT165" s="619"/>
      <c r="HKU165" s="619"/>
      <c r="HKV165" s="619"/>
      <c r="HKW165" s="619"/>
      <c r="HKX165" s="619"/>
      <c r="HKY165" s="619"/>
      <c r="HKZ165" s="619"/>
      <c r="HLA165" s="619"/>
      <c r="HLB165" s="619"/>
      <c r="HLC165" s="619"/>
      <c r="HLD165" s="619"/>
      <c r="HLE165" s="619"/>
      <c r="HLF165" s="619"/>
      <c r="HLG165" s="619"/>
      <c r="HLH165" s="619"/>
      <c r="HLI165" s="619"/>
      <c r="HLJ165" s="619"/>
      <c r="HLK165" s="619"/>
      <c r="HLL165" s="619"/>
      <c r="HLM165" s="619"/>
      <c r="HLN165" s="619"/>
      <c r="HLO165" s="619"/>
      <c r="HLP165" s="619"/>
      <c r="HLQ165" s="619"/>
      <c r="HLR165" s="619"/>
      <c r="HLS165" s="619"/>
      <c r="HLT165" s="619"/>
      <c r="HLU165" s="619"/>
      <c r="HLV165" s="619"/>
      <c r="HLW165" s="619"/>
      <c r="HLX165" s="619"/>
      <c r="HLY165" s="619"/>
      <c r="HLZ165" s="619"/>
      <c r="HMA165" s="619"/>
      <c r="HMB165" s="619"/>
      <c r="HMC165" s="619"/>
      <c r="HMD165" s="619"/>
      <c r="HME165" s="619"/>
      <c r="HMF165" s="619"/>
      <c r="HMG165" s="619"/>
      <c r="HMH165" s="619"/>
      <c r="HMI165" s="619"/>
      <c r="HMJ165" s="619"/>
      <c r="HMK165" s="619"/>
      <c r="HML165" s="619"/>
      <c r="HMM165" s="619"/>
      <c r="HMN165" s="619"/>
      <c r="HMO165" s="619"/>
      <c r="HMP165" s="619"/>
      <c r="HMQ165" s="619"/>
      <c r="HMR165" s="619"/>
      <c r="HMS165" s="619"/>
      <c r="HMT165" s="619"/>
      <c r="HMU165" s="619"/>
      <c r="HMV165" s="619"/>
      <c r="HMW165" s="619"/>
      <c r="HMX165" s="619"/>
      <c r="HMY165" s="619"/>
      <c r="HMZ165" s="619"/>
      <c r="HNA165" s="619"/>
      <c r="HNB165" s="619"/>
      <c r="HNC165" s="619"/>
      <c r="HND165" s="619"/>
      <c r="HNE165" s="619"/>
      <c r="HNF165" s="619"/>
      <c r="HNG165" s="619"/>
      <c r="HNH165" s="619"/>
      <c r="HNI165" s="619"/>
      <c r="HNJ165" s="619"/>
      <c r="HNK165" s="619"/>
      <c r="HNL165" s="619"/>
      <c r="HNM165" s="619"/>
      <c r="HNN165" s="619"/>
      <c r="HNO165" s="619"/>
      <c r="HNP165" s="619"/>
      <c r="HNQ165" s="619"/>
      <c r="HNR165" s="619"/>
      <c r="HNS165" s="619"/>
      <c r="HNT165" s="619"/>
      <c r="HNU165" s="619"/>
      <c r="HNV165" s="619"/>
      <c r="HNW165" s="619"/>
      <c r="HNX165" s="619"/>
      <c r="HNY165" s="619"/>
      <c r="HNZ165" s="619"/>
      <c r="HOA165" s="619"/>
      <c r="HOB165" s="619"/>
      <c r="HOC165" s="619"/>
      <c r="HOD165" s="619"/>
      <c r="HOE165" s="619"/>
      <c r="HOF165" s="619"/>
      <c r="HOG165" s="619"/>
      <c r="HOH165" s="619"/>
      <c r="HOI165" s="619"/>
      <c r="HOJ165" s="619"/>
      <c r="HOK165" s="619"/>
      <c r="HOL165" s="619"/>
      <c r="HOM165" s="619"/>
      <c r="HON165" s="619"/>
      <c r="HOO165" s="619"/>
      <c r="HOP165" s="619"/>
      <c r="HOQ165" s="619"/>
      <c r="HOR165" s="619"/>
      <c r="HOS165" s="619"/>
      <c r="HOT165" s="619"/>
      <c r="HOU165" s="619"/>
      <c r="HOV165" s="619"/>
      <c r="HOW165" s="619"/>
      <c r="HOX165" s="619"/>
      <c r="HOY165" s="619"/>
      <c r="HOZ165" s="619"/>
      <c r="HPA165" s="619"/>
      <c r="HPB165" s="619"/>
      <c r="HPC165" s="619"/>
      <c r="HPD165" s="619"/>
      <c r="HPE165" s="619"/>
      <c r="HPF165" s="619"/>
      <c r="HPG165" s="619"/>
      <c r="HPH165" s="619"/>
      <c r="HPI165" s="619"/>
      <c r="HPJ165" s="619"/>
      <c r="HPK165" s="619"/>
      <c r="HPL165" s="619"/>
      <c r="HPM165" s="619"/>
      <c r="HPN165" s="619"/>
      <c r="HPO165" s="619"/>
      <c r="HPP165" s="619"/>
      <c r="HPQ165" s="619"/>
      <c r="HPR165" s="619"/>
      <c r="HPS165" s="619"/>
      <c r="HPT165" s="619"/>
      <c r="HPU165" s="619"/>
      <c r="HPV165" s="619"/>
      <c r="HPW165" s="619"/>
      <c r="HPX165" s="619"/>
      <c r="HPY165" s="619"/>
      <c r="HPZ165" s="619"/>
      <c r="HQA165" s="619"/>
      <c r="HQB165" s="619"/>
      <c r="HQC165" s="619"/>
      <c r="HQD165" s="619"/>
      <c r="HQE165" s="619"/>
      <c r="HQF165" s="619"/>
      <c r="HQG165" s="619"/>
      <c r="HQH165" s="619"/>
      <c r="HQI165" s="619"/>
      <c r="HQJ165" s="619"/>
      <c r="HQK165" s="619"/>
      <c r="HQL165" s="619"/>
      <c r="HQM165" s="619"/>
      <c r="HQN165" s="619"/>
      <c r="HQO165" s="619"/>
      <c r="HQP165" s="619"/>
      <c r="HQQ165" s="619"/>
      <c r="HQR165" s="619"/>
      <c r="HQS165" s="619"/>
      <c r="HQT165" s="619"/>
      <c r="HQU165" s="619"/>
      <c r="HQV165" s="619"/>
      <c r="HQW165" s="619"/>
      <c r="HQX165" s="619"/>
      <c r="HQY165" s="619"/>
      <c r="HQZ165" s="619"/>
      <c r="HRA165" s="619"/>
      <c r="HRB165" s="619"/>
      <c r="HRC165" s="619"/>
      <c r="HRD165" s="619"/>
      <c r="HRE165" s="619"/>
      <c r="HRF165" s="619"/>
      <c r="HRG165" s="619"/>
      <c r="HRH165" s="619"/>
      <c r="HRI165" s="619"/>
      <c r="HRJ165" s="619"/>
      <c r="HRK165" s="619"/>
      <c r="HRL165" s="619"/>
      <c r="HRM165" s="619"/>
      <c r="HRN165" s="619"/>
      <c r="HRO165" s="619"/>
      <c r="HRP165" s="619"/>
      <c r="HRQ165" s="619"/>
      <c r="HRR165" s="619"/>
      <c r="HRS165" s="619"/>
      <c r="HRT165" s="619"/>
      <c r="HRU165" s="619"/>
      <c r="HRV165" s="619"/>
      <c r="HRW165" s="619"/>
      <c r="HRX165" s="619"/>
      <c r="HRY165" s="619"/>
      <c r="HRZ165" s="619"/>
      <c r="HSA165" s="619"/>
      <c r="HSB165" s="619"/>
      <c r="HSC165" s="619"/>
      <c r="HSD165" s="619"/>
      <c r="HSE165" s="619"/>
      <c r="HSF165" s="619"/>
      <c r="HSG165" s="619"/>
      <c r="HSH165" s="619"/>
      <c r="HSI165" s="619"/>
      <c r="HSJ165" s="619"/>
      <c r="HSK165" s="619"/>
      <c r="HSL165" s="619"/>
      <c r="HSM165" s="619"/>
      <c r="HSN165" s="619"/>
      <c r="HSO165" s="619"/>
      <c r="HSP165" s="619"/>
      <c r="HSQ165" s="619"/>
      <c r="HSR165" s="619"/>
      <c r="HSS165" s="619"/>
      <c r="HST165" s="619"/>
      <c r="HSU165" s="619"/>
      <c r="HSV165" s="619"/>
      <c r="HSW165" s="619"/>
      <c r="HSX165" s="619"/>
      <c r="HSY165" s="619"/>
      <c r="HSZ165" s="619"/>
      <c r="HTA165" s="619"/>
      <c r="HTB165" s="619"/>
      <c r="HTC165" s="619"/>
      <c r="HTD165" s="619"/>
      <c r="HTE165" s="619"/>
      <c r="HTF165" s="619"/>
      <c r="HTG165" s="619"/>
      <c r="HTH165" s="619"/>
      <c r="HTI165" s="619"/>
      <c r="HTJ165" s="619"/>
      <c r="HTK165" s="619"/>
      <c r="HTL165" s="619"/>
      <c r="HTM165" s="619"/>
      <c r="HTN165" s="619"/>
      <c r="HTO165" s="619"/>
      <c r="HTP165" s="619"/>
      <c r="HTQ165" s="619"/>
      <c r="HTR165" s="619"/>
      <c r="HTS165" s="619"/>
      <c r="HTT165" s="619"/>
      <c r="HTU165" s="619"/>
      <c r="HTV165" s="619"/>
      <c r="HTW165" s="619"/>
      <c r="HTX165" s="619"/>
      <c r="HTY165" s="619"/>
      <c r="HTZ165" s="619"/>
      <c r="HUA165" s="619"/>
      <c r="HUB165" s="619"/>
      <c r="HUC165" s="619"/>
      <c r="HUD165" s="619"/>
      <c r="HUE165" s="619"/>
      <c r="HUF165" s="619"/>
      <c r="HUG165" s="619"/>
      <c r="HUH165" s="619"/>
      <c r="HUI165" s="619"/>
      <c r="HUJ165" s="619"/>
      <c r="HUK165" s="619"/>
      <c r="HUL165" s="619"/>
      <c r="HUM165" s="619"/>
      <c r="HUN165" s="619"/>
      <c r="HUO165" s="619"/>
      <c r="HUP165" s="619"/>
      <c r="HUQ165" s="619"/>
      <c r="HUR165" s="619"/>
      <c r="HUS165" s="619"/>
      <c r="HUT165" s="619"/>
      <c r="HUU165" s="619"/>
      <c r="HUV165" s="619"/>
      <c r="HUW165" s="619"/>
      <c r="HUX165" s="619"/>
      <c r="HUY165" s="619"/>
      <c r="HUZ165" s="619"/>
      <c r="HVA165" s="619"/>
      <c r="HVB165" s="619"/>
      <c r="HVC165" s="619"/>
      <c r="HVD165" s="619"/>
      <c r="HVE165" s="619"/>
      <c r="HVF165" s="619"/>
      <c r="HVG165" s="619"/>
      <c r="HVH165" s="619"/>
      <c r="HVI165" s="619"/>
      <c r="HVJ165" s="619"/>
      <c r="HVK165" s="619"/>
      <c r="HVL165" s="619"/>
      <c r="HVM165" s="619"/>
      <c r="HVN165" s="619"/>
      <c r="HVO165" s="619"/>
      <c r="HVP165" s="619"/>
      <c r="HVQ165" s="619"/>
      <c r="HVR165" s="619"/>
      <c r="HVS165" s="619"/>
      <c r="HVT165" s="619"/>
      <c r="HVU165" s="619"/>
      <c r="HVV165" s="619"/>
      <c r="HVW165" s="619"/>
      <c r="HVX165" s="619"/>
      <c r="HVY165" s="619"/>
      <c r="HVZ165" s="619"/>
      <c r="HWA165" s="619"/>
      <c r="HWB165" s="619"/>
      <c r="HWC165" s="619"/>
      <c r="HWD165" s="619"/>
      <c r="HWE165" s="619"/>
      <c r="HWF165" s="619"/>
      <c r="HWG165" s="619"/>
      <c r="HWH165" s="619"/>
      <c r="HWI165" s="619"/>
      <c r="HWJ165" s="619"/>
      <c r="HWK165" s="619"/>
      <c r="HWL165" s="619"/>
      <c r="HWM165" s="619"/>
      <c r="HWN165" s="619"/>
      <c r="HWO165" s="619"/>
      <c r="HWP165" s="619"/>
      <c r="HWQ165" s="619"/>
      <c r="HWR165" s="619"/>
      <c r="HWS165" s="619"/>
      <c r="HWT165" s="619"/>
      <c r="HWU165" s="619"/>
      <c r="HWV165" s="619"/>
      <c r="HWW165" s="619"/>
      <c r="HWX165" s="619"/>
      <c r="HWY165" s="619"/>
      <c r="HWZ165" s="619"/>
      <c r="HXA165" s="619"/>
      <c r="HXB165" s="619"/>
      <c r="HXC165" s="619"/>
      <c r="HXD165" s="619"/>
      <c r="HXE165" s="619"/>
      <c r="HXF165" s="619"/>
      <c r="HXG165" s="619"/>
      <c r="HXH165" s="619"/>
      <c r="HXI165" s="619"/>
      <c r="HXJ165" s="619"/>
      <c r="HXK165" s="619"/>
      <c r="HXL165" s="619"/>
      <c r="HXM165" s="619"/>
      <c r="HXN165" s="619"/>
      <c r="HXO165" s="619"/>
      <c r="HXP165" s="619"/>
      <c r="HXQ165" s="619"/>
      <c r="HXR165" s="619"/>
      <c r="HXS165" s="619"/>
      <c r="HXT165" s="619"/>
      <c r="HXU165" s="619"/>
      <c r="HXV165" s="619"/>
      <c r="HXW165" s="619"/>
      <c r="HXX165" s="619"/>
      <c r="HXY165" s="619"/>
      <c r="HXZ165" s="619"/>
      <c r="HYA165" s="619"/>
      <c r="HYB165" s="619"/>
      <c r="HYC165" s="619"/>
      <c r="HYD165" s="619"/>
      <c r="HYE165" s="619"/>
      <c r="HYF165" s="619"/>
      <c r="HYG165" s="619"/>
      <c r="HYH165" s="619"/>
      <c r="HYI165" s="619"/>
      <c r="HYJ165" s="619"/>
      <c r="HYK165" s="619"/>
      <c r="HYL165" s="619"/>
      <c r="HYM165" s="619"/>
      <c r="HYN165" s="619"/>
      <c r="HYO165" s="619"/>
      <c r="HYP165" s="619"/>
      <c r="HYQ165" s="619"/>
      <c r="HYR165" s="619"/>
      <c r="HYS165" s="619"/>
      <c r="HYT165" s="619"/>
      <c r="HYU165" s="619"/>
      <c r="HYV165" s="619"/>
      <c r="HYW165" s="619"/>
      <c r="HYX165" s="619"/>
      <c r="HYY165" s="619"/>
      <c r="HYZ165" s="619"/>
      <c r="HZA165" s="619"/>
      <c r="HZB165" s="619"/>
      <c r="HZC165" s="619"/>
      <c r="HZD165" s="619"/>
      <c r="HZE165" s="619"/>
      <c r="HZF165" s="619"/>
      <c r="HZG165" s="619"/>
      <c r="HZH165" s="619"/>
      <c r="HZI165" s="619"/>
      <c r="HZJ165" s="619"/>
      <c r="HZK165" s="619"/>
      <c r="HZL165" s="619"/>
      <c r="HZM165" s="619"/>
      <c r="HZN165" s="619"/>
      <c r="HZO165" s="619"/>
      <c r="HZP165" s="619"/>
      <c r="HZQ165" s="619"/>
      <c r="HZR165" s="619"/>
      <c r="HZS165" s="619"/>
      <c r="HZT165" s="619"/>
      <c r="HZU165" s="619"/>
      <c r="HZV165" s="619"/>
      <c r="HZW165" s="619"/>
      <c r="HZX165" s="619"/>
      <c r="HZY165" s="619"/>
      <c r="HZZ165" s="619"/>
      <c r="IAA165" s="619"/>
      <c r="IAB165" s="619"/>
      <c r="IAC165" s="619"/>
      <c r="IAD165" s="619"/>
      <c r="IAE165" s="619"/>
      <c r="IAF165" s="619"/>
      <c r="IAG165" s="619"/>
      <c r="IAH165" s="619"/>
      <c r="IAI165" s="619"/>
      <c r="IAJ165" s="619"/>
      <c r="IAK165" s="619"/>
      <c r="IAL165" s="619"/>
      <c r="IAM165" s="619"/>
      <c r="IAN165" s="619"/>
      <c r="IAO165" s="619"/>
      <c r="IAP165" s="619"/>
      <c r="IAQ165" s="619"/>
      <c r="IAR165" s="619"/>
      <c r="IAS165" s="619"/>
      <c r="IAT165" s="619"/>
      <c r="IAU165" s="619"/>
      <c r="IAV165" s="619"/>
      <c r="IAW165" s="619"/>
      <c r="IAX165" s="619"/>
      <c r="IAY165" s="619"/>
      <c r="IAZ165" s="619"/>
      <c r="IBA165" s="619"/>
      <c r="IBB165" s="619"/>
      <c r="IBC165" s="619"/>
      <c r="IBD165" s="619"/>
      <c r="IBE165" s="619"/>
      <c r="IBF165" s="619"/>
      <c r="IBG165" s="619"/>
      <c r="IBH165" s="619"/>
      <c r="IBI165" s="619"/>
      <c r="IBJ165" s="619"/>
      <c r="IBK165" s="619"/>
      <c r="IBL165" s="619"/>
      <c r="IBM165" s="619"/>
      <c r="IBN165" s="619"/>
      <c r="IBO165" s="619"/>
      <c r="IBP165" s="619"/>
      <c r="IBQ165" s="619"/>
      <c r="IBR165" s="619"/>
      <c r="IBS165" s="619"/>
      <c r="IBT165" s="619"/>
      <c r="IBU165" s="619"/>
      <c r="IBV165" s="619"/>
      <c r="IBW165" s="619"/>
      <c r="IBX165" s="619"/>
      <c r="IBY165" s="619"/>
      <c r="IBZ165" s="619"/>
      <c r="ICA165" s="619"/>
      <c r="ICB165" s="619"/>
      <c r="ICC165" s="619"/>
      <c r="ICD165" s="619"/>
      <c r="ICE165" s="619"/>
      <c r="ICF165" s="619"/>
      <c r="ICG165" s="619"/>
      <c r="ICH165" s="619"/>
      <c r="ICI165" s="619"/>
      <c r="ICJ165" s="619"/>
      <c r="ICK165" s="619"/>
      <c r="ICL165" s="619"/>
      <c r="ICM165" s="619"/>
      <c r="ICN165" s="619"/>
      <c r="ICO165" s="619"/>
      <c r="ICP165" s="619"/>
      <c r="ICQ165" s="619"/>
      <c r="ICR165" s="619"/>
      <c r="ICS165" s="619"/>
      <c r="ICT165" s="619"/>
      <c r="ICU165" s="619"/>
      <c r="ICV165" s="619"/>
      <c r="ICW165" s="619"/>
      <c r="ICX165" s="619"/>
      <c r="ICY165" s="619"/>
      <c r="ICZ165" s="619"/>
      <c r="IDA165" s="619"/>
      <c r="IDB165" s="619"/>
      <c r="IDC165" s="619"/>
      <c r="IDD165" s="619"/>
      <c r="IDE165" s="619"/>
      <c r="IDF165" s="619"/>
      <c r="IDG165" s="619"/>
      <c r="IDH165" s="619"/>
      <c r="IDI165" s="619"/>
      <c r="IDJ165" s="619"/>
      <c r="IDK165" s="619"/>
      <c r="IDL165" s="619"/>
      <c r="IDM165" s="619"/>
      <c r="IDN165" s="619"/>
      <c r="IDO165" s="619"/>
      <c r="IDP165" s="619"/>
      <c r="IDQ165" s="619"/>
      <c r="IDR165" s="619"/>
      <c r="IDS165" s="619"/>
      <c r="IDT165" s="619"/>
      <c r="IDU165" s="619"/>
      <c r="IDV165" s="619"/>
      <c r="IDW165" s="619"/>
      <c r="IDX165" s="619"/>
      <c r="IDY165" s="619"/>
      <c r="IDZ165" s="619"/>
      <c r="IEA165" s="619"/>
      <c r="IEB165" s="619"/>
      <c r="IEC165" s="619"/>
      <c r="IED165" s="619"/>
      <c r="IEE165" s="619"/>
      <c r="IEF165" s="619"/>
      <c r="IEG165" s="619"/>
      <c r="IEH165" s="619"/>
      <c r="IEI165" s="619"/>
      <c r="IEJ165" s="619"/>
      <c r="IEK165" s="619"/>
      <c r="IEL165" s="619"/>
      <c r="IEM165" s="619"/>
      <c r="IEN165" s="619"/>
      <c r="IEO165" s="619"/>
      <c r="IEP165" s="619"/>
      <c r="IEQ165" s="619"/>
      <c r="IER165" s="619"/>
      <c r="IES165" s="619"/>
      <c r="IET165" s="619"/>
      <c r="IEU165" s="619"/>
      <c r="IEV165" s="619"/>
      <c r="IEW165" s="619"/>
      <c r="IEX165" s="619"/>
      <c r="IEY165" s="619"/>
      <c r="IEZ165" s="619"/>
      <c r="IFA165" s="619"/>
      <c r="IFB165" s="619"/>
      <c r="IFC165" s="619"/>
      <c r="IFD165" s="619"/>
      <c r="IFE165" s="619"/>
      <c r="IFF165" s="619"/>
      <c r="IFG165" s="619"/>
      <c r="IFH165" s="619"/>
      <c r="IFI165" s="619"/>
      <c r="IFJ165" s="619"/>
      <c r="IFK165" s="619"/>
      <c r="IFL165" s="619"/>
      <c r="IFM165" s="619"/>
      <c r="IFN165" s="619"/>
      <c r="IFO165" s="619"/>
      <c r="IFP165" s="619"/>
      <c r="IFQ165" s="619"/>
      <c r="IFR165" s="619"/>
      <c r="IFS165" s="619"/>
      <c r="IFT165" s="619"/>
      <c r="IFU165" s="619"/>
      <c r="IFV165" s="619"/>
      <c r="IFW165" s="619"/>
      <c r="IFX165" s="619"/>
      <c r="IFY165" s="619"/>
      <c r="IFZ165" s="619"/>
      <c r="IGA165" s="619"/>
      <c r="IGB165" s="619"/>
      <c r="IGC165" s="619"/>
      <c r="IGD165" s="619"/>
      <c r="IGE165" s="619"/>
      <c r="IGF165" s="619"/>
      <c r="IGG165" s="619"/>
      <c r="IGH165" s="619"/>
      <c r="IGI165" s="619"/>
      <c r="IGJ165" s="619"/>
      <c r="IGK165" s="619"/>
      <c r="IGL165" s="619"/>
      <c r="IGM165" s="619"/>
      <c r="IGN165" s="619"/>
      <c r="IGO165" s="619"/>
      <c r="IGP165" s="619"/>
      <c r="IGQ165" s="619"/>
      <c r="IGR165" s="619"/>
      <c r="IGS165" s="619"/>
      <c r="IGT165" s="619"/>
      <c r="IGU165" s="619"/>
      <c r="IGV165" s="619"/>
      <c r="IGW165" s="619"/>
      <c r="IGX165" s="619"/>
      <c r="IGY165" s="619"/>
      <c r="IGZ165" s="619"/>
      <c r="IHA165" s="619"/>
      <c r="IHB165" s="619"/>
      <c r="IHC165" s="619"/>
      <c r="IHD165" s="619"/>
      <c r="IHE165" s="619"/>
      <c r="IHF165" s="619"/>
      <c r="IHG165" s="619"/>
      <c r="IHH165" s="619"/>
      <c r="IHI165" s="619"/>
      <c r="IHJ165" s="619"/>
      <c r="IHK165" s="619"/>
      <c r="IHL165" s="619"/>
      <c r="IHM165" s="619"/>
      <c r="IHN165" s="619"/>
      <c r="IHO165" s="619"/>
      <c r="IHP165" s="619"/>
      <c r="IHQ165" s="619"/>
      <c r="IHR165" s="619"/>
      <c r="IHS165" s="619"/>
      <c r="IHT165" s="619"/>
      <c r="IHU165" s="619"/>
      <c r="IHV165" s="619"/>
      <c r="IHW165" s="619"/>
      <c r="IHX165" s="619"/>
      <c r="IHY165" s="619"/>
      <c r="IHZ165" s="619"/>
      <c r="IIA165" s="619"/>
      <c r="IIB165" s="619"/>
      <c r="IIC165" s="619"/>
      <c r="IID165" s="619"/>
      <c r="IIE165" s="619"/>
      <c r="IIF165" s="619"/>
      <c r="IIG165" s="619"/>
      <c r="IIH165" s="619"/>
      <c r="III165" s="619"/>
      <c r="IIJ165" s="619"/>
      <c r="IIK165" s="619"/>
      <c r="IIL165" s="619"/>
      <c r="IIM165" s="619"/>
      <c r="IIN165" s="619"/>
      <c r="IIO165" s="619"/>
      <c r="IIP165" s="619"/>
      <c r="IIQ165" s="619"/>
      <c r="IIR165" s="619"/>
      <c r="IIS165" s="619"/>
      <c r="IIT165" s="619"/>
      <c r="IIU165" s="619"/>
      <c r="IIV165" s="619"/>
      <c r="IIW165" s="619"/>
      <c r="IIX165" s="619"/>
      <c r="IIY165" s="619"/>
      <c r="IIZ165" s="619"/>
      <c r="IJA165" s="619"/>
      <c r="IJB165" s="619"/>
      <c r="IJC165" s="619"/>
      <c r="IJD165" s="619"/>
      <c r="IJE165" s="619"/>
      <c r="IJF165" s="619"/>
      <c r="IJG165" s="619"/>
      <c r="IJH165" s="619"/>
      <c r="IJI165" s="619"/>
      <c r="IJJ165" s="619"/>
      <c r="IJK165" s="619"/>
      <c r="IJL165" s="619"/>
      <c r="IJM165" s="619"/>
      <c r="IJN165" s="619"/>
      <c r="IJO165" s="619"/>
      <c r="IJP165" s="619"/>
      <c r="IJQ165" s="619"/>
      <c r="IJR165" s="619"/>
      <c r="IJS165" s="619"/>
      <c r="IJT165" s="619"/>
      <c r="IJU165" s="619"/>
      <c r="IJV165" s="619"/>
      <c r="IJW165" s="619"/>
      <c r="IJX165" s="619"/>
      <c r="IJY165" s="619"/>
      <c r="IJZ165" s="619"/>
      <c r="IKA165" s="619"/>
      <c r="IKB165" s="619"/>
      <c r="IKC165" s="619"/>
      <c r="IKD165" s="619"/>
      <c r="IKE165" s="619"/>
      <c r="IKF165" s="619"/>
      <c r="IKG165" s="619"/>
      <c r="IKH165" s="619"/>
      <c r="IKI165" s="619"/>
      <c r="IKJ165" s="619"/>
      <c r="IKK165" s="619"/>
      <c r="IKL165" s="619"/>
      <c r="IKM165" s="619"/>
      <c r="IKN165" s="619"/>
      <c r="IKO165" s="619"/>
      <c r="IKP165" s="619"/>
      <c r="IKQ165" s="619"/>
      <c r="IKR165" s="619"/>
      <c r="IKS165" s="619"/>
      <c r="IKT165" s="619"/>
      <c r="IKU165" s="619"/>
      <c r="IKV165" s="619"/>
      <c r="IKW165" s="619"/>
      <c r="IKX165" s="619"/>
      <c r="IKY165" s="619"/>
      <c r="IKZ165" s="619"/>
      <c r="ILA165" s="619"/>
      <c r="ILB165" s="619"/>
      <c r="ILC165" s="619"/>
      <c r="ILD165" s="619"/>
      <c r="ILE165" s="619"/>
      <c r="ILF165" s="619"/>
      <c r="ILG165" s="619"/>
      <c r="ILH165" s="619"/>
      <c r="ILI165" s="619"/>
      <c r="ILJ165" s="619"/>
      <c r="ILK165" s="619"/>
      <c r="ILL165" s="619"/>
      <c r="ILM165" s="619"/>
      <c r="ILN165" s="619"/>
      <c r="ILO165" s="619"/>
      <c r="ILP165" s="619"/>
      <c r="ILQ165" s="619"/>
      <c r="ILR165" s="619"/>
      <c r="ILS165" s="619"/>
      <c r="ILT165" s="619"/>
      <c r="ILU165" s="619"/>
      <c r="ILV165" s="619"/>
      <c r="ILW165" s="619"/>
      <c r="ILX165" s="619"/>
      <c r="ILY165" s="619"/>
      <c r="ILZ165" s="619"/>
      <c r="IMA165" s="619"/>
      <c r="IMB165" s="619"/>
      <c r="IMC165" s="619"/>
      <c r="IMD165" s="619"/>
      <c r="IME165" s="619"/>
      <c r="IMF165" s="619"/>
      <c r="IMG165" s="619"/>
      <c r="IMH165" s="619"/>
      <c r="IMI165" s="619"/>
      <c r="IMJ165" s="619"/>
      <c r="IMK165" s="619"/>
      <c r="IML165" s="619"/>
      <c r="IMM165" s="619"/>
      <c r="IMN165" s="619"/>
      <c r="IMO165" s="619"/>
      <c r="IMP165" s="619"/>
      <c r="IMQ165" s="619"/>
      <c r="IMR165" s="619"/>
      <c r="IMS165" s="619"/>
      <c r="IMT165" s="619"/>
      <c r="IMU165" s="619"/>
      <c r="IMV165" s="619"/>
      <c r="IMW165" s="619"/>
      <c r="IMX165" s="619"/>
      <c r="IMY165" s="619"/>
      <c r="IMZ165" s="619"/>
      <c r="INA165" s="619"/>
      <c r="INB165" s="619"/>
      <c r="INC165" s="619"/>
      <c r="IND165" s="619"/>
      <c r="INE165" s="619"/>
      <c r="INF165" s="619"/>
      <c r="ING165" s="619"/>
      <c r="INH165" s="619"/>
      <c r="INI165" s="619"/>
      <c r="INJ165" s="619"/>
      <c r="INK165" s="619"/>
      <c r="INL165" s="619"/>
      <c r="INM165" s="619"/>
      <c r="INN165" s="619"/>
      <c r="INO165" s="619"/>
      <c r="INP165" s="619"/>
      <c r="INQ165" s="619"/>
      <c r="INR165" s="619"/>
      <c r="INS165" s="619"/>
      <c r="INT165" s="619"/>
      <c r="INU165" s="619"/>
      <c r="INV165" s="619"/>
      <c r="INW165" s="619"/>
      <c r="INX165" s="619"/>
      <c r="INY165" s="619"/>
      <c r="INZ165" s="619"/>
      <c r="IOA165" s="619"/>
      <c r="IOB165" s="619"/>
      <c r="IOC165" s="619"/>
      <c r="IOD165" s="619"/>
      <c r="IOE165" s="619"/>
      <c r="IOF165" s="619"/>
      <c r="IOG165" s="619"/>
      <c r="IOH165" s="619"/>
      <c r="IOI165" s="619"/>
      <c r="IOJ165" s="619"/>
      <c r="IOK165" s="619"/>
      <c r="IOL165" s="619"/>
      <c r="IOM165" s="619"/>
      <c r="ION165" s="619"/>
      <c r="IOO165" s="619"/>
      <c r="IOP165" s="619"/>
      <c r="IOQ165" s="619"/>
      <c r="IOR165" s="619"/>
      <c r="IOS165" s="619"/>
      <c r="IOT165" s="619"/>
      <c r="IOU165" s="619"/>
      <c r="IOV165" s="619"/>
      <c r="IOW165" s="619"/>
      <c r="IOX165" s="619"/>
      <c r="IOY165" s="619"/>
      <c r="IOZ165" s="619"/>
      <c r="IPA165" s="619"/>
      <c r="IPB165" s="619"/>
      <c r="IPC165" s="619"/>
      <c r="IPD165" s="619"/>
      <c r="IPE165" s="619"/>
      <c r="IPF165" s="619"/>
      <c r="IPG165" s="619"/>
      <c r="IPH165" s="619"/>
      <c r="IPI165" s="619"/>
      <c r="IPJ165" s="619"/>
      <c r="IPK165" s="619"/>
      <c r="IPL165" s="619"/>
      <c r="IPM165" s="619"/>
      <c r="IPN165" s="619"/>
      <c r="IPO165" s="619"/>
      <c r="IPP165" s="619"/>
      <c r="IPQ165" s="619"/>
      <c r="IPR165" s="619"/>
      <c r="IPS165" s="619"/>
      <c r="IPT165" s="619"/>
      <c r="IPU165" s="619"/>
      <c r="IPV165" s="619"/>
      <c r="IPW165" s="619"/>
      <c r="IPX165" s="619"/>
      <c r="IPY165" s="619"/>
      <c r="IPZ165" s="619"/>
      <c r="IQA165" s="619"/>
      <c r="IQB165" s="619"/>
      <c r="IQC165" s="619"/>
      <c r="IQD165" s="619"/>
      <c r="IQE165" s="619"/>
      <c r="IQF165" s="619"/>
      <c r="IQG165" s="619"/>
      <c r="IQH165" s="619"/>
      <c r="IQI165" s="619"/>
      <c r="IQJ165" s="619"/>
      <c r="IQK165" s="619"/>
      <c r="IQL165" s="619"/>
      <c r="IQM165" s="619"/>
      <c r="IQN165" s="619"/>
      <c r="IQO165" s="619"/>
      <c r="IQP165" s="619"/>
      <c r="IQQ165" s="619"/>
      <c r="IQR165" s="619"/>
      <c r="IQS165" s="619"/>
      <c r="IQT165" s="619"/>
      <c r="IQU165" s="619"/>
      <c r="IQV165" s="619"/>
      <c r="IQW165" s="619"/>
      <c r="IQX165" s="619"/>
      <c r="IQY165" s="619"/>
      <c r="IQZ165" s="619"/>
      <c r="IRA165" s="619"/>
      <c r="IRB165" s="619"/>
      <c r="IRC165" s="619"/>
      <c r="IRD165" s="619"/>
      <c r="IRE165" s="619"/>
      <c r="IRF165" s="619"/>
      <c r="IRG165" s="619"/>
      <c r="IRH165" s="619"/>
      <c r="IRI165" s="619"/>
      <c r="IRJ165" s="619"/>
      <c r="IRK165" s="619"/>
      <c r="IRL165" s="619"/>
      <c r="IRM165" s="619"/>
      <c r="IRN165" s="619"/>
      <c r="IRO165" s="619"/>
      <c r="IRP165" s="619"/>
      <c r="IRQ165" s="619"/>
      <c r="IRR165" s="619"/>
      <c r="IRS165" s="619"/>
      <c r="IRT165" s="619"/>
      <c r="IRU165" s="619"/>
      <c r="IRV165" s="619"/>
      <c r="IRW165" s="619"/>
      <c r="IRX165" s="619"/>
      <c r="IRY165" s="619"/>
      <c r="IRZ165" s="619"/>
      <c r="ISA165" s="619"/>
      <c r="ISB165" s="619"/>
      <c r="ISC165" s="619"/>
      <c r="ISD165" s="619"/>
      <c r="ISE165" s="619"/>
      <c r="ISF165" s="619"/>
      <c r="ISG165" s="619"/>
      <c r="ISH165" s="619"/>
      <c r="ISI165" s="619"/>
      <c r="ISJ165" s="619"/>
      <c r="ISK165" s="619"/>
      <c r="ISL165" s="619"/>
      <c r="ISM165" s="619"/>
      <c r="ISN165" s="619"/>
      <c r="ISO165" s="619"/>
      <c r="ISP165" s="619"/>
      <c r="ISQ165" s="619"/>
      <c r="ISR165" s="619"/>
      <c r="ISS165" s="619"/>
      <c r="IST165" s="619"/>
      <c r="ISU165" s="619"/>
      <c r="ISV165" s="619"/>
      <c r="ISW165" s="619"/>
      <c r="ISX165" s="619"/>
      <c r="ISY165" s="619"/>
      <c r="ISZ165" s="619"/>
      <c r="ITA165" s="619"/>
      <c r="ITB165" s="619"/>
      <c r="ITC165" s="619"/>
      <c r="ITD165" s="619"/>
      <c r="ITE165" s="619"/>
      <c r="ITF165" s="619"/>
      <c r="ITG165" s="619"/>
      <c r="ITH165" s="619"/>
      <c r="ITI165" s="619"/>
      <c r="ITJ165" s="619"/>
      <c r="ITK165" s="619"/>
      <c r="ITL165" s="619"/>
      <c r="ITM165" s="619"/>
      <c r="ITN165" s="619"/>
      <c r="ITO165" s="619"/>
      <c r="ITP165" s="619"/>
      <c r="ITQ165" s="619"/>
      <c r="ITR165" s="619"/>
      <c r="ITS165" s="619"/>
      <c r="ITT165" s="619"/>
      <c r="ITU165" s="619"/>
      <c r="ITV165" s="619"/>
      <c r="ITW165" s="619"/>
      <c r="ITX165" s="619"/>
      <c r="ITY165" s="619"/>
      <c r="ITZ165" s="619"/>
      <c r="IUA165" s="619"/>
      <c r="IUB165" s="619"/>
      <c r="IUC165" s="619"/>
      <c r="IUD165" s="619"/>
      <c r="IUE165" s="619"/>
      <c r="IUF165" s="619"/>
      <c r="IUG165" s="619"/>
      <c r="IUH165" s="619"/>
      <c r="IUI165" s="619"/>
      <c r="IUJ165" s="619"/>
      <c r="IUK165" s="619"/>
      <c r="IUL165" s="619"/>
      <c r="IUM165" s="619"/>
      <c r="IUN165" s="619"/>
      <c r="IUO165" s="619"/>
      <c r="IUP165" s="619"/>
      <c r="IUQ165" s="619"/>
      <c r="IUR165" s="619"/>
      <c r="IUS165" s="619"/>
      <c r="IUT165" s="619"/>
      <c r="IUU165" s="619"/>
      <c r="IUV165" s="619"/>
      <c r="IUW165" s="619"/>
      <c r="IUX165" s="619"/>
      <c r="IUY165" s="619"/>
      <c r="IUZ165" s="619"/>
      <c r="IVA165" s="619"/>
      <c r="IVB165" s="619"/>
      <c r="IVC165" s="619"/>
      <c r="IVD165" s="619"/>
      <c r="IVE165" s="619"/>
      <c r="IVF165" s="619"/>
      <c r="IVG165" s="619"/>
      <c r="IVH165" s="619"/>
      <c r="IVI165" s="619"/>
      <c r="IVJ165" s="619"/>
      <c r="IVK165" s="619"/>
      <c r="IVL165" s="619"/>
      <c r="IVM165" s="619"/>
      <c r="IVN165" s="619"/>
      <c r="IVO165" s="619"/>
      <c r="IVP165" s="619"/>
      <c r="IVQ165" s="619"/>
      <c r="IVR165" s="619"/>
      <c r="IVS165" s="619"/>
      <c r="IVT165" s="619"/>
      <c r="IVU165" s="619"/>
      <c r="IVV165" s="619"/>
      <c r="IVW165" s="619"/>
      <c r="IVX165" s="619"/>
      <c r="IVY165" s="619"/>
      <c r="IVZ165" s="619"/>
      <c r="IWA165" s="619"/>
      <c r="IWB165" s="619"/>
      <c r="IWC165" s="619"/>
      <c r="IWD165" s="619"/>
      <c r="IWE165" s="619"/>
      <c r="IWF165" s="619"/>
      <c r="IWG165" s="619"/>
      <c r="IWH165" s="619"/>
      <c r="IWI165" s="619"/>
      <c r="IWJ165" s="619"/>
      <c r="IWK165" s="619"/>
      <c r="IWL165" s="619"/>
      <c r="IWM165" s="619"/>
      <c r="IWN165" s="619"/>
      <c r="IWO165" s="619"/>
      <c r="IWP165" s="619"/>
      <c r="IWQ165" s="619"/>
      <c r="IWR165" s="619"/>
      <c r="IWS165" s="619"/>
      <c r="IWT165" s="619"/>
      <c r="IWU165" s="619"/>
      <c r="IWV165" s="619"/>
      <c r="IWW165" s="619"/>
      <c r="IWX165" s="619"/>
      <c r="IWY165" s="619"/>
      <c r="IWZ165" s="619"/>
      <c r="IXA165" s="619"/>
      <c r="IXB165" s="619"/>
      <c r="IXC165" s="619"/>
      <c r="IXD165" s="619"/>
      <c r="IXE165" s="619"/>
      <c r="IXF165" s="619"/>
      <c r="IXG165" s="619"/>
      <c r="IXH165" s="619"/>
      <c r="IXI165" s="619"/>
      <c r="IXJ165" s="619"/>
      <c r="IXK165" s="619"/>
      <c r="IXL165" s="619"/>
      <c r="IXM165" s="619"/>
      <c r="IXN165" s="619"/>
      <c r="IXO165" s="619"/>
      <c r="IXP165" s="619"/>
      <c r="IXQ165" s="619"/>
      <c r="IXR165" s="619"/>
      <c r="IXS165" s="619"/>
      <c r="IXT165" s="619"/>
      <c r="IXU165" s="619"/>
      <c r="IXV165" s="619"/>
      <c r="IXW165" s="619"/>
      <c r="IXX165" s="619"/>
      <c r="IXY165" s="619"/>
      <c r="IXZ165" s="619"/>
      <c r="IYA165" s="619"/>
      <c r="IYB165" s="619"/>
      <c r="IYC165" s="619"/>
      <c r="IYD165" s="619"/>
      <c r="IYE165" s="619"/>
      <c r="IYF165" s="619"/>
      <c r="IYG165" s="619"/>
      <c r="IYH165" s="619"/>
      <c r="IYI165" s="619"/>
      <c r="IYJ165" s="619"/>
      <c r="IYK165" s="619"/>
      <c r="IYL165" s="619"/>
      <c r="IYM165" s="619"/>
      <c r="IYN165" s="619"/>
      <c r="IYO165" s="619"/>
      <c r="IYP165" s="619"/>
      <c r="IYQ165" s="619"/>
      <c r="IYR165" s="619"/>
      <c r="IYS165" s="619"/>
      <c r="IYT165" s="619"/>
      <c r="IYU165" s="619"/>
      <c r="IYV165" s="619"/>
      <c r="IYW165" s="619"/>
      <c r="IYX165" s="619"/>
      <c r="IYY165" s="619"/>
      <c r="IYZ165" s="619"/>
      <c r="IZA165" s="619"/>
      <c r="IZB165" s="619"/>
      <c r="IZC165" s="619"/>
      <c r="IZD165" s="619"/>
      <c r="IZE165" s="619"/>
      <c r="IZF165" s="619"/>
      <c r="IZG165" s="619"/>
      <c r="IZH165" s="619"/>
      <c r="IZI165" s="619"/>
      <c r="IZJ165" s="619"/>
      <c r="IZK165" s="619"/>
      <c r="IZL165" s="619"/>
      <c r="IZM165" s="619"/>
      <c r="IZN165" s="619"/>
      <c r="IZO165" s="619"/>
      <c r="IZP165" s="619"/>
      <c r="IZQ165" s="619"/>
      <c r="IZR165" s="619"/>
      <c r="IZS165" s="619"/>
      <c r="IZT165" s="619"/>
      <c r="IZU165" s="619"/>
      <c r="IZV165" s="619"/>
      <c r="IZW165" s="619"/>
      <c r="IZX165" s="619"/>
      <c r="IZY165" s="619"/>
      <c r="IZZ165" s="619"/>
      <c r="JAA165" s="619"/>
      <c r="JAB165" s="619"/>
      <c r="JAC165" s="619"/>
      <c r="JAD165" s="619"/>
      <c r="JAE165" s="619"/>
      <c r="JAF165" s="619"/>
      <c r="JAG165" s="619"/>
      <c r="JAH165" s="619"/>
      <c r="JAI165" s="619"/>
      <c r="JAJ165" s="619"/>
      <c r="JAK165" s="619"/>
      <c r="JAL165" s="619"/>
      <c r="JAM165" s="619"/>
      <c r="JAN165" s="619"/>
      <c r="JAO165" s="619"/>
      <c r="JAP165" s="619"/>
      <c r="JAQ165" s="619"/>
      <c r="JAR165" s="619"/>
      <c r="JAS165" s="619"/>
      <c r="JAT165" s="619"/>
      <c r="JAU165" s="619"/>
      <c r="JAV165" s="619"/>
      <c r="JAW165" s="619"/>
      <c r="JAX165" s="619"/>
      <c r="JAY165" s="619"/>
      <c r="JAZ165" s="619"/>
      <c r="JBA165" s="619"/>
      <c r="JBB165" s="619"/>
      <c r="JBC165" s="619"/>
      <c r="JBD165" s="619"/>
      <c r="JBE165" s="619"/>
      <c r="JBF165" s="619"/>
      <c r="JBG165" s="619"/>
      <c r="JBH165" s="619"/>
      <c r="JBI165" s="619"/>
      <c r="JBJ165" s="619"/>
      <c r="JBK165" s="619"/>
      <c r="JBL165" s="619"/>
      <c r="JBM165" s="619"/>
      <c r="JBN165" s="619"/>
      <c r="JBO165" s="619"/>
      <c r="JBP165" s="619"/>
      <c r="JBQ165" s="619"/>
      <c r="JBR165" s="619"/>
      <c r="JBS165" s="619"/>
      <c r="JBT165" s="619"/>
      <c r="JBU165" s="619"/>
      <c r="JBV165" s="619"/>
      <c r="JBW165" s="619"/>
      <c r="JBX165" s="619"/>
      <c r="JBY165" s="619"/>
      <c r="JBZ165" s="619"/>
      <c r="JCA165" s="619"/>
      <c r="JCB165" s="619"/>
      <c r="JCC165" s="619"/>
      <c r="JCD165" s="619"/>
      <c r="JCE165" s="619"/>
      <c r="JCF165" s="619"/>
      <c r="JCG165" s="619"/>
      <c r="JCH165" s="619"/>
      <c r="JCI165" s="619"/>
      <c r="JCJ165" s="619"/>
      <c r="JCK165" s="619"/>
      <c r="JCL165" s="619"/>
      <c r="JCM165" s="619"/>
      <c r="JCN165" s="619"/>
      <c r="JCO165" s="619"/>
      <c r="JCP165" s="619"/>
      <c r="JCQ165" s="619"/>
      <c r="JCR165" s="619"/>
      <c r="JCS165" s="619"/>
      <c r="JCT165" s="619"/>
      <c r="JCU165" s="619"/>
      <c r="JCV165" s="619"/>
      <c r="JCW165" s="619"/>
      <c r="JCX165" s="619"/>
      <c r="JCY165" s="619"/>
      <c r="JCZ165" s="619"/>
      <c r="JDA165" s="619"/>
      <c r="JDB165" s="619"/>
      <c r="JDC165" s="619"/>
      <c r="JDD165" s="619"/>
      <c r="JDE165" s="619"/>
      <c r="JDF165" s="619"/>
      <c r="JDG165" s="619"/>
      <c r="JDH165" s="619"/>
      <c r="JDI165" s="619"/>
      <c r="JDJ165" s="619"/>
      <c r="JDK165" s="619"/>
      <c r="JDL165" s="619"/>
      <c r="JDM165" s="619"/>
      <c r="JDN165" s="619"/>
      <c r="JDO165" s="619"/>
      <c r="JDP165" s="619"/>
      <c r="JDQ165" s="619"/>
      <c r="JDR165" s="619"/>
      <c r="JDS165" s="619"/>
      <c r="JDT165" s="619"/>
      <c r="JDU165" s="619"/>
      <c r="JDV165" s="619"/>
      <c r="JDW165" s="619"/>
      <c r="JDX165" s="619"/>
      <c r="JDY165" s="619"/>
      <c r="JDZ165" s="619"/>
      <c r="JEA165" s="619"/>
      <c r="JEB165" s="619"/>
      <c r="JEC165" s="619"/>
      <c r="JED165" s="619"/>
      <c r="JEE165" s="619"/>
      <c r="JEF165" s="619"/>
      <c r="JEG165" s="619"/>
      <c r="JEH165" s="619"/>
      <c r="JEI165" s="619"/>
      <c r="JEJ165" s="619"/>
      <c r="JEK165" s="619"/>
      <c r="JEL165" s="619"/>
      <c r="JEM165" s="619"/>
      <c r="JEN165" s="619"/>
      <c r="JEO165" s="619"/>
      <c r="JEP165" s="619"/>
      <c r="JEQ165" s="619"/>
      <c r="JER165" s="619"/>
      <c r="JES165" s="619"/>
      <c r="JET165" s="619"/>
      <c r="JEU165" s="619"/>
      <c r="JEV165" s="619"/>
      <c r="JEW165" s="619"/>
      <c r="JEX165" s="619"/>
      <c r="JEY165" s="619"/>
      <c r="JEZ165" s="619"/>
      <c r="JFA165" s="619"/>
      <c r="JFB165" s="619"/>
      <c r="JFC165" s="619"/>
      <c r="JFD165" s="619"/>
      <c r="JFE165" s="619"/>
      <c r="JFF165" s="619"/>
      <c r="JFG165" s="619"/>
      <c r="JFH165" s="619"/>
      <c r="JFI165" s="619"/>
      <c r="JFJ165" s="619"/>
      <c r="JFK165" s="619"/>
      <c r="JFL165" s="619"/>
      <c r="JFM165" s="619"/>
      <c r="JFN165" s="619"/>
      <c r="JFO165" s="619"/>
      <c r="JFP165" s="619"/>
      <c r="JFQ165" s="619"/>
      <c r="JFR165" s="619"/>
      <c r="JFS165" s="619"/>
      <c r="JFT165" s="619"/>
      <c r="JFU165" s="619"/>
      <c r="JFV165" s="619"/>
      <c r="JFW165" s="619"/>
      <c r="JFX165" s="619"/>
      <c r="JFY165" s="619"/>
      <c r="JFZ165" s="619"/>
      <c r="JGA165" s="619"/>
      <c r="JGB165" s="619"/>
      <c r="JGC165" s="619"/>
      <c r="JGD165" s="619"/>
      <c r="JGE165" s="619"/>
      <c r="JGF165" s="619"/>
      <c r="JGG165" s="619"/>
      <c r="JGH165" s="619"/>
      <c r="JGI165" s="619"/>
      <c r="JGJ165" s="619"/>
      <c r="JGK165" s="619"/>
      <c r="JGL165" s="619"/>
      <c r="JGM165" s="619"/>
      <c r="JGN165" s="619"/>
      <c r="JGO165" s="619"/>
      <c r="JGP165" s="619"/>
      <c r="JGQ165" s="619"/>
      <c r="JGR165" s="619"/>
      <c r="JGS165" s="619"/>
      <c r="JGT165" s="619"/>
      <c r="JGU165" s="619"/>
      <c r="JGV165" s="619"/>
      <c r="JGW165" s="619"/>
      <c r="JGX165" s="619"/>
      <c r="JGY165" s="619"/>
      <c r="JGZ165" s="619"/>
      <c r="JHA165" s="619"/>
      <c r="JHB165" s="619"/>
      <c r="JHC165" s="619"/>
      <c r="JHD165" s="619"/>
      <c r="JHE165" s="619"/>
      <c r="JHF165" s="619"/>
      <c r="JHG165" s="619"/>
      <c r="JHH165" s="619"/>
      <c r="JHI165" s="619"/>
      <c r="JHJ165" s="619"/>
      <c r="JHK165" s="619"/>
      <c r="JHL165" s="619"/>
      <c r="JHM165" s="619"/>
      <c r="JHN165" s="619"/>
      <c r="JHO165" s="619"/>
      <c r="JHP165" s="619"/>
      <c r="JHQ165" s="619"/>
      <c r="JHR165" s="619"/>
      <c r="JHS165" s="619"/>
      <c r="JHT165" s="619"/>
      <c r="JHU165" s="619"/>
      <c r="JHV165" s="619"/>
      <c r="JHW165" s="619"/>
      <c r="JHX165" s="619"/>
      <c r="JHY165" s="619"/>
      <c r="JHZ165" s="619"/>
      <c r="JIA165" s="619"/>
      <c r="JIB165" s="619"/>
      <c r="JIC165" s="619"/>
      <c r="JID165" s="619"/>
      <c r="JIE165" s="619"/>
      <c r="JIF165" s="619"/>
      <c r="JIG165" s="619"/>
      <c r="JIH165" s="619"/>
      <c r="JII165" s="619"/>
      <c r="JIJ165" s="619"/>
      <c r="JIK165" s="619"/>
      <c r="JIL165" s="619"/>
      <c r="JIM165" s="619"/>
      <c r="JIN165" s="619"/>
      <c r="JIO165" s="619"/>
      <c r="JIP165" s="619"/>
      <c r="JIQ165" s="619"/>
      <c r="JIR165" s="619"/>
      <c r="JIS165" s="619"/>
      <c r="JIT165" s="619"/>
      <c r="JIU165" s="619"/>
      <c r="JIV165" s="619"/>
      <c r="JIW165" s="619"/>
      <c r="JIX165" s="619"/>
      <c r="JIY165" s="619"/>
      <c r="JIZ165" s="619"/>
      <c r="JJA165" s="619"/>
      <c r="JJB165" s="619"/>
      <c r="JJC165" s="619"/>
      <c r="JJD165" s="619"/>
      <c r="JJE165" s="619"/>
      <c r="JJF165" s="619"/>
      <c r="JJG165" s="619"/>
      <c r="JJH165" s="619"/>
      <c r="JJI165" s="619"/>
      <c r="JJJ165" s="619"/>
      <c r="JJK165" s="619"/>
      <c r="JJL165" s="619"/>
      <c r="JJM165" s="619"/>
      <c r="JJN165" s="619"/>
      <c r="JJO165" s="619"/>
      <c r="JJP165" s="619"/>
      <c r="JJQ165" s="619"/>
      <c r="JJR165" s="619"/>
      <c r="JJS165" s="619"/>
      <c r="JJT165" s="619"/>
      <c r="JJU165" s="619"/>
      <c r="JJV165" s="619"/>
      <c r="JJW165" s="619"/>
      <c r="JJX165" s="619"/>
      <c r="JJY165" s="619"/>
      <c r="JJZ165" s="619"/>
      <c r="JKA165" s="619"/>
      <c r="JKB165" s="619"/>
      <c r="JKC165" s="619"/>
      <c r="JKD165" s="619"/>
      <c r="JKE165" s="619"/>
      <c r="JKF165" s="619"/>
      <c r="JKG165" s="619"/>
      <c r="JKH165" s="619"/>
      <c r="JKI165" s="619"/>
      <c r="JKJ165" s="619"/>
      <c r="JKK165" s="619"/>
      <c r="JKL165" s="619"/>
      <c r="JKM165" s="619"/>
      <c r="JKN165" s="619"/>
      <c r="JKO165" s="619"/>
      <c r="JKP165" s="619"/>
      <c r="JKQ165" s="619"/>
      <c r="JKR165" s="619"/>
      <c r="JKS165" s="619"/>
      <c r="JKT165" s="619"/>
      <c r="JKU165" s="619"/>
      <c r="JKV165" s="619"/>
      <c r="JKW165" s="619"/>
      <c r="JKX165" s="619"/>
      <c r="JKY165" s="619"/>
      <c r="JKZ165" s="619"/>
      <c r="JLA165" s="619"/>
      <c r="JLB165" s="619"/>
      <c r="JLC165" s="619"/>
      <c r="JLD165" s="619"/>
      <c r="JLE165" s="619"/>
      <c r="JLF165" s="619"/>
      <c r="JLG165" s="619"/>
      <c r="JLH165" s="619"/>
      <c r="JLI165" s="619"/>
      <c r="JLJ165" s="619"/>
      <c r="JLK165" s="619"/>
      <c r="JLL165" s="619"/>
      <c r="JLM165" s="619"/>
      <c r="JLN165" s="619"/>
      <c r="JLO165" s="619"/>
      <c r="JLP165" s="619"/>
      <c r="JLQ165" s="619"/>
      <c r="JLR165" s="619"/>
      <c r="JLS165" s="619"/>
      <c r="JLT165" s="619"/>
      <c r="JLU165" s="619"/>
      <c r="JLV165" s="619"/>
      <c r="JLW165" s="619"/>
      <c r="JLX165" s="619"/>
      <c r="JLY165" s="619"/>
      <c r="JLZ165" s="619"/>
      <c r="JMA165" s="619"/>
      <c r="JMB165" s="619"/>
      <c r="JMC165" s="619"/>
      <c r="JMD165" s="619"/>
      <c r="JME165" s="619"/>
      <c r="JMF165" s="619"/>
      <c r="JMG165" s="619"/>
      <c r="JMH165" s="619"/>
      <c r="JMI165" s="619"/>
      <c r="JMJ165" s="619"/>
      <c r="JMK165" s="619"/>
      <c r="JML165" s="619"/>
      <c r="JMM165" s="619"/>
      <c r="JMN165" s="619"/>
      <c r="JMO165" s="619"/>
      <c r="JMP165" s="619"/>
      <c r="JMQ165" s="619"/>
      <c r="JMR165" s="619"/>
      <c r="JMS165" s="619"/>
      <c r="JMT165" s="619"/>
      <c r="JMU165" s="619"/>
      <c r="JMV165" s="619"/>
      <c r="JMW165" s="619"/>
      <c r="JMX165" s="619"/>
      <c r="JMY165" s="619"/>
      <c r="JMZ165" s="619"/>
      <c r="JNA165" s="619"/>
      <c r="JNB165" s="619"/>
      <c r="JNC165" s="619"/>
      <c r="JND165" s="619"/>
      <c r="JNE165" s="619"/>
      <c r="JNF165" s="619"/>
      <c r="JNG165" s="619"/>
      <c r="JNH165" s="619"/>
      <c r="JNI165" s="619"/>
      <c r="JNJ165" s="619"/>
      <c r="JNK165" s="619"/>
      <c r="JNL165" s="619"/>
      <c r="JNM165" s="619"/>
      <c r="JNN165" s="619"/>
      <c r="JNO165" s="619"/>
      <c r="JNP165" s="619"/>
      <c r="JNQ165" s="619"/>
      <c r="JNR165" s="619"/>
      <c r="JNS165" s="619"/>
      <c r="JNT165" s="619"/>
      <c r="JNU165" s="619"/>
      <c r="JNV165" s="619"/>
      <c r="JNW165" s="619"/>
      <c r="JNX165" s="619"/>
      <c r="JNY165" s="619"/>
      <c r="JNZ165" s="619"/>
      <c r="JOA165" s="619"/>
      <c r="JOB165" s="619"/>
      <c r="JOC165" s="619"/>
      <c r="JOD165" s="619"/>
      <c r="JOE165" s="619"/>
      <c r="JOF165" s="619"/>
      <c r="JOG165" s="619"/>
      <c r="JOH165" s="619"/>
      <c r="JOI165" s="619"/>
      <c r="JOJ165" s="619"/>
      <c r="JOK165" s="619"/>
      <c r="JOL165" s="619"/>
      <c r="JOM165" s="619"/>
      <c r="JON165" s="619"/>
      <c r="JOO165" s="619"/>
      <c r="JOP165" s="619"/>
      <c r="JOQ165" s="619"/>
      <c r="JOR165" s="619"/>
      <c r="JOS165" s="619"/>
      <c r="JOT165" s="619"/>
      <c r="JOU165" s="619"/>
      <c r="JOV165" s="619"/>
      <c r="JOW165" s="619"/>
      <c r="JOX165" s="619"/>
      <c r="JOY165" s="619"/>
      <c r="JOZ165" s="619"/>
      <c r="JPA165" s="619"/>
      <c r="JPB165" s="619"/>
      <c r="JPC165" s="619"/>
      <c r="JPD165" s="619"/>
      <c r="JPE165" s="619"/>
      <c r="JPF165" s="619"/>
      <c r="JPG165" s="619"/>
      <c r="JPH165" s="619"/>
      <c r="JPI165" s="619"/>
      <c r="JPJ165" s="619"/>
      <c r="JPK165" s="619"/>
      <c r="JPL165" s="619"/>
      <c r="JPM165" s="619"/>
      <c r="JPN165" s="619"/>
      <c r="JPO165" s="619"/>
      <c r="JPP165" s="619"/>
      <c r="JPQ165" s="619"/>
      <c r="JPR165" s="619"/>
      <c r="JPS165" s="619"/>
      <c r="JPT165" s="619"/>
      <c r="JPU165" s="619"/>
      <c r="JPV165" s="619"/>
      <c r="JPW165" s="619"/>
      <c r="JPX165" s="619"/>
      <c r="JPY165" s="619"/>
      <c r="JPZ165" s="619"/>
      <c r="JQA165" s="619"/>
      <c r="JQB165" s="619"/>
      <c r="JQC165" s="619"/>
      <c r="JQD165" s="619"/>
      <c r="JQE165" s="619"/>
      <c r="JQF165" s="619"/>
      <c r="JQG165" s="619"/>
      <c r="JQH165" s="619"/>
      <c r="JQI165" s="619"/>
      <c r="JQJ165" s="619"/>
      <c r="JQK165" s="619"/>
      <c r="JQL165" s="619"/>
      <c r="JQM165" s="619"/>
      <c r="JQN165" s="619"/>
      <c r="JQO165" s="619"/>
      <c r="JQP165" s="619"/>
      <c r="JQQ165" s="619"/>
      <c r="JQR165" s="619"/>
      <c r="JQS165" s="619"/>
      <c r="JQT165" s="619"/>
      <c r="JQU165" s="619"/>
      <c r="JQV165" s="619"/>
      <c r="JQW165" s="619"/>
      <c r="JQX165" s="619"/>
      <c r="JQY165" s="619"/>
      <c r="JQZ165" s="619"/>
      <c r="JRA165" s="619"/>
      <c r="JRB165" s="619"/>
      <c r="JRC165" s="619"/>
      <c r="JRD165" s="619"/>
      <c r="JRE165" s="619"/>
      <c r="JRF165" s="619"/>
      <c r="JRG165" s="619"/>
      <c r="JRH165" s="619"/>
      <c r="JRI165" s="619"/>
      <c r="JRJ165" s="619"/>
      <c r="JRK165" s="619"/>
      <c r="JRL165" s="619"/>
      <c r="JRM165" s="619"/>
      <c r="JRN165" s="619"/>
      <c r="JRO165" s="619"/>
      <c r="JRP165" s="619"/>
      <c r="JRQ165" s="619"/>
      <c r="JRR165" s="619"/>
      <c r="JRS165" s="619"/>
      <c r="JRT165" s="619"/>
      <c r="JRU165" s="619"/>
      <c r="JRV165" s="619"/>
      <c r="JRW165" s="619"/>
      <c r="JRX165" s="619"/>
      <c r="JRY165" s="619"/>
      <c r="JRZ165" s="619"/>
      <c r="JSA165" s="619"/>
      <c r="JSB165" s="619"/>
      <c r="JSC165" s="619"/>
      <c r="JSD165" s="619"/>
      <c r="JSE165" s="619"/>
      <c r="JSF165" s="619"/>
      <c r="JSG165" s="619"/>
      <c r="JSH165" s="619"/>
      <c r="JSI165" s="619"/>
      <c r="JSJ165" s="619"/>
      <c r="JSK165" s="619"/>
      <c r="JSL165" s="619"/>
      <c r="JSM165" s="619"/>
      <c r="JSN165" s="619"/>
      <c r="JSO165" s="619"/>
      <c r="JSP165" s="619"/>
      <c r="JSQ165" s="619"/>
      <c r="JSR165" s="619"/>
      <c r="JSS165" s="619"/>
      <c r="JST165" s="619"/>
      <c r="JSU165" s="619"/>
      <c r="JSV165" s="619"/>
      <c r="JSW165" s="619"/>
      <c r="JSX165" s="619"/>
      <c r="JSY165" s="619"/>
      <c r="JSZ165" s="619"/>
      <c r="JTA165" s="619"/>
      <c r="JTB165" s="619"/>
      <c r="JTC165" s="619"/>
      <c r="JTD165" s="619"/>
      <c r="JTE165" s="619"/>
      <c r="JTF165" s="619"/>
      <c r="JTG165" s="619"/>
      <c r="JTH165" s="619"/>
      <c r="JTI165" s="619"/>
      <c r="JTJ165" s="619"/>
      <c r="JTK165" s="619"/>
      <c r="JTL165" s="619"/>
      <c r="JTM165" s="619"/>
      <c r="JTN165" s="619"/>
      <c r="JTO165" s="619"/>
      <c r="JTP165" s="619"/>
      <c r="JTQ165" s="619"/>
      <c r="JTR165" s="619"/>
      <c r="JTS165" s="619"/>
      <c r="JTT165" s="619"/>
      <c r="JTU165" s="619"/>
      <c r="JTV165" s="619"/>
      <c r="JTW165" s="619"/>
      <c r="JTX165" s="619"/>
      <c r="JTY165" s="619"/>
      <c r="JTZ165" s="619"/>
      <c r="JUA165" s="619"/>
      <c r="JUB165" s="619"/>
      <c r="JUC165" s="619"/>
      <c r="JUD165" s="619"/>
      <c r="JUE165" s="619"/>
      <c r="JUF165" s="619"/>
      <c r="JUG165" s="619"/>
      <c r="JUH165" s="619"/>
      <c r="JUI165" s="619"/>
      <c r="JUJ165" s="619"/>
      <c r="JUK165" s="619"/>
      <c r="JUL165" s="619"/>
      <c r="JUM165" s="619"/>
      <c r="JUN165" s="619"/>
      <c r="JUO165" s="619"/>
      <c r="JUP165" s="619"/>
      <c r="JUQ165" s="619"/>
      <c r="JUR165" s="619"/>
      <c r="JUS165" s="619"/>
      <c r="JUT165" s="619"/>
      <c r="JUU165" s="619"/>
      <c r="JUV165" s="619"/>
      <c r="JUW165" s="619"/>
      <c r="JUX165" s="619"/>
      <c r="JUY165" s="619"/>
      <c r="JUZ165" s="619"/>
      <c r="JVA165" s="619"/>
      <c r="JVB165" s="619"/>
      <c r="JVC165" s="619"/>
      <c r="JVD165" s="619"/>
      <c r="JVE165" s="619"/>
      <c r="JVF165" s="619"/>
      <c r="JVG165" s="619"/>
      <c r="JVH165" s="619"/>
      <c r="JVI165" s="619"/>
      <c r="JVJ165" s="619"/>
      <c r="JVK165" s="619"/>
      <c r="JVL165" s="619"/>
      <c r="JVM165" s="619"/>
      <c r="JVN165" s="619"/>
      <c r="JVO165" s="619"/>
      <c r="JVP165" s="619"/>
      <c r="JVQ165" s="619"/>
      <c r="JVR165" s="619"/>
      <c r="JVS165" s="619"/>
      <c r="JVT165" s="619"/>
      <c r="JVU165" s="619"/>
      <c r="JVV165" s="619"/>
      <c r="JVW165" s="619"/>
      <c r="JVX165" s="619"/>
      <c r="JVY165" s="619"/>
      <c r="JVZ165" s="619"/>
      <c r="JWA165" s="619"/>
      <c r="JWB165" s="619"/>
      <c r="JWC165" s="619"/>
      <c r="JWD165" s="619"/>
      <c r="JWE165" s="619"/>
      <c r="JWF165" s="619"/>
      <c r="JWG165" s="619"/>
      <c r="JWH165" s="619"/>
      <c r="JWI165" s="619"/>
      <c r="JWJ165" s="619"/>
      <c r="JWK165" s="619"/>
      <c r="JWL165" s="619"/>
      <c r="JWM165" s="619"/>
      <c r="JWN165" s="619"/>
      <c r="JWO165" s="619"/>
      <c r="JWP165" s="619"/>
      <c r="JWQ165" s="619"/>
      <c r="JWR165" s="619"/>
      <c r="JWS165" s="619"/>
      <c r="JWT165" s="619"/>
      <c r="JWU165" s="619"/>
      <c r="JWV165" s="619"/>
      <c r="JWW165" s="619"/>
      <c r="JWX165" s="619"/>
      <c r="JWY165" s="619"/>
      <c r="JWZ165" s="619"/>
      <c r="JXA165" s="619"/>
      <c r="JXB165" s="619"/>
      <c r="JXC165" s="619"/>
      <c r="JXD165" s="619"/>
      <c r="JXE165" s="619"/>
      <c r="JXF165" s="619"/>
      <c r="JXG165" s="619"/>
      <c r="JXH165" s="619"/>
      <c r="JXI165" s="619"/>
      <c r="JXJ165" s="619"/>
      <c r="JXK165" s="619"/>
      <c r="JXL165" s="619"/>
      <c r="JXM165" s="619"/>
      <c r="JXN165" s="619"/>
      <c r="JXO165" s="619"/>
      <c r="JXP165" s="619"/>
      <c r="JXQ165" s="619"/>
      <c r="JXR165" s="619"/>
      <c r="JXS165" s="619"/>
      <c r="JXT165" s="619"/>
      <c r="JXU165" s="619"/>
      <c r="JXV165" s="619"/>
      <c r="JXW165" s="619"/>
      <c r="JXX165" s="619"/>
      <c r="JXY165" s="619"/>
      <c r="JXZ165" s="619"/>
      <c r="JYA165" s="619"/>
      <c r="JYB165" s="619"/>
      <c r="JYC165" s="619"/>
      <c r="JYD165" s="619"/>
      <c r="JYE165" s="619"/>
      <c r="JYF165" s="619"/>
      <c r="JYG165" s="619"/>
      <c r="JYH165" s="619"/>
      <c r="JYI165" s="619"/>
      <c r="JYJ165" s="619"/>
      <c r="JYK165" s="619"/>
      <c r="JYL165" s="619"/>
      <c r="JYM165" s="619"/>
      <c r="JYN165" s="619"/>
      <c r="JYO165" s="619"/>
      <c r="JYP165" s="619"/>
      <c r="JYQ165" s="619"/>
      <c r="JYR165" s="619"/>
      <c r="JYS165" s="619"/>
      <c r="JYT165" s="619"/>
      <c r="JYU165" s="619"/>
      <c r="JYV165" s="619"/>
      <c r="JYW165" s="619"/>
      <c r="JYX165" s="619"/>
      <c r="JYY165" s="619"/>
      <c r="JYZ165" s="619"/>
      <c r="JZA165" s="619"/>
      <c r="JZB165" s="619"/>
      <c r="JZC165" s="619"/>
      <c r="JZD165" s="619"/>
      <c r="JZE165" s="619"/>
      <c r="JZF165" s="619"/>
      <c r="JZG165" s="619"/>
      <c r="JZH165" s="619"/>
      <c r="JZI165" s="619"/>
      <c r="JZJ165" s="619"/>
      <c r="JZK165" s="619"/>
      <c r="JZL165" s="619"/>
      <c r="JZM165" s="619"/>
      <c r="JZN165" s="619"/>
      <c r="JZO165" s="619"/>
      <c r="JZP165" s="619"/>
      <c r="JZQ165" s="619"/>
      <c r="JZR165" s="619"/>
      <c r="JZS165" s="619"/>
      <c r="JZT165" s="619"/>
      <c r="JZU165" s="619"/>
      <c r="JZV165" s="619"/>
      <c r="JZW165" s="619"/>
      <c r="JZX165" s="619"/>
      <c r="JZY165" s="619"/>
      <c r="JZZ165" s="619"/>
      <c r="KAA165" s="619"/>
      <c r="KAB165" s="619"/>
      <c r="KAC165" s="619"/>
      <c r="KAD165" s="619"/>
      <c r="KAE165" s="619"/>
      <c r="KAF165" s="619"/>
      <c r="KAG165" s="619"/>
      <c r="KAH165" s="619"/>
      <c r="KAI165" s="619"/>
      <c r="KAJ165" s="619"/>
      <c r="KAK165" s="619"/>
      <c r="KAL165" s="619"/>
      <c r="KAM165" s="619"/>
      <c r="KAN165" s="619"/>
      <c r="KAO165" s="619"/>
      <c r="KAP165" s="619"/>
      <c r="KAQ165" s="619"/>
      <c r="KAR165" s="619"/>
      <c r="KAS165" s="619"/>
      <c r="KAT165" s="619"/>
      <c r="KAU165" s="619"/>
      <c r="KAV165" s="619"/>
      <c r="KAW165" s="619"/>
      <c r="KAX165" s="619"/>
      <c r="KAY165" s="619"/>
      <c r="KAZ165" s="619"/>
      <c r="KBA165" s="619"/>
      <c r="KBB165" s="619"/>
      <c r="KBC165" s="619"/>
      <c r="KBD165" s="619"/>
      <c r="KBE165" s="619"/>
      <c r="KBF165" s="619"/>
      <c r="KBG165" s="619"/>
      <c r="KBH165" s="619"/>
      <c r="KBI165" s="619"/>
      <c r="KBJ165" s="619"/>
      <c r="KBK165" s="619"/>
      <c r="KBL165" s="619"/>
      <c r="KBM165" s="619"/>
      <c r="KBN165" s="619"/>
      <c r="KBO165" s="619"/>
      <c r="KBP165" s="619"/>
      <c r="KBQ165" s="619"/>
      <c r="KBR165" s="619"/>
      <c r="KBS165" s="619"/>
      <c r="KBT165" s="619"/>
      <c r="KBU165" s="619"/>
      <c r="KBV165" s="619"/>
      <c r="KBW165" s="619"/>
      <c r="KBX165" s="619"/>
      <c r="KBY165" s="619"/>
      <c r="KBZ165" s="619"/>
      <c r="KCA165" s="619"/>
      <c r="KCB165" s="619"/>
      <c r="KCC165" s="619"/>
      <c r="KCD165" s="619"/>
      <c r="KCE165" s="619"/>
      <c r="KCF165" s="619"/>
      <c r="KCG165" s="619"/>
      <c r="KCH165" s="619"/>
      <c r="KCI165" s="619"/>
      <c r="KCJ165" s="619"/>
      <c r="KCK165" s="619"/>
      <c r="KCL165" s="619"/>
      <c r="KCM165" s="619"/>
      <c r="KCN165" s="619"/>
      <c r="KCO165" s="619"/>
      <c r="KCP165" s="619"/>
      <c r="KCQ165" s="619"/>
      <c r="KCR165" s="619"/>
      <c r="KCS165" s="619"/>
      <c r="KCT165" s="619"/>
      <c r="KCU165" s="619"/>
      <c r="KCV165" s="619"/>
      <c r="KCW165" s="619"/>
      <c r="KCX165" s="619"/>
      <c r="KCY165" s="619"/>
      <c r="KCZ165" s="619"/>
      <c r="KDA165" s="619"/>
      <c r="KDB165" s="619"/>
      <c r="KDC165" s="619"/>
      <c r="KDD165" s="619"/>
      <c r="KDE165" s="619"/>
      <c r="KDF165" s="619"/>
      <c r="KDG165" s="619"/>
      <c r="KDH165" s="619"/>
      <c r="KDI165" s="619"/>
      <c r="KDJ165" s="619"/>
      <c r="KDK165" s="619"/>
      <c r="KDL165" s="619"/>
      <c r="KDM165" s="619"/>
      <c r="KDN165" s="619"/>
      <c r="KDO165" s="619"/>
      <c r="KDP165" s="619"/>
      <c r="KDQ165" s="619"/>
      <c r="KDR165" s="619"/>
      <c r="KDS165" s="619"/>
      <c r="KDT165" s="619"/>
      <c r="KDU165" s="619"/>
      <c r="KDV165" s="619"/>
      <c r="KDW165" s="619"/>
      <c r="KDX165" s="619"/>
      <c r="KDY165" s="619"/>
      <c r="KDZ165" s="619"/>
      <c r="KEA165" s="619"/>
      <c r="KEB165" s="619"/>
      <c r="KEC165" s="619"/>
      <c r="KED165" s="619"/>
      <c r="KEE165" s="619"/>
      <c r="KEF165" s="619"/>
      <c r="KEG165" s="619"/>
      <c r="KEH165" s="619"/>
      <c r="KEI165" s="619"/>
      <c r="KEJ165" s="619"/>
      <c r="KEK165" s="619"/>
      <c r="KEL165" s="619"/>
      <c r="KEM165" s="619"/>
      <c r="KEN165" s="619"/>
      <c r="KEO165" s="619"/>
      <c r="KEP165" s="619"/>
      <c r="KEQ165" s="619"/>
      <c r="KER165" s="619"/>
      <c r="KES165" s="619"/>
      <c r="KET165" s="619"/>
      <c r="KEU165" s="619"/>
      <c r="KEV165" s="619"/>
      <c r="KEW165" s="619"/>
      <c r="KEX165" s="619"/>
      <c r="KEY165" s="619"/>
      <c r="KEZ165" s="619"/>
      <c r="KFA165" s="619"/>
      <c r="KFB165" s="619"/>
      <c r="KFC165" s="619"/>
      <c r="KFD165" s="619"/>
      <c r="KFE165" s="619"/>
      <c r="KFF165" s="619"/>
      <c r="KFG165" s="619"/>
      <c r="KFH165" s="619"/>
      <c r="KFI165" s="619"/>
      <c r="KFJ165" s="619"/>
      <c r="KFK165" s="619"/>
      <c r="KFL165" s="619"/>
      <c r="KFM165" s="619"/>
      <c r="KFN165" s="619"/>
      <c r="KFO165" s="619"/>
      <c r="KFP165" s="619"/>
      <c r="KFQ165" s="619"/>
      <c r="KFR165" s="619"/>
      <c r="KFS165" s="619"/>
      <c r="KFT165" s="619"/>
      <c r="KFU165" s="619"/>
      <c r="KFV165" s="619"/>
      <c r="KFW165" s="619"/>
      <c r="KFX165" s="619"/>
      <c r="KFY165" s="619"/>
      <c r="KFZ165" s="619"/>
      <c r="KGA165" s="619"/>
      <c r="KGB165" s="619"/>
      <c r="KGC165" s="619"/>
      <c r="KGD165" s="619"/>
      <c r="KGE165" s="619"/>
      <c r="KGF165" s="619"/>
      <c r="KGG165" s="619"/>
      <c r="KGH165" s="619"/>
      <c r="KGI165" s="619"/>
      <c r="KGJ165" s="619"/>
      <c r="KGK165" s="619"/>
      <c r="KGL165" s="619"/>
      <c r="KGM165" s="619"/>
      <c r="KGN165" s="619"/>
      <c r="KGO165" s="619"/>
      <c r="KGP165" s="619"/>
      <c r="KGQ165" s="619"/>
      <c r="KGR165" s="619"/>
      <c r="KGS165" s="619"/>
      <c r="KGT165" s="619"/>
      <c r="KGU165" s="619"/>
      <c r="KGV165" s="619"/>
      <c r="KGW165" s="619"/>
      <c r="KGX165" s="619"/>
      <c r="KGY165" s="619"/>
      <c r="KGZ165" s="619"/>
      <c r="KHA165" s="619"/>
      <c r="KHB165" s="619"/>
      <c r="KHC165" s="619"/>
      <c r="KHD165" s="619"/>
      <c r="KHE165" s="619"/>
      <c r="KHF165" s="619"/>
      <c r="KHG165" s="619"/>
      <c r="KHH165" s="619"/>
      <c r="KHI165" s="619"/>
      <c r="KHJ165" s="619"/>
      <c r="KHK165" s="619"/>
      <c r="KHL165" s="619"/>
      <c r="KHM165" s="619"/>
      <c r="KHN165" s="619"/>
      <c r="KHO165" s="619"/>
      <c r="KHP165" s="619"/>
      <c r="KHQ165" s="619"/>
      <c r="KHR165" s="619"/>
      <c r="KHS165" s="619"/>
      <c r="KHT165" s="619"/>
      <c r="KHU165" s="619"/>
      <c r="KHV165" s="619"/>
      <c r="KHW165" s="619"/>
      <c r="KHX165" s="619"/>
      <c r="KHY165" s="619"/>
      <c r="KHZ165" s="619"/>
      <c r="KIA165" s="619"/>
      <c r="KIB165" s="619"/>
      <c r="KIC165" s="619"/>
      <c r="KID165" s="619"/>
      <c r="KIE165" s="619"/>
      <c r="KIF165" s="619"/>
      <c r="KIG165" s="619"/>
      <c r="KIH165" s="619"/>
      <c r="KII165" s="619"/>
      <c r="KIJ165" s="619"/>
      <c r="KIK165" s="619"/>
      <c r="KIL165" s="619"/>
      <c r="KIM165" s="619"/>
      <c r="KIN165" s="619"/>
      <c r="KIO165" s="619"/>
      <c r="KIP165" s="619"/>
      <c r="KIQ165" s="619"/>
      <c r="KIR165" s="619"/>
      <c r="KIS165" s="619"/>
      <c r="KIT165" s="619"/>
      <c r="KIU165" s="619"/>
      <c r="KIV165" s="619"/>
      <c r="KIW165" s="619"/>
      <c r="KIX165" s="619"/>
      <c r="KIY165" s="619"/>
      <c r="KIZ165" s="619"/>
      <c r="KJA165" s="619"/>
      <c r="KJB165" s="619"/>
      <c r="KJC165" s="619"/>
      <c r="KJD165" s="619"/>
      <c r="KJE165" s="619"/>
      <c r="KJF165" s="619"/>
      <c r="KJG165" s="619"/>
      <c r="KJH165" s="619"/>
      <c r="KJI165" s="619"/>
      <c r="KJJ165" s="619"/>
      <c r="KJK165" s="619"/>
      <c r="KJL165" s="619"/>
      <c r="KJM165" s="619"/>
      <c r="KJN165" s="619"/>
      <c r="KJO165" s="619"/>
      <c r="KJP165" s="619"/>
      <c r="KJQ165" s="619"/>
      <c r="KJR165" s="619"/>
      <c r="KJS165" s="619"/>
      <c r="KJT165" s="619"/>
      <c r="KJU165" s="619"/>
      <c r="KJV165" s="619"/>
      <c r="KJW165" s="619"/>
      <c r="KJX165" s="619"/>
      <c r="KJY165" s="619"/>
      <c r="KJZ165" s="619"/>
      <c r="KKA165" s="619"/>
      <c r="KKB165" s="619"/>
      <c r="KKC165" s="619"/>
      <c r="KKD165" s="619"/>
      <c r="KKE165" s="619"/>
      <c r="KKF165" s="619"/>
      <c r="KKG165" s="619"/>
      <c r="KKH165" s="619"/>
      <c r="KKI165" s="619"/>
      <c r="KKJ165" s="619"/>
      <c r="KKK165" s="619"/>
      <c r="KKL165" s="619"/>
      <c r="KKM165" s="619"/>
      <c r="KKN165" s="619"/>
      <c r="KKO165" s="619"/>
      <c r="KKP165" s="619"/>
      <c r="KKQ165" s="619"/>
      <c r="KKR165" s="619"/>
      <c r="KKS165" s="619"/>
      <c r="KKT165" s="619"/>
      <c r="KKU165" s="619"/>
      <c r="KKV165" s="619"/>
      <c r="KKW165" s="619"/>
      <c r="KKX165" s="619"/>
      <c r="KKY165" s="619"/>
      <c r="KKZ165" s="619"/>
      <c r="KLA165" s="619"/>
      <c r="KLB165" s="619"/>
      <c r="KLC165" s="619"/>
      <c r="KLD165" s="619"/>
      <c r="KLE165" s="619"/>
      <c r="KLF165" s="619"/>
      <c r="KLG165" s="619"/>
      <c r="KLH165" s="619"/>
      <c r="KLI165" s="619"/>
      <c r="KLJ165" s="619"/>
      <c r="KLK165" s="619"/>
      <c r="KLL165" s="619"/>
      <c r="KLM165" s="619"/>
      <c r="KLN165" s="619"/>
      <c r="KLO165" s="619"/>
      <c r="KLP165" s="619"/>
      <c r="KLQ165" s="619"/>
      <c r="KLR165" s="619"/>
      <c r="KLS165" s="619"/>
      <c r="KLT165" s="619"/>
      <c r="KLU165" s="619"/>
      <c r="KLV165" s="619"/>
      <c r="KLW165" s="619"/>
      <c r="KLX165" s="619"/>
      <c r="KLY165" s="619"/>
      <c r="KLZ165" s="619"/>
      <c r="KMA165" s="619"/>
      <c r="KMB165" s="619"/>
      <c r="KMC165" s="619"/>
      <c r="KMD165" s="619"/>
      <c r="KME165" s="619"/>
      <c r="KMF165" s="619"/>
      <c r="KMG165" s="619"/>
      <c r="KMH165" s="619"/>
      <c r="KMI165" s="619"/>
      <c r="KMJ165" s="619"/>
      <c r="KMK165" s="619"/>
      <c r="KML165" s="619"/>
      <c r="KMM165" s="619"/>
      <c r="KMN165" s="619"/>
      <c r="KMO165" s="619"/>
      <c r="KMP165" s="619"/>
      <c r="KMQ165" s="619"/>
      <c r="KMR165" s="619"/>
      <c r="KMS165" s="619"/>
      <c r="KMT165" s="619"/>
      <c r="KMU165" s="619"/>
      <c r="KMV165" s="619"/>
      <c r="KMW165" s="619"/>
      <c r="KMX165" s="619"/>
      <c r="KMY165" s="619"/>
      <c r="KMZ165" s="619"/>
      <c r="KNA165" s="619"/>
      <c r="KNB165" s="619"/>
      <c r="KNC165" s="619"/>
      <c r="KND165" s="619"/>
      <c r="KNE165" s="619"/>
      <c r="KNF165" s="619"/>
      <c r="KNG165" s="619"/>
      <c r="KNH165" s="619"/>
      <c r="KNI165" s="619"/>
      <c r="KNJ165" s="619"/>
      <c r="KNK165" s="619"/>
      <c r="KNL165" s="619"/>
      <c r="KNM165" s="619"/>
      <c r="KNN165" s="619"/>
      <c r="KNO165" s="619"/>
      <c r="KNP165" s="619"/>
      <c r="KNQ165" s="619"/>
      <c r="KNR165" s="619"/>
      <c r="KNS165" s="619"/>
      <c r="KNT165" s="619"/>
      <c r="KNU165" s="619"/>
      <c r="KNV165" s="619"/>
      <c r="KNW165" s="619"/>
      <c r="KNX165" s="619"/>
      <c r="KNY165" s="619"/>
      <c r="KNZ165" s="619"/>
      <c r="KOA165" s="619"/>
      <c r="KOB165" s="619"/>
      <c r="KOC165" s="619"/>
      <c r="KOD165" s="619"/>
      <c r="KOE165" s="619"/>
      <c r="KOF165" s="619"/>
      <c r="KOG165" s="619"/>
      <c r="KOH165" s="619"/>
      <c r="KOI165" s="619"/>
      <c r="KOJ165" s="619"/>
      <c r="KOK165" s="619"/>
      <c r="KOL165" s="619"/>
      <c r="KOM165" s="619"/>
      <c r="KON165" s="619"/>
      <c r="KOO165" s="619"/>
      <c r="KOP165" s="619"/>
      <c r="KOQ165" s="619"/>
      <c r="KOR165" s="619"/>
      <c r="KOS165" s="619"/>
      <c r="KOT165" s="619"/>
      <c r="KOU165" s="619"/>
      <c r="KOV165" s="619"/>
      <c r="KOW165" s="619"/>
      <c r="KOX165" s="619"/>
      <c r="KOY165" s="619"/>
      <c r="KOZ165" s="619"/>
      <c r="KPA165" s="619"/>
      <c r="KPB165" s="619"/>
      <c r="KPC165" s="619"/>
      <c r="KPD165" s="619"/>
      <c r="KPE165" s="619"/>
      <c r="KPF165" s="619"/>
      <c r="KPG165" s="619"/>
      <c r="KPH165" s="619"/>
      <c r="KPI165" s="619"/>
      <c r="KPJ165" s="619"/>
      <c r="KPK165" s="619"/>
      <c r="KPL165" s="619"/>
      <c r="KPM165" s="619"/>
      <c r="KPN165" s="619"/>
      <c r="KPO165" s="619"/>
      <c r="KPP165" s="619"/>
      <c r="KPQ165" s="619"/>
      <c r="KPR165" s="619"/>
      <c r="KPS165" s="619"/>
      <c r="KPT165" s="619"/>
      <c r="KPU165" s="619"/>
      <c r="KPV165" s="619"/>
      <c r="KPW165" s="619"/>
      <c r="KPX165" s="619"/>
      <c r="KPY165" s="619"/>
      <c r="KPZ165" s="619"/>
      <c r="KQA165" s="619"/>
      <c r="KQB165" s="619"/>
      <c r="KQC165" s="619"/>
      <c r="KQD165" s="619"/>
      <c r="KQE165" s="619"/>
      <c r="KQF165" s="619"/>
      <c r="KQG165" s="619"/>
      <c r="KQH165" s="619"/>
      <c r="KQI165" s="619"/>
      <c r="KQJ165" s="619"/>
      <c r="KQK165" s="619"/>
      <c r="KQL165" s="619"/>
      <c r="KQM165" s="619"/>
      <c r="KQN165" s="619"/>
      <c r="KQO165" s="619"/>
      <c r="KQP165" s="619"/>
      <c r="KQQ165" s="619"/>
      <c r="KQR165" s="619"/>
      <c r="KQS165" s="619"/>
      <c r="KQT165" s="619"/>
      <c r="KQU165" s="619"/>
      <c r="KQV165" s="619"/>
      <c r="KQW165" s="619"/>
      <c r="KQX165" s="619"/>
      <c r="KQY165" s="619"/>
      <c r="KQZ165" s="619"/>
      <c r="KRA165" s="619"/>
      <c r="KRB165" s="619"/>
      <c r="KRC165" s="619"/>
      <c r="KRD165" s="619"/>
      <c r="KRE165" s="619"/>
      <c r="KRF165" s="619"/>
      <c r="KRG165" s="619"/>
      <c r="KRH165" s="619"/>
      <c r="KRI165" s="619"/>
      <c r="KRJ165" s="619"/>
      <c r="KRK165" s="619"/>
      <c r="KRL165" s="619"/>
      <c r="KRM165" s="619"/>
      <c r="KRN165" s="619"/>
      <c r="KRO165" s="619"/>
      <c r="KRP165" s="619"/>
      <c r="KRQ165" s="619"/>
      <c r="KRR165" s="619"/>
      <c r="KRS165" s="619"/>
      <c r="KRT165" s="619"/>
      <c r="KRU165" s="619"/>
      <c r="KRV165" s="619"/>
      <c r="KRW165" s="619"/>
      <c r="KRX165" s="619"/>
      <c r="KRY165" s="619"/>
      <c r="KRZ165" s="619"/>
      <c r="KSA165" s="619"/>
      <c r="KSB165" s="619"/>
      <c r="KSC165" s="619"/>
      <c r="KSD165" s="619"/>
      <c r="KSE165" s="619"/>
      <c r="KSF165" s="619"/>
      <c r="KSG165" s="619"/>
      <c r="KSH165" s="619"/>
      <c r="KSI165" s="619"/>
      <c r="KSJ165" s="619"/>
      <c r="KSK165" s="619"/>
      <c r="KSL165" s="619"/>
      <c r="KSM165" s="619"/>
      <c r="KSN165" s="619"/>
      <c r="KSO165" s="619"/>
      <c r="KSP165" s="619"/>
      <c r="KSQ165" s="619"/>
      <c r="KSR165" s="619"/>
      <c r="KSS165" s="619"/>
      <c r="KST165" s="619"/>
      <c r="KSU165" s="619"/>
      <c r="KSV165" s="619"/>
      <c r="KSW165" s="619"/>
      <c r="KSX165" s="619"/>
      <c r="KSY165" s="619"/>
      <c r="KSZ165" s="619"/>
      <c r="KTA165" s="619"/>
      <c r="KTB165" s="619"/>
      <c r="KTC165" s="619"/>
      <c r="KTD165" s="619"/>
      <c r="KTE165" s="619"/>
      <c r="KTF165" s="619"/>
      <c r="KTG165" s="619"/>
      <c r="KTH165" s="619"/>
      <c r="KTI165" s="619"/>
      <c r="KTJ165" s="619"/>
      <c r="KTK165" s="619"/>
      <c r="KTL165" s="619"/>
      <c r="KTM165" s="619"/>
      <c r="KTN165" s="619"/>
      <c r="KTO165" s="619"/>
      <c r="KTP165" s="619"/>
      <c r="KTQ165" s="619"/>
      <c r="KTR165" s="619"/>
      <c r="KTS165" s="619"/>
      <c r="KTT165" s="619"/>
      <c r="KTU165" s="619"/>
      <c r="KTV165" s="619"/>
      <c r="KTW165" s="619"/>
      <c r="KTX165" s="619"/>
      <c r="KTY165" s="619"/>
      <c r="KTZ165" s="619"/>
      <c r="KUA165" s="619"/>
      <c r="KUB165" s="619"/>
      <c r="KUC165" s="619"/>
      <c r="KUD165" s="619"/>
      <c r="KUE165" s="619"/>
      <c r="KUF165" s="619"/>
      <c r="KUG165" s="619"/>
      <c r="KUH165" s="619"/>
      <c r="KUI165" s="619"/>
      <c r="KUJ165" s="619"/>
      <c r="KUK165" s="619"/>
      <c r="KUL165" s="619"/>
      <c r="KUM165" s="619"/>
      <c r="KUN165" s="619"/>
      <c r="KUO165" s="619"/>
      <c r="KUP165" s="619"/>
      <c r="KUQ165" s="619"/>
      <c r="KUR165" s="619"/>
      <c r="KUS165" s="619"/>
      <c r="KUT165" s="619"/>
      <c r="KUU165" s="619"/>
      <c r="KUV165" s="619"/>
      <c r="KUW165" s="619"/>
      <c r="KUX165" s="619"/>
      <c r="KUY165" s="619"/>
      <c r="KUZ165" s="619"/>
      <c r="KVA165" s="619"/>
      <c r="KVB165" s="619"/>
      <c r="KVC165" s="619"/>
      <c r="KVD165" s="619"/>
      <c r="KVE165" s="619"/>
      <c r="KVF165" s="619"/>
      <c r="KVG165" s="619"/>
      <c r="KVH165" s="619"/>
      <c r="KVI165" s="619"/>
      <c r="KVJ165" s="619"/>
      <c r="KVK165" s="619"/>
      <c r="KVL165" s="619"/>
      <c r="KVM165" s="619"/>
      <c r="KVN165" s="619"/>
      <c r="KVO165" s="619"/>
      <c r="KVP165" s="619"/>
      <c r="KVQ165" s="619"/>
      <c r="KVR165" s="619"/>
      <c r="KVS165" s="619"/>
      <c r="KVT165" s="619"/>
      <c r="KVU165" s="619"/>
      <c r="KVV165" s="619"/>
      <c r="KVW165" s="619"/>
      <c r="KVX165" s="619"/>
      <c r="KVY165" s="619"/>
      <c r="KVZ165" s="619"/>
      <c r="KWA165" s="619"/>
      <c r="KWB165" s="619"/>
      <c r="KWC165" s="619"/>
      <c r="KWD165" s="619"/>
      <c r="KWE165" s="619"/>
      <c r="KWF165" s="619"/>
      <c r="KWG165" s="619"/>
      <c r="KWH165" s="619"/>
      <c r="KWI165" s="619"/>
      <c r="KWJ165" s="619"/>
      <c r="KWK165" s="619"/>
      <c r="KWL165" s="619"/>
      <c r="KWM165" s="619"/>
      <c r="KWN165" s="619"/>
      <c r="KWO165" s="619"/>
      <c r="KWP165" s="619"/>
      <c r="KWQ165" s="619"/>
      <c r="KWR165" s="619"/>
      <c r="KWS165" s="619"/>
      <c r="KWT165" s="619"/>
      <c r="KWU165" s="619"/>
      <c r="KWV165" s="619"/>
      <c r="KWW165" s="619"/>
      <c r="KWX165" s="619"/>
      <c r="KWY165" s="619"/>
      <c r="KWZ165" s="619"/>
      <c r="KXA165" s="619"/>
      <c r="KXB165" s="619"/>
      <c r="KXC165" s="619"/>
      <c r="KXD165" s="619"/>
      <c r="KXE165" s="619"/>
      <c r="KXF165" s="619"/>
      <c r="KXG165" s="619"/>
      <c r="KXH165" s="619"/>
      <c r="KXI165" s="619"/>
      <c r="KXJ165" s="619"/>
      <c r="KXK165" s="619"/>
      <c r="KXL165" s="619"/>
      <c r="KXM165" s="619"/>
      <c r="KXN165" s="619"/>
      <c r="KXO165" s="619"/>
      <c r="KXP165" s="619"/>
      <c r="KXQ165" s="619"/>
      <c r="KXR165" s="619"/>
      <c r="KXS165" s="619"/>
      <c r="KXT165" s="619"/>
      <c r="KXU165" s="619"/>
      <c r="KXV165" s="619"/>
      <c r="KXW165" s="619"/>
      <c r="KXX165" s="619"/>
      <c r="KXY165" s="619"/>
      <c r="KXZ165" s="619"/>
      <c r="KYA165" s="619"/>
      <c r="KYB165" s="619"/>
      <c r="KYC165" s="619"/>
      <c r="KYD165" s="619"/>
      <c r="KYE165" s="619"/>
      <c r="KYF165" s="619"/>
      <c r="KYG165" s="619"/>
      <c r="KYH165" s="619"/>
      <c r="KYI165" s="619"/>
      <c r="KYJ165" s="619"/>
      <c r="KYK165" s="619"/>
      <c r="KYL165" s="619"/>
      <c r="KYM165" s="619"/>
      <c r="KYN165" s="619"/>
      <c r="KYO165" s="619"/>
      <c r="KYP165" s="619"/>
      <c r="KYQ165" s="619"/>
      <c r="KYR165" s="619"/>
      <c r="KYS165" s="619"/>
      <c r="KYT165" s="619"/>
      <c r="KYU165" s="619"/>
      <c r="KYV165" s="619"/>
      <c r="KYW165" s="619"/>
      <c r="KYX165" s="619"/>
      <c r="KYY165" s="619"/>
      <c r="KYZ165" s="619"/>
      <c r="KZA165" s="619"/>
      <c r="KZB165" s="619"/>
      <c r="KZC165" s="619"/>
      <c r="KZD165" s="619"/>
      <c r="KZE165" s="619"/>
      <c r="KZF165" s="619"/>
      <c r="KZG165" s="619"/>
      <c r="KZH165" s="619"/>
      <c r="KZI165" s="619"/>
      <c r="KZJ165" s="619"/>
      <c r="KZK165" s="619"/>
      <c r="KZL165" s="619"/>
      <c r="KZM165" s="619"/>
      <c r="KZN165" s="619"/>
      <c r="KZO165" s="619"/>
      <c r="KZP165" s="619"/>
      <c r="KZQ165" s="619"/>
      <c r="KZR165" s="619"/>
      <c r="KZS165" s="619"/>
      <c r="KZT165" s="619"/>
      <c r="KZU165" s="619"/>
      <c r="KZV165" s="619"/>
      <c r="KZW165" s="619"/>
      <c r="KZX165" s="619"/>
      <c r="KZY165" s="619"/>
      <c r="KZZ165" s="619"/>
      <c r="LAA165" s="619"/>
      <c r="LAB165" s="619"/>
      <c r="LAC165" s="619"/>
      <c r="LAD165" s="619"/>
      <c r="LAE165" s="619"/>
      <c r="LAF165" s="619"/>
      <c r="LAG165" s="619"/>
      <c r="LAH165" s="619"/>
      <c r="LAI165" s="619"/>
      <c r="LAJ165" s="619"/>
      <c r="LAK165" s="619"/>
      <c r="LAL165" s="619"/>
      <c r="LAM165" s="619"/>
      <c r="LAN165" s="619"/>
      <c r="LAO165" s="619"/>
      <c r="LAP165" s="619"/>
      <c r="LAQ165" s="619"/>
      <c r="LAR165" s="619"/>
      <c r="LAS165" s="619"/>
      <c r="LAT165" s="619"/>
      <c r="LAU165" s="619"/>
      <c r="LAV165" s="619"/>
      <c r="LAW165" s="619"/>
      <c r="LAX165" s="619"/>
      <c r="LAY165" s="619"/>
      <c r="LAZ165" s="619"/>
      <c r="LBA165" s="619"/>
      <c r="LBB165" s="619"/>
      <c r="LBC165" s="619"/>
      <c r="LBD165" s="619"/>
      <c r="LBE165" s="619"/>
      <c r="LBF165" s="619"/>
      <c r="LBG165" s="619"/>
      <c r="LBH165" s="619"/>
      <c r="LBI165" s="619"/>
      <c r="LBJ165" s="619"/>
      <c r="LBK165" s="619"/>
      <c r="LBL165" s="619"/>
      <c r="LBM165" s="619"/>
      <c r="LBN165" s="619"/>
      <c r="LBO165" s="619"/>
      <c r="LBP165" s="619"/>
      <c r="LBQ165" s="619"/>
      <c r="LBR165" s="619"/>
      <c r="LBS165" s="619"/>
      <c r="LBT165" s="619"/>
      <c r="LBU165" s="619"/>
      <c r="LBV165" s="619"/>
      <c r="LBW165" s="619"/>
      <c r="LBX165" s="619"/>
      <c r="LBY165" s="619"/>
      <c r="LBZ165" s="619"/>
      <c r="LCA165" s="619"/>
      <c r="LCB165" s="619"/>
      <c r="LCC165" s="619"/>
      <c r="LCD165" s="619"/>
      <c r="LCE165" s="619"/>
      <c r="LCF165" s="619"/>
      <c r="LCG165" s="619"/>
      <c r="LCH165" s="619"/>
      <c r="LCI165" s="619"/>
      <c r="LCJ165" s="619"/>
      <c r="LCK165" s="619"/>
      <c r="LCL165" s="619"/>
      <c r="LCM165" s="619"/>
      <c r="LCN165" s="619"/>
      <c r="LCO165" s="619"/>
      <c r="LCP165" s="619"/>
      <c r="LCQ165" s="619"/>
      <c r="LCR165" s="619"/>
      <c r="LCS165" s="619"/>
      <c r="LCT165" s="619"/>
      <c r="LCU165" s="619"/>
      <c r="LCV165" s="619"/>
      <c r="LCW165" s="619"/>
      <c r="LCX165" s="619"/>
      <c r="LCY165" s="619"/>
      <c r="LCZ165" s="619"/>
      <c r="LDA165" s="619"/>
      <c r="LDB165" s="619"/>
      <c r="LDC165" s="619"/>
      <c r="LDD165" s="619"/>
      <c r="LDE165" s="619"/>
      <c r="LDF165" s="619"/>
      <c r="LDG165" s="619"/>
      <c r="LDH165" s="619"/>
      <c r="LDI165" s="619"/>
      <c r="LDJ165" s="619"/>
      <c r="LDK165" s="619"/>
      <c r="LDL165" s="619"/>
      <c r="LDM165" s="619"/>
      <c r="LDN165" s="619"/>
      <c r="LDO165" s="619"/>
      <c r="LDP165" s="619"/>
      <c r="LDQ165" s="619"/>
      <c r="LDR165" s="619"/>
      <c r="LDS165" s="619"/>
      <c r="LDT165" s="619"/>
      <c r="LDU165" s="619"/>
      <c r="LDV165" s="619"/>
      <c r="LDW165" s="619"/>
      <c r="LDX165" s="619"/>
      <c r="LDY165" s="619"/>
      <c r="LDZ165" s="619"/>
      <c r="LEA165" s="619"/>
      <c r="LEB165" s="619"/>
      <c r="LEC165" s="619"/>
      <c r="LED165" s="619"/>
      <c r="LEE165" s="619"/>
      <c r="LEF165" s="619"/>
      <c r="LEG165" s="619"/>
      <c r="LEH165" s="619"/>
      <c r="LEI165" s="619"/>
      <c r="LEJ165" s="619"/>
      <c r="LEK165" s="619"/>
      <c r="LEL165" s="619"/>
      <c r="LEM165" s="619"/>
      <c r="LEN165" s="619"/>
      <c r="LEO165" s="619"/>
      <c r="LEP165" s="619"/>
      <c r="LEQ165" s="619"/>
      <c r="LER165" s="619"/>
      <c r="LES165" s="619"/>
      <c r="LET165" s="619"/>
      <c r="LEU165" s="619"/>
      <c r="LEV165" s="619"/>
      <c r="LEW165" s="619"/>
      <c r="LEX165" s="619"/>
      <c r="LEY165" s="619"/>
      <c r="LEZ165" s="619"/>
      <c r="LFA165" s="619"/>
      <c r="LFB165" s="619"/>
      <c r="LFC165" s="619"/>
      <c r="LFD165" s="619"/>
      <c r="LFE165" s="619"/>
      <c r="LFF165" s="619"/>
      <c r="LFG165" s="619"/>
      <c r="LFH165" s="619"/>
      <c r="LFI165" s="619"/>
      <c r="LFJ165" s="619"/>
      <c r="LFK165" s="619"/>
      <c r="LFL165" s="619"/>
      <c r="LFM165" s="619"/>
      <c r="LFN165" s="619"/>
      <c r="LFO165" s="619"/>
      <c r="LFP165" s="619"/>
      <c r="LFQ165" s="619"/>
      <c r="LFR165" s="619"/>
      <c r="LFS165" s="619"/>
      <c r="LFT165" s="619"/>
      <c r="LFU165" s="619"/>
      <c r="LFV165" s="619"/>
      <c r="LFW165" s="619"/>
      <c r="LFX165" s="619"/>
      <c r="LFY165" s="619"/>
      <c r="LFZ165" s="619"/>
      <c r="LGA165" s="619"/>
      <c r="LGB165" s="619"/>
      <c r="LGC165" s="619"/>
      <c r="LGD165" s="619"/>
      <c r="LGE165" s="619"/>
      <c r="LGF165" s="619"/>
      <c r="LGG165" s="619"/>
      <c r="LGH165" s="619"/>
      <c r="LGI165" s="619"/>
      <c r="LGJ165" s="619"/>
      <c r="LGK165" s="619"/>
      <c r="LGL165" s="619"/>
      <c r="LGM165" s="619"/>
      <c r="LGN165" s="619"/>
      <c r="LGO165" s="619"/>
      <c r="LGP165" s="619"/>
      <c r="LGQ165" s="619"/>
      <c r="LGR165" s="619"/>
      <c r="LGS165" s="619"/>
      <c r="LGT165" s="619"/>
      <c r="LGU165" s="619"/>
      <c r="LGV165" s="619"/>
      <c r="LGW165" s="619"/>
      <c r="LGX165" s="619"/>
      <c r="LGY165" s="619"/>
      <c r="LGZ165" s="619"/>
      <c r="LHA165" s="619"/>
      <c r="LHB165" s="619"/>
      <c r="LHC165" s="619"/>
      <c r="LHD165" s="619"/>
      <c r="LHE165" s="619"/>
      <c r="LHF165" s="619"/>
      <c r="LHG165" s="619"/>
      <c r="LHH165" s="619"/>
      <c r="LHI165" s="619"/>
      <c r="LHJ165" s="619"/>
      <c r="LHK165" s="619"/>
      <c r="LHL165" s="619"/>
      <c r="LHM165" s="619"/>
      <c r="LHN165" s="619"/>
      <c r="LHO165" s="619"/>
      <c r="LHP165" s="619"/>
      <c r="LHQ165" s="619"/>
      <c r="LHR165" s="619"/>
      <c r="LHS165" s="619"/>
      <c r="LHT165" s="619"/>
      <c r="LHU165" s="619"/>
      <c r="LHV165" s="619"/>
      <c r="LHW165" s="619"/>
      <c r="LHX165" s="619"/>
      <c r="LHY165" s="619"/>
      <c r="LHZ165" s="619"/>
      <c r="LIA165" s="619"/>
      <c r="LIB165" s="619"/>
      <c r="LIC165" s="619"/>
      <c r="LID165" s="619"/>
      <c r="LIE165" s="619"/>
      <c r="LIF165" s="619"/>
      <c r="LIG165" s="619"/>
      <c r="LIH165" s="619"/>
      <c r="LII165" s="619"/>
      <c r="LIJ165" s="619"/>
      <c r="LIK165" s="619"/>
      <c r="LIL165" s="619"/>
      <c r="LIM165" s="619"/>
      <c r="LIN165" s="619"/>
      <c r="LIO165" s="619"/>
      <c r="LIP165" s="619"/>
      <c r="LIQ165" s="619"/>
      <c r="LIR165" s="619"/>
      <c r="LIS165" s="619"/>
      <c r="LIT165" s="619"/>
      <c r="LIU165" s="619"/>
      <c r="LIV165" s="619"/>
      <c r="LIW165" s="619"/>
      <c r="LIX165" s="619"/>
      <c r="LIY165" s="619"/>
      <c r="LIZ165" s="619"/>
      <c r="LJA165" s="619"/>
      <c r="LJB165" s="619"/>
      <c r="LJC165" s="619"/>
      <c r="LJD165" s="619"/>
      <c r="LJE165" s="619"/>
      <c r="LJF165" s="619"/>
      <c r="LJG165" s="619"/>
      <c r="LJH165" s="619"/>
      <c r="LJI165" s="619"/>
      <c r="LJJ165" s="619"/>
      <c r="LJK165" s="619"/>
      <c r="LJL165" s="619"/>
      <c r="LJM165" s="619"/>
      <c r="LJN165" s="619"/>
      <c r="LJO165" s="619"/>
      <c r="LJP165" s="619"/>
      <c r="LJQ165" s="619"/>
      <c r="LJR165" s="619"/>
      <c r="LJS165" s="619"/>
      <c r="LJT165" s="619"/>
      <c r="LJU165" s="619"/>
      <c r="LJV165" s="619"/>
      <c r="LJW165" s="619"/>
      <c r="LJX165" s="619"/>
      <c r="LJY165" s="619"/>
      <c r="LJZ165" s="619"/>
      <c r="LKA165" s="619"/>
      <c r="LKB165" s="619"/>
      <c r="LKC165" s="619"/>
      <c r="LKD165" s="619"/>
      <c r="LKE165" s="619"/>
      <c r="LKF165" s="619"/>
      <c r="LKG165" s="619"/>
      <c r="LKH165" s="619"/>
      <c r="LKI165" s="619"/>
      <c r="LKJ165" s="619"/>
      <c r="LKK165" s="619"/>
      <c r="LKL165" s="619"/>
      <c r="LKM165" s="619"/>
      <c r="LKN165" s="619"/>
      <c r="LKO165" s="619"/>
      <c r="LKP165" s="619"/>
      <c r="LKQ165" s="619"/>
      <c r="LKR165" s="619"/>
      <c r="LKS165" s="619"/>
      <c r="LKT165" s="619"/>
      <c r="LKU165" s="619"/>
      <c r="LKV165" s="619"/>
      <c r="LKW165" s="619"/>
      <c r="LKX165" s="619"/>
      <c r="LKY165" s="619"/>
      <c r="LKZ165" s="619"/>
      <c r="LLA165" s="619"/>
      <c r="LLB165" s="619"/>
      <c r="LLC165" s="619"/>
      <c r="LLD165" s="619"/>
      <c r="LLE165" s="619"/>
      <c r="LLF165" s="619"/>
      <c r="LLG165" s="619"/>
      <c r="LLH165" s="619"/>
      <c r="LLI165" s="619"/>
      <c r="LLJ165" s="619"/>
      <c r="LLK165" s="619"/>
      <c r="LLL165" s="619"/>
      <c r="LLM165" s="619"/>
      <c r="LLN165" s="619"/>
      <c r="LLO165" s="619"/>
      <c r="LLP165" s="619"/>
      <c r="LLQ165" s="619"/>
      <c r="LLR165" s="619"/>
      <c r="LLS165" s="619"/>
      <c r="LLT165" s="619"/>
      <c r="LLU165" s="619"/>
      <c r="LLV165" s="619"/>
      <c r="LLW165" s="619"/>
      <c r="LLX165" s="619"/>
      <c r="LLY165" s="619"/>
      <c r="LLZ165" s="619"/>
      <c r="LMA165" s="619"/>
      <c r="LMB165" s="619"/>
      <c r="LMC165" s="619"/>
      <c r="LMD165" s="619"/>
      <c r="LME165" s="619"/>
      <c r="LMF165" s="619"/>
      <c r="LMG165" s="619"/>
      <c r="LMH165" s="619"/>
      <c r="LMI165" s="619"/>
      <c r="LMJ165" s="619"/>
      <c r="LMK165" s="619"/>
      <c r="LML165" s="619"/>
      <c r="LMM165" s="619"/>
      <c r="LMN165" s="619"/>
      <c r="LMO165" s="619"/>
      <c r="LMP165" s="619"/>
      <c r="LMQ165" s="619"/>
      <c r="LMR165" s="619"/>
      <c r="LMS165" s="619"/>
      <c r="LMT165" s="619"/>
      <c r="LMU165" s="619"/>
      <c r="LMV165" s="619"/>
      <c r="LMW165" s="619"/>
      <c r="LMX165" s="619"/>
      <c r="LMY165" s="619"/>
      <c r="LMZ165" s="619"/>
      <c r="LNA165" s="619"/>
      <c r="LNB165" s="619"/>
      <c r="LNC165" s="619"/>
      <c r="LND165" s="619"/>
      <c r="LNE165" s="619"/>
      <c r="LNF165" s="619"/>
      <c r="LNG165" s="619"/>
      <c r="LNH165" s="619"/>
      <c r="LNI165" s="619"/>
      <c r="LNJ165" s="619"/>
      <c r="LNK165" s="619"/>
      <c r="LNL165" s="619"/>
      <c r="LNM165" s="619"/>
      <c r="LNN165" s="619"/>
      <c r="LNO165" s="619"/>
      <c r="LNP165" s="619"/>
      <c r="LNQ165" s="619"/>
      <c r="LNR165" s="619"/>
      <c r="LNS165" s="619"/>
      <c r="LNT165" s="619"/>
      <c r="LNU165" s="619"/>
      <c r="LNV165" s="619"/>
      <c r="LNW165" s="619"/>
      <c r="LNX165" s="619"/>
      <c r="LNY165" s="619"/>
      <c r="LNZ165" s="619"/>
      <c r="LOA165" s="619"/>
      <c r="LOB165" s="619"/>
      <c r="LOC165" s="619"/>
      <c r="LOD165" s="619"/>
      <c r="LOE165" s="619"/>
      <c r="LOF165" s="619"/>
      <c r="LOG165" s="619"/>
      <c r="LOH165" s="619"/>
      <c r="LOI165" s="619"/>
      <c r="LOJ165" s="619"/>
      <c r="LOK165" s="619"/>
      <c r="LOL165" s="619"/>
      <c r="LOM165" s="619"/>
      <c r="LON165" s="619"/>
      <c r="LOO165" s="619"/>
      <c r="LOP165" s="619"/>
      <c r="LOQ165" s="619"/>
      <c r="LOR165" s="619"/>
      <c r="LOS165" s="619"/>
      <c r="LOT165" s="619"/>
      <c r="LOU165" s="619"/>
      <c r="LOV165" s="619"/>
      <c r="LOW165" s="619"/>
      <c r="LOX165" s="619"/>
      <c r="LOY165" s="619"/>
      <c r="LOZ165" s="619"/>
      <c r="LPA165" s="619"/>
      <c r="LPB165" s="619"/>
      <c r="LPC165" s="619"/>
      <c r="LPD165" s="619"/>
      <c r="LPE165" s="619"/>
      <c r="LPF165" s="619"/>
      <c r="LPG165" s="619"/>
      <c r="LPH165" s="619"/>
      <c r="LPI165" s="619"/>
      <c r="LPJ165" s="619"/>
      <c r="LPK165" s="619"/>
      <c r="LPL165" s="619"/>
      <c r="LPM165" s="619"/>
      <c r="LPN165" s="619"/>
      <c r="LPO165" s="619"/>
      <c r="LPP165" s="619"/>
      <c r="LPQ165" s="619"/>
      <c r="LPR165" s="619"/>
      <c r="LPS165" s="619"/>
      <c r="LPT165" s="619"/>
      <c r="LPU165" s="619"/>
      <c r="LPV165" s="619"/>
      <c r="LPW165" s="619"/>
      <c r="LPX165" s="619"/>
      <c r="LPY165" s="619"/>
      <c r="LPZ165" s="619"/>
      <c r="LQA165" s="619"/>
      <c r="LQB165" s="619"/>
      <c r="LQC165" s="619"/>
      <c r="LQD165" s="619"/>
      <c r="LQE165" s="619"/>
      <c r="LQF165" s="619"/>
      <c r="LQG165" s="619"/>
      <c r="LQH165" s="619"/>
      <c r="LQI165" s="619"/>
      <c r="LQJ165" s="619"/>
      <c r="LQK165" s="619"/>
      <c r="LQL165" s="619"/>
      <c r="LQM165" s="619"/>
      <c r="LQN165" s="619"/>
      <c r="LQO165" s="619"/>
      <c r="LQP165" s="619"/>
      <c r="LQQ165" s="619"/>
      <c r="LQR165" s="619"/>
      <c r="LQS165" s="619"/>
      <c r="LQT165" s="619"/>
      <c r="LQU165" s="619"/>
      <c r="LQV165" s="619"/>
      <c r="LQW165" s="619"/>
      <c r="LQX165" s="619"/>
      <c r="LQY165" s="619"/>
      <c r="LQZ165" s="619"/>
      <c r="LRA165" s="619"/>
      <c r="LRB165" s="619"/>
      <c r="LRC165" s="619"/>
      <c r="LRD165" s="619"/>
      <c r="LRE165" s="619"/>
      <c r="LRF165" s="619"/>
      <c r="LRG165" s="619"/>
      <c r="LRH165" s="619"/>
      <c r="LRI165" s="619"/>
      <c r="LRJ165" s="619"/>
      <c r="LRK165" s="619"/>
      <c r="LRL165" s="619"/>
      <c r="LRM165" s="619"/>
      <c r="LRN165" s="619"/>
      <c r="LRO165" s="619"/>
      <c r="LRP165" s="619"/>
      <c r="LRQ165" s="619"/>
      <c r="LRR165" s="619"/>
      <c r="LRS165" s="619"/>
      <c r="LRT165" s="619"/>
      <c r="LRU165" s="619"/>
      <c r="LRV165" s="619"/>
      <c r="LRW165" s="619"/>
      <c r="LRX165" s="619"/>
      <c r="LRY165" s="619"/>
      <c r="LRZ165" s="619"/>
      <c r="LSA165" s="619"/>
      <c r="LSB165" s="619"/>
      <c r="LSC165" s="619"/>
      <c r="LSD165" s="619"/>
      <c r="LSE165" s="619"/>
      <c r="LSF165" s="619"/>
      <c r="LSG165" s="619"/>
      <c r="LSH165" s="619"/>
      <c r="LSI165" s="619"/>
      <c r="LSJ165" s="619"/>
      <c r="LSK165" s="619"/>
      <c r="LSL165" s="619"/>
      <c r="LSM165" s="619"/>
      <c r="LSN165" s="619"/>
      <c r="LSO165" s="619"/>
      <c r="LSP165" s="619"/>
      <c r="LSQ165" s="619"/>
      <c r="LSR165" s="619"/>
      <c r="LSS165" s="619"/>
      <c r="LST165" s="619"/>
      <c r="LSU165" s="619"/>
      <c r="LSV165" s="619"/>
      <c r="LSW165" s="619"/>
      <c r="LSX165" s="619"/>
      <c r="LSY165" s="619"/>
      <c r="LSZ165" s="619"/>
      <c r="LTA165" s="619"/>
      <c r="LTB165" s="619"/>
      <c r="LTC165" s="619"/>
      <c r="LTD165" s="619"/>
      <c r="LTE165" s="619"/>
      <c r="LTF165" s="619"/>
      <c r="LTG165" s="619"/>
      <c r="LTH165" s="619"/>
      <c r="LTI165" s="619"/>
      <c r="LTJ165" s="619"/>
      <c r="LTK165" s="619"/>
      <c r="LTL165" s="619"/>
      <c r="LTM165" s="619"/>
      <c r="LTN165" s="619"/>
      <c r="LTO165" s="619"/>
      <c r="LTP165" s="619"/>
      <c r="LTQ165" s="619"/>
      <c r="LTR165" s="619"/>
      <c r="LTS165" s="619"/>
      <c r="LTT165" s="619"/>
      <c r="LTU165" s="619"/>
      <c r="LTV165" s="619"/>
      <c r="LTW165" s="619"/>
      <c r="LTX165" s="619"/>
      <c r="LTY165" s="619"/>
      <c r="LTZ165" s="619"/>
      <c r="LUA165" s="619"/>
      <c r="LUB165" s="619"/>
      <c r="LUC165" s="619"/>
      <c r="LUD165" s="619"/>
      <c r="LUE165" s="619"/>
      <c r="LUF165" s="619"/>
      <c r="LUG165" s="619"/>
      <c r="LUH165" s="619"/>
      <c r="LUI165" s="619"/>
      <c r="LUJ165" s="619"/>
      <c r="LUK165" s="619"/>
      <c r="LUL165" s="619"/>
      <c r="LUM165" s="619"/>
      <c r="LUN165" s="619"/>
      <c r="LUO165" s="619"/>
      <c r="LUP165" s="619"/>
      <c r="LUQ165" s="619"/>
      <c r="LUR165" s="619"/>
      <c r="LUS165" s="619"/>
      <c r="LUT165" s="619"/>
      <c r="LUU165" s="619"/>
      <c r="LUV165" s="619"/>
      <c r="LUW165" s="619"/>
      <c r="LUX165" s="619"/>
      <c r="LUY165" s="619"/>
      <c r="LUZ165" s="619"/>
      <c r="LVA165" s="619"/>
      <c r="LVB165" s="619"/>
      <c r="LVC165" s="619"/>
      <c r="LVD165" s="619"/>
      <c r="LVE165" s="619"/>
      <c r="LVF165" s="619"/>
      <c r="LVG165" s="619"/>
      <c r="LVH165" s="619"/>
      <c r="LVI165" s="619"/>
      <c r="LVJ165" s="619"/>
      <c r="LVK165" s="619"/>
      <c r="LVL165" s="619"/>
      <c r="LVM165" s="619"/>
      <c r="LVN165" s="619"/>
      <c r="LVO165" s="619"/>
      <c r="LVP165" s="619"/>
      <c r="LVQ165" s="619"/>
      <c r="LVR165" s="619"/>
      <c r="LVS165" s="619"/>
      <c r="LVT165" s="619"/>
      <c r="LVU165" s="619"/>
      <c r="LVV165" s="619"/>
      <c r="LVW165" s="619"/>
      <c r="LVX165" s="619"/>
      <c r="LVY165" s="619"/>
      <c r="LVZ165" s="619"/>
      <c r="LWA165" s="619"/>
      <c r="LWB165" s="619"/>
      <c r="LWC165" s="619"/>
      <c r="LWD165" s="619"/>
      <c r="LWE165" s="619"/>
      <c r="LWF165" s="619"/>
      <c r="LWG165" s="619"/>
      <c r="LWH165" s="619"/>
      <c r="LWI165" s="619"/>
      <c r="LWJ165" s="619"/>
      <c r="LWK165" s="619"/>
      <c r="LWL165" s="619"/>
      <c r="LWM165" s="619"/>
      <c r="LWN165" s="619"/>
      <c r="LWO165" s="619"/>
      <c r="LWP165" s="619"/>
      <c r="LWQ165" s="619"/>
      <c r="LWR165" s="619"/>
      <c r="LWS165" s="619"/>
      <c r="LWT165" s="619"/>
      <c r="LWU165" s="619"/>
      <c r="LWV165" s="619"/>
      <c r="LWW165" s="619"/>
      <c r="LWX165" s="619"/>
      <c r="LWY165" s="619"/>
      <c r="LWZ165" s="619"/>
      <c r="LXA165" s="619"/>
      <c r="LXB165" s="619"/>
      <c r="LXC165" s="619"/>
      <c r="LXD165" s="619"/>
      <c r="LXE165" s="619"/>
      <c r="LXF165" s="619"/>
      <c r="LXG165" s="619"/>
      <c r="LXH165" s="619"/>
      <c r="LXI165" s="619"/>
      <c r="LXJ165" s="619"/>
      <c r="LXK165" s="619"/>
      <c r="LXL165" s="619"/>
      <c r="LXM165" s="619"/>
      <c r="LXN165" s="619"/>
      <c r="LXO165" s="619"/>
      <c r="LXP165" s="619"/>
      <c r="LXQ165" s="619"/>
      <c r="LXR165" s="619"/>
      <c r="LXS165" s="619"/>
      <c r="LXT165" s="619"/>
      <c r="LXU165" s="619"/>
      <c r="LXV165" s="619"/>
      <c r="LXW165" s="619"/>
      <c r="LXX165" s="619"/>
      <c r="LXY165" s="619"/>
      <c r="LXZ165" s="619"/>
      <c r="LYA165" s="619"/>
      <c r="LYB165" s="619"/>
      <c r="LYC165" s="619"/>
      <c r="LYD165" s="619"/>
      <c r="LYE165" s="619"/>
      <c r="LYF165" s="619"/>
      <c r="LYG165" s="619"/>
      <c r="LYH165" s="619"/>
      <c r="LYI165" s="619"/>
      <c r="LYJ165" s="619"/>
      <c r="LYK165" s="619"/>
      <c r="LYL165" s="619"/>
      <c r="LYM165" s="619"/>
      <c r="LYN165" s="619"/>
      <c r="LYO165" s="619"/>
      <c r="LYP165" s="619"/>
      <c r="LYQ165" s="619"/>
      <c r="LYR165" s="619"/>
      <c r="LYS165" s="619"/>
      <c r="LYT165" s="619"/>
      <c r="LYU165" s="619"/>
      <c r="LYV165" s="619"/>
      <c r="LYW165" s="619"/>
      <c r="LYX165" s="619"/>
      <c r="LYY165" s="619"/>
      <c r="LYZ165" s="619"/>
      <c r="LZA165" s="619"/>
      <c r="LZB165" s="619"/>
      <c r="LZC165" s="619"/>
      <c r="LZD165" s="619"/>
      <c r="LZE165" s="619"/>
      <c r="LZF165" s="619"/>
      <c r="LZG165" s="619"/>
      <c r="LZH165" s="619"/>
      <c r="LZI165" s="619"/>
      <c r="LZJ165" s="619"/>
      <c r="LZK165" s="619"/>
      <c r="LZL165" s="619"/>
      <c r="LZM165" s="619"/>
      <c r="LZN165" s="619"/>
      <c r="LZO165" s="619"/>
      <c r="LZP165" s="619"/>
      <c r="LZQ165" s="619"/>
      <c r="LZR165" s="619"/>
      <c r="LZS165" s="619"/>
      <c r="LZT165" s="619"/>
      <c r="LZU165" s="619"/>
      <c r="LZV165" s="619"/>
      <c r="LZW165" s="619"/>
      <c r="LZX165" s="619"/>
      <c r="LZY165" s="619"/>
      <c r="LZZ165" s="619"/>
      <c r="MAA165" s="619"/>
      <c r="MAB165" s="619"/>
      <c r="MAC165" s="619"/>
      <c r="MAD165" s="619"/>
      <c r="MAE165" s="619"/>
      <c r="MAF165" s="619"/>
      <c r="MAG165" s="619"/>
      <c r="MAH165" s="619"/>
      <c r="MAI165" s="619"/>
      <c r="MAJ165" s="619"/>
      <c r="MAK165" s="619"/>
      <c r="MAL165" s="619"/>
      <c r="MAM165" s="619"/>
      <c r="MAN165" s="619"/>
      <c r="MAO165" s="619"/>
      <c r="MAP165" s="619"/>
      <c r="MAQ165" s="619"/>
      <c r="MAR165" s="619"/>
      <c r="MAS165" s="619"/>
      <c r="MAT165" s="619"/>
      <c r="MAU165" s="619"/>
      <c r="MAV165" s="619"/>
      <c r="MAW165" s="619"/>
      <c r="MAX165" s="619"/>
      <c r="MAY165" s="619"/>
      <c r="MAZ165" s="619"/>
      <c r="MBA165" s="619"/>
      <c r="MBB165" s="619"/>
      <c r="MBC165" s="619"/>
      <c r="MBD165" s="619"/>
      <c r="MBE165" s="619"/>
      <c r="MBF165" s="619"/>
      <c r="MBG165" s="619"/>
      <c r="MBH165" s="619"/>
      <c r="MBI165" s="619"/>
      <c r="MBJ165" s="619"/>
      <c r="MBK165" s="619"/>
      <c r="MBL165" s="619"/>
      <c r="MBM165" s="619"/>
      <c r="MBN165" s="619"/>
      <c r="MBO165" s="619"/>
      <c r="MBP165" s="619"/>
      <c r="MBQ165" s="619"/>
      <c r="MBR165" s="619"/>
      <c r="MBS165" s="619"/>
      <c r="MBT165" s="619"/>
      <c r="MBU165" s="619"/>
      <c r="MBV165" s="619"/>
      <c r="MBW165" s="619"/>
      <c r="MBX165" s="619"/>
      <c r="MBY165" s="619"/>
      <c r="MBZ165" s="619"/>
      <c r="MCA165" s="619"/>
      <c r="MCB165" s="619"/>
      <c r="MCC165" s="619"/>
      <c r="MCD165" s="619"/>
      <c r="MCE165" s="619"/>
      <c r="MCF165" s="619"/>
      <c r="MCG165" s="619"/>
      <c r="MCH165" s="619"/>
      <c r="MCI165" s="619"/>
      <c r="MCJ165" s="619"/>
      <c r="MCK165" s="619"/>
      <c r="MCL165" s="619"/>
      <c r="MCM165" s="619"/>
      <c r="MCN165" s="619"/>
      <c r="MCO165" s="619"/>
      <c r="MCP165" s="619"/>
      <c r="MCQ165" s="619"/>
      <c r="MCR165" s="619"/>
      <c r="MCS165" s="619"/>
      <c r="MCT165" s="619"/>
      <c r="MCU165" s="619"/>
      <c r="MCV165" s="619"/>
      <c r="MCW165" s="619"/>
      <c r="MCX165" s="619"/>
      <c r="MCY165" s="619"/>
      <c r="MCZ165" s="619"/>
      <c r="MDA165" s="619"/>
      <c r="MDB165" s="619"/>
      <c r="MDC165" s="619"/>
      <c r="MDD165" s="619"/>
      <c r="MDE165" s="619"/>
      <c r="MDF165" s="619"/>
      <c r="MDG165" s="619"/>
      <c r="MDH165" s="619"/>
      <c r="MDI165" s="619"/>
      <c r="MDJ165" s="619"/>
      <c r="MDK165" s="619"/>
      <c r="MDL165" s="619"/>
      <c r="MDM165" s="619"/>
      <c r="MDN165" s="619"/>
      <c r="MDO165" s="619"/>
      <c r="MDP165" s="619"/>
      <c r="MDQ165" s="619"/>
      <c r="MDR165" s="619"/>
      <c r="MDS165" s="619"/>
      <c r="MDT165" s="619"/>
      <c r="MDU165" s="619"/>
      <c r="MDV165" s="619"/>
      <c r="MDW165" s="619"/>
      <c r="MDX165" s="619"/>
      <c r="MDY165" s="619"/>
      <c r="MDZ165" s="619"/>
      <c r="MEA165" s="619"/>
      <c r="MEB165" s="619"/>
      <c r="MEC165" s="619"/>
      <c r="MED165" s="619"/>
      <c r="MEE165" s="619"/>
      <c r="MEF165" s="619"/>
      <c r="MEG165" s="619"/>
      <c r="MEH165" s="619"/>
      <c r="MEI165" s="619"/>
      <c r="MEJ165" s="619"/>
      <c r="MEK165" s="619"/>
      <c r="MEL165" s="619"/>
      <c r="MEM165" s="619"/>
      <c r="MEN165" s="619"/>
      <c r="MEO165" s="619"/>
      <c r="MEP165" s="619"/>
      <c r="MEQ165" s="619"/>
      <c r="MER165" s="619"/>
      <c r="MES165" s="619"/>
      <c r="MET165" s="619"/>
      <c r="MEU165" s="619"/>
      <c r="MEV165" s="619"/>
      <c r="MEW165" s="619"/>
      <c r="MEX165" s="619"/>
      <c r="MEY165" s="619"/>
      <c r="MEZ165" s="619"/>
      <c r="MFA165" s="619"/>
      <c r="MFB165" s="619"/>
      <c r="MFC165" s="619"/>
      <c r="MFD165" s="619"/>
      <c r="MFE165" s="619"/>
      <c r="MFF165" s="619"/>
      <c r="MFG165" s="619"/>
      <c r="MFH165" s="619"/>
      <c r="MFI165" s="619"/>
      <c r="MFJ165" s="619"/>
      <c r="MFK165" s="619"/>
      <c r="MFL165" s="619"/>
      <c r="MFM165" s="619"/>
      <c r="MFN165" s="619"/>
      <c r="MFO165" s="619"/>
      <c r="MFP165" s="619"/>
      <c r="MFQ165" s="619"/>
      <c r="MFR165" s="619"/>
      <c r="MFS165" s="619"/>
      <c r="MFT165" s="619"/>
      <c r="MFU165" s="619"/>
      <c r="MFV165" s="619"/>
      <c r="MFW165" s="619"/>
      <c r="MFX165" s="619"/>
      <c r="MFY165" s="619"/>
      <c r="MFZ165" s="619"/>
      <c r="MGA165" s="619"/>
      <c r="MGB165" s="619"/>
      <c r="MGC165" s="619"/>
      <c r="MGD165" s="619"/>
      <c r="MGE165" s="619"/>
      <c r="MGF165" s="619"/>
      <c r="MGG165" s="619"/>
      <c r="MGH165" s="619"/>
      <c r="MGI165" s="619"/>
      <c r="MGJ165" s="619"/>
      <c r="MGK165" s="619"/>
      <c r="MGL165" s="619"/>
      <c r="MGM165" s="619"/>
      <c r="MGN165" s="619"/>
      <c r="MGO165" s="619"/>
      <c r="MGP165" s="619"/>
      <c r="MGQ165" s="619"/>
      <c r="MGR165" s="619"/>
      <c r="MGS165" s="619"/>
      <c r="MGT165" s="619"/>
      <c r="MGU165" s="619"/>
      <c r="MGV165" s="619"/>
      <c r="MGW165" s="619"/>
      <c r="MGX165" s="619"/>
      <c r="MGY165" s="619"/>
      <c r="MGZ165" s="619"/>
      <c r="MHA165" s="619"/>
      <c r="MHB165" s="619"/>
      <c r="MHC165" s="619"/>
      <c r="MHD165" s="619"/>
      <c r="MHE165" s="619"/>
      <c r="MHF165" s="619"/>
      <c r="MHG165" s="619"/>
      <c r="MHH165" s="619"/>
      <c r="MHI165" s="619"/>
      <c r="MHJ165" s="619"/>
      <c r="MHK165" s="619"/>
      <c r="MHL165" s="619"/>
      <c r="MHM165" s="619"/>
      <c r="MHN165" s="619"/>
      <c r="MHO165" s="619"/>
      <c r="MHP165" s="619"/>
      <c r="MHQ165" s="619"/>
      <c r="MHR165" s="619"/>
      <c r="MHS165" s="619"/>
      <c r="MHT165" s="619"/>
      <c r="MHU165" s="619"/>
      <c r="MHV165" s="619"/>
      <c r="MHW165" s="619"/>
      <c r="MHX165" s="619"/>
      <c r="MHY165" s="619"/>
      <c r="MHZ165" s="619"/>
      <c r="MIA165" s="619"/>
      <c r="MIB165" s="619"/>
      <c r="MIC165" s="619"/>
      <c r="MID165" s="619"/>
      <c r="MIE165" s="619"/>
      <c r="MIF165" s="619"/>
      <c r="MIG165" s="619"/>
      <c r="MIH165" s="619"/>
      <c r="MII165" s="619"/>
      <c r="MIJ165" s="619"/>
      <c r="MIK165" s="619"/>
      <c r="MIL165" s="619"/>
      <c r="MIM165" s="619"/>
      <c r="MIN165" s="619"/>
      <c r="MIO165" s="619"/>
      <c r="MIP165" s="619"/>
      <c r="MIQ165" s="619"/>
      <c r="MIR165" s="619"/>
      <c r="MIS165" s="619"/>
      <c r="MIT165" s="619"/>
      <c r="MIU165" s="619"/>
      <c r="MIV165" s="619"/>
      <c r="MIW165" s="619"/>
      <c r="MIX165" s="619"/>
      <c r="MIY165" s="619"/>
      <c r="MIZ165" s="619"/>
      <c r="MJA165" s="619"/>
      <c r="MJB165" s="619"/>
      <c r="MJC165" s="619"/>
      <c r="MJD165" s="619"/>
      <c r="MJE165" s="619"/>
      <c r="MJF165" s="619"/>
      <c r="MJG165" s="619"/>
      <c r="MJH165" s="619"/>
      <c r="MJI165" s="619"/>
      <c r="MJJ165" s="619"/>
      <c r="MJK165" s="619"/>
      <c r="MJL165" s="619"/>
      <c r="MJM165" s="619"/>
      <c r="MJN165" s="619"/>
      <c r="MJO165" s="619"/>
      <c r="MJP165" s="619"/>
      <c r="MJQ165" s="619"/>
      <c r="MJR165" s="619"/>
      <c r="MJS165" s="619"/>
      <c r="MJT165" s="619"/>
      <c r="MJU165" s="619"/>
      <c r="MJV165" s="619"/>
      <c r="MJW165" s="619"/>
      <c r="MJX165" s="619"/>
      <c r="MJY165" s="619"/>
      <c r="MJZ165" s="619"/>
      <c r="MKA165" s="619"/>
      <c r="MKB165" s="619"/>
      <c r="MKC165" s="619"/>
      <c r="MKD165" s="619"/>
      <c r="MKE165" s="619"/>
      <c r="MKF165" s="619"/>
      <c r="MKG165" s="619"/>
      <c r="MKH165" s="619"/>
      <c r="MKI165" s="619"/>
      <c r="MKJ165" s="619"/>
      <c r="MKK165" s="619"/>
      <c r="MKL165" s="619"/>
      <c r="MKM165" s="619"/>
      <c r="MKN165" s="619"/>
      <c r="MKO165" s="619"/>
      <c r="MKP165" s="619"/>
      <c r="MKQ165" s="619"/>
      <c r="MKR165" s="619"/>
      <c r="MKS165" s="619"/>
      <c r="MKT165" s="619"/>
      <c r="MKU165" s="619"/>
      <c r="MKV165" s="619"/>
      <c r="MKW165" s="619"/>
      <c r="MKX165" s="619"/>
      <c r="MKY165" s="619"/>
      <c r="MKZ165" s="619"/>
      <c r="MLA165" s="619"/>
      <c r="MLB165" s="619"/>
      <c r="MLC165" s="619"/>
      <c r="MLD165" s="619"/>
      <c r="MLE165" s="619"/>
      <c r="MLF165" s="619"/>
      <c r="MLG165" s="619"/>
      <c r="MLH165" s="619"/>
      <c r="MLI165" s="619"/>
      <c r="MLJ165" s="619"/>
      <c r="MLK165" s="619"/>
      <c r="MLL165" s="619"/>
      <c r="MLM165" s="619"/>
      <c r="MLN165" s="619"/>
      <c r="MLO165" s="619"/>
      <c r="MLP165" s="619"/>
      <c r="MLQ165" s="619"/>
      <c r="MLR165" s="619"/>
      <c r="MLS165" s="619"/>
      <c r="MLT165" s="619"/>
      <c r="MLU165" s="619"/>
      <c r="MLV165" s="619"/>
      <c r="MLW165" s="619"/>
      <c r="MLX165" s="619"/>
      <c r="MLY165" s="619"/>
      <c r="MLZ165" s="619"/>
      <c r="MMA165" s="619"/>
      <c r="MMB165" s="619"/>
      <c r="MMC165" s="619"/>
      <c r="MMD165" s="619"/>
      <c r="MME165" s="619"/>
      <c r="MMF165" s="619"/>
      <c r="MMG165" s="619"/>
      <c r="MMH165" s="619"/>
      <c r="MMI165" s="619"/>
      <c r="MMJ165" s="619"/>
      <c r="MMK165" s="619"/>
      <c r="MML165" s="619"/>
      <c r="MMM165" s="619"/>
      <c r="MMN165" s="619"/>
      <c r="MMO165" s="619"/>
      <c r="MMP165" s="619"/>
      <c r="MMQ165" s="619"/>
      <c r="MMR165" s="619"/>
      <c r="MMS165" s="619"/>
      <c r="MMT165" s="619"/>
      <c r="MMU165" s="619"/>
      <c r="MMV165" s="619"/>
      <c r="MMW165" s="619"/>
      <c r="MMX165" s="619"/>
      <c r="MMY165" s="619"/>
      <c r="MMZ165" s="619"/>
      <c r="MNA165" s="619"/>
      <c r="MNB165" s="619"/>
      <c r="MNC165" s="619"/>
      <c r="MND165" s="619"/>
      <c r="MNE165" s="619"/>
      <c r="MNF165" s="619"/>
      <c r="MNG165" s="619"/>
      <c r="MNH165" s="619"/>
      <c r="MNI165" s="619"/>
      <c r="MNJ165" s="619"/>
      <c r="MNK165" s="619"/>
      <c r="MNL165" s="619"/>
      <c r="MNM165" s="619"/>
      <c r="MNN165" s="619"/>
      <c r="MNO165" s="619"/>
      <c r="MNP165" s="619"/>
      <c r="MNQ165" s="619"/>
      <c r="MNR165" s="619"/>
      <c r="MNS165" s="619"/>
      <c r="MNT165" s="619"/>
      <c r="MNU165" s="619"/>
      <c r="MNV165" s="619"/>
      <c r="MNW165" s="619"/>
      <c r="MNX165" s="619"/>
      <c r="MNY165" s="619"/>
      <c r="MNZ165" s="619"/>
      <c r="MOA165" s="619"/>
      <c r="MOB165" s="619"/>
      <c r="MOC165" s="619"/>
      <c r="MOD165" s="619"/>
      <c r="MOE165" s="619"/>
      <c r="MOF165" s="619"/>
      <c r="MOG165" s="619"/>
      <c r="MOH165" s="619"/>
      <c r="MOI165" s="619"/>
      <c r="MOJ165" s="619"/>
      <c r="MOK165" s="619"/>
      <c r="MOL165" s="619"/>
      <c r="MOM165" s="619"/>
      <c r="MON165" s="619"/>
      <c r="MOO165" s="619"/>
      <c r="MOP165" s="619"/>
      <c r="MOQ165" s="619"/>
      <c r="MOR165" s="619"/>
      <c r="MOS165" s="619"/>
      <c r="MOT165" s="619"/>
      <c r="MOU165" s="619"/>
      <c r="MOV165" s="619"/>
      <c r="MOW165" s="619"/>
      <c r="MOX165" s="619"/>
      <c r="MOY165" s="619"/>
      <c r="MOZ165" s="619"/>
      <c r="MPA165" s="619"/>
      <c r="MPB165" s="619"/>
      <c r="MPC165" s="619"/>
      <c r="MPD165" s="619"/>
      <c r="MPE165" s="619"/>
      <c r="MPF165" s="619"/>
      <c r="MPG165" s="619"/>
      <c r="MPH165" s="619"/>
      <c r="MPI165" s="619"/>
      <c r="MPJ165" s="619"/>
      <c r="MPK165" s="619"/>
      <c r="MPL165" s="619"/>
      <c r="MPM165" s="619"/>
      <c r="MPN165" s="619"/>
      <c r="MPO165" s="619"/>
      <c r="MPP165" s="619"/>
      <c r="MPQ165" s="619"/>
      <c r="MPR165" s="619"/>
      <c r="MPS165" s="619"/>
      <c r="MPT165" s="619"/>
      <c r="MPU165" s="619"/>
      <c r="MPV165" s="619"/>
      <c r="MPW165" s="619"/>
      <c r="MPX165" s="619"/>
      <c r="MPY165" s="619"/>
      <c r="MPZ165" s="619"/>
      <c r="MQA165" s="619"/>
      <c r="MQB165" s="619"/>
      <c r="MQC165" s="619"/>
      <c r="MQD165" s="619"/>
      <c r="MQE165" s="619"/>
      <c r="MQF165" s="619"/>
      <c r="MQG165" s="619"/>
      <c r="MQH165" s="619"/>
      <c r="MQI165" s="619"/>
      <c r="MQJ165" s="619"/>
      <c r="MQK165" s="619"/>
      <c r="MQL165" s="619"/>
      <c r="MQM165" s="619"/>
      <c r="MQN165" s="619"/>
      <c r="MQO165" s="619"/>
      <c r="MQP165" s="619"/>
      <c r="MQQ165" s="619"/>
      <c r="MQR165" s="619"/>
      <c r="MQS165" s="619"/>
      <c r="MQT165" s="619"/>
      <c r="MQU165" s="619"/>
      <c r="MQV165" s="619"/>
      <c r="MQW165" s="619"/>
      <c r="MQX165" s="619"/>
      <c r="MQY165" s="619"/>
      <c r="MQZ165" s="619"/>
      <c r="MRA165" s="619"/>
      <c r="MRB165" s="619"/>
      <c r="MRC165" s="619"/>
      <c r="MRD165" s="619"/>
      <c r="MRE165" s="619"/>
      <c r="MRF165" s="619"/>
      <c r="MRG165" s="619"/>
      <c r="MRH165" s="619"/>
      <c r="MRI165" s="619"/>
      <c r="MRJ165" s="619"/>
      <c r="MRK165" s="619"/>
      <c r="MRL165" s="619"/>
      <c r="MRM165" s="619"/>
      <c r="MRN165" s="619"/>
      <c r="MRO165" s="619"/>
      <c r="MRP165" s="619"/>
      <c r="MRQ165" s="619"/>
      <c r="MRR165" s="619"/>
      <c r="MRS165" s="619"/>
      <c r="MRT165" s="619"/>
      <c r="MRU165" s="619"/>
      <c r="MRV165" s="619"/>
      <c r="MRW165" s="619"/>
      <c r="MRX165" s="619"/>
      <c r="MRY165" s="619"/>
      <c r="MRZ165" s="619"/>
      <c r="MSA165" s="619"/>
      <c r="MSB165" s="619"/>
      <c r="MSC165" s="619"/>
      <c r="MSD165" s="619"/>
      <c r="MSE165" s="619"/>
      <c r="MSF165" s="619"/>
      <c r="MSG165" s="619"/>
      <c r="MSH165" s="619"/>
      <c r="MSI165" s="619"/>
      <c r="MSJ165" s="619"/>
      <c r="MSK165" s="619"/>
      <c r="MSL165" s="619"/>
      <c r="MSM165" s="619"/>
      <c r="MSN165" s="619"/>
      <c r="MSO165" s="619"/>
      <c r="MSP165" s="619"/>
      <c r="MSQ165" s="619"/>
      <c r="MSR165" s="619"/>
      <c r="MSS165" s="619"/>
      <c r="MST165" s="619"/>
      <c r="MSU165" s="619"/>
      <c r="MSV165" s="619"/>
      <c r="MSW165" s="619"/>
      <c r="MSX165" s="619"/>
      <c r="MSY165" s="619"/>
      <c r="MSZ165" s="619"/>
      <c r="MTA165" s="619"/>
      <c r="MTB165" s="619"/>
      <c r="MTC165" s="619"/>
      <c r="MTD165" s="619"/>
      <c r="MTE165" s="619"/>
      <c r="MTF165" s="619"/>
      <c r="MTG165" s="619"/>
      <c r="MTH165" s="619"/>
      <c r="MTI165" s="619"/>
      <c r="MTJ165" s="619"/>
      <c r="MTK165" s="619"/>
      <c r="MTL165" s="619"/>
      <c r="MTM165" s="619"/>
      <c r="MTN165" s="619"/>
      <c r="MTO165" s="619"/>
      <c r="MTP165" s="619"/>
      <c r="MTQ165" s="619"/>
      <c r="MTR165" s="619"/>
      <c r="MTS165" s="619"/>
      <c r="MTT165" s="619"/>
      <c r="MTU165" s="619"/>
      <c r="MTV165" s="619"/>
      <c r="MTW165" s="619"/>
      <c r="MTX165" s="619"/>
      <c r="MTY165" s="619"/>
      <c r="MTZ165" s="619"/>
      <c r="MUA165" s="619"/>
      <c r="MUB165" s="619"/>
      <c r="MUC165" s="619"/>
      <c r="MUD165" s="619"/>
      <c r="MUE165" s="619"/>
      <c r="MUF165" s="619"/>
      <c r="MUG165" s="619"/>
      <c r="MUH165" s="619"/>
      <c r="MUI165" s="619"/>
      <c r="MUJ165" s="619"/>
      <c r="MUK165" s="619"/>
      <c r="MUL165" s="619"/>
      <c r="MUM165" s="619"/>
      <c r="MUN165" s="619"/>
      <c r="MUO165" s="619"/>
      <c r="MUP165" s="619"/>
      <c r="MUQ165" s="619"/>
      <c r="MUR165" s="619"/>
      <c r="MUS165" s="619"/>
      <c r="MUT165" s="619"/>
      <c r="MUU165" s="619"/>
      <c r="MUV165" s="619"/>
      <c r="MUW165" s="619"/>
      <c r="MUX165" s="619"/>
      <c r="MUY165" s="619"/>
      <c r="MUZ165" s="619"/>
      <c r="MVA165" s="619"/>
      <c r="MVB165" s="619"/>
      <c r="MVC165" s="619"/>
      <c r="MVD165" s="619"/>
      <c r="MVE165" s="619"/>
      <c r="MVF165" s="619"/>
      <c r="MVG165" s="619"/>
      <c r="MVH165" s="619"/>
      <c r="MVI165" s="619"/>
      <c r="MVJ165" s="619"/>
      <c r="MVK165" s="619"/>
      <c r="MVL165" s="619"/>
      <c r="MVM165" s="619"/>
      <c r="MVN165" s="619"/>
      <c r="MVO165" s="619"/>
      <c r="MVP165" s="619"/>
      <c r="MVQ165" s="619"/>
      <c r="MVR165" s="619"/>
      <c r="MVS165" s="619"/>
      <c r="MVT165" s="619"/>
      <c r="MVU165" s="619"/>
      <c r="MVV165" s="619"/>
      <c r="MVW165" s="619"/>
      <c r="MVX165" s="619"/>
      <c r="MVY165" s="619"/>
      <c r="MVZ165" s="619"/>
      <c r="MWA165" s="619"/>
      <c r="MWB165" s="619"/>
      <c r="MWC165" s="619"/>
      <c r="MWD165" s="619"/>
      <c r="MWE165" s="619"/>
      <c r="MWF165" s="619"/>
      <c r="MWG165" s="619"/>
      <c r="MWH165" s="619"/>
      <c r="MWI165" s="619"/>
      <c r="MWJ165" s="619"/>
      <c r="MWK165" s="619"/>
      <c r="MWL165" s="619"/>
      <c r="MWM165" s="619"/>
      <c r="MWN165" s="619"/>
      <c r="MWO165" s="619"/>
      <c r="MWP165" s="619"/>
      <c r="MWQ165" s="619"/>
      <c r="MWR165" s="619"/>
      <c r="MWS165" s="619"/>
      <c r="MWT165" s="619"/>
      <c r="MWU165" s="619"/>
      <c r="MWV165" s="619"/>
      <c r="MWW165" s="619"/>
      <c r="MWX165" s="619"/>
      <c r="MWY165" s="619"/>
      <c r="MWZ165" s="619"/>
      <c r="MXA165" s="619"/>
      <c r="MXB165" s="619"/>
      <c r="MXC165" s="619"/>
      <c r="MXD165" s="619"/>
      <c r="MXE165" s="619"/>
      <c r="MXF165" s="619"/>
      <c r="MXG165" s="619"/>
      <c r="MXH165" s="619"/>
      <c r="MXI165" s="619"/>
      <c r="MXJ165" s="619"/>
      <c r="MXK165" s="619"/>
      <c r="MXL165" s="619"/>
      <c r="MXM165" s="619"/>
      <c r="MXN165" s="619"/>
      <c r="MXO165" s="619"/>
      <c r="MXP165" s="619"/>
      <c r="MXQ165" s="619"/>
      <c r="MXR165" s="619"/>
      <c r="MXS165" s="619"/>
      <c r="MXT165" s="619"/>
      <c r="MXU165" s="619"/>
      <c r="MXV165" s="619"/>
      <c r="MXW165" s="619"/>
      <c r="MXX165" s="619"/>
      <c r="MXY165" s="619"/>
      <c r="MXZ165" s="619"/>
      <c r="MYA165" s="619"/>
      <c r="MYB165" s="619"/>
      <c r="MYC165" s="619"/>
      <c r="MYD165" s="619"/>
      <c r="MYE165" s="619"/>
      <c r="MYF165" s="619"/>
      <c r="MYG165" s="619"/>
      <c r="MYH165" s="619"/>
      <c r="MYI165" s="619"/>
      <c r="MYJ165" s="619"/>
      <c r="MYK165" s="619"/>
      <c r="MYL165" s="619"/>
      <c r="MYM165" s="619"/>
      <c r="MYN165" s="619"/>
      <c r="MYO165" s="619"/>
      <c r="MYP165" s="619"/>
      <c r="MYQ165" s="619"/>
      <c r="MYR165" s="619"/>
      <c r="MYS165" s="619"/>
      <c r="MYT165" s="619"/>
      <c r="MYU165" s="619"/>
      <c r="MYV165" s="619"/>
      <c r="MYW165" s="619"/>
      <c r="MYX165" s="619"/>
      <c r="MYY165" s="619"/>
      <c r="MYZ165" s="619"/>
      <c r="MZA165" s="619"/>
      <c r="MZB165" s="619"/>
      <c r="MZC165" s="619"/>
      <c r="MZD165" s="619"/>
      <c r="MZE165" s="619"/>
      <c r="MZF165" s="619"/>
      <c r="MZG165" s="619"/>
      <c r="MZH165" s="619"/>
      <c r="MZI165" s="619"/>
      <c r="MZJ165" s="619"/>
      <c r="MZK165" s="619"/>
      <c r="MZL165" s="619"/>
      <c r="MZM165" s="619"/>
      <c r="MZN165" s="619"/>
      <c r="MZO165" s="619"/>
      <c r="MZP165" s="619"/>
      <c r="MZQ165" s="619"/>
      <c r="MZR165" s="619"/>
      <c r="MZS165" s="619"/>
      <c r="MZT165" s="619"/>
      <c r="MZU165" s="619"/>
      <c r="MZV165" s="619"/>
      <c r="MZW165" s="619"/>
      <c r="MZX165" s="619"/>
      <c r="MZY165" s="619"/>
      <c r="MZZ165" s="619"/>
      <c r="NAA165" s="619"/>
      <c r="NAB165" s="619"/>
      <c r="NAC165" s="619"/>
      <c r="NAD165" s="619"/>
      <c r="NAE165" s="619"/>
      <c r="NAF165" s="619"/>
      <c r="NAG165" s="619"/>
      <c r="NAH165" s="619"/>
      <c r="NAI165" s="619"/>
      <c r="NAJ165" s="619"/>
      <c r="NAK165" s="619"/>
      <c r="NAL165" s="619"/>
      <c r="NAM165" s="619"/>
      <c r="NAN165" s="619"/>
      <c r="NAO165" s="619"/>
      <c r="NAP165" s="619"/>
      <c r="NAQ165" s="619"/>
      <c r="NAR165" s="619"/>
      <c r="NAS165" s="619"/>
      <c r="NAT165" s="619"/>
      <c r="NAU165" s="619"/>
      <c r="NAV165" s="619"/>
      <c r="NAW165" s="619"/>
      <c r="NAX165" s="619"/>
      <c r="NAY165" s="619"/>
      <c r="NAZ165" s="619"/>
      <c r="NBA165" s="619"/>
      <c r="NBB165" s="619"/>
      <c r="NBC165" s="619"/>
      <c r="NBD165" s="619"/>
      <c r="NBE165" s="619"/>
      <c r="NBF165" s="619"/>
      <c r="NBG165" s="619"/>
      <c r="NBH165" s="619"/>
      <c r="NBI165" s="619"/>
      <c r="NBJ165" s="619"/>
      <c r="NBK165" s="619"/>
      <c r="NBL165" s="619"/>
      <c r="NBM165" s="619"/>
      <c r="NBN165" s="619"/>
      <c r="NBO165" s="619"/>
      <c r="NBP165" s="619"/>
      <c r="NBQ165" s="619"/>
      <c r="NBR165" s="619"/>
      <c r="NBS165" s="619"/>
      <c r="NBT165" s="619"/>
      <c r="NBU165" s="619"/>
      <c r="NBV165" s="619"/>
      <c r="NBW165" s="619"/>
      <c r="NBX165" s="619"/>
      <c r="NBY165" s="619"/>
      <c r="NBZ165" s="619"/>
      <c r="NCA165" s="619"/>
      <c r="NCB165" s="619"/>
      <c r="NCC165" s="619"/>
      <c r="NCD165" s="619"/>
      <c r="NCE165" s="619"/>
      <c r="NCF165" s="619"/>
      <c r="NCG165" s="619"/>
      <c r="NCH165" s="619"/>
      <c r="NCI165" s="619"/>
      <c r="NCJ165" s="619"/>
      <c r="NCK165" s="619"/>
      <c r="NCL165" s="619"/>
      <c r="NCM165" s="619"/>
      <c r="NCN165" s="619"/>
      <c r="NCO165" s="619"/>
      <c r="NCP165" s="619"/>
      <c r="NCQ165" s="619"/>
      <c r="NCR165" s="619"/>
      <c r="NCS165" s="619"/>
      <c r="NCT165" s="619"/>
      <c r="NCU165" s="619"/>
      <c r="NCV165" s="619"/>
      <c r="NCW165" s="619"/>
      <c r="NCX165" s="619"/>
      <c r="NCY165" s="619"/>
      <c r="NCZ165" s="619"/>
      <c r="NDA165" s="619"/>
      <c r="NDB165" s="619"/>
      <c r="NDC165" s="619"/>
      <c r="NDD165" s="619"/>
      <c r="NDE165" s="619"/>
      <c r="NDF165" s="619"/>
      <c r="NDG165" s="619"/>
      <c r="NDH165" s="619"/>
      <c r="NDI165" s="619"/>
      <c r="NDJ165" s="619"/>
      <c r="NDK165" s="619"/>
      <c r="NDL165" s="619"/>
      <c r="NDM165" s="619"/>
      <c r="NDN165" s="619"/>
      <c r="NDO165" s="619"/>
      <c r="NDP165" s="619"/>
      <c r="NDQ165" s="619"/>
      <c r="NDR165" s="619"/>
      <c r="NDS165" s="619"/>
      <c r="NDT165" s="619"/>
      <c r="NDU165" s="619"/>
      <c r="NDV165" s="619"/>
      <c r="NDW165" s="619"/>
      <c r="NDX165" s="619"/>
      <c r="NDY165" s="619"/>
      <c r="NDZ165" s="619"/>
      <c r="NEA165" s="619"/>
      <c r="NEB165" s="619"/>
      <c r="NEC165" s="619"/>
      <c r="NED165" s="619"/>
      <c r="NEE165" s="619"/>
      <c r="NEF165" s="619"/>
      <c r="NEG165" s="619"/>
      <c r="NEH165" s="619"/>
      <c r="NEI165" s="619"/>
      <c r="NEJ165" s="619"/>
      <c r="NEK165" s="619"/>
      <c r="NEL165" s="619"/>
      <c r="NEM165" s="619"/>
      <c r="NEN165" s="619"/>
      <c r="NEO165" s="619"/>
      <c r="NEP165" s="619"/>
      <c r="NEQ165" s="619"/>
      <c r="NER165" s="619"/>
      <c r="NES165" s="619"/>
      <c r="NET165" s="619"/>
      <c r="NEU165" s="619"/>
      <c r="NEV165" s="619"/>
      <c r="NEW165" s="619"/>
      <c r="NEX165" s="619"/>
      <c r="NEY165" s="619"/>
      <c r="NEZ165" s="619"/>
      <c r="NFA165" s="619"/>
      <c r="NFB165" s="619"/>
      <c r="NFC165" s="619"/>
      <c r="NFD165" s="619"/>
      <c r="NFE165" s="619"/>
      <c r="NFF165" s="619"/>
      <c r="NFG165" s="619"/>
      <c r="NFH165" s="619"/>
      <c r="NFI165" s="619"/>
      <c r="NFJ165" s="619"/>
      <c r="NFK165" s="619"/>
      <c r="NFL165" s="619"/>
      <c r="NFM165" s="619"/>
      <c r="NFN165" s="619"/>
      <c r="NFO165" s="619"/>
      <c r="NFP165" s="619"/>
      <c r="NFQ165" s="619"/>
      <c r="NFR165" s="619"/>
      <c r="NFS165" s="619"/>
      <c r="NFT165" s="619"/>
      <c r="NFU165" s="619"/>
      <c r="NFV165" s="619"/>
      <c r="NFW165" s="619"/>
      <c r="NFX165" s="619"/>
      <c r="NFY165" s="619"/>
      <c r="NFZ165" s="619"/>
      <c r="NGA165" s="619"/>
      <c r="NGB165" s="619"/>
      <c r="NGC165" s="619"/>
      <c r="NGD165" s="619"/>
      <c r="NGE165" s="619"/>
      <c r="NGF165" s="619"/>
      <c r="NGG165" s="619"/>
      <c r="NGH165" s="619"/>
      <c r="NGI165" s="619"/>
      <c r="NGJ165" s="619"/>
      <c r="NGK165" s="619"/>
      <c r="NGL165" s="619"/>
      <c r="NGM165" s="619"/>
      <c r="NGN165" s="619"/>
      <c r="NGO165" s="619"/>
      <c r="NGP165" s="619"/>
      <c r="NGQ165" s="619"/>
      <c r="NGR165" s="619"/>
      <c r="NGS165" s="619"/>
      <c r="NGT165" s="619"/>
      <c r="NGU165" s="619"/>
      <c r="NGV165" s="619"/>
      <c r="NGW165" s="619"/>
      <c r="NGX165" s="619"/>
      <c r="NGY165" s="619"/>
      <c r="NGZ165" s="619"/>
      <c r="NHA165" s="619"/>
      <c r="NHB165" s="619"/>
      <c r="NHC165" s="619"/>
      <c r="NHD165" s="619"/>
      <c r="NHE165" s="619"/>
      <c r="NHF165" s="619"/>
      <c r="NHG165" s="619"/>
      <c r="NHH165" s="619"/>
      <c r="NHI165" s="619"/>
      <c r="NHJ165" s="619"/>
      <c r="NHK165" s="619"/>
      <c r="NHL165" s="619"/>
      <c r="NHM165" s="619"/>
      <c r="NHN165" s="619"/>
      <c r="NHO165" s="619"/>
      <c r="NHP165" s="619"/>
      <c r="NHQ165" s="619"/>
      <c r="NHR165" s="619"/>
      <c r="NHS165" s="619"/>
      <c r="NHT165" s="619"/>
      <c r="NHU165" s="619"/>
      <c r="NHV165" s="619"/>
      <c r="NHW165" s="619"/>
      <c r="NHX165" s="619"/>
      <c r="NHY165" s="619"/>
      <c r="NHZ165" s="619"/>
      <c r="NIA165" s="619"/>
      <c r="NIB165" s="619"/>
      <c r="NIC165" s="619"/>
      <c r="NID165" s="619"/>
      <c r="NIE165" s="619"/>
      <c r="NIF165" s="619"/>
      <c r="NIG165" s="619"/>
      <c r="NIH165" s="619"/>
      <c r="NII165" s="619"/>
      <c r="NIJ165" s="619"/>
      <c r="NIK165" s="619"/>
      <c r="NIL165" s="619"/>
      <c r="NIM165" s="619"/>
      <c r="NIN165" s="619"/>
      <c r="NIO165" s="619"/>
      <c r="NIP165" s="619"/>
      <c r="NIQ165" s="619"/>
      <c r="NIR165" s="619"/>
      <c r="NIS165" s="619"/>
      <c r="NIT165" s="619"/>
      <c r="NIU165" s="619"/>
      <c r="NIV165" s="619"/>
      <c r="NIW165" s="619"/>
      <c r="NIX165" s="619"/>
      <c r="NIY165" s="619"/>
      <c r="NIZ165" s="619"/>
      <c r="NJA165" s="619"/>
      <c r="NJB165" s="619"/>
      <c r="NJC165" s="619"/>
      <c r="NJD165" s="619"/>
      <c r="NJE165" s="619"/>
      <c r="NJF165" s="619"/>
      <c r="NJG165" s="619"/>
      <c r="NJH165" s="619"/>
      <c r="NJI165" s="619"/>
      <c r="NJJ165" s="619"/>
      <c r="NJK165" s="619"/>
      <c r="NJL165" s="619"/>
      <c r="NJM165" s="619"/>
      <c r="NJN165" s="619"/>
      <c r="NJO165" s="619"/>
      <c r="NJP165" s="619"/>
      <c r="NJQ165" s="619"/>
      <c r="NJR165" s="619"/>
      <c r="NJS165" s="619"/>
      <c r="NJT165" s="619"/>
      <c r="NJU165" s="619"/>
      <c r="NJV165" s="619"/>
      <c r="NJW165" s="619"/>
      <c r="NJX165" s="619"/>
      <c r="NJY165" s="619"/>
      <c r="NJZ165" s="619"/>
      <c r="NKA165" s="619"/>
      <c r="NKB165" s="619"/>
      <c r="NKC165" s="619"/>
      <c r="NKD165" s="619"/>
      <c r="NKE165" s="619"/>
      <c r="NKF165" s="619"/>
      <c r="NKG165" s="619"/>
      <c r="NKH165" s="619"/>
      <c r="NKI165" s="619"/>
      <c r="NKJ165" s="619"/>
      <c r="NKK165" s="619"/>
      <c r="NKL165" s="619"/>
      <c r="NKM165" s="619"/>
      <c r="NKN165" s="619"/>
      <c r="NKO165" s="619"/>
      <c r="NKP165" s="619"/>
      <c r="NKQ165" s="619"/>
      <c r="NKR165" s="619"/>
      <c r="NKS165" s="619"/>
      <c r="NKT165" s="619"/>
      <c r="NKU165" s="619"/>
      <c r="NKV165" s="619"/>
      <c r="NKW165" s="619"/>
      <c r="NKX165" s="619"/>
      <c r="NKY165" s="619"/>
      <c r="NKZ165" s="619"/>
      <c r="NLA165" s="619"/>
      <c r="NLB165" s="619"/>
      <c r="NLC165" s="619"/>
      <c r="NLD165" s="619"/>
      <c r="NLE165" s="619"/>
      <c r="NLF165" s="619"/>
      <c r="NLG165" s="619"/>
      <c r="NLH165" s="619"/>
      <c r="NLI165" s="619"/>
      <c r="NLJ165" s="619"/>
      <c r="NLK165" s="619"/>
      <c r="NLL165" s="619"/>
      <c r="NLM165" s="619"/>
      <c r="NLN165" s="619"/>
      <c r="NLO165" s="619"/>
      <c r="NLP165" s="619"/>
      <c r="NLQ165" s="619"/>
      <c r="NLR165" s="619"/>
      <c r="NLS165" s="619"/>
      <c r="NLT165" s="619"/>
      <c r="NLU165" s="619"/>
      <c r="NLV165" s="619"/>
      <c r="NLW165" s="619"/>
      <c r="NLX165" s="619"/>
      <c r="NLY165" s="619"/>
      <c r="NLZ165" s="619"/>
      <c r="NMA165" s="619"/>
      <c r="NMB165" s="619"/>
      <c r="NMC165" s="619"/>
      <c r="NMD165" s="619"/>
      <c r="NME165" s="619"/>
      <c r="NMF165" s="619"/>
      <c r="NMG165" s="619"/>
      <c r="NMH165" s="619"/>
      <c r="NMI165" s="619"/>
      <c r="NMJ165" s="619"/>
      <c r="NMK165" s="619"/>
      <c r="NML165" s="619"/>
      <c r="NMM165" s="619"/>
      <c r="NMN165" s="619"/>
      <c r="NMO165" s="619"/>
      <c r="NMP165" s="619"/>
      <c r="NMQ165" s="619"/>
      <c r="NMR165" s="619"/>
      <c r="NMS165" s="619"/>
      <c r="NMT165" s="619"/>
      <c r="NMU165" s="619"/>
      <c r="NMV165" s="619"/>
      <c r="NMW165" s="619"/>
      <c r="NMX165" s="619"/>
      <c r="NMY165" s="619"/>
      <c r="NMZ165" s="619"/>
      <c r="NNA165" s="619"/>
      <c r="NNB165" s="619"/>
      <c r="NNC165" s="619"/>
      <c r="NND165" s="619"/>
      <c r="NNE165" s="619"/>
      <c r="NNF165" s="619"/>
      <c r="NNG165" s="619"/>
      <c r="NNH165" s="619"/>
      <c r="NNI165" s="619"/>
      <c r="NNJ165" s="619"/>
      <c r="NNK165" s="619"/>
      <c r="NNL165" s="619"/>
      <c r="NNM165" s="619"/>
      <c r="NNN165" s="619"/>
      <c r="NNO165" s="619"/>
      <c r="NNP165" s="619"/>
      <c r="NNQ165" s="619"/>
      <c r="NNR165" s="619"/>
      <c r="NNS165" s="619"/>
      <c r="NNT165" s="619"/>
      <c r="NNU165" s="619"/>
      <c r="NNV165" s="619"/>
      <c r="NNW165" s="619"/>
      <c r="NNX165" s="619"/>
      <c r="NNY165" s="619"/>
      <c r="NNZ165" s="619"/>
      <c r="NOA165" s="619"/>
      <c r="NOB165" s="619"/>
      <c r="NOC165" s="619"/>
      <c r="NOD165" s="619"/>
      <c r="NOE165" s="619"/>
      <c r="NOF165" s="619"/>
      <c r="NOG165" s="619"/>
      <c r="NOH165" s="619"/>
      <c r="NOI165" s="619"/>
      <c r="NOJ165" s="619"/>
      <c r="NOK165" s="619"/>
      <c r="NOL165" s="619"/>
      <c r="NOM165" s="619"/>
      <c r="NON165" s="619"/>
      <c r="NOO165" s="619"/>
      <c r="NOP165" s="619"/>
      <c r="NOQ165" s="619"/>
      <c r="NOR165" s="619"/>
      <c r="NOS165" s="619"/>
      <c r="NOT165" s="619"/>
      <c r="NOU165" s="619"/>
      <c r="NOV165" s="619"/>
      <c r="NOW165" s="619"/>
      <c r="NOX165" s="619"/>
      <c r="NOY165" s="619"/>
      <c r="NOZ165" s="619"/>
      <c r="NPA165" s="619"/>
      <c r="NPB165" s="619"/>
      <c r="NPC165" s="619"/>
      <c r="NPD165" s="619"/>
      <c r="NPE165" s="619"/>
      <c r="NPF165" s="619"/>
      <c r="NPG165" s="619"/>
      <c r="NPH165" s="619"/>
      <c r="NPI165" s="619"/>
      <c r="NPJ165" s="619"/>
      <c r="NPK165" s="619"/>
      <c r="NPL165" s="619"/>
      <c r="NPM165" s="619"/>
      <c r="NPN165" s="619"/>
      <c r="NPO165" s="619"/>
      <c r="NPP165" s="619"/>
      <c r="NPQ165" s="619"/>
      <c r="NPR165" s="619"/>
      <c r="NPS165" s="619"/>
      <c r="NPT165" s="619"/>
      <c r="NPU165" s="619"/>
      <c r="NPV165" s="619"/>
      <c r="NPW165" s="619"/>
      <c r="NPX165" s="619"/>
      <c r="NPY165" s="619"/>
      <c r="NPZ165" s="619"/>
      <c r="NQA165" s="619"/>
      <c r="NQB165" s="619"/>
      <c r="NQC165" s="619"/>
      <c r="NQD165" s="619"/>
      <c r="NQE165" s="619"/>
      <c r="NQF165" s="619"/>
      <c r="NQG165" s="619"/>
      <c r="NQH165" s="619"/>
      <c r="NQI165" s="619"/>
      <c r="NQJ165" s="619"/>
      <c r="NQK165" s="619"/>
      <c r="NQL165" s="619"/>
      <c r="NQM165" s="619"/>
      <c r="NQN165" s="619"/>
      <c r="NQO165" s="619"/>
      <c r="NQP165" s="619"/>
      <c r="NQQ165" s="619"/>
      <c r="NQR165" s="619"/>
      <c r="NQS165" s="619"/>
      <c r="NQT165" s="619"/>
      <c r="NQU165" s="619"/>
      <c r="NQV165" s="619"/>
      <c r="NQW165" s="619"/>
      <c r="NQX165" s="619"/>
      <c r="NQY165" s="619"/>
      <c r="NQZ165" s="619"/>
      <c r="NRA165" s="619"/>
      <c r="NRB165" s="619"/>
      <c r="NRC165" s="619"/>
      <c r="NRD165" s="619"/>
      <c r="NRE165" s="619"/>
      <c r="NRF165" s="619"/>
      <c r="NRG165" s="619"/>
      <c r="NRH165" s="619"/>
      <c r="NRI165" s="619"/>
      <c r="NRJ165" s="619"/>
      <c r="NRK165" s="619"/>
      <c r="NRL165" s="619"/>
      <c r="NRM165" s="619"/>
      <c r="NRN165" s="619"/>
      <c r="NRO165" s="619"/>
      <c r="NRP165" s="619"/>
      <c r="NRQ165" s="619"/>
      <c r="NRR165" s="619"/>
      <c r="NRS165" s="619"/>
      <c r="NRT165" s="619"/>
      <c r="NRU165" s="619"/>
      <c r="NRV165" s="619"/>
      <c r="NRW165" s="619"/>
      <c r="NRX165" s="619"/>
      <c r="NRY165" s="619"/>
      <c r="NRZ165" s="619"/>
      <c r="NSA165" s="619"/>
      <c r="NSB165" s="619"/>
      <c r="NSC165" s="619"/>
      <c r="NSD165" s="619"/>
      <c r="NSE165" s="619"/>
      <c r="NSF165" s="619"/>
      <c r="NSG165" s="619"/>
      <c r="NSH165" s="619"/>
      <c r="NSI165" s="619"/>
      <c r="NSJ165" s="619"/>
      <c r="NSK165" s="619"/>
      <c r="NSL165" s="619"/>
      <c r="NSM165" s="619"/>
      <c r="NSN165" s="619"/>
      <c r="NSO165" s="619"/>
      <c r="NSP165" s="619"/>
      <c r="NSQ165" s="619"/>
      <c r="NSR165" s="619"/>
      <c r="NSS165" s="619"/>
      <c r="NST165" s="619"/>
      <c r="NSU165" s="619"/>
      <c r="NSV165" s="619"/>
      <c r="NSW165" s="619"/>
      <c r="NSX165" s="619"/>
      <c r="NSY165" s="619"/>
      <c r="NSZ165" s="619"/>
      <c r="NTA165" s="619"/>
      <c r="NTB165" s="619"/>
      <c r="NTC165" s="619"/>
      <c r="NTD165" s="619"/>
      <c r="NTE165" s="619"/>
      <c r="NTF165" s="619"/>
      <c r="NTG165" s="619"/>
      <c r="NTH165" s="619"/>
      <c r="NTI165" s="619"/>
      <c r="NTJ165" s="619"/>
      <c r="NTK165" s="619"/>
      <c r="NTL165" s="619"/>
      <c r="NTM165" s="619"/>
      <c r="NTN165" s="619"/>
      <c r="NTO165" s="619"/>
      <c r="NTP165" s="619"/>
      <c r="NTQ165" s="619"/>
      <c r="NTR165" s="619"/>
      <c r="NTS165" s="619"/>
      <c r="NTT165" s="619"/>
      <c r="NTU165" s="619"/>
      <c r="NTV165" s="619"/>
      <c r="NTW165" s="619"/>
      <c r="NTX165" s="619"/>
      <c r="NTY165" s="619"/>
      <c r="NTZ165" s="619"/>
      <c r="NUA165" s="619"/>
      <c r="NUB165" s="619"/>
      <c r="NUC165" s="619"/>
      <c r="NUD165" s="619"/>
      <c r="NUE165" s="619"/>
      <c r="NUF165" s="619"/>
      <c r="NUG165" s="619"/>
      <c r="NUH165" s="619"/>
      <c r="NUI165" s="619"/>
      <c r="NUJ165" s="619"/>
      <c r="NUK165" s="619"/>
      <c r="NUL165" s="619"/>
      <c r="NUM165" s="619"/>
      <c r="NUN165" s="619"/>
      <c r="NUO165" s="619"/>
      <c r="NUP165" s="619"/>
      <c r="NUQ165" s="619"/>
      <c r="NUR165" s="619"/>
      <c r="NUS165" s="619"/>
      <c r="NUT165" s="619"/>
      <c r="NUU165" s="619"/>
      <c r="NUV165" s="619"/>
      <c r="NUW165" s="619"/>
      <c r="NUX165" s="619"/>
      <c r="NUY165" s="619"/>
      <c r="NUZ165" s="619"/>
      <c r="NVA165" s="619"/>
      <c r="NVB165" s="619"/>
      <c r="NVC165" s="619"/>
      <c r="NVD165" s="619"/>
      <c r="NVE165" s="619"/>
      <c r="NVF165" s="619"/>
      <c r="NVG165" s="619"/>
      <c r="NVH165" s="619"/>
      <c r="NVI165" s="619"/>
      <c r="NVJ165" s="619"/>
      <c r="NVK165" s="619"/>
      <c r="NVL165" s="619"/>
      <c r="NVM165" s="619"/>
      <c r="NVN165" s="619"/>
      <c r="NVO165" s="619"/>
      <c r="NVP165" s="619"/>
      <c r="NVQ165" s="619"/>
      <c r="NVR165" s="619"/>
      <c r="NVS165" s="619"/>
      <c r="NVT165" s="619"/>
      <c r="NVU165" s="619"/>
      <c r="NVV165" s="619"/>
      <c r="NVW165" s="619"/>
      <c r="NVX165" s="619"/>
      <c r="NVY165" s="619"/>
      <c r="NVZ165" s="619"/>
      <c r="NWA165" s="619"/>
      <c r="NWB165" s="619"/>
      <c r="NWC165" s="619"/>
      <c r="NWD165" s="619"/>
      <c r="NWE165" s="619"/>
      <c r="NWF165" s="619"/>
      <c r="NWG165" s="619"/>
      <c r="NWH165" s="619"/>
      <c r="NWI165" s="619"/>
      <c r="NWJ165" s="619"/>
      <c r="NWK165" s="619"/>
      <c r="NWL165" s="619"/>
      <c r="NWM165" s="619"/>
      <c r="NWN165" s="619"/>
      <c r="NWO165" s="619"/>
      <c r="NWP165" s="619"/>
      <c r="NWQ165" s="619"/>
      <c r="NWR165" s="619"/>
      <c r="NWS165" s="619"/>
      <c r="NWT165" s="619"/>
      <c r="NWU165" s="619"/>
      <c r="NWV165" s="619"/>
      <c r="NWW165" s="619"/>
      <c r="NWX165" s="619"/>
      <c r="NWY165" s="619"/>
      <c r="NWZ165" s="619"/>
      <c r="NXA165" s="619"/>
      <c r="NXB165" s="619"/>
      <c r="NXC165" s="619"/>
      <c r="NXD165" s="619"/>
      <c r="NXE165" s="619"/>
      <c r="NXF165" s="619"/>
      <c r="NXG165" s="619"/>
      <c r="NXH165" s="619"/>
      <c r="NXI165" s="619"/>
      <c r="NXJ165" s="619"/>
      <c r="NXK165" s="619"/>
      <c r="NXL165" s="619"/>
      <c r="NXM165" s="619"/>
      <c r="NXN165" s="619"/>
      <c r="NXO165" s="619"/>
      <c r="NXP165" s="619"/>
      <c r="NXQ165" s="619"/>
      <c r="NXR165" s="619"/>
      <c r="NXS165" s="619"/>
      <c r="NXT165" s="619"/>
      <c r="NXU165" s="619"/>
      <c r="NXV165" s="619"/>
      <c r="NXW165" s="619"/>
      <c r="NXX165" s="619"/>
      <c r="NXY165" s="619"/>
      <c r="NXZ165" s="619"/>
      <c r="NYA165" s="619"/>
      <c r="NYB165" s="619"/>
      <c r="NYC165" s="619"/>
      <c r="NYD165" s="619"/>
      <c r="NYE165" s="619"/>
      <c r="NYF165" s="619"/>
      <c r="NYG165" s="619"/>
      <c r="NYH165" s="619"/>
      <c r="NYI165" s="619"/>
      <c r="NYJ165" s="619"/>
      <c r="NYK165" s="619"/>
      <c r="NYL165" s="619"/>
      <c r="NYM165" s="619"/>
      <c r="NYN165" s="619"/>
      <c r="NYO165" s="619"/>
      <c r="NYP165" s="619"/>
      <c r="NYQ165" s="619"/>
      <c r="NYR165" s="619"/>
      <c r="NYS165" s="619"/>
      <c r="NYT165" s="619"/>
      <c r="NYU165" s="619"/>
      <c r="NYV165" s="619"/>
      <c r="NYW165" s="619"/>
      <c r="NYX165" s="619"/>
      <c r="NYY165" s="619"/>
      <c r="NYZ165" s="619"/>
      <c r="NZA165" s="619"/>
      <c r="NZB165" s="619"/>
      <c r="NZC165" s="619"/>
      <c r="NZD165" s="619"/>
      <c r="NZE165" s="619"/>
      <c r="NZF165" s="619"/>
      <c r="NZG165" s="619"/>
      <c r="NZH165" s="619"/>
      <c r="NZI165" s="619"/>
      <c r="NZJ165" s="619"/>
      <c r="NZK165" s="619"/>
      <c r="NZL165" s="619"/>
      <c r="NZM165" s="619"/>
      <c r="NZN165" s="619"/>
      <c r="NZO165" s="619"/>
      <c r="NZP165" s="619"/>
      <c r="NZQ165" s="619"/>
      <c r="NZR165" s="619"/>
      <c r="NZS165" s="619"/>
      <c r="NZT165" s="619"/>
      <c r="NZU165" s="619"/>
      <c r="NZV165" s="619"/>
      <c r="NZW165" s="619"/>
      <c r="NZX165" s="619"/>
      <c r="NZY165" s="619"/>
      <c r="NZZ165" s="619"/>
      <c r="OAA165" s="619"/>
      <c r="OAB165" s="619"/>
      <c r="OAC165" s="619"/>
      <c r="OAD165" s="619"/>
      <c r="OAE165" s="619"/>
      <c r="OAF165" s="619"/>
      <c r="OAG165" s="619"/>
      <c r="OAH165" s="619"/>
      <c r="OAI165" s="619"/>
      <c r="OAJ165" s="619"/>
      <c r="OAK165" s="619"/>
      <c r="OAL165" s="619"/>
      <c r="OAM165" s="619"/>
      <c r="OAN165" s="619"/>
      <c r="OAO165" s="619"/>
      <c r="OAP165" s="619"/>
      <c r="OAQ165" s="619"/>
      <c r="OAR165" s="619"/>
      <c r="OAS165" s="619"/>
      <c r="OAT165" s="619"/>
      <c r="OAU165" s="619"/>
      <c r="OAV165" s="619"/>
      <c r="OAW165" s="619"/>
      <c r="OAX165" s="619"/>
      <c r="OAY165" s="619"/>
      <c r="OAZ165" s="619"/>
      <c r="OBA165" s="619"/>
      <c r="OBB165" s="619"/>
      <c r="OBC165" s="619"/>
      <c r="OBD165" s="619"/>
      <c r="OBE165" s="619"/>
      <c r="OBF165" s="619"/>
      <c r="OBG165" s="619"/>
      <c r="OBH165" s="619"/>
      <c r="OBI165" s="619"/>
      <c r="OBJ165" s="619"/>
      <c r="OBK165" s="619"/>
      <c r="OBL165" s="619"/>
      <c r="OBM165" s="619"/>
      <c r="OBN165" s="619"/>
      <c r="OBO165" s="619"/>
      <c r="OBP165" s="619"/>
      <c r="OBQ165" s="619"/>
      <c r="OBR165" s="619"/>
      <c r="OBS165" s="619"/>
      <c r="OBT165" s="619"/>
      <c r="OBU165" s="619"/>
      <c r="OBV165" s="619"/>
      <c r="OBW165" s="619"/>
      <c r="OBX165" s="619"/>
      <c r="OBY165" s="619"/>
      <c r="OBZ165" s="619"/>
      <c r="OCA165" s="619"/>
      <c r="OCB165" s="619"/>
      <c r="OCC165" s="619"/>
      <c r="OCD165" s="619"/>
      <c r="OCE165" s="619"/>
      <c r="OCF165" s="619"/>
      <c r="OCG165" s="619"/>
      <c r="OCH165" s="619"/>
      <c r="OCI165" s="619"/>
      <c r="OCJ165" s="619"/>
      <c r="OCK165" s="619"/>
      <c r="OCL165" s="619"/>
      <c r="OCM165" s="619"/>
      <c r="OCN165" s="619"/>
      <c r="OCO165" s="619"/>
      <c r="OCP165" s="619"/>
      <c r="OCQ165" s="619"/>
      <c r="OCR165" s="619"/>
      <c r="OCS165" s="619"/>
      <c r="OCT165" s="619"/>
      <c r="OCU165" s="619"/>
      <c r="OCV165" s="619"/>
      <c r="OCW165" s="619"/>
      <c r="OCX165" s="619"/>
      <c r="OCY165" s="619"/>
      <c r="OCZ165" s="619"/>
      <c r="ODA165" s="619"/>
      <c r="ODB165" s="619"/>
      <c r="ODC165" s="619"/>
      <c r="ODD165" s="619"/>
      <c r="ODE165" s="619"/>
      <c r="ODF165" s="619"/>
      <c r="ODG165" s="619"/>
      <c r="ODH165" s="619"/>
      <c r="ODI165" s="619"/>
      <c r="ODJ165" s="619"/>
      <c r="ODK165" s="619"/>
      <c r="ODL165" s="619"/>
      <c r="ODM165" s="619"/>
      <c r="ODN165" s="619"/>
      <c r="ODO165" s="619"/>
      <c r="ODP165" s="619"/>
      <c r="ODQ165" s="619"/>
      <c r="ODR165" s="619"/>
      <c r="ODS165" s="619"/>
      <c r="ODT165" s="619"/>
      <c r="ODU165" s="619"/>
      <c r="ODV165" s="619"/>
      <c r="ODW165" s="619"/>
      <c r="ODX165" s="619"/>
      <c r="ODY165" s="619"/>
      <c r="ODZ165" s="619"/>
      <c r="OEA165" s="619"/>
      <c r="OEB165" s="619"/>
      <c r="OEC165" s="619"/>
      <c r="OED165" s="619"/>
      <c r="OEE165" s="619"/>
      <c r="OEF165" s="619"/>
      <c r="OEG165" s="619"/>
      <c r="OEH165" s="619"/>
      <c r="OEI165" s="619"/>
      <c r="OEJ165" s="619"/>
      <c r="OEK165" s="619"/>
      <c r="OEL165" s="619"/>
      <c r="OEM165" s="619"/>
      <c r="OEN165" s="619"/>
      <c r="OEO165" s="619"/>
      <c r="OEP165" s="619"/>
      <c r="OEQ165" s="619"/>
      <c r="OER165" s="619"/>
      <c r="OES165" s="619"/>
      <c r="OET165" s="619"/>
      <c r="OEU165" s="619"/>
      <c r="OEV165" s="619"/>
      <c r="OEW165" s="619"/>
      <c r="OEX165" s="619"/>
      <c r="OEY165" s="619"/>
      <c r="OEZ165" s="619"/>
      <c r="OFA165" s="619"/>
      <c r="OFB165" s="619"/>
      <c r="OFC165" s="619"/>
      <c r="OFD165" s="619"/>
      <c r="OFE165" s="619"/>
      <c r="OFF165" s="619"/>
      <c r="OFG165" s="619"/>
      <c r="OFH165" s="619"/>
      <c r="OFI165" s="619"/>
      <c r="OFJ165" s="619"/>
      <c r="OFK165" s="619"/>
      <c r="OFL165" s="619"/>
      <c r="OFM165" s="619"/>
      <c r="OFN165" s="619"/>
      <c r="OFO165" s="619"/>
      <c r="OFP165" s="619"/>
      <c r="OFQ165" s="619"/>
      <c r="OFR165" s="619"/>
      <c r="OFS165" s="619"/>
      <c r="OFT165" s="619"/>
      <c r="OFU165" s="619"/>
      <c r="OFV165" s="619"/>
      <c r="OFW165" s="619"/>
      <c r="OFX165" s="619"/>
      <c r="OFY165" s="619"/>
      <c r="OFZ165" s="619"/>
      <c r="OGA165" s="619"/>
      <c r="OGB165" s="619"/>
      <c r="OGC165" s="619"/>
      <c r="OGD165" s="619"/>
      <c r="OGE165" s="619"/>
      <c r="OGF165" s="619"/>
      <c r="OGG165" s="619"/>
      <c r="OGH165" s="619"/>
      <c r="OGI165" s="619"/>
      <c r="OGJ165" s="619"/>
      <c r="OGK165" s="619"/>
      <c r="OGL165" s="619"/>
      <c r="OGM165" s="619"/>
      <c r="OGN165" s="619"/>
      <c r="OGO165" s="619"/>
      <c r="OGP165" s="619"/>
      <c r="OGQ165" s="619"/>
      <c r="OGR165" s="619"/>
      <c r="OGS165" s="619"/>
      <c r="OGT165" s="619"/>
      <c r="OGU165" s="619"/>
      <c r="OGV165" s="619"/>
      <c r="OGW165" s="619"/>
      <c r="OGX165" s="619"/>
      <c r="OGY165" s="619"/>
      <c r="OGZ165" s="619"/>
      <c r="OHA165" s="619"/>
      <c r="OHB165" s="619"/>
      <c r="OHC165" s="619"/>
      <c r="OHD165" s="619"/>
      <c r="OHE165" s="619"/>
      <c r="OHF165" s="619"/>
      <c r="OHG165" s="619"/>
      <c r="OHH165" s="619"/>
      <c r="OHI165" s="619"/>
      <c r="OHJ165" s="619"/>
      <c r="OHK165" s="619"/>
      <c r="OHL165" s="619"/>
      <c r="OHM165" s="619"/>
      <c r="OHN165" s="619"/>
      <c r="OHO165" s="619"/>
      <c r="OHP165" s="619"/>
      <c r="OHQ165" s="619"/>
      <c r="OHR165" s="619"/>
      <c r="OHS165" s="619"/>
      <c r="OHT165" s="619"/>
      <c r="OHU165" s="619"/>
      <c r="OHV165" s="619"/>
      <c r="OHW165" s="619"/>
      <c r="OHX165" s="619"/>
      <c r="OHY165" s="619"/>
      <c r="OHZ165" s="619"/>
      <c r="OIA165" s="619"/>
      <c r="OIB165" s="619"/>
      <c r="OIC165" s="619"/>
      <c r="OID165" s="619"/>
      <c r="OIE165" s="619"/>
      <c r="OIF165" s="619"/>
      <c r="OIG165" s="619"/>
      <c r="OIH165" s="619"/>
      <c r="OII165" s="619"/>
      <c r="OIJ165" s="619"/>
      <c r="OIK165" s="619"/>
      <c r="OIL165" s="619"/>
      <c r="OIM165" s="619"/>
      <c r="OIN165" s="619"/>
      <c r="OIO165" s="619"/>
      <c r="OIP165" s="619"/>
      <c r="OIQ165" s="619"/>
      <c r="OIR165" s="619"/>
      <c r="OIS165" s="619"/>
      <c r="OIT165" s="619"/>
      <c r="OIU165" s="619"/>
      <c r="OIV165" s="619"/>
      <c r="OIW165" s="619"/>
      <c r="OIX165" s="619"/>
      <c r="OIY165" s="619"/>
      <c r="OIZ165" s="619"/>
      <c r="OJA165" s="619"/>
      <c r="OJB165" s="619"/>
      <c r="OJC165" s="619"/>
      <c r="OJD165" s="619"/>
      <c r="OJE165" s="619"/>
      <c r="OJF165" s="619"/>
      <c r="OJG165" s="619"/>
      <c r="OJH165" s="619"/>
      <c r="OJI165" s="619"/>
      <c r="OJJ165" s="619"/>
      <c r="OJK165" s="619"/>
      <c r="OJL165" s="619"/>
      <c r="OJM165" s="619"/>
      <c r="OJN165" s="619"/>
      <c r="OJO165" s="619"/>
      <c r="OJP165" s="619"/>
      <c r="OJQ165" s="619"/>
      <c r="OJR165" s="619"/>
      <c r="OJS165" s="619"/>
      <c r="OJT165" s="619"/>
      <c r="OJU165" s="619"/>
      <c r="OJV165" s="619"/>
      <c r="OJW165" s="619"/>
      <c r="OJX165" s="619"/>
      <c r="OJY165" s="619"/>
      <c r="OJZ165" s="619"/>
      <c r="OKA165" s="619"/>
      <c r="OKB165" s="619"/>
      <c r="OKC165" s="619"/>
      <c r="OKD165" s="619"/>
      <c r="OKE165" s="619"/>
      <c r="OKF165" s="619"/>
      <c r="OKG165" s="619"/>
      <c r="OKH165" s="619"/>
      <c r="OKI165" s="619"/>
      <c r="OKJ165" s="619"/>
      <c r="OKK165" s="619"/>
      <c r="OKL165" s="619"/>
      <c r="OKM165" s="619"/>
      <c r="OKN165" s="619"/>
      <c r="OKO165" s="619"/>
      <c r="OKP165" s="619"/>
      <c r="OKQ165" s="619"/>
      <c r="OKR165" s="619"/>
      <c r="OKS165" s="619"/>
      <c r="OKT165" s="619"/>
      <c r="OKU165" s="619"/>
      <c r="OKV165" s="619"/>
      <c r="OKW165" s="619"/>
      <c r="OKX165" s="619"/>
      <c r="OKY165" s="619"/>
      <c r="OKZ165" s="619"/>
      <c r="OLA165" s="619"/>
      <c r="OLB165" s="619"/>
      <c r="OLC165" s="619"/>
      <c r="OLD165" s="619"/>
      <c r="OLE165" s="619"/>
      <c r="OLF165" s="619"/>
      <c r="OLG165" s="619"/>
      <c r="OLH165" s="619"/>
      <c r="OLI165" s="619"/>
      <c r="OLJ165" s="619"/>
      <c r="OLK165" s="619"/>
      <c r="OLL165" s="619"/>
      <c r="OLM165" s="619"/>
      <c r="OLN165" s="619"/>
      <c r="OLO165" s="619"/>
      <c r="OLP165" s="619"/>
      <c r="OLQ165" s="619"/>
      <c r="OLR165" s="619"/>
      <c r="OLS165" s="619"/>
      <c r="OLT165" s="619"/>
      <c r="OLU165" s="619"/>
      <c r="OLV165" s="619"/>
      <c r="OLW165" s="619"/>
      <c r="OLX165" s="619"/>
      <c r="OLY165" s="619"/>
      <c r="OLZ165" s="619"/>
      <c r="OMA165" s="619"/>
      <c r="OMB165" s="619"/>
      <c r="OMC165" s="619"/>
      <c r="OMD165" s="619"/>
      <c r="OME165" s="619"/>
      <c r="OMF165" s="619"/>
      <c r="OMG165" s="619"/>
      <c r="OMH165" s="619"/>
      <c r="OMI165" s="619"/>
      <c r="OMJ165" s="619"/>
      <c r="OMK165" s="619"/>
      <c r="OML165" s="619"/>
      <c r="OMM165" s="619"/>
      <c r="OMN165" s="619"/>
      <c r="OMO165" s="619"/>
      <c r="OMP165" s="619"/>
      <c r="OMQ165" s="619"/>
      <c r="OMR165" s="619"/>
      <c r="OMS165" s="619"/>
      <c r="OMT165" s="619"/>
      <c r="OMU165" s="619"/>
      <c r="OMV165" s="619"/>
      <c r="OMW165" s="619"/>
      <c r="OMX165" s="619"/>
      <c r="OMY165" s="619"/>
      <c r="OMZ165" s="619"/>
      <c r="ONA165" s="619"/>
      <c r="ONB165" s="619"/>
      <c r="ONC165" s="619"/>
      <c r="OND165" s="619"/>
      <c r="ONE165" s="619"/>
      <c r="ONF165" s="619"/>
      <c r="ONG165" s="619"/>
      <c r="ONH165" s="619"/>
      <c r="ONI165" s="619"/>
      <c r="ONJ165" s="619"/>
      <c r="ONK165" s="619"/>
      <c r="ONL165" s="619"/>
      <c r="ONM165" s="619"/>
      <c r="ONN165" s="619"/>
      <c r="ONO165" s="619"/>
      <c r="ONP165" s="619"/>
      <c r="ONQ165" s="619"/>
      <c r="ONR165" s="619"/>
      <c r="ONS165" s="619"/>
      <c r="ONT165" s="619"/>
      <c r="ONU165" s="619"/>
      <c r="ONV165" s="619"/>
      <c r="ONW165" s="619"/>
      <c r="ONX165" s="619"/>
      <c r="ONY165" s="619"/>
      <c r="ONZ165" s="619"/>
      <c r="OOA165" s="619"/>
      <c r="OOB165" s="619"/>
      <c r="OOC165" s="619"/>
      <c r="OOD165" s="619"/>
      <c r="OOE165" s="619"/>
      <c r="OOF165" s="619"/>
      <c r="OOG165" s="619"/>
      <c r="OOH165" s="619"/>
      <c r="OOI165" s="619"/>
      <c r="OOJ165" s="619"/>
      <c r="OOK165" s="619"/>
      <c r="OOL165" s="619"/>
      <c r="OOM165" s="619"/>
      <c r="OON165" s="619"/>
      <c r="OOO165" s="619"/>
      <c r="OOP165" s="619"/>
      <c r="OOQ165" s="619"/>
      <c r="OOR165" s="619"/>
      <c r="OOS165" s="619"/>
      <c r="OOT165" s="619"/>
      <c r="OOU165" s="619"/>
      <c r="OOV165" s="619"/>
      <c r="OOW165" s="619"/>
      <c r="OOX165" s="619"/>
      <c r="OOY165" s="619"/>
      <c r="OOZ165" s="619"/>
      <c r="OPA165" s="619"/>
      <c r="OPB165" s="619"/>
      <c r="OPC165" s="619"/>
      <c r="OPD165" s="619"/>
      <c r="OPE165" s="619"/>
      <c r="OPF165" s="619"/>
      <c r="OPG165" s="619"/>
      <c r="OPH165" s="619"/>
      <c r="OPI165" s="619"/>
      <c r="OPJ165" s="619"/>
      <c r="OPK165" s="619"/>
      <c r="OPL165" s="619"/>
      <c r="OPM165" s="619"/>
      <c r="OPN165" s="619"/>
      <c r="OPO165" s="619"/>
      <c r="OPP165" s="619"/>
      <c r="OPQ165" s="619"/>
      <c r="OPR165" s="619"/>
      <c r="OPS165" s="619"/>
      <c r="OPT165" s="619"/>
      <c r="OPU165" s="619"/>
      <c r="OPV165" s="619"/>
      <c r="OPW165" s="619"/>
      <c r="OPX165" s="619"/>
      <c r="OPY165" s="619"/>
      <c r="OPZ165" s="619"/>
      <c r="OQA165" s="619"/>
      <c r="OQB165" s="619"/>
      <c r="OQC165" s="619"/>
      <c r="OQD165" s="619"/>
      <c r="OQE165" s="619"/>
      <c r="OQF165" s="619"/>
      <c r="OQG165" s="619"/>
      <c r="OQH165" s="619"/>
      <c r="OQI165" s="619"/>
      <c r="OQJ165" s="619"/>
      <c r="OQK165" s="619"/>
      <c r="OQL165" s="619"/>
      <c r="OQM165" s="619"/>
      <c r="OQN165" s="619"/>
      <c r="OQO165" s="619"/>
      <c r="OQP165" s="619"/>
      <c r="OQQ165" s="619"/>
      <c r="OQR165" s="619"/>
      <c r="OQS165" s="619"/>
      <c r="OQT165" s="619"/>
      <c r="OQU165" s="619"/>
      <c r="OQV165" s="619"/>
      <c r="OQW165" s="619"/>
      <c r="OQX165" s="619"/>
      <c r="OQY165" s="619"/>
      <c r="OQZ165" s="619"/>
      <c r="ORA165" s="619"/>
      <c r="ORB165" s="619"/>
      <c r="ORC165" s="619"/>
      <c r="ORD165" s="619"/>
      <c r="ORE165" s="619"/>
      <c r="ORF165" s="619"/>
      <c r="ORG165" s="619"/>
      <c r="ORH165" s="619"/>
      <c r="ORI165" s="619"/>
      <c r="ORJ165" s="619"/>
      <c r="ORK165" s="619"/>
      <c r="ORL165" s="619"/>
      <c r="ORM165" s="619"/>
      <c r="ORN165" s="619"/>
      <c r="ORO165" s="619"/>
      <c r="ORP165" s="619"/>
      <c r="ORQ165" s="619"/>
      <c r="ORR165" s="619"/>
      <c r="ORS165" s="619"/>
      <c r="ORT165" s="619"/>
      <c r="ORU165" s="619"/>
      <c r="ORV165" s="619"/>
      <c r="ORW165" s="619"/>
      <c r="ORX165" s="619"/>
      <c r="ORY165" s="619"/>
      <c r="ORZ165" s="619"/>
      <c r="OSA165" s="619"/>
      <c r="OSB165" s="619"/>
      <c r="OSC165" s="619"/>
      <c r="OSD165" s="619"/>
      <c r="OSE165" s="619"/>
      <c r="OSF165" s="619"/>
      <c r="OSG165" s="619"/>
      <c r="OSH165" s="619"/>
      <c r="OSI165" s="619"/>
      <c r="OSJ165" s="619"/>
      <c r="OSK165" s="619"/>
      <c r="OSL165" s="619"/>
      <c r="OSM165" s="619"/>
      <c r="OSN165" s="619"/>
      <c r="OSO165" s="619"/>
      <c r="OSP165" s="619"/>
      <c r="OSQ165" s="619"/>
      <c r="OSR165" s="619"/>
      <c r="OSS165" s="619"/>
      <c r="OST165" s="619"/>
      <c r="OSU165" s="619"/>
      <c r="OSV165" s="619"/>
      <c r="OSW165" s="619"/>
      <c r="OSX165" s="619"/>
      <c r="OSY165" s="619"/>
      <c r="OSZ165" s="619"/>
      <c r="OTA165" s="619"/>
      <c r="OTB165" s="619"/>
      <c r="OTC165" s="619"/>
      <c r="OTD165" s="619"/>
      <c r="OTE165" s="619"/>
      <c r="OTF165" s="619"/>
      <c r="OTG165" s="619"/>
      <c r="OTH165" s="619"/>
      <c r="OTI165" s="619"/>
      <c r="OTJ165" s="619"/>
      <c r="OTK165" s="619"/>
      <c r="OTL165" s="619"/>
      <c r="OTM165" s="619"/>
      <c r="OTN165" s="619"/>
      <c r="OTO165" s="619"/>
      <c r="OTP165" s="619"/>
      <c r="OTQ165" s="619"/>
      <c r="OTR165" s="619"/>
      <c r="OTS165" s="619"/>
      <c r="OTT165" s="619"/>
      <c r="OTU165" s="619"/>
      <c r="OTV165" s="619"/>
      <c r="OTW165" s="619"/>
      <c r="OTX165" s="619"/>
      <c r="OTY165" s="619"/>
      <c r="OTZ165" s="619"/>
      <c r="OUA165" s="619"/>
      <c r="OUB165" s="619"/>
      <c r="OUC165" s="619"/>
      <c r="OUD165" s="619"/>
      <c r="OUE165" s="619"/>
      <c r="OUF165" s="619"/>
      <c r="OUG165" s="619"/>
      <c r="OUH165" s="619"/>
      <c r="OUI165" s="619"/>
      <c r="OUJ165" s="619"/>
      <c r="OUK165" s="619"/>
      <c r="OUL165" s="619"/>
      <c r="OUM165" s="619"/>
      <c r="OUN165" s="619"/>
      <c r="OUO165" s="619"/>
      <c r="OUP165" s="619"/>
      <c r="OUQ165" s="619"/>
      <c r="OUR165" s="619"/>
      <c r="OUS165" s="619"/>
      <c r="OUT165" s="619"/>
      <c r="OUU165" s="619"/>
      <c r="OUV165" s="619"/>
      <c r="OUW165" s="619"/>
      <c r="OUX165" s="619"/>
      <c r="OUY165" s="619"/>
      <c r="OUZ165" s="619"/>
      <c r="OVA165" s="619"/>
      <c r="OVB165" s="619"/>
      <c r="OVC165" s="619"/>
      <c r="OVD165" s="619"/>
      <c r="OVE165" s="619"/>
      <c r="OVF165" s="619"/>
      <c r="OVG165" s="619"/>
      <c r="OVH165" s="619"/>
      <c r="OVI165" s="619"/>
      <c r="OVJ165" s="619"/>
      <c r="OVK165" s="619"/>
      <c r="OVL165" s="619"/>
      <c r="OVM165" s="619"/>
      <c r="OVN165" s="619"/>
      <c r="OVO165" s="619"/>
      <c r="OVP165" s="619"/>
      <c r="OVQ165" s="619"/>
      <c r="OVR165" s="619"/>
      <c r="OVS165" s="619"/>
      <c r="OVT165" s="619"/>
      <c r="OVU165" s="619"/>
      <c r="OVV165" s="619"/>
      <c r="OVW165" s="619"/>
      <c r="OVX165" s="619"/>
      <c r="OVY165" s="619"/>
      <c r="OVZ165" s="619"/>
      <c r="OWA165" s="619"/>
      <c r="OWB165" s="619"/>
      <c r="OWC165" s="619"/>
      <c r="OWD165" s="619"/>
      <c r="OWE165" s="619"/>
      <c r="OWF165" s="619"/>
      <c r="OWG165" s="619"/>
      <c r="OWH165" s="619"/>
      <c r="OWI165" s="619"/>
      <c r="OWJ165" s="619"/>
      <c r="OWK165" s="619"/>
      <c r="OWL165" s="619"/>
      <c r="OWM165" s="619"/>
      <c r="OWN165" s="619"/>
      <c r="OWO165" s="619"/>
      <c r="OWP165" s="619"/>
      <c r="OWQ165" s="619"/>
      <c r="OWR165" s="619"/>
      <c r="OWS165" s="619"/>
      <c r="OWT165" s="619"/>
      <c r="OWU165" s="619"/>
      <c r="OWV165" s="619"/>
      <c r="OWW165" s="619"/>
      <c r="OWX165" s="619"/>
      <c r="OWY165" s="619"/>
      <c r="OWZ165" s="619"/>
      <c r="OXA165" s="619"/>
      <c r="OXB165" s="619"/>
      <c r="OXC165" s="619"/>
      <c r="OXD165" s="619"/>
      <c r="OXE165" s="619"/>
      <c r="OXF165" s="619"/>
      <c r="OXG165" s="619"/>
      <c r="OXH165" s="619"/>
      <c r="OXI165" s="619"/>
      <c r="OXJ165" s="619"/>
      <c r="OXK165" s="619"/>
      <c r="OXL165" s="619"/>
      <c r="OXM165" s="619"/>
      <c r="OXN165" s="619"/>
      <c r="OXO165" s="619"/>
      <c r="OXP165" s="619"/>
      <c r="OXQ165" s="619"/>
      <c r="OXR165" s="619"/>
      <c r="OXS165" s="619"/>
      <c r="OXT165" s="619"/>
      <c r="OXU165" s="619"/>
      <c r="OXV165" s="619"/>
      <c r="OXW165" s="619"/>
      <c r="OXX165" s="619"/>
      <c r="OXY165" s="619"/>
      <c r="OXZ165" s="619"/>
      <c r="OYA165" s="619"/>
      <c r="OYB165" s="619"/>
      <c r="OYC165" s="619"/>
      <c r="OYD165" s="619"/>
      <c r="OYE165" s="619"/>
      <c r="OYF165" s="619"/>
      <c r="OYG165" s="619"/>
      <c r="OYH165" s="619"/>
      <c r="OYI165" s="619"/>
      <c r="OYJ165" s="619"/>
      <c r="OYK165" s="619"/>
      <c r="OYL165" s="619"/>
      <c r="OYM165" s="619"/>
      <c r="OYN165" s="619"/>
      <c r="OYO165" s="619"/>
      <c r="OYP165" s="619"/>
      <c r="OYQ165" s="619"/>
      <c r="OYR165" s="619"/>
      <c r="OYS165" s="619"/>
      <c r="OYT165" s="619"/>
      <c r="OYU165" s="619"/>
      <c r="OYV165" s="619"/>
      <c r="OYW165" s="619"/>
      <c r="OYX165" s="619"/>
      <c r="OYY165" s="619"/>
      <c r="OYZ165" s="619"/>
      <c r="OZA165" s="619"/>
      <c r="OZB165" s="619"/>
      <c r="OZC165" s="619"/>
      <c r="OZD165" s="619"/>
      <c r="OZE165" s="619"/>
      <c r="OZF165" s="619"/>
      <c r="OZG165" s="619"/>
      <c r="OZH165" s="619"/>
      <c r="OZI165" s="619"/>
      <c r="OZJ165" s="619"/>
      <c r="OZK165" s="619"/>
      <c r="OZL165" s="619"/>
      <c r="OZM165" s="619"/>
      <c r="OZN165" s="619"/>
      <c r="OZO165" s="619"/>
      <c r="OZP165" s="619"/>
      <c r="OZQ165" s="619"/>
      <c r="OZR165" s="619"/>
      <c r="OZS165" s="619"/>
      <c r="OZT165" s="619"/>
      <c r="OZU165" s="619"/>
      <c r="OZV165" s="619"/>
      <c r="OZW165" s="619"/>
      <c r="OZX165" s="619"/>
      <c r="OZY165" s="619"/>
      <c r="OZZ165" s="619"/>
      <c r="PAA165" s="619"/>
      <c r="PAB165" s="619"/>
      <c r="PAC165" s="619"/>
      <c r="PAD165" s="619"/>
      <c r="PAE165" s="619"/>
      <c r="PAF165" s="619"/>
      <c r="PAG165" s="619"/>
      <c r="PAH165" s="619"/>
      <c r="PAI165" s="619"/>
      <c r="PAJ165" s="619"/>
      <c r="PAK165" s="619"/>
      <c r="PAL165" s="619"/>
      <c r="PAM165" s="619"/>
      <c r="PAN165" s="619"/>
      <c r="PAO165" s="619"/>
      <c r="PAP165" s="619"/>
      <c r="PAQ165" s="619"/>
      <c r="PAR165" s="619"/>
      <c r="PAS165" s="619"/>
      <c r="PAT165" s="619"/>
      <c r="PAU165" s="619"/>
      <c r="PAV165" s="619"/>
      <c r="PAW165" s="619"/>
      <c r="PAX165" s="619"/>
      <c r="PAY165" s="619"/>
      <c r="PAZ165" s="619"/>
      <c r="PBA165" s="619"/>
      <c r="PBB165" s="619"/>
      <c r="PBC165" s="619"/>
      <c r="PBD165" s="619"/>
      <c r="PBE165" s="619"/>
      <c r="PBF165" s="619"/>
      <c r="PBG165" s="619"/>
      <c r="PBH165" s="619"/>
      <c r="PBI165" s="619"/>
      <c r="PBJ165" s="619"/>
      <c r="PBK165" s="619"/>
      <c r="PBL165" s="619"/>
      <c r="PBM165" s="619"/>
      <c r="PBN165" s="619"/>
      <c r="PBO165" s="619"/>
      <c r="PBP165" s="619"/>
      <c r="PBQ165" s="619"/>
      <c r="PBR165" s="619"/>
      <c r="PBS165" s="619"/>
      <c r="PBT165" s="619"/>
      <c r="PBU165" s="619"/>
      <c r="PBV165" s="619"/>
      <c r="PBW165" s="619"/>
      <c r="PBX165" s="619"/>
      <c r="PBY165" s="619"/>
      <c r="PBZ165" s="619"/>
      <c r="PCA165" s="619"/>
      <c r="PCB165" s="619"/>
      <c r="PCC165" s="619"/>
      <c r="PCD165" s="619"/>
      <c r="PCE165" s="619"/>
      <c r="PCF165" s="619"/>
      <c r="PCG165" s="619"/>
      <c r="PCH165" s="619"/>
      <c r="PCI165" s="619"/>
      <c r="PCJ165" s="619"/>
      <c r="PCK165" s="619"/>
      <c r="PCL165" s="619"/>
      <c r="PCM165" s="619"/>
      <c r="PCN165" s="619"/>
      <c r="PCO165" s="619"/>
      <c r="PCP165" s="619"/>
      <c r="PCQ165" s="619"/>
      <c r="PCR165" s="619"/>
      <c r="PCS165" s="619"/>
      <c r="PCT165" s="619"/>
      <c r="PCU165" s="619"/>
      <c r="PCV165" s="619"/>
      <c r="PCW165" s="619"/>
      <c r="PCX165" s="619"/>
      <c r="PCY165" s="619"/>
      <c r="PCZ165" s="619"/>
      <c r="PDA165" s="619"/>
      <c r="PDB165" s="619"/>
      <c r="PDC165" s="619"/>
      <c r="PDD165" s="619"/>
      <c r="PDE165" s="619"/>
      <c r="PDF165" s="619"/>
      <c r="PDG165" s="619"/>
      <c r="PDH165" s="619"/>
      <c r="PDI165" s="619"/>
      <c r="PDJ165" s="619"/>
      <c r="PDK165" s="619"/>
      <c r="PDL165" s="619"/>
      <c r="PDM165" s="619"/>
      <c r="PDN165" s="619"/>
      <c r="PDO165" s="619"/>
      <c r="PDP165" s="619"/>
      <c r="PDQ165" s="619"/>
      <c r="PDR165" s="619"/>
      <c r="PDS165" s="619"/>
      <c r="PDT165" s="619"/>
      <c r="PDU165" s="619"/>
      <c r="PDV165" s="619"/>
      <c r="PDW165" s="619"/>
      <c r="PDX165" s="619"/>
      <c r="PDY165" s="619"/>
      <c r="PDZ165" s="619"/>
      <c r="PEA165" s="619"/>
      <c r="PEB165" s="619"/>
      <c r="PEC165" s="619"/>
      <c r="PED165" s="619"/>
      <c r="PEE165" s="619"/>
      <c r="PEF165" s="619"/>
      <c r="PEG165" s="619"/>
      <c r="PEH165" s="619"/>
      <c r="PEI165" s="619"/>
      <c r="PEJ165" s="619"/>
      <c r="PEK165" s="619"/>
      <c r="PEL165" s="619"/>
      <c r="PEM165" s="619"/>
      <c r="PEN165" s="619"/>
      <c r="PEO165" s="619"/>
      <c r="PEP165" s="619"/>
      <c r="PEQ165" s="619"/>
      <c r="PER165" s="619"/>
      <c r="PES165" s="619"/>
      <c r="PET165" s="619"/>
      <c r="PEU165" s="619"/>
      <c r="PEV165" s="619"/>
      <c r="PEW165" s="619"/>
      <c r="PEX165" s="619"/>
      <c r="PEY165" s="619"/>
      <c r="PEZ165" s="619"/>
      <c r="PFA165" s="619"/>
      <c r="PFB165" s="619"/>
      <c r="PFC165" s="619"/>
      <c r="PFD165" s="619"/>
      <c r="PFE165" s="619"/>
      <c r="PFF165" s="619"/>
      <c r="PFG165" s="619"/>
      <c r="PFH165" s="619"/>
      <c r="PFI165" s="619"/>
      <c r="PFJ165" s="619"/>
      <c r="PFK165" s="619"/>
      <c r="PFL165" s="619"/>
      <c r="PFM165" s="619"/>
      <c r="PFN165" s="619"/>
      <c r="PFO165" s="619"/>
      <c r="PFP165" s="619"/>
      <c r="PFQ165" s="619"/>
      <c r="PFR165" s="619"/>
      <c r="PFS165" s="619"/>
      <c r="PFT165" s="619"/>
      <c r="PFU165" s="619"/>
      <c r="PFV165" s="619"/>
      <c r="PFW165" s="619"/>
      <c r="PFX165" s="619"/>
      <c r="PFY165" s="619"/>
      <c r="PFZ165" s="619"/>
      <c r="PGA165" s="619"/>
      <c r="PGB165" s="619"/>
      <c r="PGC165" s="619"/>
      <c r="PGD165" s="619"/>
      <c r="PGE165" s="619"/>
      <c r="PGF165" s="619"/>
      <c r="PGG165" s="619"/>
      <c r="PGH165" s="619"/>
      <c r="PGI165" s="619"/>
      <c r="PGJ165" s="619"/>
      <c r="PGK165" s="619"/>
      <c r="PGL165" s="619"/>
      <c r="PGM165" s="619"/>
      <c r="PGN165" s="619"/>
      <c r="PGO165" s="619"/>
      <c r="PGP165" s="619"/>
      <c r="PGQ165" s="619"/>
      <c r="PGR165" s="619"/>
      <c r="PGS165" s="619"/>
      <c r="PGT165" s="619"/>
      <c r="PGU165" s="619"/>
      <c r="PGV165" s="619"/>
      <c r="PGW165" s="619"/>
      <c r="PGX165" s="619"/>
      <c r="PGY165" s="619"/>
      <c r="PGZ165" s="619"/>
      <c r="PHA165" s="619"/>
      <c r="PHB165" s="619"/>
      <c r="PHC165" s="619"/>
      <c r="PHD165" s="619"/>
      <c r="PHE165" s="619"/>
      <c r="PHF165" s="619"/>
      <c r="PHG165" s="619"/>
      <c r="PHH165" s="619"/>
      <c r="PHI165" s="619"/>
      <c r="PHJ165" s="619"/>
      <c r="PHK165" s="619"/>
      <c r="PHL165" s="619"/>
      <c r="PHM165" s="619"/>
      <c r="PHN165" s="619"/>
      <c r="PHO165" s="619"/>
      <c r="PHP165" s="619"/>
      <c r="PHQ165" s="619"/>
      <c r="PHR165" s="619"/>
      <c r="PHS165" s="619"/>
      <c r="PHT165" s="619"/>
      <c r="PHU165" s="619"/>
      <c r="PHV165" s="619"/>
      <c r="PHW165" s="619"/>
      <c r="PHX165" s="619"/>
      <c r="PHY165" s="619"/>
      <c r="PHZ165" s="619"/>
      <c r="PIA165" s="619"/>
      <c r="PIB165" s="619"/>
      <c r="PIC165" s="619"/>
      <c r="PID165" s="619"/>
      <c r="PIE165" s="619"/>
      <c r="PIF165" s="619"/>
      <c r="PIG165" s="619"/>
      <c r="PIH165" s="619"/>
      <c r="PII165" s="619"/>
      <c r="PIJ165" s="619"/>
      <c r="PIK165" s="619"/>
      <c r="PIL165" s="619"/>
      <c r="PIM165" s="619"/>
      <c r="PIN165" s="619"/>
      <c r="PIO165" s="619"/>
      <c r="PIP165" s="619"/>
      <c r="PIQ165" s="619"/>
      <c r="PIR165" s="619"/>
      <c r="PIS165" s="619"/>
      <c r="PIT165" s="619"/>
      <c r="PIU165" s="619"/>
      <c r="PIV165" s="619"/>
      <c r="PIW165" s="619"/>
      <c r="PIX165" s="619"/>
      <c r="PIY165" s="619"/>
      <c r="PIZ165" s="619"/>
      <c r="PJA165" s="619"/>
      <c r="PJB165" s="619"/>
      <c r="PJC165" s="619"/>
      <c r="PJD165" s="619"/>
      <c r="PJE165" s="619"/>
      <c r="PJF165" s="619"/>
      <c r="PJG165" s="619"/>
      <c r="PJH165" s="619"/>
      <c r="PJI165" s="619"/>
      <c r="PJJ165" s="619"/>
      <c r="PJK165" s="619"/>
      <c r="PJL165" s="619"/>
      <c r="PJM165" s="619"/>
      <c r="PJN165" s="619"/>
      <c r="PJO165" s="619"/>
      <c r="PJP165" s="619"/>
      <c r="PJQ165" s="619"/>
      <c r="PJR165" s="619"/>
      <c r="PJS165" s="619"/>
      <c r="PJT165" s="619"/>
      <c r="PJU165" s="619"/>
      <c r="PJV165" s="619"/>
      <c r="PJW165" s="619"/>
      <c r="PJX165" s="619"/>
      <c r="PJY165" s="619"/>
      <c r="PJZ165" s="619"/>
      <c r="PKA165" s="619"/>
      <c r="PKB165" s="619"/>
      <c r="PKC165" s="619"/>
      <c r="PKD165" s="619"/>
      <c r="PKE165" s="619"/>
      <c r="PKF165" s="619"/>
      <c r="PKG165" s="619"/>
      <c r="PKH165" s="619"/>
      <c r="PKI165" s="619"/>
      <c r="PKJ165" s="619"/>
      <c r="PKK165" s="619"/>
      <c r="PKL165" s="619"/>
      <c r="PKM165" s="619"/>
      <c r="PKN165" s="619"/>
      <c r="PKO165" s="619"/>
      <c r="PKP165" s="619"/>
      <c r="PKQ165" s="619"/>
      <c r="PKR165" s="619"/>
      <c r="PKS165" s="619"/>
      <c r="PKT165" s="619"/>
      <c r="PKU165" s="619"/>
      <c r="PKV165" s="619"/>
      <c r="PKW165" s="619"/>
      <c r="PKX165" s="619"/>
      <c r="PKY165" s="619"/>
      <c r="PKZ165" s="619"/>
      <c r="PLA165" s="619"/>
      <c r="PLB165" s="619"/>
      <c r="PLC165" s="619"/>
      <c r="PLD165" s="619"/>
      <c r="PLE165" s="619"/>
      <c r="PLF165" s="619"/>
      <c r="PLG165" s="619"/>
      <c r="PLH165" s="619"/>
      <c r="PLI165" s="619"/>
      <c r="PLJ165" s="619"/>
      <c r="PLK165" s="619"/>
      <c r="PLL165" s="619"/>
      <c r="PLM165" s="619"/>
      <c r="PLN165" s="619"/>
      <c r="PLO165" s="619"/>
      <c r="PLP165" s="619"/>
      <c r="PLQ165" s="619"/>
      <c r="PLR165" s="619"/>
      <c r="PLS165" s="619"/>
      <c r="PLT165" s="619"/>
      <c r="PLU165" s="619"/>
      <c r="PLV165" s="619"/>
      <c r="PLW165" s="619"/>
      <c r="PLX165" s="619"/>
      <c r="PLY165" s="619"/>
      <c r="PLZ165" s="619"/>
      <c r="PMA165" s="619"/>
      <c r="PMB165" s="619"/>
      <c r="PMC165" s="619"/>
      <c r="PMD165" s="619"/>
      <c r="PME165" s="619"/>
      <c r="PMF165" s="619"/>
      <c r="PMG165" s="619"/>
      <c r="PMH165" s="619"/>
      <c r="PMI165" s="619"/>
      <c r="PMJ165" s="619"/>
      <c r="PMK165" s="619"/>
      <c r="PML165" s="619"/>
      <c r="PMM165" s="619"/>
      <c r="PMN165" s="619"/>
      <c r="PMO165" s="619"/>
      <c r="PMP165" s="619"/>
      <c r="PMQ165" s="619"/>
      <c r="PMR165" s="619"/>
      <c r="PMS165" s="619"/>
      <c r="PMT165" s="619"/>
      <c r="PMU165" s="619"/>
      <c r="PMV165" s="619"/>
      <c r="PMW165" s="619"/>
      <c r="PMX165" s="619"/>
      <c r="PMY165" s="619"/>
      <c r="PMZ165" s="619"/>
      <c r="PNA165" s="619"/>
      <c r="PNB165" s="619"/>
      <c r="PNC165" s="619"/>
      <c r="PND165" s="619"/>
      <c r="PNE165" s="619"/>
      <c r="PNF165" s="619"/>
      <c r="PNG165" s="619"/>
      <c r="PNH165" s="619"/>
      <c r="PNI165" s="619"/>
      <c r="PNJ165" s="619"/>
      <c r="PNK165" s="619"/>
      <c r="PNL165" s="619"/>
      <c r="PNM165" s="619"/>
      <c r="PNN165" s="619"/>
      <c r="PNO165" s="619"/>
      <c r="PNP165" s="619"/>
      <c r="PNQ165" s="619"/>
      <c r="PNR165" s="619"/>
      <c r="PNS165" s="619"/>
      <c r="PNT165" s="619"/>
      <c r="PNU165" s="619"/>
      <c r="PNV165" s="619"/>
      <c r="PNW165" s="619"/>
      <c r="PNX165" s="619"/>
      <c r="PNY165" s="619"/>
      <c r="PNZ165" s="619"/>
      <c r="POA165" s="619"/>
      <c r="POB165" s="619"/>
      <c r="POC165" s="619"/>
      <c r="POD165" s="619"/>
      <c r="POE165" s="619"/>
      <c r="POF165" s="619"/>
      <c r="POG165" s="619"/>
      <c r="POH165" s="619"/>
      <c r="POI165" s="619"/>
      <c r="POJ165" s="619"/>
      <c r="POK165" s="619"/>
      <c r="POL165" s="619"/>
      <c r="POM165" s="619"/>
      <c r="PON165" s="619"/>
      <c r="POO165" s="619"/>
      <c r="POP165" s="619"/>
      <c r="POQ165" s="619"/>
      <c r="POR165" s="619"/>
      <c r="POS165" s="619"/>
      <c r="POT165" s="619"/>
      <c r="POU165" s="619"/>
      <c r="POV165" s="619"/>
      <c r="POW165" s="619"/>
      <c r="POX165" s="619"/>
      <c r="POY165" s="619"/>
      <c r="POZ165" s="619"/>
      <c r="PPA165" s="619"/>
      <c r="PPB165" s="619"/>
      <c r="PPC165" s="619"/>
      <c r="PPD165" s="619"/>
      <c r="PPE165" s="619"/>
      <c r="PPF165" s="619"/>
      <c r="PPG165" s="619"/>
      <c r="PPH165" s="619"/>
      <c r="PPI165" s="619"/>
      <c r="PPJ165" s="619"/>
      <c r="PPK165" s="619"/>
      <c r="PPL165" s="619"/>
      <c r="PPM165" s="619"/>
      <c r="PPN165" s="619"/>
      <c r="PPO165" s="619"/>
      <c r="PPP165" s="619"/>
      <c r="PPQ165" s="619"/>
      <c r="PPR165" s="619"/>
      <c r="PPS165" s="619"/>
      <c r="PPT165" s="619"/>
      <c r="PPU165" s="619"/>
      <c r="PPV165" s="619"/>
      <c r="PPW165" s="619"/>
      <c r="PPX165" s="619"/>
      <c r="PPY165" s="619"/>
      <c r="PPZ165" s="619"/>
      <c r="PQA165" s="619"/>
      <c r="PQB165" s="619"/>
      <c r="PQC165" s="619"/>
      <c r="PQD165" s="619"/>
      <c r="PQE165" s="619"/>
      <c r="PQF165" s="619"/>
      <c r="PQG165" s="619"/>
      <c r="PQH165" s="619"/>
      <c r="PQI165" s="619"/>
      <c r="PQJ165" s="619"/>
      <c r="PQK165" s="619"/>
      <c r="PQL165" s="619"/>
      <c r="PQM165" s="619"/>
      <c r="PQN165" s="619"/>
      <c r="PQO165" s="619"/>
      <c r="PQP165" s="619"/>
      <c r="PQQ165" s="619"/>
      <c r="PQR165" s="619"/>
      <c r="PQS165" s="619"/>
      <c r="PQT165" s="619"/>
      <c r="PQU165" s="619"/>
      <c r="PQV165" s="619"/>
      <c r="PQW165" s="619"/>
      <c r="PQX165" s="619"/>
      <c r="PQY165" s="619"/>
      <c r="PQZ165" s="619"/>
      <c r="PRA165" s="619"/>
      <c r="PRB165" s="619"/>
      <c r="PRC165" s="619"/>
      <c r="PRD165" s="619"/>
      <c r="PRE165" s="619"/>
      <c r="PRF165" s="619"/>
      <c r="PRG165" s="619"/>
      <c r="PRH165" s="619"/>
      <c r="PRI165" s="619"/>
      <c r="PRJ165" s="619"/>
      <c r="PRK165" s="619"/>
      <c r="PRL165" s="619"/>
      <c r="PRM165" s="619"/>
      <c r="PRN165" s="619"/>
      <c r="PRO165" s="619"/>
      <c r="PRP165" s="619"/>
      <c r="PRQ165" s="619"/>
      <c r="PRR165" s="619"/>
      <c r="PRS165" s="619"/>
      <c r="PRT165" s="619"/>
      <c r="PRU165" s="619"/>
      <c r="PRV165" s="619"/>
      <c r="PRW165" s="619"/>
      <c r="PRX165" s="619"/>
      <c r="PRY165" s="619"/>
      <c r="PRZ165" s="619"/>
      <c r="PSA165" s="619"/>
      <c r="PSB165" s="619"/>
      <c r="PSC165" s="619"/>
      <c r="PSD165" s="619"/>
      <c r="PSE165" s="619"/>
      <c r="PSF165" s="619"/>
      <c r="PSG165" s="619"/>
      <c r="PSH165" s="619"/>
      <c r="PSI165" s="619"/>
      <c r="PSJ165" s="619"/>
      <c r="PSK165" s="619"/>
      <c r="PSL165" s="619"/>
      <c r="PSM165" s="619"/>
      <c r="PSN165" s="619"/>
      <c r="PSO165" s="619"/>
      <c r="PSP165" s="619"/>
      <c r="PSQ165" s="619"/>
      <c r="PSR165" s="619"/>
      <c r="PSS165" s="619"/>
      <c r="PST165" s="619"/>
      <c r="PSU165" s="619"/>
      <c r="PSV165" s="619"/>
      <c r="PSW165" s="619"/>
      <c r="PSX165" s="619"/>
      <c r="PSY165" s="619"/>
      <c r="PSZ165" s="619"/>
      <c r="PTA165" s="619"/>
      <c r="PTB165" s="619"/>
      <c r="PTC165" s="619"/>
      <c r="PTD165" s="619"/>
      <c r="PTE165" s="619"/>
      <c r="PTF165" s="619"/>
      <c r="PTG165" s="619"/>
      <c r="PTH165" s="619"/>
      <c r="PTI165" s="619"/>
      <c r="PTJ165" s="619"/>
      <c r="PTK165" s="619"/>
      <c r="PTL165" s="619"/>
      <c r="PTM165" s="619"/>
      <c r="PTN165" s="619"/>
      <c r="PTO165" s="619"/>
      <c r="PTP165" s="619"/>
      <c r="PTQ165" s="619"/>
      <c r="PTR165" s="619"/>
      <c r="PTS165" s="619"/>
      <c r="PTT165" s="619"/>
      <c r="PTU165" s="619"/>
      <c r="PTV165" s="619"/>
      <c r="PTW165" s="619"/>
      <c r="PTX165" s="619"/>
      <c r="PTY165" s="619"/>
      <c r="PTZ165" s="619"/>
      <c r="PUA165" s="619"/>
      <c r="PUB165" s="619"/>
      <c r="PUC165" s="619"/>
      <c r="PUD165" s="619"/>
      <c r="PUE165" s="619"/>
      <c r="PUF165" s="619"/>
      <c r="PUG165" s="619"/>
      <c r="PUH165" s="619"/>
      <c r="PUI165" s="619"/>
      <c r="PUJ165" s="619"/>
      <c r="PUK165" s="619"/>
      <c r="PUL165" s="619"/>
      <c r="PUM165" s="619"/>
      <c r="PUN165" s="619"/>
      <c r="PUO165" s="619"/>
      <c r="PUP165" s="619"/>
      <c r="PUQ165" s="619"/>
      <c r="PUR165" s="619"/>
      <c r="PUS165" s="619"/>
      <c r="PUT165" s="619"/>
      <c r="PUU165" s="619"/>
      <c r="PUV165" s="619"/>
      <c r="PUW165" s="619"/>
      <c r="PUX165" s="619"/>
      <c r="PUY165" s="619"/>
      <c r="PUZ165" s="619"/>
      <c r="PVA165" s="619"/>
      <c r="PVB165" s="619"/>
      <c r="PVC165" s="619"/>
      <c r="PVD165" s="619"/>
      <c r="PVE165" s="619"/>
      <c r="PVF165" s="619"/>
      <c r="PVG165" s="619"/>
      <c r="PVH165" s="619"/>
      <c r="PVI165" s="619"/>
      <c r="PVJ165" s="619"/>
      <c r="PVK165" s="619"/>
      <c r="PVL165" s="619"/>
      <c r="PVM165" s="619"/>
      <c r="PVN165" s="619"/>
      <c r="PVO165" s="619"/>
      <c r="PVP165" s="619"/>
      <c r="PVQ165" s="619"/>
      <c r="PVR165" s="619"/>
      <c r="PVS165" s="619"/>
      <c r="PVT165" s="619"/>
      <c r="PVU165" s="619"/>
      <c r="PVV165" s="619"/>
      <c r="PVW165" s="619"/>
      <c r="PVX165" s="619"/>
      <c r="PVY165" s="619"/>
      <c r="PVZ165" s="619"/>
      <c r="PWA165" s="619"/>
      <c r="PWB165" s="619"/>
      <c r="PWC165" s="619"/>
      <c r="PWD165" s="619"/>
      <c r="PWE165" s="619"/>
      <c r="PWF165" s="619"/>
      <c r="PWG165" s="619"/>
      <c r="PWH165" s="619"/>
      <c r="PWI165" s="619"/>
      <c r="PWJ165" s="619"/>
      <c r="PWK165" s="619"/>
      <c r="PWL165" s="619"/>
      <c r="PWM165" s="619"/>
      <c r="PWN165" s="619"/>
      <c r="PWO165" s="619"/>
      <c r="PWP165" s="619"/>
      <c r="PWQ165" s="619"/>
      <c r="PWR165" s="619"/>
      <c r="PWS165" s="619"/>
      <c r="PWT165" s="619"/>
      <c r="PWU165" s="619"/>
      <c r="PWV165" s="619"/>
      <c r="PWW165" s="619"/>
      <c r="PWX165" s="619"/>
      <c r="PWY165" s="619"/>
      <c r="PWZ165" s="619"/>
      <c r="PXA165" s="619"/>
      <c r="PXB165" s="619"/>
      <c r="PXC165" s="619"/>
      <c r="PXD165" s="619"/>
      <c r="PXE165" s="619"/>
      <c r="PXF165" s="619"/>
      <c r="PXG165" s="619"/>
      <c r="PXH165" s="619"/>
      <c r="PXI165" s="619"/>
      <c r="PXJ165" s="619"/>
      <c r="PXK165" s="619"/>
      <c r="PXL165" s="619"/>
      <c r="PXM165" s="619"/>
      <c r="PXN165" s="619"/>
      <c r="PXO165" s="619"/>
      <c r="PXP165" s="619"/>
      <c r="PXQ165" s="619"/>
      <c r="PXR165" s="619"/>
      <c r="PXS165" s="619"/>
      <c r="PXT165" s="619"/>
      <c r="PXU165" s="619"/>
      <c r="PXV165" s="619"/>
      <c r="PXW165" s="619"/>
      <c r="PXX165" s="619"/>
      <c r="PXY165" s="619"/>
      <c r="PXZ165" s="619"/>
      <c r="PYA165" s="619"/>
      <c r="PYB165" s="619"/>
      <c r="PYC165" s="619"/>
      <c r="PYD165" s="619"/>
      <c r="PYE165" s="619"/>
      <c r="PYF165" s="619"/>
      <c r="PYG165" s="619"/>
      <c r="PYH165" s="619"/>
      <c r="PYI165" s="619"/>
      <c r="PYJ165" s="619"/>
      <c r="PYK165" s="619"/>
      <c r="PYL165" s="619"/>
      <c r="PYM165" s="619"/>
      <c r="PYN165" s="619"/>
      <c r="PYO165" s="619"/>
      <c r="PYP165" s="619"/>
      <c r="PYQ165" s="619"/>
      <c r="PYR165" s="619"/>
      <c r="PYS165" s="619"/>
      <c r="PYT165" s="619"/>
      <c r="PYU165" s="619"/>
      <c r="PYV165" s="619"/>
      <c r="PYW165" s="619"/>
      <c r="PYX165" s="619"/>
      <c r="PYY165" s="619"/>
      <c r="PYZ165" s="619"/>
      <c r="PZA165" s="619"/>
      <c r="PZB165" s="619"/>
      <c r="PZC165" s="619"/>
      <c r="PZD165" s="619"/>
      <c r="PZE165" s="619"/>
      <c r="PZF165" s="619"/>
      <c r="PZG165" s="619"/>
      <c r="PZH165" s="619"/>
      <c r="PZI165" s="619"/>
      <c r="PZJ165" s="619"/>
      <c r="PZK165" s="619"/>
      <c r="PZL165" s="619"/>
      <c r="PZM165" s="619"/>
      <c r="PZN165" s="619"/>
      <c r="PZO165" s="619"/>
      <c r="PZP165" s="619"/>
      <c r="PZQ165" s="619"/>
      <c r="PZR165" s="619"/>
      <c r="PZS165" s="619"/>
      <c r="PZT165" s="619"/>
      <c r="PZU165" s="619"/>
      <c r="PZV165" s="619"/>
      <c r="PZW165" s="619"/>
      <c r="PZX165" s="619"/>
      <c r="PZY165" s="619"/>
      <c r="PZZ165" s="619"/>
      <c r="QAA165" s="619"/>
      <c r="QAB165" s="619"/>
      <c r="QAC165" s="619"/>
      <c r="QAD165" s="619"/>
      <c r="QAE165" s="619"/>
      <c r="QAF165" s="619"/>
      <c r="QAG165" s="619"/>
      <c r="QAH165" s="619"/>
      <c r="QAI165" s="619"/>
      <c r="QAJ165" s="619"/>
      <c r="QAK165" s="619"/>
      <c r="QAL165" s="619"/>
      <c r="QAM165" s="619"/>
      <c r="QAN165" s="619"/>
      <c r="QAO165" s="619"/>
      <c r="QAP165" s="619"/>
      <c r="QAQ165" s="619"/>
      <c r="QAR165" s="619"/>
      <c r="QAS165" s="619"/>
      <c r="QAT165" s="619"/>
      <c r="QAU165" s="619"/>
      <c r="QAV165" s="619"/>
      <c r="QAW165" s="619"/>
      <c r="QAX165" s="619"/>
      <c r="QAY165" s="619"/>
      <c r="QAZ165" s="619"/>
      <c r="QBA165" s="619"/>
      <c r="QBB165" s="619"/>
      <c r="QBC165" s="619"/>
      <c r="QBD165" s="619"/>
      <c r="QBE165" s="619"/>
      <c r="QBF165" s="619"/>
      <c r="QBG165" s="619"/>
      <c r="QBH165" s="619"/>
      <c r="QBI165" s="619"/>
      <c r="QBJ165" s="619"/>
      <c r="QBK165" s="619"/>
      <c r="QBL165" s="619"/>
      <c r="QBM165" s="619"/>
      <c r="QBN165" s="619"/>
      <c r="QBO165" s="619"/>
      <c r="QBP165" s="619"/>
      <c r="QBQ165" s="619"/>
      <c r="QBR165" s="619"/>
      <c r="QBS165" s="619"/>
      <c r="QBT165" s="619"/>
      <c r="QBU165" s="619"/>
      <c r="QBV165" s="619"/>
      <c r="QBW165" s="619"/>
      <c r="QBX165" s="619"/>
      <c r="QBY165" s="619"/>
      <c r="QBZ165" s="619"/>
      <c r="QCA165" s="619"/>
      <c r="QCB165" s="619"/>
      <c r="QCC165" s="619"/>
      <c r="QCD165" s="619"/>
      <c r="QCE165" s="619"/>
      <c r="QCF165" s="619"/>
      <c r="QCG165" s="619"/>
      <c r="QCH165" s="619"/>
      <c r="QCI165" s="619"/>
      <c r="QCJ165" s="619"/>
      <c r="QCK165" s="619"/>
      <c r="QCL165" s="619"/>
      <c r="QCM165" s="619"/>
      <c r="QCN165" s="619"/>
      <c r="QCO165" s="619"/>
      <c r="QCP165" s="619"/>
      <c r="QCQ165" s="619"/>
      <c r="QCR165" s="619"/>
      <c r="QCS165" s="619"/>
      <c r="QCT165" s="619"/>
      <c r="QCU165" s="619"/>
      <c r="QCV165" s="619"/>
      <c r="QCW165" s="619"/>
      <c r="QCX165" s="619"/>
      <c r="QCY165" s="619"/>
      <c r="QCZ165" s="619"/>
      <c r="QDA165" s="619"/>
      <c r="QDB165" s="619"/>
      <c r="QDC165" s="619"/>
      <c r="QDD165" s="619"/>
      <c r="QDE165" s="619"/>
      <c r="QDF165" s="619"/>
      <c r="QDG165" s="619"/>
      <c r="QDH165" s="619"/>
      <c r="QDI165" s="619"/>
      <c r="QDJ165" s="619"/>
      <c r="QDK165" s="619"/>
      <c r="QDL165" s="619"/>
      <c r="QDM165" s="619"/>
      <c r="QDN165" s="619"/>
      <c r="QDO165" s="619"/>
      <c r="QDP165" s="619"/>
      <c r="QDQ165" s="619"/>
      <c r="QDR165" s="619"/>
      <c r="QDS165" s="619"/>
      <c r="QDT165" s="619"/>
      <c r="QDU165" s="619"/>
      <c r="QDV165" s="619"/>
      <c r="QDW165" s="619"/>
      <c r="QDX165" s="619"/>
      <c r="QDY165" s="619"/>
      <c r="QDZ165" s="619"/>
      <c r="QEA165" s="619"/>
      <c r="QEB165" s="619"/>
      <c r="QEC165" s="619"/>
      <c r="QED165" s="619"/>
      <c r="QEE165" s="619"/>
      <c r="QEF165" s="619"/>
      <c r="QEG165" s="619"/>
      <c r="QEH165" s="619"/>
      <c r="QEI165" s="619"/>
      <c r="QEJ165" s="619"/>
      <c r="QEK165" s="619"/>
      <c r="QEL165" s="619"/>
      <c r="QEM165" s="619"/>
      <c r="QEN165" s="619"/>
      <c r="QEO165" s="619"/>
      <c r="QEP165" s="619"/>
      <c r="QEQ165" s="619"/>
      <c r="QER165" s="619"/>
      <c r="QES165" s="619"/>
      <c r="QET165" s="619"/>
      <c r="QEU165" s="619"/>
      <c r="QEV165" s="619"/>
      <c r="QEW165" s="619"/>
      <c r="QEX165" s="619"/>
      <c r="QEY165" s="619"/>
      <c r="QEZ165" s="619"/>
      <c r="QFA165" s="619"/>
      <c r="QFB165" s="619"/>
      <c r="QFC165" s="619"/>
      <c r="QFD165" s="619"/>
      <c r="QFE165" s="619"/>
      <c r="QFF165" s="619"/>
      <c r="QFG165" s="619"/>
      <c r="QFH165" s="619"/>
      <c r="QFI165" s="619"/>
      <c r="QFJ165" s="619"/>
      <c r="QFK165" s="619"/>
      <c r="QFL165" s="619"/>
      <c r="QFM165" s="619"/>
      <c r="QFN165" s="619"/>
      <c r="QFO165" s="619"/>
      <c r="QFP165" s="619"/>
      <c r="QFQ165" s="619"/>
      <c r="QFR165" s="619"/>
      <c r="QFS165" s="619"/>
      <c r="QFT165" s="619"/>
      <c r="QFU165" s="619"/>
      <c r="QFV165" s="619"/>
      <c r="QFW165" s="619"/>
      <c r="QFX165" s="619"/>
      <c r="QFY165" s="619"/>
      <c r="QFZ165" s="619"/>
      <c r="QGA165" s="619"/>
      <c r="QGB165" s="619"/>
      <c r="QGC165" s="619"/>
      <c r="QGD165" s="619"/>
      <c r="QGE165" s="619"/>
      <c r="QGF165" s="619"/>
      <c r="QGG165" s="619"/>
      <c r="QGH165" s="619"/>
      <c r="QGI165" s="619"/>
      <c r="QGJ165" s="619"/>
      <c r="QGK165" s="619"/>
      <c r="QGL165" s="619"/>
      <c r="QGM165" s="619"/>
      <c r="QGN165" s="619"/>
      <c r="QGO165" s="619"/>
      <c r="QGP165" s="619"/>
      <c r="QGQ165" s="619"/>
      <c r="QGR165" s="619"/>
      <c r="QGS165" s="619"/>
      <c r="QGT165" s="619"/>
      <c r="QGU165" s="619"/>
      <c r="QGV165" s="619"/>
      <c r="QGW165" s="619"/>
      <c r="QGX165" s="619"/>
      <c r="QGY165" s="619"/>
      <c r="QGZ165" s="619"/>
      <c r="QHA165" s="619"/>
      <c r="QHB165" s="619"/>
      <c r="QHC165" s="619"/>
      <c r="QHD165" s="619"/>
      <c r="QHE165" s="619"/>
      <c r="QHF165" s="619"/>
      <c r="QHG165" s="619"/>
      <c r="QHH165" s="619"/>
      <c r="QHI165" s="619"/>
      <c r="QHJ165" s="619"/>
      <c r="QHK165" s="619"/>
      <c r="QHL165" s="619"/>
      <c r="QHM165" s="619"/>
      <c r="QHN165" s="619"/>
      <c r="QHO165" s="619"/>
      <c r="QHP165" s="619"/>
      <c r="QHQ165" s="619"/>
      <c r="QHR165" s="619"/>
      <c r="QHS165" s="619"/>
      <c r="QHT165" s="619"/>
      <c r="QHU165" s="619"/>
      <c r="QHV165" s="619"/>
      <c r="QHW165" s="619"/>
      <c r="QHX165" s="619"/>
      <c r="QHY165" s="619"/>
      <c r="QHZ165" s="619"/>
      <c r="QIA165" s="619"/>
      <c r="QIB165" s="619"/>
      <c r="QIC165" s="619"/>
      <c r="QID165" s="619"/>
      <c r="QIE165" s="619"/>
      <c r="QIF165" s="619"/>
      <c r="QIG165" s="619"/>
      <c r="QIH165" s="619"/>
      <c r="QII165" s="619"/>
      <c r="QIJ165" s="619"/>
      <c r="QIK165" s="619"/>
      <c r="QIL165" s="619"/>
      <c r="QIM165" s="619"/>
      <c r="QIN165" s="619"/>
      <c r="QIO165" s="619"/>
      <c r="QIP165" s="619"/>
      <c r="QIQ165" s="619"/>
      <c r="QIR165" s="619"/>
      <c r="QIS165" s="619"/>
      <c r="QIT165" s="619"/>
      <c r="QIU165" s="619"/>
      <c r="QIV165" s="619"/>
      <c r="QIW165" s="619"/>
      <c r="QIX165" s="619"/>
      <c r="QIY165" s="619"/>
      <c r="QIZ165" s="619"/>
      <c r="QJA165" s="619"/>
      <c r="QJB165" s="619"/>
      <c r="QJC165" s="619"/>
      <c r="QJD165" s="619"/>
      <c r="QJE165" s="619"/>
      <c r="QJF165" s="619"/>
      <c r="QJG165" s="619"/>
      <c r="QJH165" s="619"/>
      <c r="QJI165" s="619"/>
      <c r="QJJ165" s="619"/>
      <c r="QJK165" s="619"/>
      <c r="QJL165" s="619"/>
      <c r="QJM165" s="619"/>
      <c r="QJN165" s="619"/>
      <c r="QJO165" s="619"/>
      <c r="QJP165" s="619"/>
      <c r="QJQ165" s="619"/>
      <c r="QJR165" s="619"/>
      <c r="QJS165" s="619"/>
      <c r="QJT165" s="619"/>
      <c r="QJU165" s="619"/>
      <c r="QJV165" s="619"/>
      <c r="QJW165" s="619"/>
      <c r="QJX165" s="619"/>
      <c r="QJY165" s="619"/>
      <c r="QJZ165" s="619"/>
      <c r="QKA165" s="619"/>
      <c r="QKB165" s="619"/>
      <c r="QKC165" s="619"/>
      <c r="QKD165" s="619"/>
      <c r="QKE165" s="619"/>
      <c r="QKF165" s="619"/>
      <c r="QKG165" s="619"/>
      <c r="QKH165" s="619"/>
      <c r="QKI165" s="619"/>
      <c r="QKJ165" s="619"/>
      <c r="QKK165" s="619"/>
      <c r="QKL165" s="619"/>
      <c r="QKM165" s="619"/>
      <c r="QKN165" s="619"/>
      <c r="QKO165" s="619"/>
      <c r="QKP165" s="619"/>
      <c r="QKQ165" s="619"/>
      <c r="QKR165" s="619"/>
      <c r="QKS165" s="619"/>
      <c r="QKT165" s="619"/>
      <c r="QKU165" s="619"/>
      <c r="QKV165" s="619"/>
      <c r="QKW165" s="619"/>
      <c r="QKX165" s="619"/>
      <c r="QKY165" s="619"/>
      <c r="QKZ165" s="619"/>
      <c r="QLA165" s="619"/>
      <c r="QLB165" s="619"/>
      <c r="QLC165" s="619"/>
      <c r="QLD165" s="619"/>
      <c r="QLE165" s="619"/>
      <c r="QLF165" s="619"/>
      <c r="QLG165" s="619"/>
      <c r="QLH165" s="619"/>
      <c r="QLI165" s="619"/>
      <c r="QLJ165" s="619"/>
      <c r="QLK165" s="619"/>
      <c r="QLL165" s="619"/>
      <c r="QLM165" s="619"/>
      <c r="QLN165" s="619"/>
      <c r="QLO165" s="619"/>
      <c r="QLP165" s="619"/>
      <c r="QLQ165" s="619"/>
      <c r="QLR165" s="619"/>
      <c r="QLS165" s="619"/>
      <c r="QLT165" s="619"/>
      <c r="QLU165" s="619"/>
      <c r="QLV165" s="619"/>
      <c r="QLW165" s="619"/>
      <c r="QLX165" s="619"/>
      <c r="QLY165" s="619"/>
      <c r="QLZ165" s="619"/>
      <c r="QMA165" s="619"/>
      <c r="QMB165" s="619"/>
      <c r="QMC165" s="619"/>
      <c r="QMD165" s="619"/>
      <c r="QME165" s="619"/>
      <c r="QMF165" s="619"/>
      <c r="QMG165" s="619"/>
      <c r="QMH165" s="619"/>
      <c r="QMI165" s="619"/>
      <c r="QMJ165" s="619"/>
      <c r="QMK165" s="619"/>
      <c r="QML165" s="619"/>
      <c r="QMM165" s="619"/>
      <c r="QMN165" s="619"/>
      <c r="QMO165" s="619"/>
      <c r="QMP165" s="619"/>
      <c r="QMQ165" s="619"/>
      <c r="QMR165" s="619"/>
      <c r="QMS165" s="619"/>
      <c r="QMT165" s="619"/>
      <c r="QMU165" s="619"/>
      <c r="QMV165" s="619"/>
      <c r="QMW165" s="619"/>
      <c r="QMX165" s="619"/>
      <c r="QMY165" s="619"/>
      <c r="QMZ165" s="619"/>
      <c r="QNA165" s="619"/>
      <c r="QNB165" s="619"/>
      <c r="QNC165" s="619"/>
      <c r="QND165" s="619"/>
      <c r="QNE165" s="619"/>
      <c r="QNF165" s="619"/>
      <c r="QNG165" s="619"/>
      <c r="QNH165" s="619"/>
      <c r="QNI165" s="619"/>
      <c r="QNJ165" s="619"/>
      <c r="QNK165" s="619"/>
      <c r="QNL165" s="619"/>
      <c r="QNM165" s="619"/>
      <c r="QNN165" s="619"/>
      <c r="QNO165" s="619"/>
      <c r="QNP165" s="619"/>
      <c r="QNQ165" s="619"/>
      <c r="QNR165" s="619"/>
      <c r="QNS165" s="619"/>
      <c r="QNT165" s="619"/>
      <c r="QNU165" s="619"/>
      <c r="QNV165" s="619"/>
      <c r="QNW165" s="619"/>
      <c r="QNX165" s="619"/>
      <c r="QNY165" s="619"/>
      <c r="QNZ165" s="619"/>
      <c r="QOA165" s="619"/>
      <c r="QOB165" s="619"/>
      <c r="QOC165" s="619"/>
      <c r="QOD165" s="619"/>
      <c r="QOE165" s="619"/>
      <c r="QOF165" s="619"/>
      <c r="QOG165" s="619"/>
      <c r="QOH165" s="619"/>
      <c r="QOI165" s="619"/>
      <c r="QOJ165" s="619"/>
      <c r="QOK165" s="619"/>
      <c r="QOL165" s="619"/>
      <c r="QOM165" s="619"/>
      <c r="QON165" s="619"/>
      <c r="QOO165" s="619"/>
      <c r="QOP165" s="619"/>
      <c r="QOQ165" s="619"/>
      <c r="QOR165" s="619"/>
      <c r="QOS165" s="619"/>
      <c r="QOT165" s="619"/>
      <c r="QOU165" s="619"/>
      <c r="QOV165" s="619"/>
      <c r="QOW165" s="619"/>
      <c r="QOX165" s="619"/>
      <c r="QOY165" s="619"/>
      <c r="QOZ165" s="619"/>
      <c r="QPA165" s="619"/>
      <c r="QPB165" s="619"/>
      <c r="QPC165" s="619"/>
      <c r="QPD165" s="619"/>
      <c r="QPE165" s="619"/>
      <c r="QPF165" s="619"/>
      <c r="QPG165" s="619"/>
      <c r="QPH165" s="619"/>
      <c r="QPI165" s="619"/>
      <c r="QPJ165" s="619"/>
      <c r="QPK165" s="619"/>
      <c r="QPL165" s="619"/>
      <c r="QPM165" s="619"/>
      <c r="QPN165" s="619"/>
      <c r="QPO165" s="619"/>
      <c r="QPP165" s="619"/>
      <c r="QPQ165" s="619"/>
      <c r="QPR165" s="619"/>
      <c r="QPS165" s="619"/>
      <c r="QPT165" s="619"/>
      <c r="QPU165" s="619"/>
      <c r="QPV165" s="619"/>
      <c r="QPW165" s="619"/>
      <c r="QPX165" s="619"/>
      <c r="QPY165" s="619"/>
      <c r="QPZ165" s="619"/>
      <c r="QQA165" s="619"/>
      <c r="QQB165" s="619"/>
      <c r="QQC165" s="619"/>
      <c r="QQD165" s="619"/>
      <c r="QQE165" s="619"/>
      <c r="QQF165" s="619"/>
      <c r="QQG165" s="619"/>
      <c r="QQH165" s="619"/>
      <c r="QQI165" s="619"/>
      <c r="QQJ165" s="619"/>
      <c r="QQK165" s="619"/>
      <c r="QQL165" s="619"/>
      <c r="QQM165" s="619"/>
      <c r="QQN165" s="619"/>
      <c r="QQO165" s="619"/>
      <c r="QQP165" s="619"/>
      <c r="QQQ165" s="619"/>
      <c r="QQR165" s="619"/>
      <c r="QQS165" s="619"/>
      <c r="QQT165" s="619"/>
      <c r="QQU165" s="619"/>
      <c r="QQV165" s="619"/>
      <c r="QQW165" s="619"/>
      <c r="QQX165" s="619"/>
      <c r="QQY165" s="619"/>
      <c r="QQZ165" s="619"/>
      <c r="QRA165" s="619"/>
      <c r="QRB165" s="619"/>
      <c r="QRC165" s="619"/>
      <c r="QRD165" s="619"/>
      <c r="QRE165" s="619"/>
      <c r="QRF165" s="619"/>
      <c r="QRG165" s="619"/>
      <c r="QRH165" s="619"/>
      <c r="QRI165" s="619"/>
      <c r="QRJ165" s="619"/>
      <c r="QRK165" s="619"/>
      <c r="QRL165" s="619"/>
      <c r="QRM165" s="619"/>
      <c r="QRN165" s="619"/>
      <c r="QRO165" s="619"/>
      <c r="QRP165" s="619"/>
      <c r="QRQ165" s="619"/>
      <c r="QRR165" s="619"/>
      <c r="QRS165" s="619"/>
      <c r="QRT165" s="619"/>
      <c r="QRU165" s="619"/>
      <c r="QRV165" s="619"/>
      <c r="QRW165" s="619"/>
      <c r="QRX165" s="619"/>
      <c r="QRY165" s="619"/>
      <c r="QRZ165" s="619"/>
      <c r="QSA165" s="619"/>
      <c r="QSB165" s="619"/>
      <c r="QSC165" s="619"/>
      <c r="QSD165" s="619"/>
      <c r="QSE165" s="619"/>
      <c r="QSF165" s="619"/>
      <c r="QSG165" s="619"/>
      <c r="QSH165" s="619"/>
      <c r="QSI165" s="619"/>
      <c r="QSJ165" s="619"/>
      <c r="QSK165" s="619"/>
      <c r="QSL165" s="619"/>
      <c r="QSM165" s="619"/>
      <c r="QSN165" s="619"/>
      <c r="QSO165" s="619"/>
      <c r="QSP165" s="619"/>
      <c r="QSQ165" s="619"/>
      <c r="QSR165" s="619"/>
      <c r="QSS165" s="619"/>
      <c r="QST165" s="619"/>
      <c r="QSU165" s="619"/>
      <c r="QSV165" s="619"/>
      <c r="QSW165" s="619"/>
      <c r="QSX165" s="619"/>
      <c r="QSY165" s="619"/>
      <c r="QSZ165" s="619"/>
      <c r="QTA165" s="619"/>
      <c r="QTB165" s="619"/>
      <c r="QTC165" s="619"/>
      <c r="QTD165" s="619"/>
      <c r="QTE165" s="619"/>
      <c r="QTF165" s="619"/>
      <c r="QTG165" s="619"/>
      <c r="QTH165" s="619"/>
      <c r="QTI165" s="619"/>
      <c r="QTJ165" s="619"/>
      <c r="QTK165" s="619"/>
      <c r="QTL165" s="619"/>
      <c r="QTM165" s="619"/>
      <c r="QTN165" s="619"/>
      <c r="QTO165" s="619"/>
      <c r="QTP165" s="619"/>
      <c r="QTQ165" s="619"/>
      <c r="QTR165" s="619"/>
      <c r="QTS165" s="619"/>
      <c r="QTT165" s="619"/>
      <c r="QTU165" s="619"/>
      <c r="QTV165" s="619"/>
      <c r="QTW165" s="619"/>
      <c r="QTX165" s="619"/>
      <c r="QTY165" s="619"/>
      <c r="QTZ165" s="619"/>
      <c r="QUA165" s="619"/>
      <c r="QUB165" s="619"/>
      <c r="QUC165" s="619"/>
      <c r="QUD165" s="619"/>
      <c r="QUE165" s="619"/>
      <c r="QUF165" s="619"/>
      <c r="QUG165" s="619"/>
      <c r="QUH165" s="619"/>
      <c r="QUI165" s="619"/>
      <c r="QUJ165" s="619"/>
      <c r="QUK165" s="619"/>
      <c r="QUL165" s="619"/>
      <c r="QUM165" s="619"/>
      <c r="QUN165" s="619"/>
      <c r="QUO165" s="619"/>
      <c r="QUP165" s="619"/>
      <c r="QUQ165" s="619"/>
      <c r="QUR165" s="619"/>
      <c r="QUS165" s="619"/>
      <c r="QUT165" s="619"/>
      <c r="QUU165" s="619"/>
      <c r="QUV165" s="619"/>
      <c r="QUW165" s="619"/>
      <c r="QUX165" s="619"/>
      <c r="QUY165" s="619"/>
      <c r="QUZ165" s="619"/>
      <c r="QVA165" s="619"/>
      <c r="QVB165" s="619"/>
      <c r="QVC165" s="619"/>
      <c r="QVD165" s="619"/>
      <c r="QVE165" s="619"/>
      <c r="QVF165" s="619"/>
      <c r="QVG165" s="619"/>
      <c r="QVH165" s="619"/>
      <c r="QVI165" s="619"/>
      <c r="QVJ165" s="619"/>
      <c r="QVK165" s="619"/>
      <c r="QVL165" s="619"/>
      <c r="QVM165" s="619"/>
      <c r="QVN165" s="619"/>
      <c r="QVO165" s="619"/>
      <c r="QVP165" s="619"/>
      <c r="QVQ165" s="619"/>
      <c r="QVR165" s="619"/>
      <c r="QVS165" s="619"/>
      <c r="QVT165" s="619"/>
      <c r="QVU165" s="619"/>
      <c r="QVV165" s="619"/>
      <c r="QVW165" s="619"/>
      <c r="QVX165" s="619"/>
      <c r="QVY165" s="619"/>
      <c r="QVZ165" s="619"/>
      <c r="QWA165" s="619"/>
      <c r="QWB165" s="619"/>
      <c r="QWC165" s="619"/>
      <c r="QWD165" s="619"/>
      <c r="QWE165" s="619"/>
      <c r="QWF165" s="619"/>
      <c r="QWG165" s="619"/>
      <c r="QWH165" s="619"/>
      <c r="QWI165" s="619"/>
      <c r="QWJ165" s="619"/>
      <c r="QWK165" s="619"/>
      <c r="QWL165" s="619"/>
      <c r="QWM165" s="619"/>
      <c r="QWN165" s="619"/>
      <c r="QWO165" s="619"/>
      <c r="QWP165" s="619"/>
      <c r="QWQ165" s="619"/>
      <c r="QWR165" s="619"/>
      <c r="QWS165" s="619"/>
      <c r="QWT165" s="619"/>
      <c r="QWU165" s="619"/>
      <c r="QWV165" s="619"/>
      <c r="QWW165" s="619"/>
      <c r="QWX165" s="619"/>
      <c r="QWY165" s="619"/>
      <c r="QWZ165" s="619"/>
      <c r="QXA165" s="619"/>
      <c r="QXB165" s="619"/>
      <c r="QXC165" s="619"/>
      <c r="QXD165" s="619"/>
      <c r="QXE165" s="619"/>
      <c r="QXF165" s="619"/>
      <c r="QXG165" s="619"/>
      <c r="QXH165" s="619"/>
      <c r="QXI165" s="619"/>
      <c r="QXJ165" s="619"/>
      <c r="QXK165" s="619"/>
      <c r="QXL165" s="619"/>
      <c r="QXM165" s="619"/>
      <c r="QXN165" s="619"/>
      <c r="QXO165" s="619"/>
      <c r="QXP165" s="619"/>
      <c r="QXQ165" s="619"/>
      <c r="QXR165" s="619"/>
      <c r="QXS165" s="619"/>
      <c r="QXT165" s="619"/>
      <c r="QXU165" s="619"/>
      <c r="QXV165" s="619"/>
      <c r="QXW165" s="619"/>
      <c r="QXX165" s="619"/>
      <c r="QXY165" s="619"/>
      <c r="QXZ165" s="619"/>
      <c r="QYA165" s="619"/>
      <c r="QYB165" s="619"/>
      <c r="QYC165" s="619"/>
      <c r="QYD165" s="619"/>
      <c r="QYE165" s="619"/>
      <c r="QYF165" s="619"/>
      <c r="QYG165" s="619"/>
      <c r="QYH165" s="619"/>
      <c r="QYI165" s="619"/>
      <c r="QYJ165" s="619"/>
      <c r="QYK165" s="619"/>
      <c r="QYL165" s="619"/>
      <c r="QYM165" s="619"/>
      <c r="QYN165" s="619"/>
      <c r="QYO165" s="619"/>
      <c r="QYP165" s="619"/>
      <c r="QYQ165" s="619"/>
      <c r="QYR165" s="619"/>
      <c r="QYS165" s="619"/>
      <c r="QYT165" s="619"/>
      <c r="QYU165" s="619"/>
      <c r="QYV165" s="619"/>
      <c r="QYW165" s="619"/>
      <c r="QYX165" s="619"/>
      <c r="QYY165" s="619"/>
      <c r="QYZ165" s="619"/>
      <c r="QZA165" s="619"/>
      <c r="QZB165" s="619"/>
      <c r="QZC165" s="619"/>
      <c r="QZD165" s="619"/>
      <c r="QZE165" s="619"/>
      <c r="QZF165" s="619"/>
      <c r="QZG165" s="619"/>
      <c r="QZH165" s="619"/>
      <c r="QZI165" s="619"/>
      <c r="QZJ165" s="619"/>
      <c r="QZK165" s="619"/>
      <c r="QZL165" s="619"/>
      <c r="QZM165" s="619"/>
      <c r="QZN165" s="619"/>
      <c r="QZO165" s="619"/>
      <c r="QZP165" s="619"/>
      <c r="QZQ165" s="619"/>
      <c r="QZR165" s="619"/>
      <c r="QZS165" s="619"/>
      <c r="QZT165" s="619"/>
      <c r="QZU165" s="619"/>
      <c r="QZV165" s="619"/>
      <c r="QZW165" s="619"/>
      <c r="QZX165" s="619"/>
      <c r="QZY165" s="619"/>
      <c r="QZZ165" s="619"/>
      <c r="RAA165" s="619"/>
      <c r="RAB165" s="619"/>
      <c r="RAC165" s="619"/>
      <c r="RAD165" s="619"/>
      <c r="RAE165" s="619"/>
      <c r="RAF165" s="619"/>
      <c r="RAG165" s="619"/>
      <c r="RAH165" s="619"/>
      <c r="RAI165" s="619"/>
      <c r="RAJ165" s="619"/>
      <c r="RAK165" s="619"/>
      <c r="RAL165" s="619"/>
      <c r="RAM165" s="619"/>
      <c r="RAN165" s="619"/>
      <c r="RAO165" s="619"/>
      <c r="RAP165" s="619"/>
      <c r="RAQ165" s="619"/>
      <c r="RAR165" s="619"/>
      <c r="RAS165" s="619"/>
      <c r="RAT165" s="619"/>
      <c r="RAU165" s="619"/>
      <c r="RAV165" s="619"/>
      <c r="RAW165" s="619"/>
      <c r="RAX165" s="619"/>
      <c r="RAY165" s="619"/>
      <c r="RAZ165" s="619"/>
      <c r="RBA165" s="619"/>
      <c r="RBB165" s="619"/>
      <c r="RBC165" s="619"/>
      <c r="RBD165" s="619"/>
      <c r="RBE165" s="619"/>
      <c r="RBF165" s="619"/>
      <c r="RBG165" s="619"/>
      <c r="RBH165" s="619"/>
      <c r="RBI165" s="619"/>
      <c r="RBJ165" s="619"/>
      <c r="RBK165" s="619"/>
      <c r="RBL165" s="619"/>
      <c r="RBM165" s="619"/>
      <c r="RBN165" s="619"/>
      <c r="RBO165" s="619"/>
      <c r="RBP165" s="619"/>
      <c r="RBQ165" s="619"/>
      <c r="RBR165" s="619"/>
      <c r="RBS165" s="619"/>
      <c r="RBT165" s="619"/>
      <c r="RBU165" s="619"/>
      <c r="RBV165" s="619"/>
      <c r="RBW165" s="619"/>
      <c r="RBX165" s="619"/>
      <c r="RBY165" s="619"/>
      <c r="RBZ165" s="619"/>
      <c r="RCA165" s="619"/>
      <c r="RCB165" s="619"/>
      <c r="RCC165" s="619"/>
      <c r="RCD165" s="619"/>
      <c r="RCE165" s="619"/>
      <c r="RCF165" s="619"/>
      <c r="RCG165" s="619"/>
      <c r="RCH165" s="619"/>
      <c r="RCI165" s="619"/>
      <c r="RCJ165" s="619"/>
      <c r="RCK165" s="619"/>
      <c r="RCL165" s="619"/>
      <c r="RCM165" s="619"/>
      <c r="RCN165" s="619"/>
      <c r="RCO165" s="619"/>
      <c r="RCP165" s="619"/>
      <c r="RCQ165" s="619"/>
      <c r="RCR165" s="619"/>
      <c r="RCS165" s="619"/>
      <c r="RCT165" s="619"/>
      <c r="RCU165" s="619"/>
      <c r="RCV165" s="619"/>
      <c r="RCW165" s="619"/>
      <c r="RCX165" s="619"/>
      <c r="RCY165" s="619"/>
      <c r="RCZ165" s="619"/>
      <c r="RDA165" s="619"/>
      <c r="RDB165" s="619"/>
      <c r="RDC165" s="619"/>
      <c r="RDD165" s="619"/>
      <c r="RDE165" s="619"/>
      <c r="RDF165" s="619"/>
      <c r="RDG165" s="619"/>
      <c r="RDH165" s="619"/>
      <c r="RDI165" s="619"/>
      <c r="RDJ165" s="619"/>
      <c r="RDK165" s="619"/>
      <c r="RDL165" s="619"/>
      <c r="RDM165" s="619"/>
      <c r="RDN165" s="619"/>
      <c r="RDO165" s="619"/>
      <c r="RDP165" s="619"/>
      <c r="RDQ165" s="619"/>
      <c r="RDR165" s="619"/>
      <c r="RDS165" s="619"/>
      <c r="RDT165" s="619"/>
      <c r="RDU165" s="619"/>
      <c r="RDV165" s="619"/>
      <c r="RDW165" s="619"/>
      <c r="RDX165" s="619"/>
      <c r="RDY165" s="619"/>
      <c r="RDZ165" s="619"/>
      <c r="REA165" s="619"/>
      <c r="REB165" s="619"/>
      <c r="REC165" s="619"/>
      <c r="RED165" s="619"/>
      <c r="REE165" s="619"/>
      <c r="REF165" s="619"/>
      <c r="REG165" s="619"/>
      <c r="REH165" s="619"/>
      <c r="REI165" s="619"/>
      <c r="REJ165" s="619"/>
      <c r="REK165" s="619"/>
      <c r="REL165" s="619"/>
      <c r="REM165" s="619"/>
      <c r="REN165" s="619"/>
      <c r="REO165" s="619"/>
      <c r="REP165" s="619"/>
      <c r="REQ165" s="619"/>
      <c r="RER165" s="619"/>
      <c r="RES165" s="619"/>
      <c r="RET165" s="619"/>
      <c r="REU165" s="619"/>
      <c r="REV165" s="619"/>
      <c r="REW165" s="619"/>
      <c r="REX165" s="619"/>
      <c r="REY165" s="619"/>
      <c r="REZ165" s="619"/>
      <c r="RFA165" s="619"/>
      <c r="RFB165" s="619"/>
      <c r="RFC165" s="619"/>
      <c r="RFD165" s="619"/>
      <c r="RFE165" s="619"/>
      <c r="RFF165" s="619"/>
      <c r="RFG165" s="619"/>
      <c r="RFH165" s="619"/>
      <c r="RFI165" s="619"/>
      <c r="RFJ165" s="619"/>
      <c r="RFK165" s="619"/>
      <c r="RFL165" s="619"/>
      <c r="RFM165" s="619"/>
      <c r="RFN165" s="619"/>
      <c r="RFO165" s="619"/>
      <c r="RFP165" s="619"/>
      <c r="RFQ165" s="619"/>
      <c r="RFR165" s="619"/>
      <c r="RFS165" s="619"/>
      <c r="RFT165" s="619"/>
      <c r="RFU165" s="619"/>
      <c r="RFV165" s="619"/>
      <c r="RFW165" s="619"/>
      <c r="RFX165" s="619"/>
      <c r="RFY165" s="619"/>
      <c r="RFZ165" s="619"/>
      <c r="RGA165" s="619"/>
      <c r="RGB165" s="619"/>
      <c r="RGC165" s="619"/>
      <c r="RGD165" s="619"/>
      <c r="RGE165" s="619"/>
      <c r="RGF165" s="619"/>
      <c r="RGG165" s="619"/>
      <c r="RGH165" s="619"/>
      <c r="RGI165" s="619"/>
      <c r="RGJ165" s="619"/>
      <c r="RGK165" s="619"/>
      <c r="RGL165" s="619"/>
      <c r="RGM165" s="619"/>
      <c r="RGN165" s="619"/>
      <c r="RGO165" s="619"/>
      <c r="RGP165" s="619"/>
      <c r="RGQ165" s="619"/>
      <c r="RGR165" s="619"/>
      <c r="RGS165" s="619"/>
      <c r="RGT165" s="619"/>
      <c r="RGU165" s="619"/>
      <c r="RGV165" s="619"/>
      <c r="RGW165" s="619"/>
      <c r="RGX165" s="619"/>
      <c r="RGY165" s="619"/>
      <c r="RGZ165" s="619"/>
      <c r="RHA165" s="619"/>
      <c r="RHB165" s="619"/>
      <c r="RHC165" s="619"/>
      <c r="RHD165" s="619"/>
      <c r="RHE165" s="619"/>
      <c r="RHF165" s="619"/>
      <c r="RHG165" s="619"/>
      <c r="RHH165" s="619"/>
      <c r="RHI165" s="619"/>
      <c r="RHJ165" s="619"/>
      <c r="RHK165" s="619"/>
      <c r="RHL165" s="619"/>
      <c r="RHM165" s="619"/>
      <c r="RHN165" s="619"/>
      <c r="RHO165" s="619"/>
      <c r="RHP165" s="619"/>
      <c r="RHQ165" s="619"/>
      <c r="RHR165" s="619"/>
      <c r="RHS165" s="619"/>
      <c r="RHT165" s="619"/>
      <c r="RHU165" s="619"/>
      <c r="RHV165" s="619"/>
      <c r="RHW165" s="619"/>
      <c r="RHX165" s="619"/>
      <c r="RHY165" s="619"/>
      <c r="RHZ165" s="619"/>
      <c r="RIA165" s="619"/>
      <c r="RIB165" s="619"/>
      <c r="RIC165" s="619"/>
      <c r="RID165" s="619"/>
      <c r="RIE165" s="619"/>
      <c r="RIF165" s="619"/>
      <c r="RIG165" s="619"/>
      <c r="RIH165" s="619"/>
      <c r="RII165" s="619"/>
      <c r="RIJ165" s="619"/>
      <c r="RIK165" s="619"/>
      <c r="RIL165" s="619"/>
      <c r="RIM165" s="619"/>
      <c r="RIN165" s="619"/>
      <c r="RIO165" s="619"/>
      <c r="RIP165" s="619"/>
      <c r="RIQ165" s="619"/>
      <c r="RIR165" s="619"/>
      <c r="RIS165" s="619"/>
      <c r="RIT165" s="619"/>
      <c r="RIU165" s="619"/>
      <c r="RIV165" s="619"/>
      <c r="RIW165" s="619"/>
      <c r="RIX165" s="619"/>
      <c r="RIY165" s="619"/>
      <c r="RIZ165" s="619"/>
      <c r="RJA165" s="619"/>
      <c r="RJB165" s="619"/>
      <c r="RJC165" s="619"/>
      <c r="RJD165" s="619"/>
      <c r="RJE165" s="619"/>
      <c r="RJF165" s="619"/>
      <c r="RJG165" s="619"/>
      <c r="RJH165" s="619"/>
      <c r="RJI165" s="619"/>
      <c r="RJJ165" s="619"/>
      <c r="RJK165" s="619"/>
      <c r="RJL165" s="619"/>
      <c r="RJM165" s="619"/>
      <c r="RJN165" s="619"/>
      <c r="RJO165" s="619"/>
      <c r="RJP165" s="619"/>
      <c r="RJQ165" s="619"/>
      <c r="RJR165" s="619"/>
      <c r="RJS165" s="619"/>
      <c r="RJT165" s="619"/>
      <c r="RJU165" s="619"/>
      <c r="RJV165" s="619"/>
      <c r="RJW165" s="619"/>
      <c r="RJX165" s="619"/>
      <c r="RJY165" s="619"/>
      <c r="RJZ165" s="619"/>
      <c r="RKA165" s="619"/>
      <c r="RKB165" s="619"/>
      <c r="RKC165" s="619"/>
      <c r="RKD165" s="619"/>
      <c r="RKE165" s="619"/>
      <c r="RKF165" s="619"/>
      <c r="RKG165" s="619"/>
      <c r="RKH165" s="619"/>
      <c r="RKI165" s="619"/>
      <c r="RKJ165" s="619"/>
      <c r="RKK165" s="619"/>
      <c r="RKL165" s="619"/>
      <c r="RKM165" s="619"/>
      <c r="RKN165" s="619"/>
      <c r="RKO165" s="619"/>
      <c r="RKP165" s="619"/>
      <c r="RKQ165" s="619"/>
      <c r="RKR165" s="619"/>
      <c r="RKS165" s="619"/>
      <c r="RKT165" s="619"/>
      <c r="RKU165" s="619"/>
      <c r="RKV165" s="619"/>
      <c r="RKW165" s="619"/>
      <c r="RKX165" s="619"/>
      <c r="RKY165" s="619"/>
      <c r="RKZ165" s="619"/>
      <c r="RLA165" s="619"/>
      <c r="RLB165" s="619"/>
      <c r="RLC165" s="619"/>
      <c r="RLD165" s="619"/>
      <c r="RLE165" s="619"/>
      <c r="RLF165" s="619"/>
      <c r="RLG165" s="619"/>
      <c r="RLH165" s="619"/>
      <c r="RLI165" s="619"/>
      <c r="RLJ165" s="619"/>
      <c r="RLK165" s="619"/>
      <c r="RLL165" s="619"/>
      <c r="RLM165" s="619"/>
      <c r="RLN165" s="619"/>
      <c r="RLO165" s="619"/>
      <c r="RLP165" s="619"/>
      <c r="RLQ165" s="619"/>
      <c r="RLR165" s="619"/>
      <c r="RLS165" s="619"/>
      <c r="RLT165" s="619"/>
      <c r="RLU165" s="619"/>
      <c r="RLV165" s="619"/>
      <c r="RLW165" s="619"/>
      <c r="RLX165" s="619"/>
      <c r="RLY165" s="619"/>
      <c r="RLZ165" s="619"/>
      <c r="RMA165" s="619"/>
      <c r="RMB165" s="619"/>
      <c r="RMC165" s="619"/>
      <c r="RMD165" s="619"/>
      <c r="RME165" s="619"/>
      <c r="RMF165" s="619"/>
      <c r="RMG165" s="619"/>
      <c r="RMH165" s="619"/>
      <c r="RMI165" s="619"/>
      <c r="RMJ165" s="619"/>
      <c r="RMK165" s="619"/>
      <c r="RML165" s="619"/>
      <c r="RMM165" s="619"/>
      <c r="RMN165" s="619"/>
      <c r="RMO165" s="619"/>
      <c r="RMP165" s="619"/>
      <c r="RMQ165" s="619"/>
      <c r="RMR165" s="619"/>
      <c r="RMS165" s="619"/>
      <c r="RMT165" s="619"/>
      <c r="RMU165" s="619"/>
      <c r="RMV165" s="619"/>
      <c r="RMW165" s="619"/>
      <c r="RMX165" s="619"/>
      <c r="RMY165" s="619"/>
      <c r="RMZ165" s="619"/>
      <c r="RNA165" s="619"/>
      <c r="RNB165" s="619"/>
      <c r="RNC165" s="619"/>
      <c r="RND165" s="619"/>
      <c r="RNE165" s="619"/>
      <c r="RNF165" s="619"/>
      <c r="RNG165" s="619"/>
      <c r="RNH165" s="619"/>
      <c r="RNI165" s="619"/>
      <c r="RNJ165" s="619"/>
      <c r="RNK165" s="619"/>
      <c r="RNL165" s="619"/>
      <c r="RNM165" s="619"/>
      <c r="RNN165" s="619"/>
      <c r="RNO165" s="619"/>
      <c r="RNP165" s="619"/>
      <c r="RNQ165" s="619"/>
      <c r="RNR165" s="619"/>
      <c r="RNS165" s="619"/>
      <c r="RNT165" s="619"/>
      <c r="RNU165" s="619"/>
      <c r="RNV165" s="619"/>
      <c r="RNW165" s="619"/>
      <c r="RNX165" s="619"/>
      <c r="RNY165" s="619"/>
      <c r="RNZ165" s="619"/>
      <c r="ROA165" s="619"/>
      <c r="ROB165" s="619"/>
      <c r="ROC165" s="619"/>
      <c r="ROD165" s="619"/>
      <c r="ROE165" s="619"/>
      <c r="ROF165" s="619"/>
      <c r="ROG165" s="619"/>
      <c r="ROH165" s="619"/>
      <c r="ROI165" s="619"/>
      <c r="ROJ165" s="619"/>
      <c r="ROK165" s="619"/>
      <c r="ROL165" s="619"/>
      <c r="ROM165" s="619"/>
      <c r="RON165" s="619"/>
      <c r="ROO165" s="619"/>
      <c r="ROP165" s="619"/>
      <c r="ROQ165" s="619"/>
      <c r="ROR165" s="619"/>
      <c r="ROS165" s="619"/>
      <c r="ROT165" s="619"/>
      <c r="ROU165" s="619"/>
      <c r="ROV165" s="619"/>
      <c r="ROW165" s="619"/>
      <c r="ROX165" s="619"/>
      <c r="ROY165" s="619"/>
      <c r="ROZ165" s="619"/>
      <c r="RPA165" s="619"/>
      <c r="RPB165" s="619"/>
      <c r="RPC165" s="619"/>
      <c r="RPD165" s="619"/>
      <c r="RPE165" s="619"/>
      <c r="RPF165" s="619"/>
      <c r="RPG165" s="619"/>
      <c r="RPH165" s="619"/>
      <c r="RPI165" s="619"/>
      <c r="RPJ165" s="619"/>
      <c r="RPK165" s="619"/>
      <c r="RPL165" s="619"/>
      <c r="RPM165" s="619"/>
      <c r="RPN165" s="619"/>
      <c r="RPO165" s="619"/>
      <c r="RPP165" s="619"/>
      <c r="RPQ165" s="619"/>
      <c r="RPR165" s="619"/>
      <c r="RPS165" s="619"/>
      <c r="RPT165" s="619"/>
      <c r="RPU165" s="619"/>
      <c r="RPV165" s="619"/>
      <c r="RPW165" s="619"/>
      <c r="RPX165" s="619"/>
      <c r="RPY165" s="619"/>
      <c r="RPZ165" s="619"/>
      <c r="RQA165" s="619"/>
      <c r="RQB165" s="619"/>
      <c r="RQC165" s="619"/>
      <c r="RQD165" s="619"/>
      <c r="RQE165" s="619"/>
      <c r="RQF165" s="619"/>
      <c r="RQG165" s="619"/>
      <c r="RQH165" s="619"/>
      <c r="RQI165" s="619"/>
      <c r="RQJ165" s="619"/>
      <c r="RQK165" s="619"/>
      <c r="RQL165" s="619"/>
      <c r="RQM165" s="619"/>
      <c r="RQN165" s="619"/>
      <c r="RQO165" s="619"/>
      <c r="RQP165" s="619"/>
      <c r="RQQ165" s="619"/>
      <c r="RQR165" s="619"/>
      <c r="RQS165" s="619"/>
      <c r="RQT165" s="619"/>
      <c r="RQU165" s="619"/>
      <c r="RQV165" s="619"/>
      <c r="RQW165" s="619"/>
      <c r="RQX165" s="619"/>
      <c r="RQY165" s="619"/>
      <c r="RQZ165" s="619"/>
      <c r="RRA165" s="619"/>
      <c r="RRB165" s="619"/>
      <c r="RRC165" s="619"/>
      <c r="RRD165" s="619"/>
      <c r="RRE165" s="619"/>
      <c r="RRF165" s="619"/>
      <c r="RRG165" s="619"/>
      <c r="RRH165" s="619"/>
      <c r="RRI165" s="619"/>
      <c r="RRJ165" s="619"/>
      <c r="RRK165" s="619"/>
      <c r="RRL165" s="619"/>
      <c r="RRM165" s="619"/>
      <c r="RRN165" s="619"/>
      <c r="RRO165" s="619"/>
      <c r="RRP165" s="619"/>
      <c r="RRQ165" s="619"/>
      <c r="RRR165" s="619"/>
      <c r="RRS165" s="619"/>
      <c r="RRT165" s="619"/>
      <c r="RRU165" s="619"/>
      <c r="RRV165" s="619"/>
      <c r="RRW165" s="619"/>
      <c r="RRX165" s="619"/>
      <c r="RRY165" s="619"/>
      <c r="RRZ165" s="619"/>
      <c r="RSA165" s="619"/>
      <c r="RSB165" s="619"/>
      <c r="RSC165" s="619"/>
      <c r="RSD165" s="619"/>
      <c r="RSE165" s="619"/>
      <c r="RSF165" s="619"/>
      <c r="RSG165" s="619"/>
      <c r="RSH165" s="619"/>
      <c r="RSI165" s="619"/>
      <c r="RSJ165" s="619"/>
      <c r="RSK165" s="619"/>
      <c r="RSL165" s="619"/>
      <c r="RSM165" s="619"/>
      <c r="RSN165" s="619"/>
      <c r="RSO165" s="619"/>
      <c r="RSP165" s="619"/>
      <c r="RSQ165" s="619"/>
      <c r="RSR165" s="619"/>
      <c r="RSS165" s="619"/>
      <c r="RST165" s="619"/>
      <c r="RSU165" s="619"/>
      <c r="RSV165" s="619"/>
      <c r="RSW165" s="619"/>
      <c r="RSX165" s="619"/>
      <c r="RSY165" s="619"/>
      <c r="RSZ165" s="619"/>
      <c r="RTA165" s="619"/>
      <c r="RTB165" s="619"/>
      <c r="RTC165" s="619"/>
      <c r="RTD165" s="619"/>
      <c r="RTE165" s="619"/>
      <c r="RTF165" s="619"/>
      <c r="RTG165" s="619"/>
      <c r="RTH165" s="619"/>
      <c r="RTI165" s="619"/>
      <c r="RTJ165" s="619"/>
      <c r="RTK165" s="619"/>
      <c r="RTL165" s="619"/>
      <c r="RTM165" s="619"/>
      <c r="RTN165" s="619"/>
      <c r="RTO165" s="619"/>
      <c r="RTP165" s="619"/>
      <c r="RTQ165" s="619"/>
      <c r="RTR165" s="619"/>
      <c r="RTS165" s="619"/>
      <c r="RTT165" s="619"/>
      <c r="RTU165" s="619"/>
      <c r="RTV165" s="619"/>
      <c r="RTW165" s="619"/>
      <c r="RTX165" s="619"/>
      <c r="RTY165" s="619"/>
      <c r="RTZ165" s="619"/>
      <c r="RUA165" s="619"/>
      <c r="RUB165" s="619"/>
      <c r="RUC165" s="619"/>
      <c r="RUD165" s="619"/>
      <c r="RUE165" s="619"/>
      <c r="RUF165" s="619"/>
      <c r="RUG165" s="619"/>
      <c r="RUH165" s="619"/>
      <c r="RUI165" s="619"/>
      <c r="RUJ165" s="619"/>
      <c r="RUK165" s="619"/>
      <c r="RUL165" s="619"/>
      <c r="RUM165" s="619"/>
      <c r="RUN165" s="619"/>
      <c r="RUO165" s="619"/>
      <c r="RUP165" s="619"/>
      <c r="RUQ165" s="619"/>
      <c r="RUR165" s="619"/>
      <c r="RUS165" s="619"/>
      <c r="RUT165" s="619"/>
      <c r="RUU165" s="619"/>
      <c r="RUV165" s="619"/>
      <c r="RUW165" s="619"/>
      <c r="RUX165" s="619"/>
      <c r="RUY165" s="619"/>
      <c r="RUZ165" s="619"/>
      <c r="RVA165" s="619"/>
      <c r="RVB165" s="619"/>
      <c r="RVC165" s="619"/>
      <c r="RVD165" s="619"/>
      <c r="RVE165" s="619"/>
      <c r="RVF165" s="619"/>
      <c r="RVG165" s="619"/>
      <c r="RVH165" s="619"/>
      <c r="RVI165" s="619"/>
      <c r="RVJ165" s="619"/>
      <c r="RVK165" s="619"/>
      <c r="RVL165" s="619"/>
      <c r="RVM165" s="619"/>
      <c r="RVN165" s="619"/>
      <c r="RVO165" s="619"/>
      <c r="RVP165" s="619"/>
      <c r="RVQ165" s="619"/>
      <c r="RVR165" s="619"/>
      <c r="RVS165" s="619"/>
      <c r="RVT165" s="619"/>
      <c r="RVU165" s="619"/>
      <c r="RVV165" s="619"/>
      <c r="RVW165" s="619"/>
      <c r="RVX165" s="619"/>
      <c r="RVY165" s="619"/>
      <c r="RVZ165" s="619"/>
      <c r="RWA165" s="619"/>
      <c r="RWB165" s="619"/>
      <c r="RWC165" s="619"/>
      <c r="RWD165" s="619"/>
      <c r="RWE165" s="619"/>
      <c r="RWF165" s="619"/>
      <c r="RWG165" s="619"/>
      <c r="RWH165" s="619"/>
      <c r="RWI165" s="619"/>
      <c r="RWJ165" s="619"/>
      <c r="RWK165" s="619"/>
      <c r="RWL165" s="619"/>
      <c r="RWM165" s="619"/>
      <c r="RWN165" s="619"/>
      <c r="RWO165" s="619"/>
      <c r="RWP165" s="619"/>
      <c r="RWQ165" s="619"/>
      <c r="RWR165" s="619"/>
      <c r="RWS165" s="619"/>
      <c r="RWT165" s="619"/>
      <c r="RWU165" s="619"/>
      <c r="RWV165" s="619"/>
      <c r="RWW165" s="619"/>
      <c r="RWX165" s="619"/>
      <c r="RWY165" s="619"/>
      <c r="RWZ165" s="619"/>
      <c r="RXA165" s="619"/>
      <c r="RXB165" s="619"/>
      <c r="RXC165" s="619"/>
      <c r="RXD165" s="619"/>
      <c r="RXE165" s="619"/>
      <c r="RXF165" s="619"/>
      <c r="RXG165" s="619"/>
      <c r="RXH165" s="619"/>
      <c r="RXI165" s="619"/>
      <c r="RXJ165" s="619"/>
      <c r="RXK165" s="619"/>
      <c r="RXL165" s="619"/>
      <c r="RXM165" s="619"/>
      <c r="RXN165" s="619"/>
      <c r="RXO165" s="619"/>
      <c r="RXP165" s="619"/>
      <c r="RXQ165" s="619"/>
      <c r="RXR165" s="619"/>
      <c r="RXS165" s="619"/>
      <c r="RXT165" s="619"/>
      <c r="RXU165" s="619"/>
      <c r="RXV165" s="619"/>
      <c r="RXW165" s="619"/>
      <c r="RXX165" s="619"/>
      <c r="RXY165" s="619"/>
      <c r="RXZ165" s="619"/>
      <c r="RYA165" s="619"/>
      <c r="RYB165" s="619"/>
      <c r="RYC165" s="619"/>
      <c r="RYD165" s="619"/>
      <c r="RYE165" s="619"/>
      <c r="RYF165" s="619"/>
      <c r="RYG165" s="619"/>
      <c r="RYH165" s="619"/>
      <c r="RYI165" s="619"/>
      <c r="RYJ165" s="619"/>
      <c r="RYK165" s="619"/>
      <c r="RYL165" s="619"/>
      <c r="RYM165" s="619"/>
      <c r="RYN165" s="619"/>
      <c r="RYO165" s="619"/>
      <c r="RYP165" s="619"/>
      <c r="RYQ165" s="619"/>
      <c r="RYR165" s="619"/>
      <c r="RYS165" s="619"/>
      <c r="RYT165" s="619"/>
      <c r="RYU165" s="619"/>
      <c r="RYV165" s="619"/>
      <c r="RYW165" s="619"/>
      <c r="RYX165" s="619"/>
      <c r="RYY165" s="619"/>
      <c r="RYZ165" s="619"/>
      <c r="RZA165" s="619"/>
      <c r="RZB165" s="619"/>
      <c r="RZC165" s="619"/>
      <c r="RZD165" s="619"/>
      <c r="RZE165" s="619"/>
      <c r="RZF165" s="619"/>
      <c r="RZG165" s="619"/>
      <c r="RZH165" s="619"/>
      <c r="RZI165" s="619"/>
      <c r="RZJ165" s="619"/>
      <c r="RZK165" s="619"/>
      <c r="RZL165" s="619"/>
      <c r="RZM165" s="619"/>
      <c r="RZN165" s="619"/>
      <c r="RZO165" s="619"/>
      <c r="RZP165" s="619"/>
      <c r="RZQ165" s="619"/>
      <c r="RZR165" s="619"/>
      <c r="RZS165" s="619"/>
      <c r="RZT165" s="619"/>
      <c r="RZU165" s="619"/>
      <c r="RZV165" s="619"/>
      <c r="RZW165" s="619"/>
      <c r="RZX165" s="619"/>
      <c r="RZY165" s="619"/>
      <c r="RZZ165" s="619"/>
      <c r="SAA165" s="619"/>
      <c r="SAB165" s="619"/>
      <c r="SAC165" s="619"/>
      <c r="SAD165" s="619"/>
      <c r="SAE165" s="619"/>
      <c r="SAF165" s="619"/>
      <c r="SAG165" s="619"/>
      <c r="SAH165" s="619"/>
      <c r="SAI165" s="619"/>
      <c r="SAJ165" s="619"/>
      <c r="SAK165" s="619"/>
      <c r="SAL165" s="619"/>
      <c r="SAM165" s="619"/>
      <c r="SAN165" s="619"/>
      <c r="SAO165" s="619"/>
      <c r="SAP165" s="619"/>
      <c r="SAQ165" s="619"/>
      <c r="SAR165" s="619"/>
      <c r="SAS165" s="619"/>
      <c r="SAT165" s="619"/>
      <c r="SAU165" s="619"/>
      <c r="SAV165" s="619"/>
      <c r="SAW165" s="619"/>
      <c r="SAX165" s="619"/>
      <c r="SAY165" s="619"/>
      <c r="SAZ165" s="619"/>
      <c r="SBA165" s="619"/>
      <c r="SBB165" s="619"/>
      <c r="SBC165" s="619"/>
      <c r="SBD165" s="619"/>
      <c r="SBE165" s="619"/>
      <c r="SBF165" s="619"/>
      <c r="SBG165" s="619"/>
      <c r="SBH165" s="619"/>
      <c r="SBI165" s="619"/>
      <c r="SBJ165" s="619"/>
      <c r="SBK165" s="619"/>
      <c r="SBL165" s="619"/>
      <c r="SBM165" s="619"/>
      <c r="SBN165" s="619"/>
      <c r="SBO165" s="619"/>
      <c r="SBP165" s="619"/>
      <c r="SBQ165" s="619"/>
      <c r="SBR165" s="619"/>
      <c r="SBS165" s="619"/>
      <c r="SBT165" s="619"/>
      <c r="SBU165" s="619"/>
      <c r="SBV165" s="619"/>
      <c r="SBW165" s="619"/>
      <c r="SBX165" s="619"/>
      <c r="SBY165" s="619"/>
      <c r="SBZ165" s="619"/>
      <c r="SCA165" s="619"/>
      <c r="SCB165" s="619"/>
      <c r="SCC165" s="619"/>
      <c r="SCD165" s="619"/>
      <c r="SCE165" s="619"/>
      <c r="SCF165" s="619"/>
      <c r="SCG165" s="619"/>
      <c r="SCH165" s="619"/>
      <c r="SCI165" s="619"/>
      <c r="SCJ165" s="619"/>
      <c r="SCK165" s="619"/>
      <c r="SCL165" s="619"/>
      <c r="SCM165" s="619"/>
      <c r="SCN165" s="619"/>
      <c r="SCO165" s="619"/>
      <c r="SCP165" s="619"/>
      <c r="SCQ165" s="619"/>
      <c r="SCR165" s="619"/>
      <c r="SCS165" s="619"/>
      <c r="SCT165" s="619"/>
      <c r="SCU165" s="619"/>
      <c r="SCV165" s="619"/>
      <c r="SCW165" s="619"/>
      <c r="SCX165" s="619"/>
      <c r="SCY165" s="619"/>
      <c r="SCZ165" s="619"/>
      <c r="SDA165" s="619"/>
      <c r="SDB165" s="619"/>
      <c r="SDC165" s="619"/>
      <c r="SDD165" s="619"/>
      <c r="SDE165" s="619"/>
      <c r="SDF165" s="619"/>
      <c r="SDG165" s="619"/>
      <c r="SDH165" s="619"/>
      <c r="SDI165" s="619"/>
      <c r="SDJ165" s="619"/>
      <c r="SDK165" s="619"/>
      <c r="SDL165" s="619"/>
      <c r="SDM165" s="619"/>
      <c r="SDN165" s="619"/>
      <c r="SDO165" s="619"/>
      <c r="SDP165" s="619"/>
      <c r="SDQ165" s="619"/>
      <c r="SDR165" s="619"/>
      <c r="SDS165" s="619"/>
      <c r="SDT165" s="619"/>
      <c r="SDU165" s="619"/>
      <c r="SDV165" s="619"/>
      <c r="SDW165" s="619"/>
      <c r="SDX165" s="619"/>
      <c r="SDY165" s="619"/>
      <c r="SDZ165" s="619"/>
      <c r="SEA165" s="619"/>
      <c r="SEB165" s="619"/>
      <c r="SEC165" s="619"/>
      <c r="SED165" s="619"/>
      <c r="SEE165" s="619"/>
      <c r="SEF165" s="619"/>
      <c r="SEG165" s="619"/>
      <c r="SEH165" s="619"/>
      <c r="SEI165" s="619"/>
      <c r="SEJ165" s="619"/>
      <c r="SEK165" s="619"/>
      <c r="SEL165" s="619"/>
      <c r="SEM165" s="619"/>
      <c r="SEN165" s="619"/>
      <c r="SEO165" s="619"/>
      <c r="SEP165" s="619"/>
      <c r="SEQ165" s="619"/>
      <c r="SER165" s="619"/>
      <c r="SES165" s="619"/>
      <c r="SET165" s="619"/>
      <c r="SEU165" s="619"/>
      <c r="SEV165" s="619"/>
      <c r="SEW165" s="619"/>
      <c r="SEX165" s="619"/>
      <c r="SEY165" s="619"/>
      <c r="SEZ165" s="619"/>
      <c r="SFA165" s="619"/>
      <c r="SFB165" s="619"/>
      <c r="SFC165" s="619"/>
      <c r="SFD165" s="619"/>
      <c r="SFE165" s="619"/>
      <c r="SFF165" s="619"/>
      <c r="SFG165" s="619"/>
      <c r="SFH165" s="619"/>
      <c r="SFI165" s="619"/>
      <c r="SFJ165" s="619"/>
      <c r="SFK165" s="619"/>
      <c r="SFL165" s="619"/>
      <c r="SFM165" s="619"/>
      <c r="SFN165" s="619"/>
      <c r="SFO165" s="619"/>
      <c r="SFP165" s="619"/>
      <c r="SFQ165" s="619"/>
      <c r="SFR165" s="619"/>
      <c r="SFS165" s="619"/>
      <c r="SFT165" s="619"/>
      <c r="SFU165" s="619"/>
      <c r="SFV165" s="619"/>
      <c r="SFW165" s="619"/>
      <c r="SFX165" s="619"/>
      <c r="SFY165" s="619"/>
      <c r="SFZ165" s="619"/>
      <c r="SGA165" s="619"/>
      <c r="SGB165" s="619"/>
      <c r="SGC165" s="619"/>
      <c r="SGD165" s="619"/>
      <c r="SGE165" s="619"/>
      <c r="SGF165" s="619"/>
      <c r="SGG165" s="619"/>
      <c r="SGH165" s="619"/>
      <c r="SGI165" s="619"/>
      <c r="SGJ165" s="619"/>
      <c r="SGK165" s="619"/>
      <c r="SGL165" s="619"/>
      <c r="SGM165" s="619"/>
      <c r="SGN165" s="619"/>
      <c r="SGO165" s="619"/>
      <c r="SGP165" s="619"/>
      <c r="SGQ165" s="619"/>
      <c r="SGR165" s="619"/>
      <c r="SGS165" s="619"/>
      <c r="SGT165" s="619"/>
      <c r="SGU165" s="619"/>
      <c r="SGV165" s="619"/>
      <c r="SGW165" s="619"/>
      <c r="SGX165" s="619"/>
      <c r="SGY165" s="619"/>
      <c r="SGZ165" s="619"/>
      <c r="SHA165" s="619"/>
      <c r="SHB165" s="619"/>
      <c r="SHC165" s="619"/>
      <c r="SHD165" s="619"/>
      <c r="SHE165" s="619"/>
      <c r="SHF165" s="619"/>
      <c r="SHG165" s="619"/>
      <c r="SHH165" s="619"/>
      <c r="SHI165" s="619"/>
      <c r="SHJ165" s="619"/>
      <c r="SHK165" s="619"/>
      <c r="SHL165" s="619"/>
      <c r="SHM165" s="619"/>
      <c r="SHN165" s="619"/>
      <c r="SHO165" s="619"/>
      <c r="SHP165" s="619"/>
      <c r="SHQ165" s="619"/>
      <c r="SHR165" s="619"/>
      <c r="SHS165" s="619"/>
      <c r="SHT165" s="619"/>
      <c r="SHU165" s="619"/>
      <c r="SHV165" s="619"/>
      <c r="SHW165" s="619"/>
      <c r="SHX165" s="619"/>
      <c r="SHY165" s="619"/>
      <c r="SHZ165" s="619"/>
      <c r="SIA165" s="619"/>
      <c r="SIB165" s="619"/>
      <c r="SIC165" s="619"/>
      <c r="SID165" s="619"/>
      <c r="SIE165" s="619"/>
      <c r="SIF165" s="619"/>
      <c r="SIG165" s="619"/>
      <c r="SIH165" s="619"/>
      <c r="SII165" s="619"/>
      <c r="SIJ165" s="619"/>
      <c r="SIK165" s="619"/>
      <c r="SIL165" s="619"/>
      <c r="SIM165" s="619"/>
      <c r="SIN165" s="619"/>
      <c r="SIO165" s="619"/>
      <c r="SIP165" s="619"/>
      <c r="SIQ165" s="619"/>
      <c r="SIR165" s="619"/>
      <c r="SIS165" s="619"/>
      <c r="SIT165" s="619"/>
      <c r="SIU165" s="619"/>
      <c r="SIV165" s="619"/>
      <c r="SIW165" s="619"/>
      <c r="SIX165" s="619"/>
      <c r="SIY165" s="619"/>
      <c r="SIZ165" s="619"/>
      <c r="SJA165" s="619"/>
      <c r="SJB165" s="619"/>
      <c r="SJC165" s="619"/>
      <c r="SJD165" s="619"/>
      <c r="SJE165" s="619"/>
      <c r="SJF165" s="619"/>
      <c r="SJG165" s="619"/>
      <c r="SJH165" s="619"/>
      <c r="SJI165" s="619"/>
      <c r="SJJ165" s="619"/>
      <c r="SJK165" s="619"/>
      <c r="SJL165" s="619"/>
      <c r="SJM165" s="619"/>
      <c r="SJN165" s="619"/>
      <c r="SJO165" s="619"/>
      <c r="SJP165" s="619"/>
      <c r="SJQ165" s="619"/>
      <c r="SJR165" s="619"/>
      <c r="SJS165" s="619"/>
      <c r="SJT165" s="619"/>
      <c r="SJU165" s="619"/>
      <c r="SJV165" s="619"/>
      <c r="SJW165" s="619"/>
      <c r="SJX165" s="619"/>
      <c r="SJY165" s="619"/>
      <c r="SJZ165" s="619"/>
      <c r="SKA165" s="619"/>
      <c r="SKB165" s="619"/>
      <c r="SKC165" s="619"/>
      <c r="SKD165" s="619"/>
      <c r="SKE165" s="619"/>
      <c r="SKF165" s="619"/>
      <c r="SKG165" s="619"/>
      <c r="SKH165" s="619"/>
      <c r="SKI165" s="619"/>
      <c r="SKJ165" s="619"/>
      <c r="SKK165" s="619"/>
      <c r="SKL165" s="619"/>
      <c r="SKM165" s="619"/>
      <c r="SKN165" s="619"/>
      <c r="SKO165" s="619"/>
      <c r="SKP165" s="619"/>
      <c r="SKQ165" s="619"/>
      <c r="SKR165" s="619"/>
      <c r="SKS165" s="619"/>
      <c r="SKT165" s="619"/>
      <c r="SKU165" s="619"/>
      <c r="SKV165" s="619"/>
      <c r="SKW165" s="619"/>
      <c r="SKX165" s="619"/>
      <c r="SKY165" s="619"/>
      <c r="SKZ165" s="619"/>
      <c r="SLA165" s="619"/>
      <c r="SLB165" s="619"/>
      <c r="SLC165" s="619"/>
      <c r="SLD165" s="619"/>
      <c r="SLE165" s="619"/>
      <c r="SLF165" s="619"/>
      <c r="SLG165" s="619"/>
      <c r="SLH165" s="619"/>
      <c r="SLI165" s="619"/>
      <c r="SLJ165" s="619"/>
      <c r="SLK165" s="619"/>
      <c r="SLL165" s="619"/>
      <c r="SLM165" s="619"/>
      <c r="SLN165" s="619"/>
      <c r="SLO165" s="619"/>
      <c r="SLP165" s="619"/>
      <c r="SLQ165" s="619"/>
      <c r="SLR165" s="619"/>
      <c r="SLS165" s="619"/>
      <c r="SLT165" s="619"/>
      <c r="SLU165" s="619"/>
      <c r="SLV165" s="619"/>
      <c r="SLW165" s="619"/>
      <c r="SLX165" s="619"/>
      <c r="SLY165" s="619"/>
      <c r="SLZ165" s="619"/>
      <c r="SMA165" s="619"/>
      <c r="SMB165" s="619"/>
      <c r="SMC165" s="619"/>
      <c r="SMD165" s="619"/>
      <c r="SME165" s="619"/>
      <c r="SMF165" s="619"/>
      <c r="SMG165" s="619"/>
      <c r="SMH165" s="619"/>
      <c r="SMI165" s="619"/>
      <c r="SMJ165" s="619"/>
      <c r="SMK165" s="619"/>
      <c r="SML165" s="619"/>
      <c r="SMM165" s="619"/>
      <c r="SMN165" s="619"/>
      <c r="SMO165" s="619"/>
      <c r="SMP165" s="619"/>
      <c r="SMQ165" s="619"/>
      <c r="SMR165" s="619"/>
      <c r="SMS165" s="619"/>
      <c r="SMT165" s="619"/>
      <c r="SMU165" s="619"/>
      <c r="SMV165" s="619"/>
      <c r="SMW165" s="619"/>
      <c r="SMX165" s="619"/>
      <c r="SMY165" s="619"/>
      <c r="SMZ165" s="619"/>
      <c r="SNA165" s="619"/>
      <c r="SNB165" s="619"/>
      <c r="SNC165" s="619"/>
      <c r="SND165" s="619"/>
      <c r="SNE165" s="619"/>
      <c r="SNF165" s="619"/>
      <c r="SNG165" s="619"/>
      <c r="SNH165" s="619"/>
      <c r="SNI165" s="619"/>
      <c r="SNJ165" s="619"/>
      <c r="SNK165" s="619"/>
      <c r="SNL165" s="619"/>
      <c r="SNM165" s="619"/>
      <c r="SNN165" s="619"/>
      <c r="SNO165" s="619"/>
      <c r="SNP165" s="619"/>
      <c r="SNQ165" s="619"/>
      <c r="SNR165" s="619"/>
      <c r="SNS165" s="619"/>
      <c r="SNT165" s="619"/>
      <c r="SNU165" s="619"/>
      <c r="SNV165" s="619"/>
      <c r="SNW165" s="619"/>
      <c r="SNX165" s="619"/>
      <c r="SNY165" s="619"/>
      <c r="SNZ165" s="619"/>
      <c r="SOA165" s="619"/>
      <c r="SOB165" s="619"/>
      <c r="SOC165" s="619"/>
      <c r="SOD165" s="619"/>
      <c r="SOE165" s="619"/>
      <c r="SOF165" s="619"/>
      <c r="SOG165" s="619"/>
      <c r="SOH165" s="619"/>
      <c r="SOI165" s="619"/>
      <c r="SOJ165" s="619"/>
      <c r="SOK165" s="619"/>
      <c r="SOL165" s="619"/>
      <c r="SOM165" s="619"/>
      <c r="SON165" s="619"/>
      <c r="SOO165" s="619"/>
      <c r="SOP165" s="619"/>
      <c r="SOQ165" s="619"/>
      <c r="SOR165" s="619"/>
      <c r="SOS165" s="619"/>
      <c r="SOT165" s="619"/>
      <c r="SOU165" s="619"/>
      <c r="SOV165" s="619"/>
      <c r="SOW165" s="619"/>
      <c r="SOX165" s="619"/>
      <c r="SOY165" s="619"/>
      <c r="SOZ165" s="619"/>
      <c r="SPA165" s="619"/>
      <c r="SPB165" s="619"/>
      <c r="SPC165" s="619"/>
      <c r="SPD165" s="619"/>
      <c r="SPE165" s="619"/>
      <c r="SPF165" s="619"/>
      <c r="SPG165" s="619"/>
      <c r="SPH165" s="619"/>
      <c r="SPI165" s="619"/>
      <c r="SPJ165" s="619"/>
      <c r="SPK165" s="619"/>
      <c r="SPL165" s="619"/>
      <c r="SPM165" s="619"/>
      <c r="SPN165" s="619"/>
      <c r="SPO165" s="619"/>
      <c r="SPP165" s="619"/>
      <c r="SPQ165" s="619"/>
      <c r="SPR165" s="619"/>
      <c r="SPS165" s="619"/>
      <c r="SPT165" s="619"/>
      <c r="SPU165" s="619"/>
      <c r="SPV165" s="619"/>
      <c r="SPW165" s="619"/>
      <c r="SPX165" s="619"/>
      <c r="SPY165" s="619"/>
      <c r="SPZ165" s="619"/>
      <c r="SQA165" s="619"/>
      <c r="SQB165" s="619"/>
      <c r="SQC165" s="619"/>
      <c r="SQD165" s="619"/>
      <c r="SQE165" s="619"/>
      <c r="SQF165" s="619"/>
      <c r="SQG165" s="619"/>
      <c r="SQH165" s="619"/>
      <c r="SQI165" s="619"/>
      <c r="SQJ165" s="619"/>
      <c r="SQK165" s="619"/>
      <c r="SQL165" s="619"/>
      <c r="SQM165" s="619"/>
      <c r="SQN165" s="619"/>
      <c r="SQO165" s="619"/>
      <c r="SQP165" s="619"/>
      <c r="SQQ165" s="619"/>
      <c r="SQR165" s="619"/>
      <c r="SQS165" s="619"/>
      <c r="SQT165" s="619"/>
      <c r="SQU165" s="619"/>
      <c r="SQV165" s="619"/>
      <c r="SQW165" s="619"/>
      <c r="SQX165" s="619"/>
      <c r="SQY165" s="619"/>
      <c r="SQZ165" s="619"/>
      <c r="SRA165" s="619"/>
      <c r="SRB165" s="619"/>
      <c r="SRC165" s="619"/>
      <c r="SRD165" s="619"/>
      <c r="SRE165" s="619"/>
      <c r="SRF165" s="619"/>
      <c r="SRG165" s="619"/>
      <c r="SRH165" s="619"/>
      <c r="SRI165" s="619"/>
      <c r="SRJ165" s="619"/>
      <c r="SRK165" s="619"/>
      <c r="SRL165" s="619"/>
      <c r="SRM165" s="619"/>
      <c r="SRN165" s="619"/>
      <c r="SRO165" s="619"/>
      <c r="SRP165" s="619"/>
      <c r="SRQ165" s="619"/>
      <c r="SRR165" s="619"/>
      <c r="SRS165" s="619"/>
      <c r="SRT165" s="619"/>
      <c r="SRU165" s="619"/>
      <c r="SRV165" s="619"/>
      <c r="SRW165" s="619"/>
      <c r="SRX165" s="619"/>
      <c r="SRY165" s="619"/>
      <c r="SRZ165" s="619"/>
      <c r="SSA165" s="619"/>
      <c r="SSB165" s="619"/>
      <c r="SSC165" s="619"/>
      <c r="SSD165" s="619"/>
      <c r="SSE165" s="619"/>
      <c r="SSF165" s="619"/>
      <c r="SSG165" s="619"/>
      <c r="SSH165" s="619"/>
      <c r="SSI165" s="619"/>
      <c r="SSJ165" s="619"/>
      <c r="SSK165" s="619"/>
      <c r="SSL165" s="619"/>
      <c r="SSM165" s="619"/>
      <c r="SSN165" s="619"/>
      <c r="SSO165" s="619"/>
      <c r="SSP165" s="619"/>
      <c r="SSQ165" s="619"/>
      <c r="SSR165" s="619"/>
      <c r="SSS165" s="619"/>
      <c r="SST165" s="619"/>
      <c r="SSU165" s="619"/>
      <c r="SSV165" s="619"/>
      <c r="SSW165" s="619"/>
      <c r="SSX165" s="619"/>
      <c r="SSY165" s="619"/>
      <c r="SSZ165" s="619"/>
      <c r="STA165" s="619"/>
      <c r="STB165" s="619"/>
      <c r="STC165" s="619"/>
      <c r="STD165" s="619"/>
      <c r="STE165" s="619"/>
      <c r="STF165" s="619"/>
      <c r="STG165" s="619"/>
      <c r="STH165" s="619"/>
      <c r="STI165" s="619"/>
      <c r="STJ165" s="619"/>
      <c r="STK165" s="619"/>
      <c r="STL165" s="619"/>
      <c r="STM165" s="619"/>
      <c r="STN165" s="619"/>
      <c r="STO165" s="619"/>
      <c r="STP165" s="619"/>
      <c r="STQ165" s="619"/>
      <c r="STR165" s="619"/>
      <c r="STS165" s="619"/>
      <c r="STT165" s="619"/>
      <c r="STU165" s="619"/>
      <c r="STV165" s="619"/>
      <c r="STW165" s="619"/>
      <c r="STX165" s="619"/>
      <c r="STY165" s="619"/>
      <c r="STZ165" s="619"/>
      <c r="SUA165" s="619"/>
      <c r="SUB165" s="619"/>
      <c r="SUC165" s="619"/>
      <c r="SUD165" s="619"/>
      <c r="SUE165" s="619"/>
      <c r="SUF165" s="619"/>
      <c r="SUG165" s="619"/>
      <c r="SUH165" s="619"/>
      <c r="SUI165" s="619"/>
      <c r="SUJ165" s="619"/>
      <c r="SUK165" s="619"/>
      <c r="SUL165" s="619"/>
      <c r="SUM165" s="619"/>
      <c r="SUN165" s="619"/>
      <c r="SUO165" s="619"/>
      <c r="SUP165" s="619"/>
      <c r="SUQ165" s="619"/>
      <c r="SUR165" s="619"/>
      <c r="SUS165" s="619"/>
      <c r="SUT165" s="619"/>
      <c r="SUU165" s="619"/>
      <c r="SUV165" s="619"/>
      <c r="SUW165" s="619"/>
      <c r="SUX165" s="619"/>
      <c r="SUY165" s="619"/>
      <c r="SUZ165" s="619"/>
      <c r="SVA165" s="619"/>
      <c r="SVB165" s="619"/>
      <c r="SVC165" s="619"/>
      <c r="SVD165" s="619"/>
      <c r="SVE165" s="619"/>
      <c r="SVF165" s="619"/>
      <c r="SVG165" s="619"/>
      <c r="SVH165" s="619"/>
      <c r="SVI165" s="619"/>
      <c r="SVJ165" s="619"/>
      <c r="SVK165" s="619"/>
      <c r="SVL165" s="619"/>
      <c r="SVM165" s="619"/>
      <c r="SVN165" s="619"/>
      <c r="SVO165" s="619"/>
      <c r="SVP165" s="619"/>
      <c r="SVQ165" s="619"/>
      <c r="SVR165" s="619"/>
      <c r="SVS165" s="619"/>
      <c r="SVT165" s="619"/>
      <c r="SVU165" s="619"/>
      <c r="SVV165" s="619"/>
      <c r="SVW165" s="619"/>
      <c r="SVX165" s="619"/>
      <c r="SVY165" s="619"/>
      <c r="SVZ165" s="619"/>
      <c r="SWA165" s="619"/>
      <c r="SWB165" s="619"/>
      <c r="SWC165" s="619"/>
      <c r="SWD165" s="619"/>
      <c r="SWE165" s="619"/>
      <c r="SWF165" s="619"/>
      <c r="SWG165" s="619"/>
      <c r="SWH165" s="619"/>
      <c r="SWI165" s="619"/>
      <c r="SWJ165" s="619"/>
      <c r="SWK165" s="619"/>
      <c r="SWL165" s="619"/>
      <c r="SWM165" s="619"/>
      <c r="SWN165" s="619"/>
      <c r="SWO165" s="619"/>
      <c r="SWP165" s="619"/>
      <c r="SWQ165" s="619"/>
      <c r="SWR165" s="619"/>
      <c r="SWS165" s="619"/>
      <c r="SWT165" s="619"/>
      <c r="SWU165" s="619"/>
      <c r="SWV165" s="619"/>
      <c r="SWW165" s="619"/>
      <c r="SWX165" s="619"/>
      <c r="SWY165" s="619"/>
      <c r="SWZ165" s="619"/>
      <c r="SXA165" s="619"/>
      <c r="SXB165" s="619"/>
      <c r="SXC165" s="619"/>
      <c r="SXD165" s="619"/>
      <c r="SXE165" s="619"/>
      <c r="SXF165" s="619"/>
      <c r="SXG165" s="619"/>
      <c r="SXH165" s="619"/>
      <c r="SXI165" s="619"/>
      <c r="SXJ165" s="619"/>
      <c r="SXK165" s="619"/>
      <c r="SXL165" s="619"/>
      <c r="SXM165" s="619"/>
      <c r="SXN165" s="619"/>
      <c r="SXO165" s="619"/>
      <c r="SXP165" s="619"/>
      <c r="SXQ165" s="619"/>
      <c r="SXR165" s="619"/>
      <c r="SXS165" s="619"/>
      <c r="SXT165" s="619"/>
      <c r="SXU165" s="619"/>
      <c r="SXV165" s="619"/>
      <c r="SXW165" s="619"/>
      <c r="SXX165" s="619"/>
      <c r="SXY165" s="619"/>
      <c r="SXZ165" s="619"/>
      <c r="SYA165" s="619"/>
      <c r="SYB165" s="619"/>
      <c r="SYC165" s="619"/>
      <c r="SYD165" s="619"/>
      <c r="SYE165" s="619"/>
      <c r="SYF165" s="619"/>
      <c r="SYG165" s="619"/>
      <c r="SYH165" s="619"/>
      <c r="SYI165" s="619"/>
      <c r="SYJ165" s="619"/>
      <c r="SYK165" s="619"/>
      <c r="SYL165" s="619"/>
      <c r="SYM165" s="619"/>
      <c r="SYN165" s="619"/>
      <c r="SYO165" s="619"/>
      <c r="SYP165" s="619"/>
      <c r="SYQ165" s="619"/>
      <c r="SYR165" s="619"/>
      <c r="SYS165" s="619"/>
      <c r="SYT165" s="619"/>
      <c r="SYU165" s="619"/>
      <c r="SYV165" s="619"/>
      <c r="SYW165" s="619"/>
      <c r="SYX165" s="619"/>
      <c r="SYY165" s="619"/>
      <c r="SYZ165" s="619"/>
      <c r="SZA165" s="619"/>
      <c r="SZB165" s="619"/>
      <c r="SZC165" s="619"/>
      <c r="SZD165" s="619"/>
      <c r="SZE165" s="619"/>
      <c r="SZF165" s="619"/>
      <c r="SZG165" s="619"/>
      <c r="SZH165" s="619"/>
      <c r="SZI165" s="619"/>
      <c r="SZJ165" s="619"/>
      <c r="SZK165" s="619"/>
      <c r="SZL165" s="619"/>
      <c r="SZM165" s="619"/>
      <c r="SZN165" s="619"/>
      <c r="SZO165" s="619"/>
      <c r="SZP165" s="619"/>
      <c r="SZQ165" s="619"/>
      <c r="SZR165" s="619"/>
      <c r="SZS165" s="619"/>
      <c r="SZT165" s="619"/>
      <c r="SZU165" s="619"/>
      <c r="SZV165" s="619"/>
      <c r="SZW165" s="619"/>
      <c r="SZX165" s="619"/>
      <c r="SZY165" s="619"/>
      <c r="SZZ165" s="619"/>
      <c r="TAA165" s="619"/>
      <c r="TAB165" s="619"/>
      <c r="TAC165" s="619"/>
      <c r="TAD165" s="619"/>
      <c r="TAE165" s="619"/>
      <c r="TAF165" s="619"/>
      <c r="TAG165" s="619"/>
      <c r="TAH165" s="619"/>
      <c r="TAI165" s="619"/>
      <c r="TAJ165" s="619"/>
      <c r="TAK165" s="619"/>
      <c r="TAL165" s="619"/>
      <c r="TAM165" s="619"/>
      <c r="TAN165" s="619"/>
      <c r="TAO165" s="619"/>
      <c r="TAP165" s="619"/>
      <c r="TAQ165" s="619"/>
      <c r="TAR165" s="619"/>
      <c r="TAS165" s="619"/>
      <c r="TAT165" s="619"/>
      <c r="TAU165" s="619"/>
      <c r="TAV165" s="619"/>
      <c r="TAW165" s="619"/>
      <c r="TAX165" s="619"/>
      <c r="TAY165" s="619"/>
      <c r="TAZ165" s="619"/>
      <c r="TBA165" s="619"/>
      <c r="TBB165" s="619"/>
      <c r="TBC165" s="619"/>
      <c r="TBD165" s="619"/>
      <c r="TBE165" s="619"/>
      <c r="TBF165" s="619"/>
      <c r="TBG165" s="619"/>
      <c r="TBH165" s="619"/>
      <c r="TBI165" s="619"/>
      <c r="TBJ165" s="619"/>
      <c r="TBK165" s="619"/>
      <c r="TBL165" s="619"/>
      <c r="TBM165" s="619"/>
      <c r="TBN165" s="619"/>
      <c r="TBO165" s="619"/>
      <c r="TBP165" s="619"/>
      <c r="TBQ165" s="619"/>
      <c r="TBR165" s="619"/>
      <c r="TBS165" s="619"/>
      <c r="TBT165" s="619"/>
      <c r="TBU165" s="619"/>
      <c r="TBV165" s="619"/>
      <c r="TBW165" s="619"/>
      <c r="TBX165" s="619"/>
      <c r="TBY165" s="619"/>
      <c r="TBZ165" s="619"/>
      <c r="TCA165" s="619"/>
      <c r="TCB165" s="619"/>
      <c r="TCC165" s="619"/>
      <c r="TCD165" s="619"/>
      <c r="TCE165" s="619"/>
      <c r="TCF165" s="619"/>
      <c r="TCG165" s="619"/>
      <c r="TCH165" s="619"/>
      <c r="TCI165" s="619"/>
      <c r="TCJ165" s="619"/>
      <c r="TCK165" s="619"/>
      <c r="TCL165" s="619"/>
      <c r="TCM165" s="619"/>
      <c r="TCN165" s="619"/>
      <c r="TCO165" s="619"/>
      <c r="TCP165" s="619"/>
      <c r="TCQ165" s="619"/>
      <c r="TCR165" s="619"/>
      <c r="TCS165" s="619"/>
      <c r="TCT165" s="619"/>
      <c r="TCU165" s="619"/>
      <c r="TCV165" s="619"/>
      <c r="TCW165" s="619"/>
      <c r="TCX165" s="619"/>
      <c r="TCY165" s="619"/>
      <c r="TCZ165" s="619"/>
      <c r="TDA165" s="619"/>
      <c r="TDB165" s="619"/>
      <c r="TDC165" s="619"/>
      <c r="TDD165" s="619"/>
      <c r="TDE165" s="619"/>
      <c r="TDF165" s="619"/>
      <c r="TDG165" s="619"/>
      <c r="TDH165" s="619"/>
      <c r="TDI165" s="619"/>
      <c r="TDJ165" s="619"/>
      <c r="TDK165" s="619"/>
      <c r="TDL165" s="619"/>
      <c r="TDM165" s="619"/>
      <c r="TDN165" s="619"/>
      <c r="TDO165" s="619"/>
      <c r="TDP165" s="619"/>
      <c r="TDQ165" s="619"/>
      <c r="TDR165" s="619"/>
      <c r="TDS165" s="619"/>
      <c r="TDT165" s="619"/>
      <c r="TDU165" s="619"/>
      <c r="TDV165" s="619"/>
      <c r="TDW165" s="619"/>
      <c r="TDX165" s="619"/>
      <c r="TDY165" s="619"/>
      <c r="TDZ165" s="619"/>
      <c r="TEA165" s="619"/>
      <c r="TEB165" s="619"/>
      <c r="TEC165" s="619"/>
      <c r="TED165" s="619"/>
      <c r="TEE165" s="619"/>
      <c r="TEF165" s="619"/>
      <c r="TEG165" s="619"/>
      <c r="TEH165" s="619"/>
      <c r="TEI165" s="619"/>
      <c r="TEJ165" s="619"/>
      <c r="TEK165" s="619"/>
      <c r="TEL165" s="619"/>
      <c r="TEM165" s="619"/>
      <c r="TEN165" s="619"/>
      <c r="TEO165" s="619"/>
      <c r="TEP165" s="619"/>
      <c r="TEQ165" s="619"/>
      <c r="TER165" s="619"/>
      <c r="TES165" s="619"/>
      <c r="TET165" s="619"/>
      <c r="TEU165" s="619"/>
      <c r="TEV165" s="619"/>
      <c r="TEW165" s="619"/>
      <c r="TEX165" s="619"/>
      <c r="TEY165" s="619"/>
      <c r="TEZ165" s="619"/>
      <c r="TFA165" s="619"/>
      <c r="TFB165" s="619"/>
      <c r="TFC165" s="619"/>
      <c r="TFD165" s="619"/>
      <c r="TFE165" s="619"/>
      <c r="TFF165" s="619"/>
      <c r="TFG165" s="619"/>
      <c r="TFH165" s="619"/>
      <c r="TFI165" s="619"/>
      <c r="TFJ165" s="619"/>
      <c r="TFK165" s="619"/>
      <c r="TFL165" s="619"/>
      <c r="TFM165" s="619"/>
      <c r="TFN165" s="619"/>
      <c r="TFO165" s="619"/>
      <c r="TFP165" s="619"/>
      <c r="TFQ165" s="619"/>
      <c r="TFR165" s="619"/>
      <c r="TFS165" s="619"/>
      <c r="TFT165" s="619"/>
      <c r="TFU165" s="619"/>
      <c r="TFV165" s="619"/>
      <c r="TFW165" s="619"/>
      <c r="TFX165" s="619"/>
      <c r="TFY165" s="619"/>
      <c r="TFZ165" s="619"/>
      <c r="TGA165" s="619"/>
      <c r="TGB165" s="619"/>
      <c r="TGC165" s="619"/>
      <c r="TGD165" s="619"/>
      <c r="TGE165" s="619"/>
      <c r="TGF165" s="619"/>
      <c r="TGG165" s="619"/>
      <c r="TGH165" s="619"/>
      <c r="TGI165" s="619"/>
      <c r="TGJ165" s="619"/>
      <c r="TGK165" s="619"/>
      <c r="TGL165" s="619"/>
      <c r="TGM165" s="619"/>
      <c r="TGN165" s="619"/>
      <c r="TGO165" s="619"/>
      <c r="TGP165" s="619"/>
      <c r="TGQ165" s="619"/>
      <c r="TGR165" s="619"/>
      <c r="TGS165" s="619"/>
      <c r="TGT165" s="619"/>
      <c r="TGU165" s="619"/>
      <c r="TGV165" s="619"/>
      <c r="TGW165" s="619"/>
      <c r="TGX165" s="619"/>
      <c r="TGY165" s="619"/>
      <c r="TGZ165" s="619"/>
      <c r="THA165" s="619"/>
      <c r="THB165" s="619"/>
      <c r="THC165" s="619"/>
      <c r="THD165" s="619"/>
      <c r="THE165" s="619"/>
      <c r="THF165" s="619"/>
      <c r="THG165" s="619"/>
      <c r="THH165" s="619"/>
      <c r="THI165" s="619"/>
      <c r="THJ165" s="619"/>
      <c r="THK165" s="619"/>
      <c r="THL165" s="619"/>
      <c r="THM165" s="619"/>
      <c r="THN165" s="619"/>
      <c r="THO165" s="619"/>
      <c r="THP165" s="619"/>
      <c r="THQ165" s="619"/>
      <c r="THR165" s="619"/>
      <c r="THS165" s="619"/>
      <c r="THT165" s="619"/>
      <c r="THU165" s="619"/>
      <c r="THV165" s="619"/>
      <c r="THW165" s="619"/>
      <c r="THX165" s="619"/>
      <c r="THY165" s="619"/>
      <c r="THZ165" s="619"/>
      <c r="TIA165" s="619"/>
      <c r="TIB165" s="619"/>
      <c r="TIC165" s="619"/>
      <c r="TID165" s="619"/>
      <c r="TIE165" s="619"/>
      <c r="TIF165" s="619"/>
      <c r="TIG165" s="619"/>
      <c r="TIH165" s="619"/>
      <c r="TII165" s="619"/>
      <c r="TIJ165" s="619"/>
      <c r="TIK165" s="619"/>
      <c r="TIL165" s="619"/>
      <c r="TIM165" s="619"/>
      <c r="TIN165" s="619"/>
      <c r="TIO165" s="619"/>
      <c r="TIP165" s="619"/>
      <c r="TIQ165" s="619"/>
      <c r="TIR165" s="619"/>
      <c r="TIS165" s="619"/>
      <c r="TIT165" s="619"/>
      <c r="TIU165" s="619"/>
      <c r="TIV165" s="619"/>
      <c r="TIW165" s="619"/>
      <c r="TIX165" s="619"/>
      <c r="TIY165" s="619"/>
      <c r="TIZ165" s="619"/>
      <c r="TJA165" s="619"/>
      <c r="TJB165" s="619"/>
      <c r="TJC165" s="619"/>
      <c r="TJD165" s="619"/>
      <c r="TJE165" s="619"/>
      <c r="TJF165" s="619"/>
      <c r="TJG165" s="619"/>
      <c r="TJH165" s="619"/>
      <c r="TJI165" s="619"/>
      <c r="TJJ165" s="619"/>
      <c r="TJK165" s="619"/>
      <c r="TJL165" s="619"/>
      <c r="TJM165" s="619"/>
      <c r="TJN165" s="619"/>
      <c r="TJO165" s="619"/>
      <c r="TJP165" s="619"/>
      <c r="TJQ165" s="619"/>
      <c r="TJR165" s="619"/>
      <c r="TJS165" s="619"/>
      <c r="TJT165" s="619"/>
      <c r="TJU165" s="619"/>
      <c r="TJV165" s="619"/>
      <c r="TJW165" s="619"/>
      <c r="TJX165" s="619"/>
      <c r="TJY165" s="619"/>
      <c r="TJZ165" s="619"/>
      <c r="TKA165" s="619"/>
      <c r="TKB165" s="619"/>
      <c r="TKC165" s="619"/>
      <c r="TKD165" s="619"/>
      <c r="TKE165" s="619"/>
      <c r="TKF165" s="619"/>
      <c r="TKG165" s="619"/>
      <c r="TKH165" s="619"/>
      <c r="TKI165" s="619"/>
      <c r="TKJ165" s="619"/>
      <c r="TKK165" s="619"/>
      <c r="TKL165" s="619"/>
      <c r="TKM165" s="619"/>
      <c r="TKN165" s="619"/>
      <c r="TKO165" s="619"/>
      <c r="TKP165" s="619"/>
      <c r="TKQ165" s="619"/>
      <c r="TKR165" s="619"/>
      <c r="TKS165" s="619"/>
      <c r="TKT165" s="619"/>
      <c r="TKU165" s="619"/>
      <c r="TKV165" s="619"/>
      <c r="TKW165" s="619"/>
      <c r="TKX165" s="619"/>
      <c r="TKY165" s="619"/>
      <c r="TKZ165" s="619"/>
      <c r="TLA165" s="619"/>
      <c r="TLB165" s="619"/>
      <c r="TLC165" s="619"/>
      <c r="TLD165" s="619"/>
      <c r="TLE165" s="619"/>
      <c r="TLF165" s="619"/>
      <c r="TLG165" s="619"/>
      <c r="TLH165" s="619"/>
      <c r="TLI165" s="619"/>
      <c r="TLJ165" s="619"/>
      <c r="TLK165" s="619"/>
      <c r="TLL165" s="619"/>
      <c r="TLM165" s="619"/>
      <c r="TLN165" s="619"/>
      <c r="TLO165" s="619"/>
      <c r="TLP165" s="619"/>
      <c r="TLQ165" s="619"/>
      <c r="TLR165" s="619"/>
      <c r="TLS165" s="619"/>
      <c r="TLT165" s="619"/>
      <c r="TLU165" s="619"/>
      <c r="TLV165" s="619"/>
      <c r="TLW165" s="619"/>
      <c r="TLX165" s="619"/>
      <c r="TLY165" s="619"/>
      <c r="TLZ165" s="619"/>
      <c r="TMA165" s="619"/>
      <c r="TMB165" s="619"/>
      <c r="TMC165" s="619"/>
      <c r="TMD165" s="619"/>
      <c r="TME165" s="619"/>
      <c r="TMF165" s="619"/>
      <c r="TMG165" s="619"/>
      <c r="TMH165" s="619"/>
      <c r="TMI165" s="619"/>
      <c r="TMJ165" s="619"/>
      <c r="TMK165" s="619"/>
      <c r="TML165" s="619"/>
      <c r="TMM165" s="619"/>
      <c r="TMN165" s="619"/>
      <c r="TMO165" s="619"/>
      <c r="TMP165" s="619"/>
      <c r="TMQ165" s="619"/>
      <c r="TMR165" s="619"/>
      <c r="TMS165" s="619"/>
      <c r="TMT165" s="619"/>
      <c r="TMU165" s="619"/>
      <c r="TMV165" s="619"/>
      <c r="TMW165" s="619"/>
      <c r="TMX165" s="619"/>
      <c r="TMY165" s="619"/>
      <c r="TMZ165" s="619"/>
      <c r="TNA165" s="619"/>
      <c r="TNB165" s="619"/>
      <c r="TNC165" s="619"/>
      <c r="TND165" s="619"/>
      <c r="TNE165" s="619"/>
      <c r="TNF165" s="619"/>
      <c r="TNG165" s="619"/>
      <c r="TNH165" s="619"/>
      <c r="TNI165" s="619"/>
      <c r="TNJ165" s="619"/>
      <c r="TNK165" s="619"/>
      <c r="TNL165" s="619"/>
      <c r="TNM165" s="619"/>
      <c r="TNN165" s="619"/>
      <c r="TNO165" s="619"/>
      <c r="TNP165" s="619"/>
      <c r="TNQ165" s="619"/>
      <c r="TNR165" s="619"/>
      <c r="TNS165" s="619"/>
      <c r="TNT165" s="619"/>
      <c r="TNU165" s="619"/>
      <c r="TNV165" s="619"/>
      <c r="TNW165" s="619"/>
      <c r="TNX165" s="619"/>
      <c r="TNY165" s="619"/>
      <c r="TNZ165" s="619"/>
      <c r="TOA165" s="619"/>
      <c r="TOB165" s="619"/>
      <c r="TOC165" s="619"/>
      <c r="TOD165" s="619"/>
      <c r="TOE165" s="619"/>
      <c r="TOF165" s="619"/>
      <c r="TOG165" s="619"/>
      <c r="TOH165" s="619"/>
      <c r="TOI165" s="619"/>
      <c r="TOJ165" s="619"/>
      <c r="TOK165" s="619"/>
      <c r="TOL165" s="619"/>
      <c r="TOM165" s="619"/>
      <c r="TON165" s="619"/>
      <c r="TOO165" s="619"/>
      <c r="TOP165" s="619"/>
      <c r="TOQ165" s="619"/>
      <c r="TOR165" s="619"/>
      <c r="TOS165" s="619"/>
      <c r="TOT165" s="619"/>
      <c r="TOU165" s="619"/>
      <c r="TOV165" s="619"/>
      <c r="TOW165" s="619"/>
      <c r="TOX165" s="619"/>
      <c r="TOY165" s="619"/>
      <c r="TOZ165" s="619"/>
      <c r="TPA165" s="619"/>
      <c r="TPB165" s="619"/>
      <c r="TPC165" s="619"/>
      <c r="TPD165" s="619"/>
      <c r="TPE165" s="619"/>
      <c r="TPF165" s="619"/>
      <c r="TPG165" s="619"/>
      <c r="TPH165" s="619"/>
      <c r="TPI165" s="619"/>
      <c r="TPJ165" s="619"/>
      <c r="TPK165" s="619"/>
      <c r="TPL165" s="619"/>
      <c r="TPM165" s="619"/>
      <c r="TPN165" s="619"/>
      <c r="TPO165" s="619"/>
      <c r="TPP165" s="619"/>
      <c r="TPQ165" s="619"/>
      <c r="TPR165" s="619"/>
      <c r="TPS165" s="619"/>
      <c r="TPT165" s="619"/>
      <c r="TPU165" s="619"/>
      <c r="TPV165" s="619"/>
      <c r="TPW165" s="619"/>
      <c r="TPX165" s="619"/>
      <c r="TPY165" s="619"/>
      <c r="TPZ165" s="619"/>
      <c r="TQA165" s="619"/>
      <c r="TQB165" s="619"/>
      <c r="TQC165" s="619"/>
      <c r="TQD165" s="619"/>
      <c r="TQE165" s="619"/>
      <c r="TQF165" s="619"/>
      <c r="TQG165" s="619"/>
      <c r="TQH165" s="619"/>
      <c r="TQI165" s="619"/>
      <c r="TQJ165" s="619"/>
      <c r="TQK165" s="619"/>
      <c r="TQL165" s="619"/>
      <c r="TQM165" s="619"/>
      <c r="TQN165" s="619"/>
      <c r="TQO165" s="619"/>
      <c r="TQP165" s="619"/>
      <c r="TQQ165" s="619"/>
      <c r="TQR165" s="619"/>
      <c r="TQS165" s="619"/>
      <c r="TQT165" s="619"/>
      <c r="TQU165" s="619"/>
      <c r="TQV165" s="619"/>
      <c r="TQW165" s="619"/>
      <c r="TQX165" s="619"/>
      <c r="TQY165" s="619"/>
      <c r="TQZ165" s="619"/>
      <c r="TRA165" s="619"/>
      <c r="TRB165" s="619"/>
      <c r="TRC165" s="619"/>
      <c r="TRD165" s="619"/>
      <c r="TRE165" s="619"/>
      <c r="TRF165" s="619"/>
      <c r="TRG165" s="619"/>
      <c r="TRH165" s="619"/>
      <c r="TRI165" s="619"/>
      <c r="TRJ165" s="619"/>
      <c r="TRK165" s="619"/>
      <c r="TRL165" s="619"/>
      <c r="TRM165" s="619"/>
      <c r="TRN165" s="619"/>
      <c r="TRO165" s="619"/>
      <c r="TRP165" s="619"/>
      <c r="TRQ165" s="619"/>
      <c r="TRR165" s="619"/>
      <c r="TRS165" s="619"/>
      <c r="TRT165" s="619"/>
      <c r="TRU165" s="619"/>
      <c r="TRV165" s="619"/>
      <c r="TRW165" s="619"/>
      <c r="TRX165" s="619"/>
      <c r="TRY165" s="619"/>
      <c r="TRZ165" s="619"/>
      <c r="TSA165" s="619"/>
      <c r="TSB165" s="619"/>
      <c r="TSC165" s="619"/>
      <c r="TSD165" s="619"/>
      <c r="TSE165" s="619"/>
      <c r="TSF165" s="619"/>
      <c r="TSG165" s="619"/>
      <c r="TSH165" s="619"/>
      <c r="TSI165" s="619"/>
      <c r="TSJ165" s="619"/>
      <c r="TSK165" s="619"/>
      <c r="TSL165" s="619"/>
      <c r="TSM165" s="619"/>
      <c r="TSN165" s="619"/>
      <c r="TSO165" s="619"/>
      <c r="TSP165" s="619"/>
      <c r="TSQ165" s="619"/>
      <c r="TSR165" s="619"/>
      <c r="TSS165" s="619"/>
      <c r="TST165" s="619"/>
      <c r="TSU165" s="619"/>
      <c r="TSV165" s="619"/>
      <c r="TSW165" s="619"/>
      <c r="TSX165" s="619"/>
      <c r="TSY165" s="619"/>
      <c r="TSZ165" s="619"/>
      <c r="TTA165" s="619"/>
      <c r="TTB165" s="619"/>
      <c r="TTC165" s="619"/>
      <c r="TTD165" s="619"/>
      <c r="TTE165" s="619"/>
      <c r="TTF165" s="619"/>
      <c r="TTG165" s="619"/>
      <c r="TTH165" s="619"/>
      <c r="TTI165" s="619"/>
      <c r="TTJ165" s="619"/>
      <c r="TTK165" s="619"/>
      <c r="TTL165" s="619"/>
      <c r="TTM165" s="619"/>
      <c r="TTN165" s="619"/>
      <c r="TTO165" s="619"/>
      <c r="TTP165" s="619"/>
      <c r="TTQ165" s="619"/>
      <c r="TTR165" s="619"/>
      <c r="TTS165" s="619"/>
      <c r="TTT165" s="619"/>
      <c r="TTU165" s="619"/>
      <c r="TTV165" s="619"/>
      <c r="TTW165" s="619"/>
      <c r="TTX165" s="619"/>
      <c r="TTY165" s="619"/>
      <c r="TTZ165" s="619"/>
      <c r="TUA165" s="619"/>
      <c r="TUB165" s="619"/>
      <c r="TUC165" s="619"/>
      <c r="TUD165" s="619"/>
      <c r="TUE165" s="619"/>
      <c r="TUF165" s="619"/>
      <c r="TUG165" s="619"/>
      <c r="TUH165" s="619"/>
      <c r="TUI165" s="619"/>
      <c r="TUJ165" s="619"/>
      <c r="TUK165" s="619"/>
      <c r="TUL165" s="619"/>
      <c r="TUM165" s="619"/>
      <c r="TUN165" s="619"/>
      <c r="TUO165" s="619"/>
      <c r="TUP165" s="619"/>
      <c r="TUQ165" s="619"/>
      <c r="TUR165" s="619"/>
      <c r="TUS165" s="619"/>
      <c r="TUT165" s="619"/>
      <c r="TUU165" s="619"/>
      <c r="TUV165" s="619"/>
      <c r="TUW165" s="619"/>
      <c r="TUX165" s="619"/>
      <c r="TUY165" s="619"/>
      <c r="TUZ165" s="619"/>
      <c r="TVA165" s="619"/>
      <c r="TVB165" s="619"/>
      <c r="TVC165" s="619"/>
      <c r="TVD165" s="619"/>
      <c r="TVE165" s="619"/>
      <c r="TVF165" s="619"/>
      <c r="TVG165" s="619"/>
      <c r="TVH165" s="619"/>
      <c r="TVI165" s="619"/>
      <c r="TVJ165" s="619"/>
      <c r="TVK165" s="619"/>
      <c r="TVL165" s="619"/>
      <c r="TVM165" s="619"/>
      <c r="TVN165" s="619"/>
      <c r="TVO165" s="619"/>
      <c r="TVP165" s="619"/>
      <c r="TVQ165" s="619"/>
      <c r="TVR165" s="619"/>
      <c r="TVS165" s="619"/>
      <c r="TVT165" s="619"/>
      <c r="TVU165" s="619"/>
      <c r="TVV165" s="619"/>
      <c r="TVW165" s="619"/>
      <c r="TVX165" s="619"/>
      <c r="TVY165" s="619"/>
      <c r="TVZ165" s="619"/>
      <c r="TWA165" s="619"/>
      <c r="TWB165" s="619"/>
      <c r="TWC165" s="619"/>
      <c r="TWD165" s="619"/>
      <c r="TWE165" s="619"/>
      <c r="TWF165" s="619"/>
      <c r="TWG165" s="619"/>
      <c r="TWH165" s="619"/>
      <c r="TWI165" s="619"/>
      <c r="TWJ165" s="619"/>
      <c r="TWK165" s="619"/>
      <c r="TWL165" s="619"/>
      <c r="TWM165" s="619"/>
      <c r="TWN165" s="619"/>
      <c r="TWO165" s="619"/>
      <c r="TWP165" s="619"/>
      <c r="TWQ165" s="619"/>
      <c r="TWR165" s="619"/>
      <c r="TWS165" s="619"/>
      <c r="TWT165" s="619"/>
      <c r="TWU165" s="619"/>
      <c r="TWV165" s="619"/>
      <c r="TWW165" s="619"/>
      <c r="TWX165" s="619"/>
      <c r="TWY165" s="619"/>
      <c r="TWZ165" s="619"/>
      <c r="TXA165" s="619"/>
      <c r="TXB165" s="619"/>
      <c r="TXC165" s="619"/>
      <c r="TXD165" s="619"/>
      <c r="TXE165" s="619"/>
      <c r="TXF165" s="619"/>
      <c r="TXG165" s="619"/>
      <c r="TXH165" s="619"/>
      <c r="TXI165" s="619"/>
      <c r="TXJ165" s="619"/>
      <c r="TXK165" s="619"/>
      <c r="TXL165" s="619"/>
      <c r="TXM165" s="619"/>
      <c r="TXN165" s="619"/>
      <c r="TXO165" s="619"/>
      <c r="TXP165" s="619"/>
      <c r="TXQ165" s="619"/>
      <c r="TXR165" s="619"/>
      <c r="TXS165" s="619"/>
      <c r="TXT165" s="619"/>
      <c r="TXU165" s="619"/>
      <c r="TXV165" s="619"/>
      <c r="TXW165" s="619"/>
      <c r="TXX165" s="619"/>
      <c r="TXY165" s="619"/>
      <c r="TXZ165" s="619"/>
      <c r="TYA165" s="619"/>
      <c r="TYB165" s="619"/>
      <c r="TYC165" s="619"/>
      <c r="TYD165" s="619"/>
      <c r="TYE165" s="619"/>
      <c r="TYF165" s="619"/>
      <c r="TYG165" s="619"/>
      <c r="TYH165" s="619"/>
      <c r="TYI165" s="619"/>
      <c r="TYJ165" s="619"/>
      <c r="TYK165" s="619"/>
      <c r="TYL165" s="619"/>
      <c r="TYM165" s="619"/>
      <c r="TYN165" s="619"/>
      <c r="TYO165" s="619"/>
      <c r="TYP165" s="619"/>
      <c r="TYQ165" s="619"/>
      <c r="TYR165" s="619"/>
      <c r="TYS165" s="619"/>
      <c r="TYT165" s="619"/>
      <c r="TYU165" s="619"/>
      <c r="TYV165" s="619"/>
      <c r="TYW165" s="619"/>
      <c r="TYX165" s="619"/>
      <c r="TYY165" s="619"/>
      <c r="TYZ165" s="619"/>
      <c r="TZA165" s="619"/>
      <c r="TZB165" s="619"/>
      <c r="TZC165" s="619"/>
      <c r="TZD165" s="619"/>
      <c r="TZE165" s="619"/>
      <c r="TZF165" s="619"/>
      <c r="TZG165" s="619"/>
      <c r="TZH165" s="619"/>
      <c r="TZI165" s="619"/>
      <c r="TZJ165" s="619"/>
      <c r="TZK165" s="619"/>
      <c r="TZL165" s="619"/>
      <c r="TZM165" s="619"/>
      <c r="TZN165" s="619"/>
      <c r="TZO165" s="619"/>
      <c r="TZP165" s="619"/>
      <c r="TZQ165" s="619"/>
      <c r="TZR165" s="619"/>
      <c r="TZS165" s="619"/>
      <c r="TZT165" s="619"/>
      <c r="TZU165" s="619"/>
      <c r="TZV165" s="619"/>
      <c r="TZW165" s="619"/>
      <c r="TZX165" s="619"/>
      <c r="TZY165" s="619"/>
      <c r="TZZ165" s="619"/>
      <c r="UAA165" s="619"/>
      <c r="UAB165" s="619"/>
      <c r="UAC165" s="619"/>
      <c r="UAD165" s="619"/>
      <c r="UAE165" s="619"/>
      <c r="UAF165" s="619"/>
      <c r="UAG165" s="619"/>
      <c r="UAH165" s="619"/>
      <c r="UAI165" s="619"/>
      <c r="UAJ165" s="619"/>
      <c r="UAK165" s="619"/>
      <c r="UAL165" s="619"/>
      <c r="UAM165" s="619"/>
      <c r="UAN165" s="619"/>
      <c r="UAO165" s="619"/>
      <c r="UAP165" s="619"/>
      <c r="UAQ165" s="619"/>
      <c r="UAR165" s="619"/>
      <c r="UAS165" s="619"/>
      <c r="UAT165" s="619"/>
      <c r="UAU165" s="619"/>
      <c r="UAV165" s="619"/>
      <c r="UAW165" s="619"/>
      <c r="UAX165" s="619"/>
      <c r="UAY165" s="619"/>
      <c r="UAZ165" s="619"/>
      <c r="UBA165" s="619"/>
      <c r="UBB165" s="619"/>
      <c r="UBC165" s="619"/>
      <c r="UBD165" s="619"/>
      <c r="UBE165" s="619"/>
      <c r="UBF165" s="619"/>
      <c r="UBG165" s="619"/>
      <c r="UBH165" s="619"/>
      <c r="UBI165" s="619"/>
      <c r="UBJ165" s="619"/>
      <c r="UBK165" s="619"/>
      <c r="UBL165" s="619"/>
      <c r="UBM165" s="619"/>
      <c r="UBN165" s="619"/>
      <c r="UBO165" s="619"/>
      <c r="UBP165" s="619"/>
      <c r="UBQ165" s="619"/>
      <c r="UBR165" s="619"/>
      <c r="UBS165" s="619"/>
      <c r="UBT165" s="619"/>
      <c r="UBU165" s="619"/>
      <c r="UBV165" s="619"/>
      <c r="UBW165" s="619"/>
      <c r="UBX165" s="619"/>
      <c r="UBY165" s="619"/>
      <c r="UBZ165" s="619"/>
      <c r="UCA165" s="619"/>
      <c r="UCB165" s="619"/>
      <c r="UCC165" s="619"/>
      <c r="UCD165" s="619"/>
      <c r="UCE165" s="619"/>
      <c r="UCF165" s="619"/>
      <c r="UCG165" s="619"/>
      <c r="UCH165" s="619"/>
      <c r="UCI165" s="619"/>
      <c r="UCJ165" s="619"/>
      <c r="UCK165" s="619"/>
      <c r="UCL165" s="619"/>
      <c r="UCM165" s="619"/>
      <c r="UCN165" s="619"/>
      <c r="UCO165" s="619"/>
      <c r="UCP165" s="619"/>
      <c r="UCQ165" s="619"/>
      <c r="UCR165" s="619"/>
      <c r="UCS165" s="619"/>
      <c r="UCT165" s="619"/>
      <c r="UCU165" s="619"/>
      <c r="UCV165" s="619"/>
      <c r="UCW165" s="619"/>
      <c r="UCX165" s="619"/>
      <c r="UCY165" s="619"/>
      <c r="UCZ165" s="619"/>
      <c r="UDA165" s="619"/>
      <c r="UDB165" s="619"/>
      <c r="UDC165" s="619"/>
      <c r="UDD165" s="619"/>
      <c r="UDE165" s="619"/>
      <c r="UDF165" s="619"/>
      <c r="UDG165" s="619"/>
      <c r="UDH165" s="619"/>
      <c r="UDI165" s="619"/>
      <c r="UDJ165" s="619"/>
      <c r="UDK165" s="619"/>
      <c r="UDL165" s="619"/>
      <c r="UDM165" s="619"/>
      <c r="UDN165" s="619"/>
      <c r="UDO165" s="619"/>
      <c r="UDP165" s="619"/>
      <c r="UDQ165" s="619"/>
      <c r="UDR165" s="619"/>
      <c r="UDS165" s="619"/>
      <c r="UDT165" s="619"/>
      <c r="UDU165" s="619"/>
      <c r="UDV165" s="619"/>
      <c r="UDW165" s="619"/>
      <c r="UDX165" s="619"/>
      <c r="UDY165" s="619"/>
      <c r="UDZ165" s="619"/>
      <c r="UEA165" s="619"/>
      <c r="UEB165" s="619"/>
      <c r="UEC165" s="619"/>
      <c r="UED165" s="619"/>
      <c r="UEE165" s="619"/>
      <c r="UEF165" s="619"/>
      <c r="UEG165" s="619"/>
      <c r="UEH165" s="619"/>
      <c r="UEI165" s="619"/>
      <c r="UEJ165" s="619"/>
      <c r="UEK165" s="619"/>
      <c r="UEL165" s="619"/>
      <c r="UEM165" s="619"/>
      <c r="UEN165" s="619"/>
      <c r="UEO165" s="619"/>
      <c r="UEP165" s="619"/>
      <c r="UEQ165" s="619"/>
      <c r="UER165" s="619"/>
      <c r="UES165" s="619"/>
      <c r="UET165" s="619"/>
      <c r="UEU165" s="619"/>
      <c r="UEV165" s="619"/>
      <c r="UEW165" s="619"/>
      <c r="UEX165" s="619"/>
      <c r="UEY165" s="619"/>
      <c r="UEZ165" s="619"/>
      <c r="UFA165" s="619"/>
      <c r="UFB165" s="619"/>
      <c r="UFC165" s="619"/>
      <c r="UFD165" s="619"/>
      <c r="UFE165" s="619"/>
      <c r="UFF165" s="619"/>
      <c r="UFG165" s="619"/>
      <c r="UFH165" s="619"/>
      <c r="UFI165" s="619"/>
      <c r="UFJ165" s="619"/>
      <c r="UFK165" s="619"/>
      <c r="UFL165" s="619"/>
      <c r="UFM165" s="619"/>
      <c r="UFN165" s="619"/>
      <c r="UFO165" s="619"/>
      <c r="UFP165" s="619"/>
      <c r="UFQ165" s="619"/>
      <c r="UFR165" s="619"/>
      <c r="UFS165" s="619"/>
      <c r="UFT165" s="619"/>
      <c r="UFU165" s="619"/>
      <c r="UFV165" s="619"/>
      <c r="UFW165" s="619"/>
      <c r="UFX165" s="619"/>
      <c r="UFY165" s="619"/>
      <c r="UFZ165" s="619"/>
      <c r="UGA165" s="619"/>
      <c r="UGB165" s="619"/>
      <c r="UGC165" s="619"/>
      <c r="UGD165" s="619"/>
      <c r="UGE165" s="619"/>
      <c r="UGF165" s="619"/>
      <c r="UGG165" s="619"/>
      <c r="UGH165" s="619"/>
      <c r="UGI165" s="619"/>
      <c r="UGJ165" s="619"/>
      <c r="UGK165" s="619"/>
      <c r="UGL165" s="619"/>
      <c r="UGM165" s="619"/>
      <c r="UGN165" s="619"/>
      <c r="UGO165" s="619"/>
      <c r="UGP165" s="619"/>
      <c r="UGQ165" s="619"/>
      <c r="UGR165" s="619"/>
      <c r="UGS165" s="619"/>
      <c r="UGT165" s="619"/>
      <c r="UGU165" s="619"/>
      <c r="UGV165" s="619"/>
      <c r="UGW165" s="619"/>
      <c r="UGX165" s="619"/>
      <c r="UGY165" s="619"/>
      <c r="UGZ165" s="619"/>
      <c r="UHA165" s="619"/>
      <c r="UHB165" s="619"/>
      <c r="UHC165" s="619"/>
      <c r="UHD165" s="619"/>
      <c r="UHE165" s="619"/>
      <c r="UHF165" s="619"/>
      <c r="UHG165" s="619"/>
      <c r="UHH165" s="619"/>
      <c r="UHI165" s="619"/>
      <c r="UHJ165" s="619"/>
      <c r="UHK165" s="619"/>
      <c r="UHL165" s="619"/>
      <c r="UHM165" s="619"/>
      <c r="UHN165" s="619"/>
      <c r="UHO165" s="619"/>
      <c r="UHP165" s="619"/>
      <c r="UHQ165" s="619"/>
      <c r="UHR165" s="619"/>
      <c r="UHS165" s="619"/>
      <c r="UHT165" s="619"/>
      <c r="UHU165" s="619"/>
      <c r="UHV165" s="619"/>
      <c r="UHW165" s="619"/>
      <c r="UHX165" s="619"/>
      <c r="UHY165" s="619"/>
      <c r="UHZ165" s="619"/>
      <c r="UIA165" s="619"/>
      <c r="UIB165" s="619"/>
      <c r="UIC165" s="619"/>
      <c r="UID165" s="619"/>
      <c r="UIE165" s="619"/>
      <c r="UIF165" s="619"/>
      <c r="UIG165" s="619"/>
      <c r="UIH165" s="619"/>
      <c r="UII165" s="619"/>
      <c r="UIJ165" s="619"/>
      <c r="UIK165" s="619"/>
      <c r="UIL165" s="619"/>
      <c r="UIM165" s="619"/>
      <c r="UIN165" s="619"/>
      <c r="UIO165" s="619"/>
      <c r="UIP165" s="619"/>
      <c r="UIQ165" s="619"/>
      <c r="UIR165" s="619"/>
      <c r="UIS165" s="619"/>
      <c r="UIT165" s="619"/>
      <c r="UIU165" s="619"/>
      <c r="UIV165" s="619"/>
      <c r="UIW165" s="619"/>
      <c r="UIX165" s="619"/>
      <c r="UIY165" s="619"/>
      <c r="UIZ165" s="619"/>
      <c r="UJA165" s="619"/>
      <c r="UJB165" s="619"/>
      <c r="UJC165" s="619"/>
      <c r="UJD165" s="619"/>
      <c r="UJE165" s="619"/>
      <c r="UJF165" s="619"/>
      <c r="UJG165" s="619"/>
      <c r="UJH165" s="619"/>
      <c r="UJI165" s="619"/>
      <c r="UJJ165" s="619"/>
      <c r="UJK165" s="619"/>
      <c r="UJL165" s="619"/>
      <c r="UJM165" s="619"/>
      <c r="UJN165" s="619"/>
      <c r="UJO165" s="619"/>
      <c r="UJP165" s="619"/>
      <c r="UJQ165" s="619"/>
      <c r="UJR165" s="619"/>
      <c r="UJS165" s="619"/>
      <c r="UJT165" s="619"/>
      <c r="UJU165" s="619"/>
      <c r="UJV165" s="619"/>
      <c r="UJW165" s="619"/>
      <c r="UJX165" s="619"/>
      <c r="UJY165" s="619"/>
      <c r="UJZ165" s="619"/>
      <c r="UKA165" s="619"/>
      <c r="UKB165" s="619"/>
      <c r="UKC165" s="619"/>
      <c r="UKD165" s="619"/>
      <c r="UKE165" s="619"/>
      <c r="UKF165" s="619"/>
      <c r="UKG165" s="619"/>
      <c r="UKH165" s="619"/>
      <c r="UKI165" s="619"/>
      <c r="UKJ165" s="619"/>
      <c r="UKK165" s="619"/>
      <c r="UKL165" s="619"/>
      <c r="UKM165" s="619"/>
      <c r="UKN165" s="619"/>
      <c r="UKO165" s="619"/>
      <c r="UKP165" s="619"/>
      <c r="UKQ165" s="619"/>
      <c r="UKR165" s="619"/>
      <c r="UKS165" s="619"/>
      <c r="UKT165" s="619"/>
      <c r="UKU165" s="619"/>
      <c r="UKV165" s="619"/>
      <c r="UKW165" s="619"/>
      <c r="UKX165" s="619"/>
      <c r="UKY165" s="619"/>
      <c r="UKZ165" s="619"/>
      <c r="ULA165" s="619"/>
      <c r="ULB165" s="619"/>
      <c r="ULC165" s="619"/>
      <c r="ULD165" s="619"/>
      <c r="ULE165" s="619"/>
      <c r="ULF165" s="619"/>
      <c r="ULG165" s="619"/>
      <c r="ULH165" s="619"/>
      <c r="ULI165" s="619"/>
      <c r="ULJ165" s="619"/>
      <c r="ULK165" s="619"/>
      <c r="ULL165" s="619"/>
      <c r="ULM165" s="619"/>
      <c r="ULN165" s="619"/>
      <c r="ULO165" s="619"/>
      <c r="ULP165" s="619"/>
      <c r="ULQ165" s="619"/>
      <c r="ULR165" s="619"/>
      <c r="ULS165" s="619"/>
      <c r="ULT165" s="619"/>
      <c r="ULU165" s="619"/>
      <c r="ULV165" s="619"/>
      <c r="ULW165" s="619"/>
      <c r="ULX165" s="619"/>
      <c r="ULY165" s="619"/>
      <c r="ULZ165" s="619"/>
      <c r="UMA165" s="619"/>
      <c r="UMB165" s="619"/>
      <c r="UMC165" s="619"/>
      <c r="UMD165" s="619"/>
      <c r="UME165" s="619"/>
      <c r="UMF165" s="619"/>
      <c r="UMG165" s="619"/>
      <c r="UMH165" s="619"/>
      <c r="UMI165" s="619"/>
      <c r="UMJ165" s="619"/>
      <c r="UMK165" s="619"/>
      <c r="UML165" s="619"/>
      <c r="UMM165" s="619"/>
      <c r="UMN165" s="619"/>
      <c r="UMO165" s="619"/>
      <c r="UMP165" s="619"/>
      <c r="UMQ165" s="619"/>
      <c r="UMR165" s="619"/>
      <c r="UMS165" s="619"/>
      <c r="UMT165" s="619"/>
      <c r="UMU165" s="619"/>
      <c r="UMV165" s="619"/>
      <c r="UMW165" s="619"/>
      <c r="UMX165" s="619"/>
      <c r="UMY165" s="619"/>
      <c r="UMZ165" s="619"/>
      <c r="UNA165" s="619"/>
      <c r="UNB165" s="619"/>
      <c r="UNC165" s="619"/>
      <c r="UND165" s="619"/>
      <c r="UNE165" s="619"/>
      <c r="UNF165" s="619"/>
      <c r="UNG165" s="619"/>
      <c r="UNH165" s="619"/>
      <c r="UNI165" s="619"/>
      <c r="UNJ165" s="619"/>
      <c r="UNK165" s="619"/>
      <c r="UNL165" s="619"/>
      <c r="UNM165" s="619"/>
      <c r="UNN165" s="619"/>
      <c r="UNO165" s="619"/>
      <c r="UNP165" s="619"/>
      <c r="UNQ165" s="619"/>
      <c r="UNR165" s="619"/>
      <c r="UNS165" s="619"/>
      <c r="UNT165" s="619"/>
      <c r="UNU165" s="619"/>
      <c r="UNV165" s="619"/>
      <c r="UNW165" s="619"/>
      <c r="UNX165" s="619"/>
      <c r="UNY165" s="619"/>
      <c r="UNZ165" s="619"/>
      <c r="UOA165" s="619"/>
      <c r="UOB165" s="619"/>
      <c r="UOC165" s="619"/>
      <c r="UOD165" s="619"/>
      <c r="UOE165" s="619"/>
      <c r="UOF165" s="619"/>
      <c r="UOG165" s="619"/>
      <c r="UOH165" s="619"/>
      <c r="UOI165" s="619"/>
      <c r="UOJ165" s="619"/>
      <c r="UOK165" s="619"/>
      <c r="UOL165" s="619"/>
      <c r="UOM165" s="619"/>
      <c r="UON165" s="619"/>
      <c r="UOO165" s="619"/>
      <c r="UOP165" s="619"/>
      <c r="UOQ165" s="619"/>
      <c r="UOR165" s="619"/>
      <c r="UOS165" s="619"/>
      <c r="UOT165" s="619"/>
      <c r="UOU165" s="619"/>
      <c r="UOV165" s="619"/>
      <c r="UOW165" s="619"/>
      <c r="UOX165" s="619"/>
      <c r="UOY165" s="619"/>
      <c r="UOZ165" s="619"/>
      <c r="UPA165" s="619"/>
      <c r="UPB165" s="619"/>
      <c r="UPC165" s="619"/>
      <c r="UPD165" s="619"/>
      <c r="UPE165" s="619"/>
      <c r="UPF165" s="619"/>
      <c r="UPG165" s="619"/>
      <c r="UPH165" s="619"/>
      <c r="UPI165" s="619"/>
      <c r="UPJ165" s="619"/>
      <c r="UPK165" s="619"/>
      <c r="UPL165" s="619"/>
      <c r="UPM165" s="619"/>
      <c r="UPN165" s="619"/>
      <c r="UPO165" s="619"/>
      <c r="UPP165" s="619"/>
      <c r="UPQ165" s="619"/>
      <c r="UPR165" s="619"/>
      <c r="UPS165" s="619"/>
      <c r="UPT165" s="619"/>
      <c r="UPU165" s="619"/>
      <c r="UPV165" s="619"/>
      <c r="UPW165" s="619"/>
      <c r="UPX165" s="619"/>
      <c r="UPY165" s="619"/>
      <c r="UPZ165" s="619"/>
      <c r="UQA165" s="619"/>
      <c r="UQB165" s="619"/>
      <c r="UQC165" s="619"/>
      <c r="UQD165" s="619"/>
      <c r="UQE165" s="619"/>
      <c r="UQF165" s="619"/>
      <c r="UQG165" s="619"/>
      <c r="UQH165" s="619"/>
      <c r="UQI165" s="619"/>
      <c r="UQJ165" s="619"/>
      <c r="UQK165" s="619"/>
      <c r="UQL165" s="619"/>
      <c r="UQM165" s="619"/>
      <c r="UQN165" s="619"/>
      <c r="UQO165" s="619"/>
      <c r="UQP165" s="619"/>
      <c r="UQQ165" s="619"/>
      <c r="UQR165" s="619"/>
      <c r="UQS165" s="619"/>
      <c r="UQT165" s="619"/>
      <c r="UQU165" s="619"/>
      <c r="UQV165" s="619"/>
      <c r="UQW165" s="619"/>
      <c r="UQX165" s="619"/>
      <c r="UQY165" s="619"/>
      <c r="UQZ165" s="619"/>
      <c r="URA165" s="619"/>
      <c r="URB165" s="619"/>
      <c r="URC165" s="619"/>
      <c r="URD165" s="619"/>
      <c r="URE165" s="619"/>
      <c r="URF165" s="619"/>
      <c r="URG165" s="619"/>
      <c r="URH165" s="619"/>
      <c r="URI165" s="619"/>
      <c r="URJ165" s="619"/>
      <c r="URK165" s="619"/>
      <c r="URL165" s="619"/>
      <c r="URM165" s="619"/>
      <c r="URN165" s="619"/>
      <c r="URO165" s="619"/>
      <c r="URP165" s="619"/>
      <c r="URQ165" s="619"/>
      <c r="URR165" s="619"/>
      <c r="URS165" s="619"/>
      <c r="URT165" s="619"/>
      <c r="URU165" s="619"/>
      <c r="URV165" s="619"/>
      <c r="URW165" s="619"/>
      <c r="URX165" s="619"/>
      <c r="URY165" s="619"/>
      <c r="URZ165" s="619"/>
      <c r="USA165" s="619"/>
      <c r="USB165" s="619"/>
      <c r="USC165" s="619"/>
      <c r="USD165" s="619"/>
      <c r="USE165" s="619"/>
      <c r="USF165" s="619"/>
      <c r="USG165" s="619"/>
      <c r="USH165" s="619"/>
      <c r="USI165" s="619"/>
      <c r="USJ165" s="619"/>
      <c r="USK165" s="619"/>
      <c r="USL165" s="619"/>
      <c r="USM165" s="619"/>
      <c r="USN165" s="619"/>
      <c r="USO165" s="619"/>
      <c r="USP165" s="619"/>
      <c r="USQ165" s="619"/>
      <c r="USR165" s="619"/>
      <c r="USS165" s="619"/>
      <c r="UST165" s="619"/>
      <c r="USU165" s="619"/>
      <c r="USV165" s="619"/>
      <c r="USW165" s="619"/>
      <c r="USX165" s="619"/>
      <c r="USY165" s="619"/>
      <c r="USZ165" s="619"/>
      <c r="UTA165" s="619"/>
      <c r="UTB165" s="619"/>
      <c r="UTC165" s="619"/>
      <c r="UTD165" s="619"/>
      <c r="UTE165" s="619"/>
      <c r="UTF165" s="619"/>
      <c r="UTG165" s="619"/>
      <c r="UTH165" s="619"/>
      <c r="UTI165" s="619"/>
      <c r="UTJ165" s="619"/>
      <c r="UTK165" s="619"/>
      <c r="UTL165" s="619"/>
      <c r="UTM165" s="619"/>
      <c r="UTN165" s="619"/>
      <c r="UTO165" s="619"/>
      <c r="UTP165" s="619"/>
      <c r="UTQ165" s="619"/>
      <c r="UTR165" s="619"/>
      <c r="UTS165" s="619"/>
      <c r="UTT165" s="619"/>
      <c r="UTU165" s="619"/>
      <c r="UTV165" s="619"/>
      <c r="UTW165" s="619"/>
      <c r="UTX165" s="619"/>
      <c r="UTY165" s="619"/>
      <c r="UTZ165" s="619"/>
      <c r="UUA165" s="619"/>
      <c r="UUB165" s="619"/>
      <c r="UUC165" s="619"/>
      <c r="UUD165" s="619"/>
      <c r="UUE165" s="619"/>
      <c r="UUF165" s="619"/>
      <c r="UUG165" s="619"/>
      <c r="UUH165" s="619"/>
      <c r="UUI165" s="619"/>
      <c r="UUJ165" s="619"/>
      <c r="UUK165" s="619"/>
      <c r="UUL165" s="619"/>
      <c r="UUM165" s="619"/>
      <c r="UUN165" s="619"/>
      <c r="UUO165" s="619"/>
      <c r="UUP165" s="619"/>
      <c r="UUQ165" s="619"/>
      <c r="UUR165" s="619"/>
      <c r="UUS165" s="619"/>
      <c r="UUT165" s="619"/>
      <c r="UUU165" s="619"/>
      <c r="UUV165" s="619"/>
      <c r="UUW165" s="619"/>
      <c r="UUX165" s="619"/>
      <c r="UUY165" s="619"/>
      <c r="UUZ165" s="619"/>
      <c r="UVA165" s="619"/>
      <c r="UVB165" s="619"/>
      <c r="UVC165" s="619"/>
      <c r="UVD165" s="619"/>
      <c r="UVE165" s="619"/>
      <c r="UVF165" s="619"/>
      <c r="UVG165" s="619"/>
      <c r="UVH165" s="619"/>
      <c r="UVI165" s="619"/>
      <c r="UVJ165" s="619"/>
      <c r="UVK165" s="619"/>
      <c r="UVL165" s="619"/>
      <c r="UVM165" s="619"/>
      <c r="UVN165" s="619"/>
      <c r="UVO165" s="619"/>
      <c r="UVP165" s="619"/>
      <c r="UVQ165" s="619"/>
      <c r="UVR165" s="619"/>
      <c r="UVS165" s="619"/>
      <c r="UVT165" s="619"/>
      <c r="UVU165" s="619"/>
      <c r="UVV165" s="619"/>
      <c r="UVW165" s="619"/>
      <c r="UVX165" s="619"/>
      <c r="UVY165" s="619"/>
      <c r="UVZ165" s="619"/>
      <c r="UWA165" s="619"/>
      <c r="UWB165" s="619"/>
      <c r="UWC165" s="619"/>
      <c r="UWD165" s="619"/>
      <c r="UWE165" s="619"/>
      <c r="UWF165" s="619"/>
      <c r="UWG165" s="619"/>
      <c r="UWH165" s="619"/>
      <c r="UWI165" s="619"/>
      <c r="UWJ165" s="619"/>
      <c r="UWK165" s="619"/>
      <c r="UWL165" s="619"/>
      <c r="UWM165" s="619"/>
      <c r="UWN165" s="619"/>
      <c r="UWO165" s="619"/>
      <c r="UWP165" s="619"/>
      <c r="UWQ165" s="619"/>
      <c r="UWR165" s="619"/>
      <c r="UWS165" s="619"/>
      <c r="UWT165" s="619"/>
      <c r="UWU165" s="619"/>
      <c r="UWV165" s="619"/>
      <c r="UWW165" s="619"/>
      <c r="UWX165" s="619"/>
      <c r="UWY165" s="619"/>
      <c r="UWZ165" s="619"/>
      <c r="UXA165" s="619"/>
      <c r="UXB165" s="619"/>
      <c r="UXC165" s="619"/>
      <c r="UXD165" s="619"/>
      <c r="UXE165" s="619"/>
      <c r="UXF165" s="619"/>
      <c r="UXG165" s="619"/>
      <c r="UXH165" s="619"/>
      <c r="UXI165" s="619"/>
      <c r="UXJ165" s="619"/>
      <c r="UXK165" s="619"/>
      <c r="UXL165" s="619"/>
      <c r="UXM165" s="619"/>
      <c r="UXN165" s="619"/>
      <c r="UXO165" s="619"/>
      <c r="UXP165" s="619"/>
      <c r="UXQ165" s="619"/>
      <c r="UXR165" s="619"/>
      <c r="UXS165" s="619"/>
      <c r="UXT165" s="619"/>
      <c r="UXU165" s="619"/>
      <c r="UXV165" s="619"/>
      <c r="UXW165" s="619"/>
      <c r="UXX165" s="619"/>
      <c r="UXY165" s="619"/>
      <c r="UXZ165" s="619"/>
      <c r="UYA165" s="619"/>
      <c r="UYB165" s="619"/>
      <c r="UYC165" s="619"/>
      <c r="UYD165" s="619"/>
      <c r="UYE165" s="619"/>
      <c r="UYF165" s="619"/>
      <c r="UYG165" s="619"/>
      <c r="UYH165" s="619"/>
      <c r="UYI165" s="619"/>
      <c r="UYJ165" s="619"/>
      <c r="UYK165" s="619"/>
      <c r="UYL165" s="619"/>
      <c r="UYM165" s="619"/>
      <c r="UYN165" s="619"/>
      <c r="UYO165" s="619"/>
      <c r="UYP165" s="619"/>
      <c r="UYQ165" s="619"/>
      <c r="UYR165" s="619"/>
      <c r="UYS165" s="619"/>
      <c r="UYT165" s="619"/>
      <c r="UYU165" s="619"/>
      <c r="UYV165" s="619"/>
      <c r="UYW165" s="619"/>
      <c r="UYX165" s="619"/>
      <c r="UYY165" s="619"/>
      <c r="UYZ165" s="619"/>
      <c r="UZA165" s="619"/>
      <c r="UZB165" s="619"/>
      <c r="UZC165" s="619"/>
      <c r="UZD165" s="619"/>
      <c r="UZE165" s="619"/>
      <c r="UZF165" s="619"/>
      <c r="UZG165" s="619"/>
      <c r="UZH165" s="619"/>
      <c r="UZI165" s="619"/>
      <c r="UZJ165" s="619"/>
      <c r="UZK165" s="619"/>
      <c r="UZL165" s="619"/>
      <c r="UZM165" s="619"/>
      <c r="UZN165" s="619"/>
      <c r="UZO165" s="619"/>
      <c r="UZP165" s="619"/>
      <c r="UZQ165" s="619"/>
      <c r="UZR165" s="619"/>
      <c r="UZS165" s="619"/>
      <c r="UZT165" s="619"/>
      <c r="UZU165" s="619"/>
      <c r="UZV165" s="619"/>
      <c r="UZW165" s="619"/>
      <c r="UZX165" s="619"/>
      <c r="UZY165" s="619"/>
      <c r="UZZ165" s="619"/>
      <c r="VAA165" s="619"/>
      <c r="VAB165" s="619"/>
      <c r="VAC165" s="619"/>
      <c r="VAD165" s="619"/>
      <c r="VAE165" s="619"/>
      <c r="VAF165" s="619"/>
      <c r="VAG165" s="619"/>
      <c r="VAH165" s="619"/>
      <c r="VAI165" s="619"/>
      <c r="VAJ165" s="619"/>
      <c r="VAK165" s="619"/>
      <c r="VAL165" s="619"/>
      <c r="VAM165" s="619"/>
      <c r="VAN165" s="619"/>
      <c r="VAO165" s="619"/>
      <c r="VAP165" s="619"/>
      <c r="VAQ165" s="619"/>
      <c r="VAR165" s="619"/>
      <c r="VAS165" s="619"/>
      <c r="VAT165" s="619"/>
      <c r="VAU165" s="619"/>
      <c r="VAV165" s="619"/>
      <c r="VAW165" s="619"/>
      <c r="VAX165" s="619"/>
      <c r="VAY165" s="619"/>
      <c r="VAZ165" s="619"/>
      <c r="VBA165" s="619"/>
      <c r="VBB165" s="619"/>
      <c r="VBC165" s="619"/>
      <c r="VBD165" s="619"/>
      <c r="VBE165" s="619"/>
      <c r="VBF165" s="619"/>
      <c r="VBG165" s="619"/>
      <c r="VBH165" s="619"/>
      <c r="VBI165" s="619"/>
      <c r="VBJ165" s="619"/>
      <c r="VBK165" s="619"/>
      <c r="VBL165" s="619"/>
      <c r="VBM165" s="619"/>
      <c r="VBN165" s="619"/>
      <c r="VBO165" s="619"/>
      <c r="VBP165" s="619"/>
      <c r="VBQ165" s="619"/>
      <c r="VBR165" s="619"/>
      <c r="VBS165" s="619"/>
      <c r="VBT165" s="619"/>
      <c r="VBU165" s="619"/>
      <c r="VBV165" s="619"/>
      <c r="VBW165" s="619"/>
      <c r="VBX165" s="619"/>
      <c r="VBY165" s="619"/>
      <c r="VBZ165" s="619"/>
      <c r="VCA165" s="619"/>
      <c r="VCB165" s="619"/>
      <c r="VCC165" s="619"/>
      <c r="VCD165" s="619"/>
      <c r="VCE165" s="619"/>
      <c r="VCF165" s="619"/>
      <c r="VCG165" s="619"/>
      <c r="VCH165" s="619"/>
      <c r="VCI165" s="619"/>
      <c r="VCJ165" s="619"/>
      <c r="VCK165" s="619"/>
      <c r="VCL165" s="619"/>
      <c r="VCM165" s="619"/>
      <c r="VCN165" s="619"/>
      <c r="VCO165" s="619"/>
      <c r="VCP165" s="619"/>
      <c r="VCQ165" s="619"/>
      <c r="VCR165" s="619"/>
      <c r="VCS165" s="619"/>
      <c r="VCT165" s="619"/>
      <c r="VCU165" s="619"/>
      <c r="VCV165" s="619"/>
      <c r="VCW165" s="619"/>
      <c r="VCX165" s="619"/>
      <c r="VCY165" s="619"/>
      <c r="VCZ165" s="619"/>
      <c r="VDA165" s="619"/>
      <c r="VDB165" s="619"/>
      <c r="VDC165" s="619"/>
      <c r="VDD165" s="619"/>
      <c r="VDE165" s="619"/>
      <c r="VDF165" s="619"/>
      <c r="VDG165" s="619"/>
      <c r="VDH165" s="619"/>
      <c r="VDI165" s="619"/>
      <c r="VDJ165" s="619"/>
      <c r="VDK165" s="619"/>
      <c r="VDL165" s="619"/>
      <c r="VDM165" s="619"/>
      <c r="VDN165" s="619"/>
      <c r="VDO165" s="619"/>
      <c r="VDP165" s="619"/>
      <c r="VDQ165" s="619"/>
      <c r="VDR165" s="619"/>
      <c r="VDS165" s="619"/>
      <c r="VDT165" s="619"/>
      <c r="VDU165" s="619"/>
      <c r="VDV165" s="619"/>
      <c r="VDW165" s="619"/>
      <c r="VDX165" s="619"/>
      <c r="VDY165" s="619"/>
      <c r="VDZ165" s="619"/>
      <c r="VEA165" s="619"/>
      <c r="VEB165" s="619"/>
      <c r="VEC165" s="619"/>
      <c r="VED165" s="619"/>
      <c r="VEE165" s="619"/>
      <c r="VEF165" s="619"/>
      <c r="VEG165" s="619"/>
      <c r="VEH165" s="619"/>
      <c r="VEI165" s="619"/>
      <c r="VEJ165" s="619"/>
      <c r="VEK165" s="619"/>
      <c r="VEL165" s="619"/>
      <c r="VEM165" s="619"/>
      <c r="VEN165" s="619"/>
      <c r="VEO165" s="619"/>
      <c r="VEP165" s="619"/>
      <c r="VEQ165" s="619"/>
      <c r="VER165" s="619"/>
      <c r="VES165" s="619"/>
      <c r="VET165" s="619"/>
      <c r="VEU165" s="619"/>
      <c r="VEV165" s="619"/>
      <c r="VEW165" s="619"/>
      <c r="VEX165" s="619"/>
      <c r="VEY165" s="619"/>
      <c r="VEZ165" s="619"/>
      <c r="VFA165" s="619"/>
      <c r="VFB165" s="619"/>
      <c r="VFC165" s="619"/>
      <c r="VFD165" s="619"/>
      <c r="VFE165" s="619"/>
      <c r="VFF165" s="619"/>
      <c r="VFG165" s="619"/>
      <c r="VFH165" s="619"/>
      <c r="VFI165" s="619"/>
      <c r="VFJ165" s="619"/>
      <c r="VFK165" s="619"/>
      <c r="VFL165" s="619"/>
      <c r="VFM165" s="619"/>
      <c r="VFN165" s="619"/>
      <c r="VFO165" s="619"/>
      <c r="VFP165" s="619"/>
      <c r="VFQ165" s="619"/>
      <c r="VFR165" s="619"/>
      <c r="VFS165" s="619"/>
      <c r="VFT165" s="619"/>
      <c r="VFU165" s="619"/>
      <c r="VFV165" s="619"/>
      <c r="VFW165" s="619"/>
      <c r="VFX165" s="619"/>
      <c r="VFY165" s="619"/>
      <c r="VFZ165" s="619"/>
      <c r="VGA165" s="619"/>
      <c r="VGB165" s="619"/>
      <c r="VGC165" s="619"/>
      <c r="VGD165" s="619"/>
      <c r="VGE165" s="619"/>
      <c r="VGF165" s="619"/>
      <c r="VGG165" s="619"/>
      <c r="VGH165" s="619"/>
      <c r="VGI165" s="619"/>
      <c r="VGJ165" s="619"/>
      <c r="VGK165" s="619"/>
      <c r="VGL165" s="619"/>
      <c r="VGM165" s="619"/>
      <c r="VGN165" s="619"/>
      <c r="VGO165" s="619"/>
      <c r="VGP165" s="619"/>
      <c r="VGQ165" s="619"/>
      <c r="VGR165" s="619"/>
      <c r="VGS165" s="619"/>
      <c r="VGT165" s="619"/>
      <c r="VGU165" s="619"/>
      <c r="VGV165" s="619"/>
      <c r="VGW165" s="619"/>
      <c r="VGX165" s="619"/>
      <c r="VGY165" s="619"/>
      <c r="VGZ165" s="619"/>
      <c r="VHA165" s="619"/>
      <c r="VHB165" s="619"/>
      <c r="VHC165" s="619"/>
      <c r="VHD165" s="619"/>
      <c r="VHE165" s="619"/>
      <c r="VHF165" s="619"/>
      <c r="VHG165" s="619"/>
      <c r="VHH165" s="619"/>
      <c r="VHI165" s="619"/>
      <c r="VHJ165" s="619"/>
      <c r="VHK165" s="619"/>
      <c r="VHL165" s="619"/>
      <c r="VHM165" s="619"/>
      <c r="VHN165" s="619"/>
      <c r="VHO165" s="619"/>
      <c r="VHP165" s="619"/>
      <c r="VHQ165" s="619"/>
      <c r="VHR165" s="619"/>
      <c r="VHS165" s="619"/>
      <c r="VHT165" s="619"/>
      <c r="VHU165" s="619"/>
      <c r="VHV165" s="619"/>
      <c r="VHW165" s="619"/>
      <c r="VHX165" s="619"/>
      <c r="VHY165" s="619"/>
      <c r="VHZ165" s="619"/>
      <c r="VIA165" s="619"/>
      <c r="VIB165" s="619"/>
      <c r="VIC165" s="619"/>
      <c r="VID165" s="619"/>
      <c r="VIE165" s="619"/>
      <c r="VIF165" s="619"/>
      <c r="VIG165" s="619"/>
      <c r="VIH165" s="619"/>
      <c r="VII165" s="619"/>
      <c r="VIJ165" s="619"/>
      <c r="VIK165" s="619"/>
      <c r="VIL165" s="619"/>
      <c r="VIM165" s="619"/>
      <c r="VIN165" s="619"/>
      <c r="VIO165" s="619"/>
      <c r="VIP165" s="619"/>
      <c r="VIQ165" s="619"/>
      <c r="VIR165" s="619"/>
      <c r="VIS165" s="619"/>
      <c r="VIT165" s="619"/>
      <c r="VIU165" s="619"/>
      <c r="VIV165" s="619"/>
      <c r="VIW165" s="619"/>
      <c r="VIX165" s="619"/>
      <c r="VIY165" s="619"/>
      <c r="VIZ165" s="619"/>
      <c r="VJA165" s="619"/>
      <c r="VJB165" s="619"/>
      <c r="VJC165" s="619"/>
      <c r="VJD165" s="619"/>
      <c r="VJE165" s="619"/>
      <c r="VJF165" s="619"/>
      <c r="VJG165" s="619"/>
      <c r="VJH165" s="619"/>
      <c r="VJI165" s="619"/>
      <c r="VJJ165" s="619"/>
      <c r="VJK165" s="619"/>
      <c r="VJL165" s="619"/>
      <c r="VJM165" s="619"/>
      <c r="VJN165" s="619"/>
      <c r="VJO165" s="619"/>
      <c r="VJP165" s="619"/>
      <c r="VJQ165" s="619"/>
      <c r="VJR165" s="619"/>
      <c r="VJS165" s="619"/>
      <c r="VJT165" s="619"/>
      <c r="VJU165" s="619"/>
      <c r="VJV165" s="619"/>
      <c r="VJW165" s="619"/>
      <c r="VJX165" s="619"/>
      <c r="VJY165" s="619"/>
      <c r="VJZ165" s="619"/>
      <c r="VKA165" s="619"/>
      <c r="VKB165" s="619"/>
      <c r="VKC165" s="619"/>
      <c r="VKD165" s="619"/>
      <c r="VKE165" s="619"/>
      <c r="VKF165" s="619"/>
      <c r="VKG165" s="619"/>
      <c r="VKH165" s="619"/>
      <c r="VKI165" s="619"/>
      <c r="VKJ165" s="619"/>
      <c r="VKK165" s="619"/>
      <c r="VKL165" s="619"/>
      <c r="VKM165" s="619"/>
      <c r="VKN165" s="619"/>
      <c r="VKO165" s="619"/>
      <c r="VKP165" s="619"/>
      <c r="VKQ165" s="619"/>
      <c r="VKR165" s="619"/>
      <c r="VKS165" s="619"/>
      <c r="VKT165" s="619"/>
      <c r="VKU165" s="619"/>
      <c r="VKV165" s="619"/>
      <c r="VKW165" s="619"/>
      <c r="VKX165" s="619"/>
      <c r="VKY165" s="619"/>
      <c r="VKZ165" s="619"/>
      <c r="VLA165" s="619"/>
      <c r="VLB165" s="619"/>
      <c r="VLC165" s="619"/>
      <c r="VLD165" s="619"/>
      <c r="VLE165" s="619"/>
      <c r="VLF165" s="619"/>
      <c r="VLG165" s="619"/>
      <c r="VLH165" s="619"/>
      <c r="VLI165" s="619"/>
      <c r="VLJ165" s="619"/>
      <c r="VLK165" s="619"/>
      <c r="VLL165" s="619"/>
      <c r="VLM165" s="619"/>
      <c r="VLN165" s="619"/>
      <c r="VLO165" s="619"/>
      <c r="VLP165" s="619"/>
      <c r="VLQ165" s="619"/>
      <c r="VLR165" s="619"/>
      <c r="VLS165" s="619"/>
      <c r="VLT165" s="619"/>
      <c r="VLU165" s="619"/>
      <c r="VLV165" s="619"/>
      <c r="VLW165" s="619"/>
      <c r="VLX165" s="619"/>
      <c r="VLY165" s="619"/>
      <c r="VLZ165" s="619"/>
      <c r="VMA165" s="619"/>
      <c r="VMB165" s="619"/>
      <c r="VMC165" s="619"/>
      <c r="VMD165" s="619"/>
      <c r="VME165" s="619"/>
      <c r="VMF165" s="619"/>
      <c r="VMG165" s="619"/>
      <c r="VMH165" s="619"/>
      <c r="VMI165" s="619"/>
      <c r="VMJ165" s="619"/>
      <c r="VMK165" s="619"/>
      <c r="VML165" s="619"/>
      <c r="VMM165" s="619"/>
      <c r="VMN165" s="619"/>
      <c r="VMO165" s="619"/>
      <c r="VMP165" s="619"/>
      <c r="VMQ165" s="619"/>
      <c r="VMR165" s="619"/>
      <c r="VMS165" s="619"/>
      <c r="VMT165" s="619"/>
      <c r="VMU165" s="619"/>
      <c r="VMV165" s="619"/>
      <c r="VMW165" s="619"/>
      <c r="VMX165" s="619"/>
      <c r="VMY165" s="619"/>
      <c r="VMZ165" s="619"/>
      <c r="VNA165" s="619"/>
      <c r="VNB165" s="619"/>
      <c r="VNC165" s="619"/>
      <c r="VND165" s="619"/>
      <c r="VNE165" s="619"/>
      <c r="VNF165" s="619"/>
      <c r="VNG165" s="619"/>
      <c r="VNH165" s="619"/>
      <c r="VNI165" s="619"/>
      <c r="VNJ165" s="619"/>
      <c r="VNK165" s="619"/>
      <c r="VNL165" s="619"/>
      <c r="VNM165" s="619"/>
      <c r="VNN165" s="619"/>
      <c r="VNO165" s="619"/>
      <c r="VNP165" s="619"/>
      <c r="VNQ165" s="619"/>
      <c r="VNR165" s="619"/>
      <c r="VNS165" s="619"/>
      <c r="VNT165" s="619"/>
      <c r="VNU165" s="619"/>
      <c r="VNV165" s="619"/>
      <c r="VNW165" s="619"/>
      <c r="VNX165" s="619"/>
      <c r="VNY165" s="619"/>
      <c r="VNZ165" s="619"/>
      <c r="VOA165" s="619"/>
      <c r="VOB165" s="619"/>
      <c r="VOC165" s="619"/>
      <c r="VOD165" s="619"/>
      <c r="VOE165" s="619"/>
      <c r="VOF165" s="619"/>
      <c r="VOG165" s="619"/>
      <c r="VOH165" s="619"/>
      <c r="VOI165" s="619"/>
      <c r="VOJ165" s="619"/>
      <c r="VOK165" s="619"/>
      <c r="VOL165" s="619"/>
      <c r="VOM165" s="619"/>
      <c r="VON165" s="619"/>
      <c r="VOO165" s="619"/>
      <c r="VOP165" s="619"/>
      <c r="VOQ165" s="619"/>
      <c r="VOR165" s="619"/>
      <c r="VOS165" s="619"/>
      <c r="VOT165" s="619"/>
      <c r="VOU165" s="619"/>
      <c r="VOV165" s="619"/>
      <c r="VOW165" s="619"/>
      <c r="VOX165" s="619"/>
      <c r="VOY165" s="619"/>
      <c r="VOZ165" s="619"/>
      <c r="VPA165" s="619"/>
      <c r="VPB165" s="619"/>
      <c r="VPC165" s="619"/>
      <c r="VPD165" s="619"/>
      <c r="VPE165" s="619"/>
      <c r="VPF165" s="619"/>
      <c r="VPG165" s="619"/>
      <c r="VPH165" s="619"/>
      <c r="VPI165" s="619"/>
      <c r="VPJ165" s="619"/>
      <c r="VPK165" s="619"/>
      <c r="VPL165" s="619"/>
      <c r="VPM165" s="619"/>
      <c r="VPN165" s="619"/>
      <c r="VPO165" s="619"/>
      <c r="VPP165" s="619"/>
      <c r="VPQ165" s="619"/>
      <c r="VPR165" s="619"/>
      <c r="VPS165" s="619"/>
      <c r="VPT165" s="619"/>
      <c r="VPU165" s="619"/>
      <c r="VPV165" s="619"/>
      <c r="VPW165" s="619"/>
      <c r="VPX165" s="619"/>
      <c r="VPY165" s="619"/>
      <c r="VPZ165" s="619"/>
      <c r="VQA165" s="619"/>
      <c r="VQB165" s="619"/>
      <c r="VQC165" s="619"/>
      <c r="VQD165" s="619"/>
      <c r="VQE165" s="619"/>
      <c r="VQF165" s="619"/>
      <c r="VQG165" s="619"/>
      <c r="VQH165" s="619"/>
      <c r="VQI165" s="619"/>
      <c r="VQJ165" s="619"/>
      <c r="VQK165" s="619"/>
      <c r="VQL165" s="619"/>
      <c r="VQM165" s="619"/>
      <c r="VQN165" s="619"/>
      <c r="VQO165" s="619"/>
      <c r="VQP165" s="619"/>
      <c r="VQQ165" s="619"/>
      <c r="VQR165" s="619"/>
      <c r="VQS165" s="619"/>
      <c r="VQT165" s="619"/>
      <c r="VQU165" s="619"/>
      <c r="VQV165" s="619"/>
      <c r="VQW165" s="619"/>
      <c r="VQX165" s="619"/>
      <c r="VQY165" s="619"/>
      <c r="VQZ165" s="619"/>
      <c r="VRA165" s="619"/>
      <c r="VRB165" s="619"/>
      <c r="VRC165" s="619"/>
      <c r="VRD165" s="619"/>
      <c r="VRE165" s="619"/>
      <c r="VRF165" s="619"/>
      <c r="VRG165" s="619"/>
      <c r="VRH165" s="619"/>
      <c r="VRI165" s="619"/>
      <c r="VRJ165" s="619"/>
      <c r="VRK165" s="619"/>
      <c r="VRL165" s="619"/>
      <c r="VRM165" s="619"/>
      <c r="VRN165" s="619"/>
      <c r="VRO165" s="619"/>
      <c r="VRP165" s="619"/>
      <c r="VRQ165" s="619"/>
      <c r="VRR165" s="619"/>
      <c r="VRS165" s="619"/>
      <c r="VRT165" s="619"/>
      <c r="VRU165" s="619"/>
      <c r="VRV165" s="619"/>
      <c r="VRW165" s="619"/>
      <c r="VRX165" s="619"/>
      <c r="VRY165" s="619"/>
      <c r="VRZ165" s="619"/>
      <c r="VSA165" s="619"/>
      <c r="VSB165" s="619"/>
      <c r="VSC165" s="619"/>
      <c r="VSD165" s="619"/>
      <c r="VSE165" s="619"/>
      <c r="VSF165" s="619"/>
      <c r="VSG165" s="619"/>
      <c r="VSH165" s="619"/>
      <c r="VSI165" s="619"/>
      <c r="VSJ165" s="619"/>
      <c r="VSK165" s="619"/>
      <c r="VSL165" s="619"/>
      <c r="VSM165" s="619"/>
      <c r="VSN165" s="619"/>
      <c r="VSO165" s="619"/>
      <c r="VSP165" s="619"/>
      <c r="VSQ165" s="619"/>
      <c r="VSR165" s="619"/>
      <c r="VSS165" s="619"/>
      <c r="VST165" s="619"/>
      <c r="VSU165" s="619"/>
      <c r="VSV165" s="619"/>
      <c r="VSW165" s="619"/>
      <c r="VSX165" s="619"/>
      <c r="VSY165" s="619"/>
      <c r="VSZ165" s="619"/>
      <c r="VTA165" s="619"/>
      <c r="VTB165" s="619"/>
      <c r="VTC165" s="619"/>
      <c r="VTD165" s="619"/>
      <c r="VTE165" s="619"/>
      <c r="VTF165" s="619"/>
      <c r="VTG165" s="619"/>
      <c r="VTH165" s="619"/>
      <c r="VTI165" s="619"/>
      <c r="VTJ165" s="619"/>
      <c r="VTK165" s="619"/>
      <c r="VTL165" s="619"/>
      <c r="VTM165" s="619"/>
      <c r="VTN165" s="619"/>
      <c r="VTO165" s="619"/>
      <c r="VTP165" s="619"/>
      <c r="VTQ165" s="619"/>
      <c r="VTR165" s="619"/>
      <c r="VTS165" s="619"/>
      <c r="VTT165" s="619"/>
      <c r="VTU165" s="619"/>
      <c r="VTV165" s="619"/>
      <c r="VTW165" s="619"/>
      <c r="VTX165" s="619"/>
      <c r="VTY165" s="619"/>
      <c r="VTZ165" s="619"/>
      <c r="VUA165" s="619"/>
      <c r="VUB165" s="619"/>
      <c r="VUC165" s="619"/>
      <c r="VUD165" s="619"/>
      <c r="VUE165" s="619"/>
      <c r="VUF165" s="619"/>
      <c r="VUG165" s="619"/>
      <c r="VUH165" s="619"/>
      <c r="VUI165" s="619"/>
      <c r="VUJ165" s="619"/>
      <c r="VUK165" s="619"/>
      <c r="VUL165" s="619"/>
      <c r="VUM165" s="619"/>
      <c r="VUN165" s="619"/>
      <c r="VUO165" s="619"/>
      <c r="VUP165" s="619"/>
      <c r="VUQ165" s="619"/>
      <c r="VUR165" s="619"/>
      <c r="VUS165" s="619"/>
      <c r="VUT165" s="619"/>
      <c r="VUU165" s="619"/>
      <c r="VUV165" s="619"/>
      <c r="VUW165" s="619"/>
      <c r="VUX165" s="619"/>
      <c r="VUY165" s="619"/>
      <c r="VUZ165" s="619"/>
      <c r="VVA165" s="619"/>
      <c r="VVB165" s="619"/>
      <c r="VVC165" s="619"/>
      <c r="VVD165" s="619"/>
      <c r="VVE165" s="619"/>
      <c r="VVF165" s="619"/>
      <c r="VVG165" s="619"/>
      <c r="VVH165" s="619"/>
      <c r="VVI165" s="619"/>
      <c r="VVJ165" s="619"/>
      <c r="VVK165" s="619"/>
      <c r="VVL165" s="619"/>
      <c r="VVM165" s="619"/>
      <c r="VVN165" s="619"/>
      <c r="VVO165" s="619"/>
      <c r="VVP165" s="619"/>
      <c r="VVQ165" s="619"/>
      <c r="VVR165" s="619"/>
      <c r="VVS165" s="619"/>
      <c r="VVT165" s="619"/>
      <c r="VVU165" s="619"/>
      <c r="VVV165" s="619"/>
      <c r="VVW165" s="619"/>
      <c r="VVX165" s="619"/>
      <c r="VVY165" s="619"/>
      <c r="VVZ165" s="619"/>
      <c r="VWA165" s="619"/>
      <c r="VWB165" s="619"/>
      <c r="VWC165" s="619"/>
      <c r="VWD165" s="619"/>
      <c r="VWE165" s="619"/>
      <c r="VWF165" s="619"/>
      <c r="VWG165" s="619"/>
      <c r="VWH165" s="619"/>
      <c r="VWI165" s="619"/>
      <c r="VWJ165" s="619"/>
      <c r="VWK165" s="619"/>
      <c r="VWL165" s="619"/>
      <c r="VWM165" s="619"/>
      <c r="VWN165" s="619"/>
      <c r="VWO165" s="619"/>
      <c r="VWP165" s="619"/>
      <c r="VWQ165" s="619"/>
      <c r="VWR165" s="619"/>
      <c r="VWS165" s="619"/>
      <c r="VWT165" s="619"/>
      <c r="VWU165" s="619"/>
      <c r="VWV165" s="619"/>
      <c r="VWW165" s="619"/>
      <c r="VWX165" s="619"/>
      <c r="VWY165" s="619"/>
      <c r="VWZ165" s="619"/>
      <c r="VXA165" s="619"/>
      <c r="VXB165" s="619"/>
      <c r="VXC165" s="619"/>
      <c r="VXD165" s="619"/>
      <c r="VXE165" s="619"/>
      <c r="VXF165" s="619"/>
      <c r="VXG165" s="619"/>
      <c r="VXH165" s="619"/>
      <c r="VXI165" s="619"/>
      <c r="VXJ165" s="619"/>
      <c r="VXK165" s="619"/>
      <c r="VXL165" s="619"/>
      <c r="VXM165" s="619"/>
      <c r="VXN165" s="619"/>
      <c r="VXO165" s="619"/>
      <c r="VXP165" s="619"/>
      <c r="VXQ165" s="619"/>
      <c r="VXR165" s="619"/>
      <c r="VXS165" s="619"/>
      <c r="VXT165" s="619"/>
      <c r="VXU165" s="619"/>
      <c r="VXV165" s="619"/>
      <c r="VXW165" s="619"/>
      <c r="VXX165" s="619"/>
      <c r="VXY165" s="619"/>
      <c r="VXZ165" s="619"/>
      <c r="VYA165" s="619"/>
      <c r="VYB165" s="619"/>
      <c r="VYC165" s="619"/>
      <c r="VYD165" s="619"/>
      <c r="VYE165" s="619"/>
      <c r="VYF165" s="619"/>
      <c r="VYG165" s="619"/>
      <c r="VYH165" s="619"/>
      <c r="VYI165" s="619"/>
      <c r="VYJ165" s="619"/>
      <c r="VYK165" s="619"/>
      <c r="VYL165" s="619"/>
      <c r="VYM165" s="619"/>
      <c r="VYN165" s="619"/>
      <c r="VYO165" s="619"/>
      <c r="VYP165" s="619"/>
      <c r="VYQ165" s="619"/>
      <c r="VYR165" s="619"/>
      <c r="VYS165" s="619"/>
      <c r="VYT165" s="619"/>
      <c r="VYU165" s="619"/>
      <c r="VYV165" s="619"/>
      <c r="VYW165" s="619"/>
      <c r="VYX165" s="619"/>
      <c r="VYY165" s="619"/>
      <c r="VYZ165" s="619"/>
      <c r="VZA165" s="619"/>
      <c r="VZB165" s="619"/>
      <c r="VZC165" s="619"/>
      <c r="VZD165" s="619"/>
      <c r="VZE165" s="619"/>
      <c r="VZF165" s="619"/>
      <c r="VZG165" s="619"/>
      <c r="VZH165" s="619"/>
      <c r="VZI165" s="619"/>
      <c r="VZJ165" s="619"/>
      <c r="VZK165" s="619"/>
      <c r="VZL165" s="619"/>
      <c r="VZM165" s="619"/>
      <c r="VZN165" s="619"/>
      <c r="VZO165" s="619"/>
      <c r="VZP165" s="619"/>
      <c r="VZQ165" s="619"/>
      <c r="VZR165" s="619"/>
      <c r="VZS165" s="619"/>
      <c r="VZT165" s="619"/>
      <c r="VZU165" s="619"/>
      <c r="VZV165" s="619"/>
      <c r="VZW165" s="619"/>
      <c r="VZX165" s="619"/>
      <c r="VZY165" s="619"/>
      <c r="VZZ165" s="619"/>
      <c r="WAA165" s="619"/>
      <c r="WAB165" s="619"/>
      <c r="WAC165" s="619"/>
      <c r="WAD165" s="619"/>
      <c r="WAE165" s="619"/>
      <c r="WAF165" s="619"/>
      <c r="WAG165" s="619"/>
      <c r="WAH165" s="619"/>
      <c r="WAI165" s="619"/>
      <c r="WAJ165" s="619"/>
      <c r="WAK165" s="619"/>
      <c r="WAL165" s="619"/>
      <c r="WAM165" s="619"/>
      <c r="WAN165" s="619"/>
      <c r="WAO165" s="619"/>
      <c r="WAP165" s="619"/>
      <c r="WAQ165" s="619"/>
      <c r="WAR165" s="619"/>
      <c r="WAS165" s="619"/>
      <c r="WAT165" s="619"/>
      <c r="WAU165" s="619"/>
      <c r="WAV165" s="619"/>
      <c r="WAW165" s="619"/>
      <c r="WAX165" s="619"/>
      <c r="WAY165" s="619"/>
      <c r="WAZ165" s="619"/>
      <c r="WBA165" s="619"/>
      <c r="WBB165" s="619"/>
      <c r="WBC165" s="619"/>
      <c r="WBD165" s="619"/>
      <c r="WBE165" s="619"/>
      <c r="WBF165" s="619"/>
      <c r="WBG165" s="619"/>
      <c r="WBH165" s="619"/>
      <c r="WBI165" s="619"/>
      <c r="WBJ165" s="619"/>
      <c r="WBK165" s="619"/>
      <c r="WBL165" s="619"/>
      <c r="WBM165" s="619"/>
      <c r="WBN165" s="619"/>
      <c r="WBO165" s="619"/>
      <c r="WBP165" s="619"/>
      <c r="WBQ165" s="619"/>
      <c r="WBR165" s="619"/>
      <c r="WBS165" s="619"/>
      <c r="WBT165" s="619"/>
      <c r="WBU165" s="619"/>
      <c r="WBV165" s="619"/>
      <c r="WBW165" s="619"/>
      <c r="WBX165" s="619"/>
      <c r="WBY165" s="619"/>
      <c r="WBZ165" s="619"/>
      <c r="WCA165" s="619"/>
      <c r="WCB165" s="619"/>
      <c r="WCC165" s="619"/>
      <c r="WCD165" s="619"/>
      <c r="WCE165" s="619"/>
      <c r="WCF165" s="619"/>
      <c r="WCG165" s="619"/>
      <c r="WCH165" s="619"/>
      <c r="WCI165" s="619"/>
      <c r="WCJ165" s="619"/>
      <c r="WCK165" s="619"/>
      <c r="WCL165" s="619"/>
      <c r="WCM165" s="619"/>
      <c r="WCN165" s="619"/>
      <c r="WCO165" s="619"/>
      <c r="WCP165" s="619"/>
      <c r="WCQ165" s="619"/>
      <c r="WCR165" s="619"/>
      <c r="WCS165" s="619"/>
      <c r="WCT165" s="619"/>
      <c r="WCU165" s="619"/>
      <c r="WCV165" s="619"/>
      <c r="WCW165" s="619"/>
      <c r="WCX165" s="619"/>
      <c r="WCY165" s="619"/>
      <c r="WCZ165" s="619"/>
      <c r="WDA165" s="619"/>
      <c r="WDB165" s="619"/>
      <c r="WDC165" s="619"/>
      <c r="WDD165" s="619"/>
      <c r="WDE165" s="619"/>
      <c r="WDF165" s="619"/>
      <c r="WDG165" s="619"/>
      <c r="WDH165" s="619"/>
      <c r="WDI165" s="619"/>
      <c r="WDJ165" s="619"/>
      <c r="WDK165" s="619"/>
      <c r="WDL165" s="619"/>
      <c r="WDM165" s="619"/>
      <c r="WDN165" s="619"/>
      <c r="WDO165" s="619"/>
      <c r="WDP165" s="619"/>
      <c r="WDQ165" s="619"/>
      <c r="WDR165" s="619"/>
      <c r="WDS165" s="619"/>
      <c r="WDT165" s="619"/>
      <c r="WDU165" s="619"/>
      <c r="WDV165" s="619"/>
      <c r="WDW165" s="619"/>
      <c r="WDX165" s="619"/>
      <c r="WDY165" s="619"/>
      <c r="WDZ165" s="619"/>
      <c r="WEA165" s="619"/>
      <c r="WEB165" s="619"/>
      <c r="WEC165" s="619"/>
      <c r="WED165" s="619"/>
      <c r="WEE165" s="619"/>
      <c r="WEF165" s="619"/>
      <c r="WEG165" s="619"/>
      <c r="WEH165" s="619"/>
      <c r="WEI165" s="619"/>
      <c r="WEJ165" s="619"/>
      <c r="WEK165" s="619"/>
      <c r="WEL165" s="619"/>
      <c r="WEM165" s="619"/>
      <c r="WEN165" s="619"/>
      <c r="WEO165" s="619"/>
      <c r="WEP165" s="619"/>
      <c r="WEQ165" s="619"/>
      <c r="WER165" s="619"/>
      <c r="WES165" s="619"/>
      <c r="WET165" s="619"/>
      <c r="WEU165" s="619"/>
      <c r="WEV165" s="619"/>
      <c r="WEW165" s="619"/>
      <c r="WEX165" s="619"/>
      <c r="WEY165" s="619"/>
      <c r="WEZ165" s="619"/>
      <c r="WFA165" s="619"/>
      <c r="WFB165" s="619"/>
      <c r="WFC165" s="619"/>
      <c r="WFD165" s="619"/>
      <c r="WFE165" s="619"/>
      <c r="WFF165" s="619"/>
      <c r="WFG165" s="619"/>
      <c r="WFH165" s="619"/>
      <c r="WFI165" s="619"/>
      <c r="WFJ165" s="619"/>
      <c r="WFK165" s="619"/>
      <c r="WFL165" s="619"/>
      <c r="WFM165" s="619"/>
      <c r="WFN165" s="619"/>
      <c r="WFO165" s="619"/>
      <c r="WFP165" s="619"/>
      <c r="WFQ165" s="619"/>
      <c r="WFR165" s="619"/>
      <c r="WFS165" s="619"/>
      <c r="WFT165" s="619"/>
      <c r="WFU165" s="619"/>
      <c r="WFV165" s="619"/>
      <c r="WFW165" s="619"/>
      <c r="WFX165" s="619"/>
      <c r="WFY165" s="619"/>
      <c r="WFZ165" s="619"/>
      <c r="WGA165" s="619"/>
      <c r="WGB165" s="619"/>
      <c r="WGC165" s="619"/>
      <c r="WGD165" s="619"/>
      <c r="WGE165" s="619"/>
      <c r="WGF165" s="619"/>
      <c r="WGG165" s="619"/>
      <c r="WGH165" s="619"/>
      <c r="WGI165" s="619"/>
      <c r="WGJ165" s="619"/>
      <c r="WGK165" s="619"/>
      <c r="WGL165" s="619"/>
      <c r="WGM165" s="619"/>
      <c r="WGN165" s="619"/>
      <c r="WGO165" s="619"/>
      <c r="WGP165" s="619"/>
      <c r="WGQ165" s="619"/>
      <c r="WGR165" s="619"/>
      <c r="WGS165" s="619"/>
      <c r="WGT165" s="619"/>
      <c r="WGU165" s="619"/>
      <c r="WGV165" s="619"/>
      <c r="WGW165" s="619"/>
      <c r="WGX165" s="619"/>
      <c r="WGY165" s="619"/>
      <c r="WGZ165" s="619"/>
      <c r="WHA165" s="619"/>
      <c r="WHB165" s="619"/>
      <c r="WHC165" s="619"/>
      <c r="WHD165" s="619"/>
      <c r="WHE165" s="619"/>
      <c r="WHF165" s="619"/>
      <c r="WHG165" s="619"/>
      <c r="WHH165" s="619"/>
      <c r="WHI165" s="619"/>
      <c r="WHJ165" s="619"/>
      <c r="WHK165" s="619"/>
      <c r="WHL165" s="619"/>
      <c r="WHM165" s="619"/>
      <c r="WHN165" s="619"/>
      <c r="WHO165" s="619"/>
      <c r="WHP165" s="619"/>
      <c r="WHQ165" s="619"/>
      <c r="WHR165" s="619"/>
      <c r="WHS165" s="619"/>
      <c r="WHT165" s="619"/>
      <c r="WHU165" s="619"/>
      <c r="WHV165" s="619"/>
      <c r="WHW165" s="619"/>
      <c r="WHX165" s="619"/>
      <c r="WHY165" s="619"/>
      <c r="WHZ165" s="619"/>
      <c r="WIA165" s="619"/>
      <c r="WIB165" s="619"/>
      <c r="WIC165" s="619"/>
      <c r="WID165" s="619"/>
      <c r="WIE165" s="619"/>
      <c r="WIF165" s="619"/>
      <c r="WIG165" s="619"/>
      <c r="WIH165" s="619"/>
      <c r="WII165" s="619"/>
      <c r="WIJ165" s="619"/>
      <c r="WIK165" s="619"/>
      <c r="WIL165" s="619"/>
      <c r="WIM165" s="619"/>
      <c r="WIN165" s="619"/>
      <c r="WIO165" s="619"/>
      <c r="WIP165" s="619"/>
      <c r="WIQ165" s="619"/>
      <c r="WIR165" s="619"/>
      <c r="WIS165" s="619"/>
      <c r="WIT165" s="619"/>
      <c r="WIU165" s="619"/>
      <c r="WIV165" s="619"/>
      <c r="WIW165" s="619"/>
      <c r="WIX165" s="619"/>
      <c r="WIY165" s="619"/>
      <c r="WIZ165" s="619"/>
      <c r="WJA165" s="619"/>
      <c r="WJB165" s="619"/>
      <c r="WJC165" s="619"/>
      <c r="WJD165" s="619"/>
      <c r="WJE165" s="619"/>
      <c r="WJF165" s="619"/>
      <c r="WJG165" s="619"/>
      <c r="WJH165" s="619"/>
      <c r="WJI165" s="619"/>
      <c r="WJJ165" s="619"/>
      <c r="WJK165" s="619"/>
      <c r="WJL165" s="619"/>
      <c r="WJM165" s="619"/>
      <c r="WJN165" s="619"/>
      <c r="WJO165" s="619"/>
      <c r="WJP165" s="619"/>
      <c r="WJQ165" s="619"/>
      <c r="WJR165" s="619"/>
      <c r="WJS165" s="619"/>
      <c r="WJT165" s="619"/>
      <c r="WJU165" s="619"/>
      <c r="WJV165" s="619"/>
      <c r="WJW165" s="619"/>
      <c r="WJX165" s="619"/>
      <c r="WJY165" s="619"/>
      <c r="WJZ165" s="619"/>
      <c r="WKA165" s="619"/>
      <c r="WKB165" s="619"/>
      <c r="WKC165" s="619"/>
      <c r="WKD165" s="619"/>
      <c r="WKE165" s="619"/>
      <c r="WKF165" s="619"/>
      <c r="WKG165" s="619"/>
      <c r="WKH165" s="619"/>
      <c r="WKI165" s="619"/>
      <c r="WKJ165" s="619"/>
      <c r="WKK165" s="619"/>
      <c r="WKL165" s="619"/>
      <c r="WKM165" s="619"/>
      <c r="WKN165" s="619"/>
      <c r="WKO165" s="619"/>
      <c r="WKP165" s="619"/>
      <c r="WKQ165" s="619"/>
      <c r="WKR165" s="619"/>
      <c r="WKS165" s="619"/>
      <c r="WKT165" s="619"/>
      <c r="WKU165" s="619"/>
      <c r="WKV165" s="619"/>
      <c r="WKW165" s="619"/>
      <c r="WKX165" s="619"/>
      <c r="WKY165" s="619"/>
      <c r="WKZ165" s="619"/>
      <c r="WLA165" s="619"/>
      <c r="WLB165" s="619"/>
      <c r="WLC165" s="619"/>
      <c r="WLD165" s="619"/>
      <c r="WLE165" s="619"/>
      <c r="WLF165" s="619"/>
      <c r="WLG165" s="619"/>
      <c r="WLH165" s="619"/>
      <c r="WLI165" s="619"/>
      <c r="WLJ165" s="619"/>
      <c r="WLK165" s="619"/>
      <c r="WLL165" s="619"/>
      <c r="WLM165" s="619"/>
      <c r="WLN165" s="619"/>
      <c r="WLO165" s="619"/>
      <c r="WLP165" s="619"/>
      <c r="WLQ165" s="619"/>
      <c r="WLR165" s="619"/>
      <c r="WLS165" s="619"/>
      <c r="WLT165" s="619"/>
      <c r="WLU165" s="619"/>
      <c r="WLV165" s="619"/>
      <c r="WLW165" s="619"/>
      <c r="WLX165" s="619"/>
      <c r="WLY165" s="619"/>
      <c r="WLZ165" s="619"/>
      <c r="WMA165" s="619"/>
      <c r="WMB165" s="619"/>
      <c r="WMC165" s="619"/>
      <c r="WMD165" s="619"/>
      <c r="WME165" s="619"/>
      <c r="WMF165" s="619"/>
      <c r="WMG165" s="619"/>
      <c r="WMH165" s="619"/>
      <c r="WMI165" s="619"/>
      <c r="WMJ165" s="619"/>
      <c r="WMK165" s="619"/>
      <c r="WML165" s="619"/>
      <c r="WMM165" s="619"/>
      <c r="WMN165" s="619"/>
      <c r="WMO165" s="619"/>
      <c r="WMP165" s="619"/>
      <c r="WMQ165" s="619"/>
      <c r="WMR165" s="619"/>
      <c r="WMS165" s="619"/>
      <c r="WMT165" s="619"/>
      <c r="WMU165" s="619"/>
      <c r="WMV165" s="619"/>
      <c r="WMW165" s="619"/>
      <c r="WMX165" s="619"/>
      <c r="WMY165" s="619"/>
      <c r="WMZ165" s="619"/>
      <c r="WNA165" s="619"/>
      <c r="WNB165" s="619"/>
      <c r="WNC165" s="619"/>
      <c r="WND165" s="619"/>
      <c r="WNE165" s="619"/>
      <c r="WNF165" s="619"/>
      <c r="WNG165" s="619"/>
      <c r="WNH165" s="619"/>
      <c r="WNI165" s="619"/>
      <c r="WNJ165" s="619"/>
      <c r="WNK165" s="619"/>
      <c r="WNL165" s="619"/>
      <c r="WNM165" s="619"/>
      <c r="WNN165" s="619"/>
      <c r="WNO165" s="619"/>
      <c r="WNP165" s="619"/>
      <c r="WNQ165" s="619"/>
      <c r="WNR165" s="619"/>
      <c r="WNS165" s="619"/>
      <c r="WNT165" s="619"/>
      <c r="WNU165" s="619"/>
      <c r="WNV165" s="619"/>
      <c r="WNW165" s="619"/>
      <c r="WNX165" s="619"/>
      <c r="WNY165" s="619"/>
      <c r="WNZ165" s="619"/>
      <c r="WOA165" s="619"/>
      <c r="WOB165" s="619"/>
      <c r="WOC165" s="619"/>
      <c r="WOD165" s="619"/>
      <c r="WOE165" s="619"/>
      <c r="WOF165" s="619"/>
      <c r="WOG165" s="619"/>
      <c r="WOH165" s="619"/>
      <c r="WOI165" s="619"/>
      <c r="WOJ165" s="619"/>
      <c r="WOK165" s="619"/>
      <c r="WOL165" s="619"/>
      <c r="WOM165" s="619"/>
      <c r="WON165" s="619"/>
      <c r="WOO165" s="619"/>
      <c r="WOP165" s="619"/>
      <c r="WOQ165" s="619"/>
      <c r="WOR165" s="619"/>
      <c r="WOS165" s="619"/>
      <c r="WOT165" s="619"/>
      <c r="WOU165" s="619"/>
      <c r="WOV165" s="619"/>
      <c r="WOW165" s="619"/>
      <c r="WOX165" s="619"/>
      <c r="WOY165" s="619"/>
      <c r="WOZ165" s="619"/>
      <c r="WPA165" s="619"/>
      <c r="WPB165" s="619"/>
      <c r="WPC165" s="619"/>
      <c r="WPD165" s="619"/>
      <c r="WPE165" s="619"/>
      <c r="WPF165" s="619"/>
      <c r="WPG165" s="619"/>
      <c r="WPH165" s="619"/>
      <c r="WPI165" s="619"/>
      <c r="WPJ165" s="619"/>
      <c r="WPK165" s="619"/>
      <c r="WPL165" s="619"/>
      <c r="WPM165" s="619"/>
      <c r="WPN165" s="619"/>
      <c r="WPO165" s="619"/>
      <c r="WPP165" s="619"/>
      <c r="WPQ165" s="619"/>
      <c r="WPR165" s="619"/>
      <c r="WPS165" s="619"/>
      <c r="WPT165" s="619"/>
      <c r="WPU165" s="619"/>
      <c r="WPV165" s="619"/>
      <c r="WPW165" s="619"/>
      <c r="WPX165" s="619"/>
      <c r="WPY165" s="619"/>
      <c r="WPZ165" s="619"/>
      <c r="WQA165" s="619"/>
      <c r="WQB165" s="619"/>
      <c r="WQC165" s="619"/>
      <c r="WQD165" s="619"/>
      <c r="WQE165" s="619"/>
      <c r="WQF165" s="619"/>
      <c r="WQG165" s="619"/>
      <c r="WQH165" s="619"/>
      <c r="WQI165" s="619"/>
      <c r="WQJ165" s="619"/>
      <c r="WQK165" s="619"/>
      <c r="WQL165" s="619"/>
      <c r="WQM165" s="619"/>
      <c r="WQN165" s="619"/>
      <c r="WQO165" s="619"/>
      <c r="WQP165" s="619"/>
      <c r="WQQ165" s="619"/>
      <c r="WQR165" s="619"/>
      <c r="WQS165" s="619"/>
      <c r="WQT165" s="619"/>
      <c r="WQU165" s="619"/>
      <c r="WQV165" s="619"/>
      <c r="WQW165" s="619"/>
      <c r="WQX165" s="619"/>
      <c r="WQY165" s="619"/>
      <c r="WQZ165" s="619"/>
      <c r="WRA165" s="619"/>
      <c r="WRB165" s="619"/>
      <c r="WRC165" s="619"/>
      <c r="WRD165" s="619"/>
      <c r="WRE165" s="619"/>
      <c r="WRF165" s="619"/>
      <c r="WRG165" s="619"/>
      <c r="WRH165" s="619"/>
      <c r="WRI165" s="619"/>
      <c r="WRJ165" s="619"/>
      <c r="WRK165" s="619"/>
      <c r="WRL165" s="619"/>
      <c r="WRM165" s="619"/>
      <c r="WRN165" s="619"/>
      <c r="WRO165" s="619"/>
      <c r="WRP165" s="619"/>
      <c r="WRQ165" s="619"/>
      <c r="WRR165" s="619"/>
      <c r="WRS165" s="619"/>
      <c r="WRT165" s="619"/>
      <c r="WRU165" s="619"/>
      <c r="WRV165" s="619"/>
      <c r="WRW165" s="619"/>
      <c r="WRX165" s="619"/>
      <c r="WRY165" s="619"/>
      <c r="WRZ165" s="619"/>
      <c r="WSA165" s="619"/>
      <c r="WSB165" s="619"/>
      <c r="WSC165" s="619"/>
      <c r="WSD165" s="619"/>
      <c r="WSE165" s="619"/>
      <c r="WSF165" s="619"/>
      <c r="WSG165" s="619"/>
      <c r="WSH165" s="619"/>
      <c r="WSI165" s="619"/>
      <c r="WSJ165" s="619"/>
      <c r="WSK165" s="619"/>
      <c r="WSL165" s="619"/>
      <c r="WSM165" s="619"/>
      <c r="WSN165" s="619"/>
      <c r="WSO165" s="619"/>
      <c r="WSP165" s="619"/>
      <c r="WSQ165" s="619"/>
      <c r="WSR165" s="619"/>
      <c r="WSS165" s="619"/>
      <c r="WST165" s="619"/>
      <c r="WSU165" s="619"/>
      <c r="WSV165" s="619"/>
      <c r="WSW165" s="619"/>
      <c r="WSX165" s="619"/>
      <c r="WSY165" s="619"/>
      <c r="WSZ165" s="619"/>
      <c r="WTA165" s="619"/>
      <c r="WTB165" s="619"/>
      <c r="WTC165" s="619"/>
      <c r="WTD165" s="619"/>
      <c r="WTE165" s="619"/>
      <c r="WTF165" s="619"/>
      <c r="WTG165" s="619"/>
      <c r="WTH165" s="619"/>
      <c r="WTI165" s="619"/>
      <c r="WTJ165" s="619"/>
      <c r="WTK165" s="619"/>
      <c r="WTL165" s="619"/>
      <c r="WTM165" s="619"/>
      <c r="WTN165" s="619"/>
      <c r="WTO165" s="619"/>
      <c r="WTP165" s="619"/>
      <c r="WTQ165" s="619"/>
      <c r="WTR165" s="619"/>
      <c r="WTS165" s="619"/>
      <c r="WTT165" s="619"/>
      <c r="WTU165" s="619"/>
      <c r="WTV165" s="619"/>
      <c r="WTW165" s="619"/>
      <c r="WTX165" s="619"/>
      <c r="WTY165" s="619"/>
      <c r="WTZ165" s="619"/>
      <c r="WUA165" s="619"/>
      <c r="WUB165" s="619"/>
      <c r="WUC165" s="619"/>
      <c r="WUD165" s="619"/>
      <c r="WUE165" s="619"/>
      <c r="WUF165" s="619"/>
      <c r="WUG165" s="619"/>
      <c r="WUH165" s="619"/>
      <c r="WUI165" s="619"/>
      <c r="WUJ165" s="619"/>
      <c r="WUK165" s="619"/>
      <c r="WUL165" s="619"/>
      <c r="WUM165" s="619"/>
      <c r="WUN165" s="619"/>
      <c r="WUO165" s="619"/>
      <c r="WUP165" s="619"/>
      <c r="WUQ165" s="619"/>
      <c r="WUR165" s="619"/>
      <c r="WUS165" s="619"/>
      <c r="WUT165" s="619"/>
      <c r="WUU165" s="619"/>
      <c r="WUV165" s="619"/>
      <c r="WUW165" s="619"/>
      <c r="WUX165" s="619"/>
      <c r="WUY165" s="619"/>
      <c r="WUZ165" s="619"/>
      <c r="WVA165" s="619"/>
      <c r="WVB165" s="619"/>
      <c r="WVC165" s="619"/>
      <c r="WVD165" s="619"/>
      <c r="WVE165" s="619"/>
      <c r="WVF165" s="619"/>
      <c r="WVG165" s="619"/>
      <c r="WVH165" s="619"/>
      <c r="WVI165" s="619"/>
      <c r="WVJ165" s="619"/>
      <c r="WVK165" s="619"/>
      <c r="WVL165" s="619"/>
      <c r="WVM165" s="619"/>
      <c r="WVN165" s="619"/>
      <c r="WVO165" s="619"/>
    </row>
    <row r="166" spans="1:16135" s="620" customFormat="1" x14ac:dyDescent="0.25">
      <c r="A166" s="619"/>
      <c r="B166" s="619"/>
      <c r="C166" s="619"/>
      <c r="D166" s="619"/>
      <c r="E166" s="619"/>
      <c r="G166" s="364"/>
      <c r="I166" s="365">
        <f>SUM(F163-G163)</f>
        <v>-628320.20000000065</v>
      </c>
      <c r="BY166" s="619"/>
      <c r="BZ166" s="619"/>
      <c r="CA166" s="619"/>
      <c r="CB166" s="619"/>
      <c r="CC166" s="619"/>
      <c r="CD166" s="619"/>
      <c r="CE166" s="619"/>
      <c r="CF166" s="619"/>
      <c r="CG166" s="619"/>
      <c r="CH166" s="619"/>
      <c r="CI166" s="619"/>
      <c r="CJ166" s="619"/>
      <c r="CK166" s="619"/>
      <c r="CL166" s="619"/>
      <c r="CM166" s="619"/>
      <c r="CN166" s="619"/>
      <c r="CO166" s="619"/>
      <c r="CP166" s="619"/>
      <c r="CQ166" s="619"/>
      <c r="CR166" s="619"/>
      <c r="CS166" s="619"/>
      <c r="CT166" s="619"/>
      <c r="CU166" s="619"/>
      <c r="CV166" s="619"/>
      <c r="CW166" s="619"/>
      <c r="CX166" s="619"/>
      <c r="CY166" s="619"/>
      <c r="CZ166" s="619"/>
      <c r="DA166" s="619"/>
      <c r="DB166" s="619"/>
      <c r="DC166" s="619"/>
      <c r="DD166" s="619"/>
      <c r="DE166" s="619"/>
      <c r="DF166" s="619"/>
      <c r="DG166" s="619"/>
      <c r="DH166" s="619"/>
      <c r="DI166" s="619"/>
      <c r="DJ166" s="619"/>
      <c r="DK166" s="619"/>
      <c r="DL166" s="619"/>
      <c r="DM166" s="619"/>
      <c r="DN166" s="619"/>
      <c r="DO166" s="619"/>
      <c r="DP166" s="619"/>
      <c r="DQ166" s="619"/>
      <c r="DR166" s="619"/>
      <c r="DS166" s="619"/>
      <c r="DT166" s="619"/>
      <c r="DU166" s="619"/>
      <c r="DV166" s="619"/>
      <c r="DW166" s="619"/>
      <c r="DX166" s="619"/>
      <c r="DY166" s="619"/>
      <c r="DZ166" s="619"/>
      <c r="EA166" s="619"/>
      <c r="EB166" s="619"/>
      <c r="EC166" s="619"/>
      <c r="ED166" s="619"/>
      <c r="EE166" s="619"/>
      <c r="EF166" s="619"/>
      <c r="EG166" s="619"/>
      <c r="EH166" s="619"/>
      <c r="EI166" s="619"/>
      <c r="EJ166" s="619"/>
      <c r="EK166" s="619"/>
      <c r="EL166" s="619"/>
      <c r="EM166" s="619"/>
      <c r="EN166" s="619"/>
      <c r="EO166" s="619"/>
      <c r="EP166" s="619"/>
      <c r="EQ166" s="619"/>
      <c r="ER166" s="619"/>
      <c r="ES166" s="619"/>
      <c r="ET166" s="619"/>
      <c r="EU166" s="619"/>
      <c r="EV166" s="619"/>
      <c r="EW166" s="619"/>
      <c r="EX166" s="619"/>
      <c r="EY166" s="619"/>
      <c r="EZ166" s="619"/>
      <c r="FA166" s="619"/>
      <c r="FB166" s="619"/>
      <c r="FC166" s="619"/>
      <c r="FD166" s="619"/>
      <c r="FE166" s="619"/>
      <c r="FF166" s="619"/>
      <c r="FG166" s="619"/>
      <c r="FH166" s="619"/>
      <c r="FI166" s="619"/>
      <c r="FJ166" s="619"/>
      <c r="FK166" s="619"/>
      <c r="FL166" s="619"/>
      <c r="FM166" s="619"/>
      <c r="FN166" s="619"/>
      <c r="FO166" s="619"/>
      <c r="FP166" s="619"/>
      <c r="FQ166" s="619"/>
      <c r="FR166" s="619"/>
      <c r="FS166" s="619"/>
      <c r="FT166" s="619"/>
      <c r="FU166" s="619"/>
      <c r="FV166" s="619"/>
      <c r="FW166" s="619"/>
      <c r="FX166" s="619"/>
      <c r="FY166" s="619"/>
      <c r="FZ166" s="619"/>
      <c r="GA166" s="619"/>
      <c r="GB166" s="619"/>
      <c r="GC166" s="619"/>
      <c r="GD166" s="619"/>
      <c r="GE166" s="619"/>
      <c r="GF166" s="619"/>
      <c r="GG166" s="619"/>
      <c r="GH166" s="619"/>
      <c r="GI166" s="619"/>
      <c r="GJ166" s="619"/>
      <c r="GK166" s="619"/>
      <c r="GL166" s="619"/>
      <c r="GM166" s="619"/>
      <c r="GN166" s="619"/>
      <c r="GO166" s="619"/>
      <c r="GP166" s="619"/>
      <c r="GQ166" s="619"/>
      <c r="GR166" s="619"/>
      <c r="GS166" s="619"/>
      <c r="GT166" s="619"/>
      <c r="GU166" s="619"/>
      <c r="GV166" s="619"/>
      <c r="GW166" s="619"/>
      <c r="GX166" s="619"/>
      <c r="GY166" s="619"/>
      <c r="GZ166" s="619"/>
      <c r="HA166" s="619"/>
      <c r="HB166" s="619"/>
      <c r="HC166" s="619"/>
      <c r="HD166" s="619"/>
      <c r="HE166" s="619"/>
      <c r="HF166" s="619"/>
      <c r="HG166" s="619"/>
      <c r="HH166" s="619"/>
      <c r="HI166" s="619"/>
      <c r="HJ166" s="619"/>
      <c r="HK166" s="619"/>
      <c r="HL166" s="619"/>
      <c r="HM166" s="619"/>
      <c r="HN166" s="619"/>
      <c r="HO166" s="619"/>
      <c r="HP166" s="619"/>
      <c r="HQ166" s="619"/>
      <c r="HR166" s="619"/>
      <c r="HS166" s="619"/>
      <c r="HT166" s="619"/>
      <c r="HU166" s="619"/>
      <c r="HV166" s="619"/>
      <c r="HW166" s="619"/>
      <c r="HX166" s="619"/>
      <c r="HY166" s="619"/>
      <c r="HZ166" s="619"/>
      <c r="IA166" s="619"/>
      <c r="IB166" s="619"/>
      <c r="IC166" s="619"/>
      <c r="ID166" s="619"/>
      <c r="IE166" s="619"/>
      <c r="IF166" s="619"/>
      <c r="IG166" s="619"/>
      <c r="IH166" s="619"/>
      <c r="II166" s="619"/>
      <c r="IJ166" s="619"/>
      <c r="IK166" s="619"/>
      <c r="IL166" s="619"/>
      <c r="IM166" s="619"/>
      <c r="IN166" s="619"/>
      <c r="IO166" s="619"/>
      <c r="IP166" s="619"/>
      <c r="IQ166" s="619"/>
      <c r="IR166" s="619"/>
      <c r="IS166" s="619"/>
      <c r="IT166" s="619"/>
      <c r="IU166" s="619"/>
      <c r="IV166" s="619"/>
      <c r="IW166" s="619"/>
      <c r="IX166" s="619"/>
      <c r="IY166" s="619"/>
      <c r="IZ166" s="619"/>
      <c r="JA166" s="619"/>
      <c r="JB166" s="619"/>
      <c r="JC166" s="619"/>
      <c r="JD166" s="619"/>
      <c r="JE166" s="619"/>
      <c r="JF166" s="619"/>
      <c r="JG166" s="619"/>
      <c r="JH166" s="619"/>
      <c r="JI166" s="619"/>
      <c r="JJ166" s="619"/>
      <c r="JK166" s="619"/>
      <c r="JL166" s="619"/>
      <c r="JM166" s="619"/>
      <c r="JN166" s="619"/>
      <c r="JO166" s="619"/>
      <c r="JP166" s="619"/>
      <c r="JQ166" s="619"/>
      <c r="JR166" s="619"/>
      <c r="JS166" s="619"/>
      <c r="JT166" s="619"/>
      <c r="JU166" s="619"/>
      <c r="JV166" s="619"/>
      <c r="JW166" s="619"/>
      <c r="JX166" s="619"/>
      <c r="JY166" s="619"/>
      <c r="JZ166" s="619"/>
      <c r="KA166" s="619"/>
      <c r="KB166" s="619"/>
      <c r="KC166" s="619"/>
      <c r="KD166" s="619"/>
      <c r="KE166" s="619"/>
      <c r="KF166" s="619"/>
      <c r="KG166" s="619"/>
      <c r="KH166" s="619"/>
      <c r="KI166" s="619"/>
      <c r="KJ166" s="619"/>
      <c r="KK166" s="619"/>
      <c r="KL166" s="619"/>
      <c r="KM166" s="619"/>
      <c r="KN166" s="619"/>
      <c r="KO166" s="619"/>
      <c r="KP166" s="619"/>
      <c r="KQ166" s="619"/>
      <c r="KR166" s="619"/>
      <c r="KS166" s="619"/>
      <c r="KT166" s="619"/>
      <c r="KU166" s="619"/>
      <c r="KV166" s="619"/>
      <c r="KW166" s="619"/>
      <c r="KX166" s="619"/>
      <c r="KY166" s="619"/>
      <c r="KZ166" s="619"/>
      <c r="LA166" s="619"/>
      <c r="LB166" s="619"/>
      <c r="LC166" s="619"/>
      <c r="LD166" s="619"/>
      <c r="LE166" s="619"/>
      <c r="LF166" s="619"/>
      <c r="LG166" s="619"/>
      <c r="LH166" s="619"/>
      <c r="LI166" s="619"/>
      <c r="LJ166" s="619"/>
      <c r="LK166" s="619"/>
      <c r="LL166" s="619"/>
      <c r="LM166" s="619"/>
      <c r="LN166" s="619"/>
      <c r="LO166" s="619"/>
      <c r="LP166" s="619"/>
      <c r="LQ166" s="619"/>
      <c r="LR166" s="619"/>
      <c r="LS166" s="619"/>
      <c r="LT166" s="619"/>
      <c r="LU166" s="619"/>
      <c r="LV166" s="619"/>
      <c r="LW166" s="619"/>
      <c r="LX166" s="619"/>
      <c r="LY166" s="619"/>
      <c r="LZ166" s="619"/>
      <c r="MA166" s="619"/>
      <c r="MB166" s="619"/>
      <c r="MC166" s="619"/>
      <c r="MD166" s="619"/>
      <c r="ME166" s="619"/>
      <c r="MF166" s="619"/>
      <c r="MG166" s="619"/>
      <c r="MH166" s="619"/>
      <c r="MI166" s="619"/>
      <c r="MJ166" s="619"/>
      <c r="MK166" s="619"/>
      <c r="ML166" s="619"/>
      <c r="MM166" s="619"/>
      <c r="MN166" s="619"/>
      <c r="MO166" s="619"/>
      <c r="MP166" s="619"/>
      <c r="MQ166" s="619"/>
      <c r="MR166" s="619"/>
      <c r="MS166" s="619"/>
      <c r="MT166" s="619"/>
      <c r="MU166" s="619"/>
      <c r="MV166" s="619"/>
      <c r="MW166" s="619"/>
      <c r="MX166" s="619"/>
      <c r="MY166" s="619"/>
      <c r="MZ166" s="619"/>
      <c r="NA166" s="619"/>
      <c r="NB166" s="619"/>
      <c r="NC166" s="619"/>
      <c r="ND166" s="619"/>
      <c r="NE166" s="619"/>
      <c r="NF166" s="619"/>
      <c r="NG166" s="619"/>
      <c r="NH166" s="619"/>
      <c r="NI166" s="619"/>
      <c r="NJ166" s="619"/>
      <c r="NK166" s="619"/>
      <c r="NL166" s="619"/>
      <c r="NM166" s="619"/>
      <c r="NN166" s="619"/>
      <c r="NO166" s="619"/>
      <c r="NP166" s="619"/>
      <c r="NQ166" s="619"/>
      <c r="NR166" s="619"/>
      <c r="NS166" s="619"/>
      <c r="NT166" s="619"/>
      <c r="NU166" s="619"/>
      <c r="NV166" s="619"/>
      <c r="NW166" s="619"/>
      <c r="NX166" s="619"/>
      <c r="NY166" s="619"/>
      <c r="NZ166" s="619"/>
      <c r="OA166" s="619"/>
      <c r="OB166" s="619"/>
      <c r="OC166" s="619"/>
      <c r="OD166" s="619"/>
      <c r="OE166" s="619"/>
      <c r="OF166" s="619"/>
      <c r="OG166" s="619"/>
      <c r="OH166" s="619"/>
      <c r="OI166" s="619"/>
      <c r="OJ166" s="619"/>
      <c r="OK166" s="619"/>
      <c r="OL166" s="619"/>
      <c r="OM166" s="619"/>
      <c r="ON166" s="619"/>
      <c r="OO166" s="619"/>
      <c r="OP166" s="619"/>
      <c r="OQ166" s="619"/>
      <c r="OR166" s="619"/>
      <c r="OS166" s="619"/>
      <c r="OT166" s="619"/>
      <c r="OU166" s="619"/>
      <c r="OV166" s="619"/>
      <c r="OW166" s="619"/>
      <c r="OX166" s="619"/>
      <c r="OY166" s="619"/>
      <c r="OZ166" s="619"/>
      <c r="PA166" s="619"/>
      <c r="PB166" s="619"/>
      <c r="PC166" s="619"/>
      <c r="PD166" s="619"/>
      <c r="PE166" s="619"/>
      <c r="PF166" s="619"/>
      <c r="PG166" s="619"/>
      <c r="PH166" s="619"/>
      <c r="PI166" s="619"/>
      <c r="PJ166" s="619"/>
      <c r="PK166" s="619"/>
      <c r="PL166" s="619"/>
      <c r="PM166" s="619"/>
      <c r="PN166" s="619"/>
      <c r="PO166" s="619"/>
      <c r="PP166" s="619"/>
      <c r="PQ166" s="619"/>
      <c r="PR166" s="619"/>
      <c r="PS166" s="619"/>
      <c r="PT166" s="619"/>
      <c r="PU166" s="619"/>
      <c r="PV166" s="619"/>
      <c r="PW166" s="619"/>
      <c r="PX166" s="619"/>
      <c r="PY166" s="619"/>
      <c r="PZ166" s="619"/>
      <c r="QA166" s="619"/>
      <c r="QB166" s="619"/>
      <c r="QC166" s="619"/>
      <c r="QD166" s="619"/>
      <c r="QE166" s="619"/>
      <c r="QF166" s="619"/>
      <c r="QG166" s="619"/>
      <c r="QH166" s="619"/>
      <c r="QI166" s="619"/>
      <c r="QJ166" s="619"/>
      <c r="QK166" s="619"/>
      <c r="QL166" s="619"/>
      <c r="QM166" s="619"/>
      <c r="QN166" s="619"/>
      <c r="QO166" s="619"/>
      <c r="QP166" s="619"/>
      <c r="QQ166" s="619"/>
      <c r="QR166" s="619"/>
      <c r="QS166" s="619"/>
      <c r="QT166" s="619"/>
      <c r="QU166" s="619"/>
      <c r="QV166" s="619"/>
      <c r="QW166" s="619"/>
      <c r="QX166" s="619"/>
      <c r="QY166" s="619"/>
      <c r="QZ166" s="619"/>
      <c r="RA166" s="619"/>
      <c r="RB166" s="619"/>
      <c r="RC166" s="619"/>
      <c r="RD166" s="619"/>
      <c r="RE166" s="619"/>
      <c r="RF166" s="619"/>
      <c r="RG166" s="619"/>
      <c r="RH166" s="619"/>
      <c r="RI166" s="619"/>
      <c r="RJ166" s="619"/>
      <c r="RK166" s="619"/>
      <c r="RL166" s="619"/>
      <c r="RM166" s="619"/>
      <c r="RN166" s="619"/>
      <c r="RO166" s="619"/>
      <c r="RP166" s="619"/>
      <c r="RQ166" s="619"/>
      <c r="RR166" s="619"/>
      <c r="RS166" s="619"/>
      <c r="RT166" s="619"/>
      <c r="RU166" s="619"/>
      <c r="RV166" s="619"/>
      <c r="RW166" s="619"/>
      <c r="RX166" s="619"/>
      <c r="RY166" s="619"/>
      <c r="RZ166" s="619"/>
      <c r="SA166" s="619"/>
      <c r="SB166" s="619"/>
      <c r="SC166" s="619"/>
      <c r="SD166" s="619"/>
      <c r="SE166" s="619"/>
      <c r="SF166" s="619"/>
      <c r="SG166" s="619"/>
      <c r="SH166" s="619"/>
      <c r="SI166" s="619"/>
      <c r="SJ166" s="619"/>
      <c r="SK166" s="619"/>
      <c r="SL166" s="619"/>
      <c r="SM166" s="619"/>
      <c r="SN166" s="619"/>
      <c r="SO166" s="619"/>
      <c r="SP166" s="619"/>
      <c r="SQ166" s="619"/>
      <c r="SR166" s="619"/>
      <c r="SS166" s="619"/>
      <c r="ST166" s="619"/>
      <c r="SU166" s="619"/>
      <c r="SV166" s="619"/>
      <c r="SW166" s="619"/>
      <c r="SX166" s="619"/>
      <c r="SY166" s="619"/>
      <c r="SZ166" s="619"/>
      <c r="TA166" s="619"/>
      <c r="TB166" s="619"/>
      <c r="TC166" s="619"/>
      <c r="TD166" s="619"/>
      <c r="TE166" s="619"/>
      <c r="TF166" s="619"/>
      <c r="TG166" s="619"/>
      <c r="TH166" s="619"/>
      <c r="TI166" s="619"/>
      <c r="TJ166" s="619"/>
      <c r="TK166" s="619"/>
      <c r="TL166" s="619"/>
      <c r="TM166" s="619"/>
      <c r="TN166" s="619"/>
      <c r="TO166" s="619"/>
      <c r="TP166" s="619"/>
      <c r="TQ166" s="619"/>
      <c r="TR166" s="619"/>
      <c r="TS166" s="619"/>
      <c r="TT166" s="619"/>
      <c r="TU166" s="619"/>
      <c r="TV166" s="619"/>
      <c r="TW166" s="619"/>
      <c r="TX166" s="619"/>
      <c r="TY166" s="619"/>
      <c r="TZ166" s="619"/>
      <c r="UA166" s="619"/>
      <c r="UB166" s="619"/>
      <c r="UC166" s="619"/>
      <c r="UD166" s="619"/>
      <c r="UE166" s="619"/>
      <c r="UF166" s="619"/>
      <c r="UG166" s="619"/>
      <c r="UH166" s="619"/>
      <c r="UI166" s="619"/>
      <c r="UJ166" s="619"/>
      <c r="UK166" s="619"/>
      <c r="UL166" s="619"/>
      <c r="UM166" s="619"/>
      <c r="UN166" s="619"/>
      <c r="UO166" s="619"/>
      <c r="UP166" s="619"/>
      <c r="UQ166" s="619"/>
      <c r="UR166" s="619"/>
      <c r="US166" s="619"/>
      <c r="UT166" s="619"/>
      <c r="UU166" s="619"/>
      <c r="UV166" s="619"/>
      <c r="UW166" s="619"/>
      <c r="UX166" s="619"/>
      <c r="UY166" s="619"/>
      <c r="UZ166" s="619"/>
      <c r="VA166" s="619"/>
      <c r="VB166" s="619"/>
      <c r="VC166" s="619"/>
      <c r="VD166" s="619"/>
      <c r="VE166" s="619"/>
      <c r="VF166" s="619"/>
      <c r="VG166" s="619"/>
      <c r="VH166" s="619"/>
      <c r="VI166" s="619"/>
      <c r="VJ166" s="619"/>
      <c r="VK166" s="619"/>
      <c r="VL166" s="619"/>
      <c r="VM166" s="619"/>
      <c r="VN166" s="619"/>
      <c r="VO166" s="619"/>
      <c r="VP166" s="619"/>
      <c r="VQ166" s="619"/>
      <c r="VR166" s="619"/>
      <c r="VS166" s="619"/>
      <c r="VT166" s="619"/>
      <c r="VU166" s="619"/>
      <c r="VV166" s="619"/>
      <c r="VW166" s="619"/>
      <c r="VX166" s="619"/>
      <c r="VY166" s="619"/>
      <c r="VZ166" s="619"/>
      <c r="WA166" s="619"/>
      <c r="WB166" s="619"/>
      <c r="WC166" s="619"/>
      <c r="WD166" s="619"/>
      <c r="WE166" s="619"/>
      <c r="WF166" s="619"/>
      <c r="WG166" s="619"/>
      <c r="WH166" s="619"/>
      <c r="WI166" s="619"/>
      <c r="WJ166" s="619"/>
      <c r="WK166" s="619"/>
      <c r="WL166" s="619"/>
      <c r="WM166" s="619"/>
      <c r="WN166" s="619"/>
      <c r="WO166" s="619"/>
      <c r="WP166" s="619"/>
      <c r="WQ166" s="619"/>
      <c r="WR166" s="619"/>
      <c r="WS166" s="619"/>
      <c r="WT166" s="619"/>
      <c r="WU166" s="619"/>
      <c r="WV166" s="619"/>
      <c r="WW166" s="619"/>
      <c r="WX166" s="619"/>
      <c r="WY166" s="619"/>
      <c r="WZ166" s="619"/>
      <c r="XA166" s="619"/>
      <c r="XB166" s="619"/>
      <c r="XC166" s="619"/>
      <c r="XD166" s="619"/>
      <c r="XE166" s="619"/>
      <c r="XF166" s="619"/>
      <c r="XG166" s="619"/>
      <c r="XH166" s="619"/>
      <c r="XI166" s="619"/>
      <c r="XJ166" s="619"/>
      <c r="XK166" s="619"/>
      <c r="XL166" s="619"/>
      <c r="XM166" s="619"/>
      <c r="XN166" s="619"/>
      <c r="XO166" s="619"/>
      <c r="XP166" s="619"/>
      <c r="XQ166" s="619"/>
      <c r="XR166" s="619"/>
      <c r="XS166" s="619"/>
      <c r="XT166" s="619"/>
      <c r="XU166" s="619"/>
      <c r="XV166" s="619"/>
      <c r="XW166" s="619"/>
      <c r="XX166" s="619"/>
      <c r="XY166" s="619"/>
      <c r="XZ166" s="619"/>
      <c r="YA166" s="619"/>
      <c r="YB166" s="619"/>
      <c r="YC166" s="619"/>
      <c r="YD166" s="619"/>
      <c r="YE166" s="619"/>
      <c r="YF166" s="619"/>
      <c r="YG166" s="619"/>
      <c r="YH166" s="619"/>
      <c r="YI166" s="619"/>
      <c r="YJ166" s="619"/>
      <c r="YK166" s="619"/>
      <c r="YL166" s="619"/>
      <c r="YM166" s="619"/>
      <c r="YN166" s="619"/>
      <c r="YO166" s="619"/>
      <c r="YP166" s="619"/>
      <c r="YQ166" s="619"/>
      <c r="YR166" s="619"/>
      <c r="YS166" s="619"/>
      <c r="YT166" s="619"/>
      <c r="YU166" s="619"/>
      <c r="YV166" s="619"/>
      <c r="YW166" s="619"/>
      <c r="YX166" s="619"/>
      <c r="YY166" s="619"/>
      <c r="YZ166" s="619"/>
      <c r="ZA166" s="619"/>
      <c r="ZB166" s="619"/>
      <c r="ZC166" s="619"/>
      <c r="ZD166" s="619"/>
      <c r="ZE166" s="619"/>
      <c r="ZF166" s="619"/>
      <c r="ZG166" s="619"/>
      <c r="ZH166" s="619"/>
      <c r="ZI166" s="619"/>
      <c r="ZJ166" s="619"/>
      <c r="ZK166" s="619"/>
      <c r="ZL166" s="619"/>
      <c r="ZM166" s="619"/>
      <c r="ZN166" s="619"/>
      <c r="ZO166" s="619"/>
      <c r="ZP166" s="619"/>
      <c r="ZQ166" s="619"/>
      <c r="ZR166" s="619"/>
      <c r="ZS166" s="619"/>
      <c r="ZT166" s="619"/>
      <c r="ZU166" s="619"/>
      <c r="ZV166" s="619"/>
      <c r="ZW166" s="619"/>
      <c r="ZX166" s="619"/>
      <c r="ZY166" s="619"/>
      <c r="ZZ166" s="619"/>
      <c r="AAA166" s="619"/>
      <c r="AAB166" s="619"/>
      <c r="AAC166" s="619"/>
      <c r="AAD166" s="619"/>
      <c r="AAE166" s="619"/>
      <c r="AAF166" s="619"/>
      <c r="AAG166" s="619"/>
      <c r="AAH166" s="619"/>
      <c r="AAI166" s="619"/>
      <c r="AAJ166" s="619"/>
      <c r="AAK166" s="619"/>
      <c r="AAL166" s="619"/>
      <c r="AAM166" s="619"/>
      <c r="AAN166" s="619"/>
      <c r="AAO166" s="619"/>
      <c r="AAP166" s="619"/>
      <c r="AAQ166" s="619"/>
      <c r="AAR166" s="619"/>
      <c r="AAS166" s="619"/>
      <c r="AAT166" s="619"/>
      <c r="AAU166" s="619"/>
      <c r="AAV166" s="619"/>
      <c r="AAW166" s="619"/>
      <c r="AAX166" s="619"/>
      <c r="AAY166" s="619"/>
      <c r="AAZ166" s="619"/>
      <c r="ABA166" s="619"/>
      <c r="ABB166" s="619"/>
      <c r="ABC166" s="619"/>
      <c r="ABD166" s="619"/>
      <c r="ABE166" s="619"/>
      <c r="ABF166" s="619"/>
      <c r="ABG166" s="619"/>
      <c r="ABH166" s="619"/>
      <c r="ABI166" s="619"/>
      <c r="ABJ166" s="619"/>
      <c r="ABK166" s="619"/>
      <c r="ABL166" s="619"/>
      <c r="ABM166" s="619"/>
      <c r="ABN166" s="619"/>
      <c r="ABO166" s="619"/>
      <c r="ABP166" s="619"/>
      <c r="ABQ166" s="619"/>
      <c r="ABR166" s="619"/>
      <c r="ABS166" s="619"/>
      <c r="ABT166" s="619"/>
      <c r="ABU166" s="619"/>
      <c r="ABV166" s="619"/>
      <c r="ABW166" s="619"/>
      <c r="ABX166" s="619"/>
      <c r="ABY166" s="619"/>
      <c r="ABZ166" s="619"/>
      <c r="ACA166" s="619"/>
      <c r="ACB166" s="619"/>
      <c r="ACC166" s="619"/>
      <c r="ACD166" s="619"/>
      <c r="ACE166" s="619"/>
      <c r="ACF166" s="619"/>
      <c r="ACG166" s="619"/>
      <c r="ACH166" s="619"/>
      <c r="ACI166" s="619"/>
      <c r="ACJ166" s="619"/>
      <c r="ACK166" s="619"/>
      <c r="ACL166" s="619"/>
      <c r="ACM166" s="619"/>
      <c r="ACN166" s="619"/>
      <c r="ACO166" s="619"/>
      <c r="ACP166" s="619"/>
      <c r="ACQ166" s="619"/>
      <c r="ACR166" s="619"/>
      <c r="ACS166" s="619"/>
      <c r="ACT166" s="619"/>
      <c r="ACU166" s="619"/>
      <c r="ACV166" s="619"/>
      <c r="ACW166" s="619"/>
      <c r="ACX166" s="619"/>
      <c r="ACY166" s="619"/>
      <c r="ACZ166" s="619"/>
      <c r="ADA166" s="619"/>
      <c r="ADB166" s="619"/>
      <c r="ADC166" s="619"/>
      <c r="ADD166" s="619"/>
      <c r="ADE166" s="619"/>
      <c r="ADF166" s="619"/>
      <c r="ADG166" s="619"/>
      <c r="ADH166" s="619"/>
      <c r="ADI166" s="619"/>
      <c r="ADJ166" s="619"/>
      <c r="ADK166" s="619"/>
      <c r="ADL166" s="619"/>
      <c r="ADM166" s="619"/>
      <c r="ADN166" s="619"/>
      <c r="ADO166" s="619"/>
      <c r="ADP166" s="619"/>
      <c r="ADQ166" s="619"/>
      <c r="ADR166" s="619"/>
      <c r="ADS166" s="619"/>
      <c r="ADT166" s="619"/>
      <c r="ADU166" s="619"/>
      <c r="ADV166" s="619"/>
      <c r="ADW166" s="619"/>
      <c r="ADX166" s="619"/>
      <c r="ADY166" s="619"/>
      <c r="ADZ166" s="619"/>
      <c r="AEA166" s="619"/>
      <c r="AEB166" s="619"/>
      <c r="AEC166" s="619"/>
      <c r="AED166" s="619"/>
      <c r="AEE166" s="619"/>
      <c r="AEF166" s="619"/>
      <c r="AEG166" s="619"/>
      <c r="AEH166" s="619"/>
      <c r="AEI166" s="619"/>
      <c r="AEJ166" s="619"/>
      <c r="AEK166" s="619"/>
      <c r="AEL166" s="619"/>
      <c r="AEM166" s="619"/>
      <c r="AEN166" s="619"/>
      <c r="AEO166" s="619"/>
      <c r="AEP166" s="619"/>
      <c r="AEQ166" s="619"/>
      <c r="AER166" s="619"/>
      <c r="AES166" s="619"/>
      <c r="AET166" s="619"/>
      <c r="AEU166" s="619"/>
      <c r="AEV166" s="619"/>
      <c r="AEW166" s="619"/>
      <c r="AEX166" s="619"/>
      <c r="AEY166" s="619"/>
      <c r="AEZ166" s="619"/>
      <c r="AFA166" s="619"/>
      <c r="AFB166" s="619"/>
      <c r="AFC166" s="619"/>
      <c r="AFD166" s="619"/>
      <c r="AFE166" s="619"/>
      <c r="AFF166" s="619"/>
      <c r="AFG166" s="619"/>
      <c r="AFH166" s="619"/>
      <c r="AFI166" s="619"/>
      <c r="AFJ166" s="619"/>
      <c r="AFK166" s="619"/>
      <c r="AFL166" s="619"/>
      <c r="AFM166" s="619"/>
      <c r="AFN166" s="619"/>
      <c r="AFO166" s="619"/>
      <c r="AFP166" s="619"/>
      <c r="AFQ166" s="619"/>
      <c r="AFR166" s="619"/>
      <c r="AFS166" s="619"/>
      <c r="AFT166" s="619"/>
      <c r="AFU166" s="619"/>
      <c r="AFV166" s="619"/>
      <c r="AFW166" s="619"/>
      <c r="AFX166" s="619"/>
      <c r="AFY166" s="619"/>
      <c r="AFZ166" s="619"/>
      <c r="AGA166" s="619"/>
      <c r="AGB166" s="619"/>
      <c r="AGC166" s="619"/>
      <c r="AGD166" s="619"/>
      <c r="AGE166" s="619"/>
      <c r="AGF166" s="619"/>
      <c r="AGG166" s="619"/>
      <c r="AGH166" s="619"/>
      <c r="AGI166" s="619"/>
      <c r="AGJ166" s="619"/>
      <c r="AGK166" s="619"/>
      <c r="AGL166" s="619"/>
      <c r="AGM166" s="619"/>
      <c r="AGN166" s="619"/>
      <c r="AGO166" s="619"/>
      <c r="AGP166" s="619"/>
      <c r="AGQ166" s="619"/>
      <c r="AGR166" s="619"/>
      <c r="AGS166" s="619"/>
      <c r="AGT166" s="619"/>
      <c r="AGU166" s="619"/>
      <c r="AGV166" s="619"/>
      <c r="AGW166" s="619"/>
      <c r="AGX166" s="619"/>
      <c r="AGY166" s="619"/>
      <c r="AGZ166" s="619"/>
      <c r="AHA166" s="619"/>
      <c r="AHB166" s="619"/>
      <c r="AHC166" s="619"/>
      <c r="AHD166" s="619"/>
      <c r="AHE166" s="619"/>
      <c r="AHF166" s="619"/>
      <c r="AHG166" s="619"/>
      <c r="AHH166" s="619"/>
      <c r="AHI166" s="619"/>
      <c r="AHJ166" s="619"/>
      <c r="AHK166" s="619"/>
      <c r="AHL166" s="619"/>
      <c r="AHM166" s="619"/>
      <c r="AHN166" s="619"/>
      <c r="AHO166" s="619"/>
      <c r="AHP166" s="619"/>
      <c r="AHQ166" s="619"/>
      <c r="AHR166" s="619"/>
      <c r="AHS166" s="619"/>
      <c r="AHT166" s="619"/>
      <c r="AHU166" s="619"/>
      <c r="AHV166" s="619"/>
      <c r="AHW166" s="619"/>
      <c r="AHX166" s="619"/>
      <c r="AHY166" s="619"/>
      <c r="AHZ166" s="619"/>
      <c r="AIA166" s="619"/>
      <c r="AIB166" s="619"/>
      <c r="AIC166" s="619"/>
      <c r="AID166" s="619"/>
      <c r="AIE166" s="619"/>
      <c r="AIF166" s="619"/>
      <c r="AIG166" s="619"/>
      <c r="AIH166" s="619"/>
      <c r="AII166" s="619"/>
      <c r="AIJ166" s="619"/>
      <c r="AIK166" s="619"/>
      <c r="AIL166" s="619"/>
      <c r="AIM166" s="619"/>
      <c r="AIN166" s="619"/>
      <c r="AIO166" s="619"/>
      <c r="AIP166" s="619"/>
      <c r="AIQ166" s="619"/>
      <c r="AIR166" s="619"/>
      <c r="AIS166" s="619"/>
      <c r="AIT166" s="619"/>
      <c r="AIU166" s="619"/>
      <c r="AIV166" s="619"/>
      <c r="AIW166" s="619"/>
      <c r="AIX166" s="619"/>
      <c r="AIY166" s="619"/>
      <c r="AIZ166" s="619"/>
      <c r="AJA166" s="619"/>
      <c r="AJB166" s="619"/>
      <c r="AJC166" s="619"/>
      <c r="AJD166" s="619"/>
      <c r="AJE166" s="619"/>
      <c r="AJF166" s="619"/>
      <c r="AJG166" s="619"/>
      <c r="AJH166" s="619"/>
      <c r="AJI166" s="619"/>
      <c r="AJJ166" s="619"/>
      <c r="AJK166" s="619"/>
      <c r="AJL166" s="619"/>
      <c r="AJM166" s="619"/>
      <c r="AJN166" s="619"/>
      <c r="AJO166" s="619"/>
      <c r="AJP166" s="619"/>
      <c r="AJQ166" s="619"/>
      <c r="AJR166" s="619"/>
      <c r="AJS166" s="619"/>
      <c r="AJT166" s="619"/>
      <c r="AJU166" s="619"/>
      <c r="AJV166" s="619"/>
      <c r="AJW166" s="619"/>
      <c r="AJX166" s="619"/>
      <c r="AJY166" s="619"/>
      <c r="AJZ166" s="619"/>
      <c r="AKA166" s="619"/>
      <c r="AKB166" s="619"/>
      <c r="AKC166" s="619"/>
      <c r="AKD166" s="619"/>
      <c r="AKE166" s="619"/>
      <c r="AKF166" s="619"/>
      <c r="AKG166" s="619"/>
      <c r="AKH166" s="619"/>
      <c r="AKI166" s="619"/>
      <c r="AKJ166" s="619"/>
      <c r="AKK166" s="619"/>
      <c r="AKL166" s="619"/>
      <c r="AKM166" s="619"/>
      <c r="AKN166" s="619"/>
      <c r="AKO166" s="619"/>
      <c r="AKP166" s="619"/>
      <c r="AKQ166" s="619"/>
      <c r="AKR166" s="619"/>
      <c r="AKS166" s="619"/>
      <c r="AKT166" s="619"/>
      <c r="AKU166" s="619"/>
      <c r="AKV166" s="619"/>
      <c r="AKW166" s="619"/>
      <c r="AKX166" s="619"/>
      <c r="AKY166" s="619"/>
      <c r="AKZ166" s="619"/>
      <c r="ALA166" s="619"/>
      <c r="ALB166" s="619"/>
      <c r="ALC166" s="619"/>
      <c r="ALD166" s="619"/>
      <c r="ALE166" s="619"/>
      <c r="ALF166" s="619"/>
      <c r="ALG166" s="619"/>
      <c r="ALH166" s="619"/>
      <c r="ALI166" s="619"/>
      <c r="ALJ166" s="619"/>
      <c r="ALK166" s="619"/>
      <c r="ALL166" s="619"/>
      <c r="ALM166" s="619"/>
      <c r="ALN166" s="619"/>
      <c r="ALO166" s="619"/>
      <c r="ALP166" s="619"/>
      <c r="ALQ166" s="619"/>
      <c r="ALR166" s="619"/>
      <c r="ALS166" s="619"/>
      <c r="ALT166" s="619"/>
      <c r="ALU166" s="619"/>
      <c r="ALV166" s="619"/>
      <c r="ALW166" s="619"/>
      <c r="ALX166" s="619"/>
      <c r="ALY166" s="619"/>
      <c r="ALZ166" s="619"/>
      <c r="AMA166" s="619"/>
      <c r="AMB166" s="619"/>
      <c r="AMC166" s="619"/>
      <c r="AMD166" s="619"/>
      <c r="AME166" s="619"/>
      <c r="AMF166" s="619"/>
      <c r="AMG166" s="619"/>
      <c r="AMH166" s="619"/>
      <c r="AMI166" s="619"/>
      <c r="AMJ166" s="619"/>
      <c r="AMK166" s="619"/>
      <c r="AML166" s="619"/>
      <c r="AMM166" s="619"/>
      <c r="AMN166" s="619"/>
      <c r="AMO166" s="619"/>
      <c r="AMP166" s="619"/>
      <c r="AMQ166" s="619"/>
      <c r="AMR166" s="619"/>
      <c r="AMS166" s="619"/>
      <c r="AMT166" s="619"/>
      <c r="AMU166" s="619"/>
      <c r="AMV166" s="619"/>
      <c r="AMW166" s="619"/>
      <c r="AMX166" s="619"/>
      <c r="AMY166" s="619"/>
      <c r="AMZ166" s="619"/>
      <c r="ANA166" s="619"/>
      <c r="ANB166" s="619"/>
      <c r="ANC166" s="619"/>
      <c r="AND166" s="619"/>
      <c r="ANE166" s="619"/>
      <c r="ANF166" s="619"/>
      <c r="ANG166" s="619"/>
      <c r="ANH166" s="619"/>
      <c r="ANI166" s="619"/>
      <c r="ANJ166" s="619"/>
      <c r="ANK166" s="619"/>
      <c r="ANL166" s="619"/>
      <c r="ANM166" s="619"/>
      <c r="ANN166" s="619"/>
      <c r="ANO166" s="619"/>
      <c r="ANP166" s="619"/>
      <c r="ANQ166" s="619"/>
      <c r="ANR166" s="619"/>
      <c r="ANS166" s="619"/>
      <c r="ANT166" s="619"/>
      <c r="ANU166" s="619"/>
      <c r="ANV166" s="619"/>
      <c r="ANW166" s="619"/>
      <c r="ANX166" s="619"/>
      <c r="ANY166" s="619"/>
      <c r="ANZ166" s="619"/>
      <c r="AOA166" s="619"/>
      <c r="AOB166" s="619"/>
      <c r="AOC166" s="619"/>
      <c r="AOD166" s="619"/>
      <c r="AOE166" s="619"/>
      <c r="AOF166" s="619"/>
      <c r="AOG166" s="619"/>
      <c r="AOH166" s="619"/>
      <c r="AOI166" s="619"/>
      <c r="AOJ166" s="619"/>
      <c r="AOK166" s="619"/>
      <c r="AOL166" s="619"/>
      <c r="AOM166" s="619"/>
      <c r="AON166" s="619"/>
      <c r="AOO166" s="619"/>
      <c r="AOP166" s="619"/>
      <c r="AOQ166" s="619"/>
      <c r="AOR166" s="619"/>
      <c r="AOS166" s="619"/>
      <c r="AOT166" s="619"/>
      <c r="AOU166" s="619"/>
      <c r="AOV166" s="619"/>
      <c r="AOW166" s="619"/>
      <c r="AOX166" s="619"/>
      <c r="AOY166" s="619"/>
      <c r="AOZ166" s="619"/>
      <c r="APA166" s="619"/>
      <c r="APB166" s="619"/>
      <c r="APC166" s="619"/>
      <c r="APD166" s="619"/>
      <c r="APE166" s="619"/>
      <c r="APF166" s="619"/>
      <c r="APG166" s="619"/>
      <c r="APH166" s="619"/>
      <c r="API166" s="619"/>
      <c r="APJ166" s="619"/>
      <c r="APK166" s="619"/>
      <c r="APL166" s="619"/>
      <c r="APM166" s="619"/>
      <c r="APN166" s="619"/>
      <c r="APO166" s="619"/>
      <c r="APP166" s="619"/>
      <c r="APQ166" s="619"/>
      <c r="APR166" s="619"/>
      <c r="APS166" s="619"/>
      <c r="APT166" s="619"/>
      <c r="APU166" s="619"/>
      <c r="APV166" s="619"/>
      <c r="APW166" s="619"/>
      <c r="APX166" s="619"/>
      <c r="APY166" s="619"/>
      <c r="APZ166" s="619"/>
      <c r="AQA166" s="619"/>
      <c r="AQB166" s="619"/>
      <c r="AQC166" s="619"/>
      <c r="AQD166" s="619"/>
      <c r="AQE166" s="619"/>
      <c r="AQF166" s="619"/>
      <c r="AQG166" s="619"/>
      <c r="AQH166" s="619"/>
      <c r="AQI166" s="619"/>
      <c r="AQJ166" s="619"/>
      <c r="AQK166" s="619"/>
      <c r="AQL166" s="619"/>
      <c r="AQM166" s="619"/>
      <c r="AQN166" s="619"/>
      <c r="AQO166" s="619"/>
      <c r="AQP166" s="619"/>
      <c r="AQQ166" s="619"/>
      <c r="AQR166" s="619"/>
      <c r="AQS166" s="619"/>
      <c r="AQT166" s="619"/>
      <c r="AQU166" s="619"/>
      <c r="AQV166" s="619"/>
      <c r="AQW166" s="619"/>
      <c r="AQX166" s="619"/>
      <c r="AQY166" s="619"/>
      <c r="AQZ166" s="619"/>
      <c r="ARA166" s="619"/>
      <c r="ARB166" s="619"/>
      <c r="ARC166" s="619"/>
      <c r="ARD166" s="619"/>
      <c r="ARE166" s="619"/>
      <c r="ARF166" s="619"/>
      <c r="ARG166" s="619"/>
      <c r="ARH166" s="619"/>
      <c r="ARI166" s="619"/>
      <c r="ARJ166" s="619"/>
      <c r="ARK166" s="619"/>
      <c r="ARL166" s="619"/>
      <c r="ARM166" s="619"/>
      <c r="ARN166" s="619"/>
      <c r="ARO166" s="619"/>
      <c r="ARP166" s="619"/>
      <c r="ARQ166" s="619"/>
      <c r="ARR166" s="619"/>
      <c r="ARS166" s="619"/>
      <c r="ART166" s="619"/>
      <c r="ARU166" s="619"/>
      <c r="ARV166" s="619"/>
      <c r="ARW166" s="619"/>
      <c r="ARX166" s="619"/>
      <c r="ARY166" s="619"/>
      <c r="ARZ166" s="619"/>
      <c r="ASA166" s="619"/>
      <c r="ASB166" s="619"/>
      <c r="ASC166" s="619"/>
      <c r="ASD166" s="619"/>
      <c r="ASE166" s="619"/>
      <c r="ASF166" s="619"/>
      <c r="ASG166" s="619"/>
      <c r="ASH166" s="619"/>
      <c r="ASI166" s="619"/>
      <c r="ASJ166" s="619"/>
      <c r="ASK166" s="619"/>
      <c r="ASL166" s="619"/>
      <c r="ASM166" s="619"/>
      <c r="ASN166" s="619"/>
      <c r="ASO166" s="619"/>
      <c r="ASP166" s="619"/>
      <c r="ASQ166" s="619"/>
      <c r="ASR166" s="619"/>
      <c r="ASS166" s="619"/>
      <c r="AST166" s="619"/>
      <c r="ASU166" s="619"/>
      <c r="ASV166" s="619"/>
      <c r="ASW166" s="619"/>
      <c r="ASX166" s="619"/>
      <c r="ASY166" s="619"/>
      <c r="ASZ166" s="619"/>
      <c r="ATA166" s="619"/>
      <c r="ATB166" s="619"/>
      <c r="ATC166" s="619"/>
      <c r="ATD166" s="619"/>
      <c r="ATE166" s="619"/>
      <c r="ATF166" s="619"/>
      <c r="ATG166" s="619"/>
      <c r="ATH166" s="619"/>
      <c r="ATI166" s="619"/>
      <c r="ATJ166" s="619"/>
      <c r="ATK166" s="619"/>
      <c r="ATL166" s="619"/>
      <c r="ATM166" s="619"/>
      <c r="ATN166" s="619"/>
      <c r="ATO166" s="619"/>
      <c r="ATP166" s="619"/>
      <c r="ATQ166" s="619"/>
      <c r="ATR166" s="619"/>
      <c r="ATS166" s="619"/>
      <c r="ATT166" s="619"/>
      <c r="ATU166" s="619"/>
      <c r="ATV166" s="619"/>
      <c r="ATW166" s="619"/>
      <c r="ATX166" s="619"/>
      <c r="ATY166" s="619"/>
      <c r="ATZ166" s="619"/>
      <c r="AUA166" s="619"/>
      <c r="AUB166" s="619"/>
      <c r="AUC166" s="619"/>
      <c r="AUD166" s="619"/>
      <c r="AUE166" s="619"/>
      <c r="AUF166" s="619"/>
      <c r="AUG166" s="619"/>
      <c r="AUH166" s="619"/>
      <c r="AUI166" s="619"/>
      <c r="AUJ166" s="619"/>
      <c r="AUK166" s="619"/>
      <c r="AUL166" s="619"/>
      <c r="AUM166" s="619"/>
      <c r="AUN166" s="619"/>
      <c r="AUO166" s="619"/>
      <c r="AUP166" s="619"/>
      <c r="AUQ166" s="619"/>
      <c r="AUR166" s="619"/>
      <c r="AUS166" s="619"/>
      <c r="AUT166" s="619"/>
      <c r="AUU166" s="619"/>
      <c r="AUV166" s="619"/>
      <c r="AUW166" s="619"/>
      <c r="AUX166" s="619"/>
      <c r="AUY166" s="619"/>
      <c r="AUZ166" s="619"/>
      <c r="AVA166" s="619"/>
      <c r="AVB166" s="619"/>
      <c r="AVC166" s="619"/>
      <c r="AVD166" s="619"/>
      <c r="AVE166" s="619"/>
      <c r="AVF166" s="619"/>
      <c r="AVG166" s="619"/>
      <c r="AVH166" s="619"/>
      <c r="AVI166" s="619"/>
      <c r="AVJ166" s="619"/>
      <c r="AVK166" s="619"/>
      <c r="AVL166" s="619"/>
      <c r="AVM166" s="619"/>
      <c r="AVN166" s="619"/>
      <c r="AVO166" s="619"/>
      <c r="AVP166" s="619"/>
      <c r="AVQ166" s="619"/>
      <c r="AVR166" s="619"/>
      <c r="AVS166" s="619"/>
      <c r="AVT166" s="619"/>
      <c r="AVU166" s="619"/>
      <c r="AVV166" s="619"/>
      <c r="AVW166" s="619"/>
      <c r="AVX166" s="619"/>
      <c r="AVY166" s="619"/>
      <c r="AVZ166" s="619"/>
      <c r="AWA166" s="619"/>
      <c r="AWB166" s="619"/>
      <c r="AWC166" s="619"/>
      <c r="AWD166" s="619"/>
      <c r="AWE166" s="619"/>
      <c r="AWF166" s="619"/>
      <c r="AWG166" s="619"/>
      <c r="AWH166" s="619"/>
      <c r="AWI166" s="619"/>
      <c r="AWJ166" s="619"/>
      <c r="AWK166" s="619"/>
      <c r="AWL166" s="619"/>
      <c r="AWM166" s="619"/>
      <c r="AWN166" s="619"/>
      <c r="AWO166" s="619"/>
      <c r="AWP166" s="619"/>
      <c r="AWQ166" s="619"/>
      <c r="AWR166" s="619"/>
      <c r="AWS166" s="619"/>
      <c r="AWT166" s="619"/>
      <c r="AWU166" s="619"/>
      <c r="AWV166" s="619"/>
      <c r="AWW166" s="619"/>
      <c r="AWX166" s="619"/>
      <c r="AWY166" s="619"/>
      <c r="AWZ166" s="619"/>
      <c r="AXA166" s="619"/>
      <c r="AXB166" s="619"/>
      <c r="AXC166" s="619"/>
      <c r="AXD166" s="619"/>
      <c r="AXE166" s="619"/>
      <c r="AXF166" s="619"/>
      <c r="AXG166" s="619"/>
      <c r="AXH166" s="619"/>
      <c r="AXI166" s="619"/>
      <c r="AXJ166" s="619"/>
      <c r="AXK166" s="619"/>
      <c r="AXL166" s="619"/>
      <c r="AXM166" s="619"/>
      <c r="AXN166" s="619"/>
      <c r="AXO166" s="619"/>
      <c r="AXP166" s="619"/>
      <c r="AXQ166" s="619"/>
      <c r="AXR166" s="619"/>
      <c r="AXS166" s="619"/>
      <c r="AXT166" s="619"/>
      <c r="AXU166" s="619"/>
      <c r="AXV166" s="619"/>
      <c r="AXW166" s="619"/>
      <c r="AXX166" s="619"/>
      <c r="AXY166" s="619"/>
      <c r="AXZ166" s="619"/>
      <c r="AYA166" s="619"/>
      <c r="AYB166" s="619"/>
      <c r="AYC166" s="619"/>
      <c r="AYD166" s="619"/>
      <c r="AYE166" s="619"/>
      <c r="AYF166" s="619"/>
      <c r="AYG166" s="619"/>
      <c r="AYH166" s="619"/>
      <c r="AYI166" s="619"/>
      <c r="AYJ166" s="619"/>
      <c r="AYK166" s="619"/>
      <c r="AYL166" s="619"/>
      <c r="AYM166" s="619"/>
      <c r="AYN166" s="619"/>
      <c r="AYO166" s="619"/>
      <c r="AYP166" s="619"/>
      <c r="AYQ166" s="619"/>
      <c r="AYR166" s="619"/>
      <c r="AYS166" s="619"/>
      <c r="AYT166" s="619"/>
      <c r="AYU166" s="619"/>
      <c r="AYV166" s="619"/>
      <c r="AYW166" s="619"/>
      <c r="AYX166" s="619"/>
      <c r="AYY166" s="619"/>
      <c r="AYZ166" s="619"/>
      <c r="AZA166" s="619"/>
      <c r="AZB166" s="619"/>
      <c r="AZC166" s="619"/>
      <c r="AZD166" s="619"/>
      <c r="AZE166" s="619"/>
      <c r="AZF166" s="619"/>
      <c r="AZG166" s="619"/>
      <c r="AZH166" s="619"/>
      <c r="AZI166" s="619"/>
      <c r="AZJ166" s="619"/>
      <c r="AZK166" s="619"/>
      <c r="AZL166" s="619"/>
      <c r="AZM166" s="619"/>
      <c r="AZN166" s="619"/>
      <c r="AZO166" s="619"/>
      <c r="AZP166" s="619"/>
      <c r="AZQ166" s="619"/>
      <c r="AZR166" s="619"/>
      <c r="AZS166" s="619"/>
      <c r="AZT166" s="619"/>
      <c r="AZU166" s="619"/>
      <c r="AZV166" s="619"/>
      <c r="AZW166" s="619"/>
      <c r="AZX166" s="619"/>
      <c r="AZY166" s="619"/>
      <c r="AZZ166" s="619"/>
      <c r="BAA166" s="619"/>
      <c r="BAB166" s="619"/>
      <c r="BAC166" s="619"/>
      <c r="BAD166" s="619"/>
      <c r="BAE166" s="619"/>
      <c r="BAF166" s="619"/>
      <c r="BAG166" s="619"/>
      <c r="BAH166" s="619"/>
      <c r="BAI166" s="619"/>
      <c r="BAJ166" s="619"/>
      <c r="BAK166" s="619"/>
      <c r="BAL166" s="619"/>
      <c r="BAM166" s="619"/>
      <c r="BAN166" s="619"/>
      <c r="BAO166" s="619"/>
      <c r="BAP166" s="619"/>
      <c r="BAQ166" s="619"/>
      <c r="BAR166" s="619"/>
      <c r="BAS166" s="619"/>
      <c r="BAT166" s="619"/>
      <c r="BAU166" s="619"/>
      <c r="BAV166" s="619"/>
      <c r="BAW166" s="619"/>
      <c r="BAX166" s="619"/>
      <c r="BAY166" s="619"/>
      <c r="BAZ166" s="619"/>
      <c r="BBA166" s="619"/>
      <c r="BBB166" s="619"/>
      <c r="BBC166" s="619"/>
      <c r="BBD166" s="619"/>
      <c r="BBE166" s="619"/>
      <c r="BBF166" s="619"/>
      <c r="BBG166" s="619"/>
      <c r="BBH166" s="619"/>
      <c r="BBI166" s="619"/>
      <c r="BBJ166" s="619"/>
      <c r="BBK166" s="619"/>
      <c r="BBL166" s="619"/>
      <c r="BBM166" s="619"/>
      <c r="BBN166" s="619"/>
      <c r="BBO166" s="619"/>
      <c r="BBP166" s="619"/>
      <c r="BBQ166" s="619"/>
      <c r="BBR166" s="619"/>
      <c r="BBS166" s="619"/>
      <c r="BBT166" s="619"/>
      <c r="BBU166" s="619"/>
      <c r="BBV166" s="619"/>
      <c r="BBW166" s="619"/>
      <c r="BBX166" s="619"/>
      <c r="BBY166" s="619"/>
      <c r="BBZ166" s="619"/>
      <c r="BCA166" s="619"/>
      <c r="BCB166" s="619"/>
      <c r="BCC166" s="619"/>
      <c r="BCD166" s="619"/>
      <c r="BCE166" s="619"/>
      <c r="BCF166" s="619"/>
      <c r="BCG166" s="619"/>
      <c r="BCH166" s="619"/>
      <c r="BCI166" s="619"/>
      <c r="BCJ166" s="619"/>
      <c r="BCK166" s="619"/>
      <c r="BCL166" s="619"/>
      <c r="BCM166" s="619"/>
      <c r="BCN166" s="619"/>
      <c r="BCO166" s="619"/>
      <c r="BCP166" s="619"/>
      <c r="BCQ166" s="619"/>
      <c r="BCR166" s="619"/>
      <c r="BCS166" s="619"/>
      <c r="BCT166" s="619"/>
      <c r="BCU166" s="619"/>
      <c r="BCV166" s="619"/>
      <c r="BCW166" s="619"/>
      <c r="BCX166" s="619"/>
      <c r="BCY166" s="619"/>
      <c r="BCZ166" s="619"/>
      <c r="BDA166" s="619"/>
      <c r="BDB166" s="619"/>
      <c r="BDC166" s="619"/>
      <c r="BDD166" s="619"/>
      <c r="BDE166" s="619"/>
      <c r="BDF166" s="619"/>
      <c r="BDG166" s="619"/>
      <c r="BDH166" s="619"/>
      <c r="BDI166" s="619"/>
      <c r="BDJ166" s="619"/>
      <c r="BDK166" s="619"/>
      <c r="BDL166" s="619"/>
      <c r="BDM166" s="619"/>
      <c r="BDN166" s="619"/>
      <c r="BDO166" s="619"/>
      <c r="BDP166" s="619"/>
      <c r="BDQ166" s="619"/>
      <c r="BDR166" s="619"/>
      <c r="BDS166" s="619"/>
      <c r="BDT166" s="619"/>
      <c r="BDU166" s="619"/>
      <c r="BDV166" s="619"/>
      <c r="BDW166" s="619"/>
      <c r="BDX166" s="619"/>
      <c r="BDY166" s="619"/>
      <c r="BDZ166" s="619"/>
      <c r="BEA166" s="619"/>
      <c r="BEB166" s="619"/>
      <c r="BEC166" s="619"/>
      <c r="BED166" s="619"/>
      <c r="BEE166" s="619"/>
      <c r="BEF166" s="619"/>
      <c r="BEG166" s="619"/>
      <c r="BEH166" s="619"/>
      <c r="BEI166" s="619"/>
      <c r="BEJ166" s="619"/>
      <c r="BEK166" s="619"/>
      <c r="BEL166" s="619"/>
      <c r="BEM166" s="619"/>
      <c r="BEN166" s="619"/>
      <c r="BEO166" s="619"/>
      <c r="BEP166" s="619"/>
      <c r="BEQ166" s="619"/>
      <c r="BER166" s="619"/>
      <c r="BES166" s="619"/>
      <c r="BET166" s="619"/>
      <c r="BEU166" s="619"/>
      <c r="BEV166" s="619"/>
      <c r="BEW166" s="619"/>
      <c r="BEX166" s="619"/>
      <c r="BEY166" s="619"/>
      <c r="BEZ166" s="619"/>
      <c r="BFA166" s="619"/>
      <c r="BFB166" s="619"/>
      <c r="BFC166" s="619"/>
      <c r="BFD166" s="619"/>
      <c r="BFE166" s="619"/>
      <c r="BFF166" s="619"/>
      <c r="BFG166" s="619"/>
      <c r="BFH166" s="619"/>
      <c r="BFI166" s="619"/>
      <c r="BFJ166" s="619"/>
      <c r="BFK166" s="619"/>
      <c r="BFL166" s="619"/>
      <c r="BFM166" s="619"/>
      <c r="BFN166" s="619"/>
      <c r="BFO166" s="619"/>
      <c r="BFP166" s="619"/>
      <c r="BFQ166" s="619"/>
      <c r="BFR166" s="619"/>
      <c r="BFS166" s="619"/>
      <c r="BFT166" s="619"/>
      <c r="BFU166" s="619"/>
      <c r="BFV166" s="619"/>
      <c r="BFW166" s="619"/>
      <c r="BFX166" s="619"/>
      <c r="BFY166" s="619"/>
      <c r="BFZ166" s="619"/>
      <c r="BGA166" s="619"/>
      <c r="BGB166" s="619"/>
      <c r="BGC166" s="619"/>
      <c r="BGD166" s="619"/>
      <c r="BGE166" s="619"/>
      <c r="BGF166" s="619"/>
      <c r="BGG166" s="619"/>
      <c r="BGH166" s="619"/>
      <c r="BGI166" s="619"/>
      <c r="BGJ166" s="619"/>
      <c r="BGK166" s="619"/>
      <c r="BGL166" s="619"/>
      <c r="BGM166" s="619"/>
      <c r="BGN166" s="619"/>
      <c r="BGO166" s="619"/>
      <c r="BGP166" s="619"/>
      <c r="BGQ166" s="619"/>
      <c r="BGR166" s="619"/>
      <c r="BGS166" s="619"/>
      <c r="BGT166" s="619"/>
      <c r="BGU166" s="619"/>
      <c r="BGV166" s="619"/>
      <c r="BGW166" s="619"/>
      <c r="BGX166" s="619"/>
      <c r="BGY166" s="619"/>
      <c r="BGZ166" s="619"/>
      <c r="BHA166" s="619"/>
      <c r="BHB166" s="619"/>
      <c r="BHC166" s="619"/>
      <c r="BHD166" s="619"/>
      <c r="BHE166" s="619"/>
      <c r="BHF166" s="619"/>
      <c r="BHG166" s="619"/>
      <c r="BHH166" s="619"/>
      <c r="BHI166" s="619"/>
      <c r="BHJ166" s="619"/>
      <c r="BHK166" s="619"/>
      <c r="BHL166" s="619"/>
      <c r="BHM166" s="619"/>
      <c r="BHN166" s="619"/>
      <c r="BHO166" s="619"/>
      <c r="BHP166" s="619"/>
      <c r="BHQ166" s="619"/>
      <c r="BHR166" s="619"/>
      <c r="BHS166" s="619"/>
      <c r="BHT166" s="619"/>
      <c r="BHU166" s="619"/>
      <c r="BHV166" s="619"/>
      <c r="BHW166" s="619"/>
      <c r="BHX166" s="619"/>
      <c r="BHY166" s="619"/>
      <c r="BHZ166" s="619"/>
      <c r="BIA166" s="619"/>
      <c r="BIB166" s="619"/>
      <c r="BIC166" s="619"/>
      <c r="BID166" s="619"/>
      <c r="BIE166" s="619"/>
      <c r="BIF166" s="619"/>
      <c r="BIG166" s="619"/>
      <c r="BIH166" s="619"/>
      <c r="BII166" s="619"/>
      <c r="BIJ166" s="619"/>
      <c r="BIK166" s="619"/>
      <c r="BIL166" s="619"/>
      <c r="BIM166" s="619"/>
      <c r="BIN166" s="619"/>
      <c r="BIO166" s="619"/>
      <c r="BIP166" s="619"/>
      <c r="BIQ166" s="619"/>
      <c r="BIR166" s="619"/>
      <c r="BIS166" s="619"/>
      <c r="BIT166" s="619"/>
      <c r="BIU166" s="619"/>
      <c r="BIV166" s="619"/>
      <c r="BIW166" s="619"/>
      <c r="BIX166" s="619"/>
      <c r="BIY166" s="619"/>
      <c r="BIZ166" s="619"/>
      <c r="BJA166" s="619"/>
      <c r="BJB166" s="619"/>
      <c r="BJC166" s="619"/>
      <c r="BJD166" s="619"/>
      <c r="BJE166" s="619"/>
      <c r="BJF166" s="619"/>
      <c r="BJG166" s="619"/>
      <c r="BJH166" s="619"/>
      <c r="BJI166" s="619"/>
      <c r="BJJ166" s="619"/>
      <c r="BJK166" s="619"/>
      <c r="BJL166" s="619"/>
      <c r="BJM166" s="619"/>
      <c r="BJN166" s="619"/>
      <c r="BJO166" s="619"/>
      <c r="BJP166" s="619"/>
      <c r="BJQ166" s="619"/>
      <c r="BJR166" s="619"/>
      <c r="BJS166" s="619"/>
      <c r="BJT166" s="619"/>
      <c r="BJU166" s="619"/>
      <c r="BJV166" s="619"/>
      <c r="BJW166" s="619"/>
      <c r="BJX166" s="619"/>
      <c r="BJY166" s="619"/>
      <c r="BJZ166" s="619"/>
      <c r="BKA166" s="619"/>
      <c r="BKB166" s="619"/>
      <c r="BKC166" s="619"/>
      <c r="BKD166" s="619"/>
      <c r="BKE166" s="619"/>
      <c r="BKF166" s="619"/>
      <c r="BKG166" s="619"/>
      <c r="BKH166" s="619"/>
      <c r="BKI166" s="619"/>
      <c r="BKJ166" s="619"/>
      <c r="BKK166" s="619"/>
      <c r="BKL166" s="619"/>
      <c r="BKM166" s="619"/>
      <c r="BKN166" s="619"/>
      <c r="BKO166" s="619"/>
      <c r="BKP166" s="619"/>
      <c r="BKQ166" s="619"/>
      <c r="BKR166" s="619"/>
      <c r="BKS166" s="619"/>
      <c r="BKT166" s="619"/>
      <c r="BKU166" s="619"/>
      <c r="BKV166" s="619"/>
      <c r="BKW166" s="619"/>
      <c r="BKX166" s="619"/>
      <c r="BKY166" s="619"/>
      <c r="BKZ166" s="619"/>
      <c r="BLA166" s="619"/>
      <c r="BLB166" s="619"/>
      <c r="BLC166" s="619"/>
      <c r="BLD166" s="619"/>
      <c r="BLE166" s="619"/>
      <c r="BLF166" s="619"/>
      <c r="BLG166" s="619"/>
      <c r="BLH166" s="619"/>
      <c r="BLI166" s="619"/>
      <c r="BLJ166" s="619"/>
      <c r="BLK166" s="619"/>
      <c r="BLL166" s="619"/>
      <c r="BLM166" s="619"/>
      <c r="BLN166" s="619"/>
      <c r="BLO166" s="619"/>
      <c r="BLP166" s="619"/>
      <c r="BLQ166" s="619"/>
      <c r="BLR166" s="619"/>
      <c r="BLS166" s="619"/>
      <c r="BLT166" s="619"/>
      <c r="BLU166" s="619"/>
      <c r="BLV166" s="619"/>
      <c r="BLW166" s="619"/>
      <c r="BLX166" s="619"/>
      <c r="BLY166" s="619"/>
      <c r="BLZ166" s="619"/>
      <c r="BMA166" s="619"/>
      <c r="BMB166" s="619"/>
      <c r="BMC166" s="619"/>
      <c r="BMD166" s="619"/>
      <c r="BME166" s="619"/>
      <c r="BMF166" s="619"/>
      <c r="BMG166" s="619"/>
      <c r="BMH166" s="619"/>
      <c r="BMI166" s="619"/>
      <c r="BMJ166" s="619"/>
      <c r="BMK166" s="619"/>
      <c r="BML166" s="619"/>
      <c r="BMM166" s="619"/>
      <c r="BMN166" s="619"/>
      <c r="BMO166" s="619"/>
      <c r="BMP166" s="619"/>
      <c r="BMQ166" s="619"/>
      <c r="BMR166" s="619"/>
      <c r="BMS166" s="619"/>
      <c r="BMT166" s="619"/>
      <c r="BMU166" s="619"/>
      <c r="BMV166" s="619"/>
      <c r="BMW166" s="619"/>
      <c r="BMX166" s="619"/>
      <c r="BMY166" s="619"/>
      <c r="BMZ166" s="619"/>
      <c r="BNA166" s="619"/>
      <c r="BNB166" s="619"/>
      <c r="BNC166" s="619"/>
      <c r="BND166" s="619"/>
      <c r="BNE166" s="619"/>
      <c r="BNF166" s="619"/>
      <c r="BNG166" s="619"/>
      <c r="BNH166" s="619"/>
      <c r="BNI166" s="619"/>
      <c r="BNJ166" s="619"/>
      <c r="BNK166" s="619"/>
      <c r="BNL166" s="619"/>
      <c r="BNM166" s="619"/>
      <c r="BNN166" s="619"/>
      <c r="BNO166" s="619"/>
      <c r="BNP166" s="619"/>
      <c r="BNQ166" s="619"/>
      <c r="BNR166" s="619"/>
      <c r="BNS166" s="619"/>
      <c r="BNT166" s="619"/>
      <c r="BNU166" s="619"/>
      <c r="BNV166" s="619"/>
      <c r="BNW166" s="619"/>
      <c r="BNX166" s="619"/>
      <c r="BNY166" s="619"/>
      <c r="BNZ166" s="619"/>
      <c r="BOA166" s="619"/>
      <c r="BOB166" s="619"/>
      <c r="BOC166" s="619"/>
      <c r="BOD166" s="619"/>
      <c r="BOE166" s="619"/>
      <c r="BOF166" s="619"/>
      <c r="BOG166" s="619"/>
      <c r="BOH166" s="619"/>
      <c r="BOI166" s="619"/>
      <c r="BOJ166" s="619"/>
      <c r="BOK166" s="619"/>
      <c r="BOL166" s="619"/>
      <c r="BOM166" s="619"/>
      <c r="BON166" s="619"/>
      <c r="BOO166" s="619"/>
      <c r="BOP166" s="619"/>
      <c r="BOQ166" s="619"/>
      <c r="BOR166" s="619"/>
      <c r="BOS166" s="619"/>
      <c r="BOT166" s="619"/>
      <c r="BOU166" s="619"/>
      <c r="BOV166" s="619"/>
      <c r="BOW166" s="619"/>
      <c r="BOX166" s="619"/>
      <c r="BOY166" s="619"/>
      <c r="BOZ166" s="619"/>
      <c r="BPA166" s="619"/>
      <c r="BPB166" s="619"/>
      <c r="BPC166" s="619"/>
      <c r="BPD166" s="619"/>
      <c r="BPE166" s="619"/>
      <c r="BPF166" s="619"/>
      <c r="BPG166" s="619"/>
      <c r="BPH166" s="619"/>
      <c r="BPI166" s="619"/>
      <c r="BPJ166" s="619"/>
      <c r="BPK166" s="619"/>
      <c r="BPL166" s="619"/>
      <c r="BPM166" s="619"/>
      <c r="BPN166" s="619"/>
      <c r="BPO166" s="619"/>
      <c r="BPP166" s="619"/>
      <c r="BPQ166" s="619"/>
      <c r="BPR166" s="619"/>
      <c r="BPS166" s="619"/>
      <c r="BPT166" s="619"/>
      <c r="BPU166" s="619"/>
      <c r="BPV166" s="619"/>
      <c r="BPW166" s="619"/>
      <c r="BPX166" s="619"/>
      <c r="BPY166" s="619"/>
      <c r="BPZ166" s="619"/>
      <c r="BQA166" s="619"/>
      <c r="BQB166" s="619"/>
      <c r="BQC166" s="619"/>
      <c r="BQD166" s="619"/>
      <c r="BQE166" s="619"/>
      <c r="BQF166" s="619"/>
      <c r="BQG166" s="619"/>
      <c r="BQH166" s="619"/>
      <c r="BQI166" s="619"/>
      <c r="BQJ166" s="619"/>
      <c r="BQK166" s="619"/>
      <c r="BQL166" s="619"/>
      <c r="BQM166" s="619"/>
      <c r="BQN166" s="619"/>
      <c r="BQO166" s="619"/>
      <c r="BQP166" s="619"/>
      <c r="BQQ166" s="619"/>
      <c r="BQR166" s="619"/>
      <c r="BQS166" s="619"/>
      <c r="BQT166" s="619"/>
      <c r="BQU166" s="619"/>
      <c r="BQV166" s="619"/>
      <c r="BQW166" s="619"/>
      <c r="BQX166" s="619"/>
      <c r="BQY166" s="619"/>
      <c r="BQZ166" s="619"/>
      <c r="BRA166" s="619"/>
      <c r="BRB166" s="619"/>
      <c r="BRC166" s="619"/>
      <c r="BRD166" s="619"/>
      <c r="BRE166" s="619"/>
      <c r="BRF166" s="619"/>
      <c r="BRG166" s="619"/>
      <c r="BRH166" s="619"/>
      <c r="BRI166" s="619"/>
      <c r="BRJ166" s="619"/>
      <c r="BRK166" s="619"/>
      <c r="BRL166" s="619"/>
      <c r="BRM166" s="619"/>
      <c r="BRN166" s="619"/>
      <c r="BRO166" s="619"/>
      <c r="BRP166" s="619"/>
      <c r="BRQ166" s="619"/>
      <c r="BRR166" s="619"/>
      <c r="BRS166" s="619"/>
      <c r="BRT166" s="619"/>
      <c r="BRU166" s="619"/>
      <c r="BRV166" s="619"/>
      <c r="BRW166" s="619"/>
      <c r="BRX166" s="619"/>
      <c r="BRY166" s="619"/>
      <c r="BRZ166" s="619"/>
      <c r="BSA166" s="619"/>
      <c r="BSB166" s="619"/>
      <c r="BSC166" s="619"/>
      <c r="BSD166" s="619"/>
      <c r="BSE166" s="619"/>
      <c r="BSF166" s="619"/>
      <c r="BSG166" s="619"/>
      <c r="BSH166" s="619"/>
      <c r="BSI166" s="619"/>
      <c r="BSJ166" s="619"/>
      <c r="BSK166" s="619"/>
      <c r="BSL166" s="619"/>
      <c r="BSM166" s="619"/>
      <c r="BSN166" s="619"/>
      <c r="BSO166" s="619"/>
      <c r="BSP166" s="619"/>
      <c r="BSQ166" s="619"/>
      <c r="BSR166" s="619"/>
      <c r="BSS166" s="619"/>
      <c r="BST166" s="619"/>
      <c r="BSU166" s="619"/>
      <c r="BSV166" s="619"/>
      <c r="BSW166" s="619"/>
      <c r="BSX166" s="619"/>
      <c r="BSY166" s="619"/>
      <c r="BSZ166" s="619"/>
      <c r="BTA166" s="619"/>
      <c r="BTB166" s="619"/>
      <c r="BTC166" s="619"/>
      <c r="BTD166" s="619"/>
      <c r="BTE166" s="619"/>
      <c r="BTF166" s="619"/>
      <c r="BTG166" s="619"/>
      <c r="BTH166" s="619"/>
      <c r="BTI166" s="619"/>
      <c r="BTJ166" s="619"/>
      <c r="BTK166" s="619"/>
      <c r="BTL166" s="619"/>
      <c r="BTM166" s="619"/>
      <c r="BTN166" s="619"/>
      <c r="BTO166" s="619"/>
      <c r="BTP166" s="619"/>
      <c r="BTQ166" s="619"/>
      <c r="BTR166" s="619"/>
      <c r="BTS166" s="619"/>
      <c r="BTT166" s="619"/>
      <c r="BTU166" s="619"/>
      <c r="BTV166" s="619"/>
      <c r="BTW166" s="619"/>
      <c r="BTX166" s="619"/>
      <c r="BTY166" s="619"/>
      <c r="BTZ166" s="619"/>
      <c r="BUA166" s="619"/>
      <c r="BUB166" s="619"/>
      <c r="BUC166" s="619"/>
      <c r="BUD166" s="619"/>
      <c r="BUE166" s="619"/>
      <c r="BUF166" s="619"/>
      <c r="BUG166" s="619"/>
      <c r="BUH166" s="619"/>
      <c r="BUI166" s="619"/>
      <c r="BUJ166" s="619"/>
      <c r="BUK166" s="619"/>
      <c r="BUL166" s="619"/>
      <c r="BUM166" s="619"/>
      <c r="BUN166" s="619"/>
      <c r="BUO166" s="619"/>
      <c r="BUP166" s="619"/>
      <c r="BUQ166" s="619"/>
      <c r="BUR166" s="619"/>
      <c r="BUS166" s="619"/>
      <c r="BUT166" s="619"/>
      <c r="BUU166" s="619"/>
      <c r="BUV166" s="619"/>
      <c r="BUW166" s="619"/>
      <c r="BUX166" s="619"/>
      <c r="BUY166" s="619"/>
      <c r="BUZ166" s="619"/>
      <c r="BVA166" s="619"/>
      <c r="BVB166" s="619"/>
      <c r="BVC166" s="619"/>
      <c r="BVD166" s="619"/>
      <c r="BVE166" s="619"/>
      <c r="BVF166" s="619"/>
      <c r="BVG166" s="619"/>
      <c r="BVH166" s="619"/>
      <c r="BVI166" s="619"/>
      <c r="BVJ166" s="619"/>
      <c r="BVK166" s="619"/>
      <c r="BVL166" s="619"/>
      <c r="BVM166" s="619"/>
      <c r="BVN166" s="619"/>
      <c r="BVO166" s="619"/>
      <c r="BVP166" s="619"/>
      <c r="BVQ166" s="619"/>
      <c r="BVR166" s="619"/>
      <c r="BVS166" s="619"/>
      <c r="BVT166" s="619"/>
      <c r="BVU166" s="619"/>
      <c r="BVV166" s="619"/>
      <c r="BVW166" s="619"/>
      <c r="BVX166" s="619"/>
      <c r="BVY166" s="619"/>
      <c r="BVZ166" s="619"/>
      <c r="BWA166" s="619"/>
      <c r="BWB166" s="619"/>
      <c r="BWC166" s="619"/>
      <c r="BWD166" s="619"/>
      <c r="BWE166" s="619"/>
      <c r="BWF166" s="619"/>
      <c r="BWG166" s="619"/>
      <c r="BWH166" s="619"/>
      <c r="BWI166" s="619"/>
      <c r="BWJ166" s="619"/>
      <c r="BWK166" s="619"/>
      <c r="BWL166" s="619"/>
      <c r="BWM166" s="619"/>
      <c r="BWN166" s="619"/>
      <c r="BWO166" s="619"/>
      <c r="BWP166" s="619"/>
      <c r="BWQ166" s="619"/>
      <c r="BWR166" s="619"/>
      <c r="BWS166" s="619"/>
      <c r="BWT166" s="619"/>
      <c r="BWU166" s="619"/>
      <c r="BWV166" s="619"/>
      <c r="BWW166" s="619"/>
      <c r="BWX166" s="619"/>
      <c r="BWY166" s="619"/>
      <c r="BWZ166" s="619"/>
      <c r="BXA166" s="619"/>
      <c r="BXB166" s="619"/>
      <c r="BXC166" s="619"/>
      <c r="BXD166" s="619"/>
      <c r="BXE166" s="619"/>
      <c r="BXF166" s="619"/>
      <c r="BXG166" s="619"/>
      <c r="BXH166" s="619"/>
      <c r="BXI166" s="619"/>
      <c r="BXJ166" s="619"/>
      <c r="BXK166" s="619"/>
      <c r="BXL166" s="619"/>
      <c r="BXM166" s="619"/>
      <c r="BXN166" s="619"/>
      <c r="BXO166" s="619"/>
      <c r="BXP166" s="619"/>
      <c r="BXQ166" s="619"/>
      <c r="BXR166" s="619"/>
      <c r="BXS166" s="619"/>
      <c r="BXT166" s="619"/>
      <c r="BXU166" s="619"/>
      <c r="BXV166" s="619"/>
      <c r="BXW166" s="619"/>
      <c r="BXX166" s="619"/>
      <c r="BXY166" s="619"/>
      <c r="BXZ166" s="619"/>
      <c r="BYA166" s="619"/>
      <c r="BYB166" s="619"/>
      <c r="BYC166" s="619"/>
      <c r="BYD166" s="619"/>
      <c r="BYE166" s="619"/>
      <c r="BYF166" s="619"/>
      <c r="BYG166" s="619"/>
      <c r="BYH166" s="619"/>
      <c r="BYI166" s="619"/>
      <c r="BYJ166" s="619"/>
      <c r="BYK166" s="619"/>
      <c r="BYL166" s="619"/>
      <c r="BYM166" s="619"/>
      <c r="BYN166" s="619"/>
      <c r="BYO166" s="619"/>
      <c r="BYP166" s="619"/>
      <c r="BYQ166" s="619"/>
      <c r="BYR166" s="619"/>
      <c r="BYS166" s="619"/>
      <c r="BYT166" s="619"/>
      <c r="BYU166" s="619"/>
      <c r="BYV166" s="619"/>
      <c r="BYW166" s="619"/>
      <c r="BYX166" s="619"/>
      <c r="BYY166" s="619"/>
      <c r="BYZ166" s="619"/>
      <c r="BZA166" s="619"/>
      <c r="BZB166" s="619"/>
      <c r="BZC166" s="619"/>
      <c r="BZD166" s="619"/>
      <c r="BZE166" s="619"/>
      <c r="BZF166" s="619"/>
      <c r="BZG166" s="619"/>
      <c r="BZH166" s="619"/>
      <c r="BZI166" s="619"/>
      <c r="BZJ166" s="619"/>
      <c r="BZK166" s="619"/>
      <c r="BZL166" s="619"/>
      <c r="BZM166" s="619"/>
      <c r="BZN166" s="619"/>
      <c r="BZO166" s="619"/>
      <c r="BZP166" s="619"/>
      <c r="BZQ166" s="619"/>
      <c r="BZR166" s="619"/>
      <c r="BZS166" s="619"/>
      <c r="BZT166" s="619"/>
      <c r="BZU166" s="619"/>
      <c r="BZV166" s="619"/>
      <c r="BZW166" s="619"/>
      <c r="BZX166" s="619"/>
      <c r="BZY166" s="619"/>
      <c r="BZZ166" s="619"/>
      <c r="CAA166" s="619"/>
      <c r="CAB166" s="619"/>
      <c r="CAC166" s="619"/>
      <c r="CAD166" s="619"/>
      <c r="CAE166" s="619"/>
      <c r="CAF166" s="619"/>
      <c r="CAG166" s="619"/>
      <c r="CAH166" s="619"/>
      <c r="CAI166" s="619"/>
      <c r="CAJ166" s="619"/>
      <c r="CAK166" s="619"/>
      <c r="CAL166" s="619"/>
      <c r="CAM166" s="619"/>
      <c r="CAN166" s="619"/>
      <c r="CAO166" s="619"/>
      <c r="CAP166" s="619"/>
      <c r="CAQ166" s="619"/>
      <c r="CAR166" s="619"/>
      <c r="CAS166" s="619"/>
      <c r="CAT166" s="619"/>
      <c r="CAU166" s="619"/>
      <c r="CAV166" s="619"/>
      <c r="CAW166" s="619"/>
      <c r="CAX166" s="619"/>
      <c r="CAY166" s="619"/>
      <c r="CAZ166" s="619"/>
      <c r="CBA166" s="619"/>
      <c r="CBB166" s="619"/>
      <c r="CBC166" s="619"/>
      <c r="CBD166" s="619"/>
      <c r="CBE166" s="619"/>
      <c r="CBF166" s="619"/>
      <c r="CBG166" s="619"/>
      <c r="CBH166" s="619"/>
      <c r="CBI166" s="619"/>
      <c r="CBJ166" s="619"/>
      <c r="CBK166" s="619"/>
      <c r="CBL166" s="619"/>
      <c r="CBM166" s="619"/>
      <c r="CBN166" s="619"/>
      <c r="CBO166" s="619"/>
      <c r="CBP166" s="619"/>
      <c r="CBQ166" s="619"/>
      <c r="CBR166" s="619"/>
      <c r="CBS166" s="619"/>
      <c r="CBT166" s="619"/>
      <c r="CBU166" s="619"/>
      <c r="CBV166" s="619"/>
      <c r="CBW166" s="619"/>
      <c r="CBX166" s="619"/>
      <c r="CBY166" s="619"/>
      <c r="CBZ166" s="619"/>
      <c r="CCA166" s="619"/>
      <c r="CCB166" s="619"/>
      <c r="CCC166" s="619"/>
      <c r="CCD166" s="619"/>
      <c r="CCE166" s="619"/>
      <c r="CCF166" s="619"/>
      <c r="CCG166" s="619"/>
      <c r="CCH166" s="619"/>
      <c r="CCI166" s="619"/>
      <c r="CCJ166" s="619"/>
      <c r="CCK166" s="619"/>
      <c r="CCL166" s="619"/>
      <c r="CCM166" s="619"/>
      <c r="CCN166" s="619"/>
      <c r="CCO166" s="619"/>
      <c r="CCP166" s="619"/>
      <c r="CCQ166" s="619"/>
      <c r="CCR166" s="619"/>
      <c r="CCS166" s="619"/>
      <c r="CCT166" s="619"/>
      <c r="CCU166" s="619"/>
      <c r="CCV166" s="619"/>
      <c r="CCW166" s="619"/>
      <c r="CCX166" s="619"/>
      <c r="CCY166" s="619"/>
      <c r="CCZ166" s="619"/>
      <c r="CDA166" s="619"/>
      <c r="CDB166" s="619"/>
      <c r="CDC166" s="619"/>
      <c r="CDD166" s="619"/>
      <c r="CDE166" s="619"/>
      <c r="CDF166" s="619"/>
      <c r="CDG166" s="619"/>
      <c r="CDH166" s="619"/>
      <c r="CDI166" s="619"/>
      <c r="CDJ166" s="619"/>
      <c r="CDK166" s="619"/>
      <c r="CDL166" s="619"/>
      <c r="CDM166" s="619"/>
      <c r="CDN166" s="619"/>
      <c r="CDO166" s="619"/>
      <c r="CDP166" s="619"/>
      <c r="CDQ166" s="619"/>
      <c r="CDR166" s="619"/>
      <c r="CDS166" s="619"/>
      <c r="CDT166" s="619"/>
      <c r="CDU166" s="619"/>
      <c r="CDV166" s="619"/>
      <c r="CDW166" s="619"/>
      <c r="CDX166" s="619"/>
      <c r="CDY166" s="619"/>
      <c r="CDZ166" s="619"/>
      <c r="CEA166" s="619"/>
      <c r="CEB166" s="619"/>
      <c r="CEC166" s="619"/>
      <c r="CED166" s="619"/>
      <c r="CEE166" s="619"/>
      <c r="CEF166" s="619"/>
      <c r="CEG166" s="619"/>
      <c r="CEH166" s="619"/>
      <c r="CEI166" s="619"/>
      <c r="CEJ166" s="619"/>
      <c r="CEK166" s="619"/>
      <c r="CEL166" s="619"/>
      <c r="CEM166" s="619"/>
      <c r="CEN166" s="619"/>
      <c r="CEO166" s="619"/>
      <c r="CEP166" s="619"/>
      <c r="CEQ166" s="619"/>
      <c r="CER166" s="619"/>
      <c r="CES166" s="619"/>
      <c r="CET166" s="619"/>
      <c r="CEU166" s="619"/>
      <c r="CEV166" s="619"/>
      <c r="CEW166" s="619"/>
      <c r="CEX166" s="619"/>
      <c r="CEY166" s="619"/>
      <c r="CEZ166" s="619"/>
      <c r="CFA166" s="619"/>
      <c r="CFB166" s="619"/>
      <c r="CFC166" s="619"/>
      <c r="CFD166" s="619"/>
      <c r="CFE166" s="619"/>
      <c r="CFF166" s="619"/>
      <c r="CFG166" s="619"/>
      <c r="CFH166" s="619"/>
      <c r="CFI166" s="619"/>
      <c r="CFJ166" s="619"/>
      <c r="CFK166" s="619"/>
      <c r="CFL166" s="619"/>
      <c r="CFM166" s="619"/>
      <c r="CFN166" s="619"/>
      <c r="CFO166" s="619"/>
      <c r="CFP166" s="619"/>
      <c r="CFQ166" s="619"/>
      <c r="CFR166" s="619"/>
      <c r="CFS166" s="619"/>
      <c r="CFT166" s="619"/>
      <c r="CFU166" s="619"/>
      <c r="CFV166" s="619"/>
      <c r="CFW166" s="619"/>
      <c r="CFX166" s="619"/>
      <c r="CFY166" s="619"/>
      <c r="CFZ166" s="619"/>
      <c r="CGA166" s="619"/>
      <c r="CGB166" s="619"/>
      <c r="CGC166" s="619"/>
      <c r="CGD166" s="619"/>
      <c r="CGE166" s="619"/>
      <c r="CGF166" s="619"/>
      <c r="CGG166" s="619"/>
      <c r="CGH166" s="619"/>
      <c r="CGI166" s="619"/>
      <c r="CGJ166" s="619"/>
      <c r="CGK166" s="619"/>
      <c r="CGL166" s="619"/>
      <c r="CGM166" s="619"/>
      <c r="CGN166" s="619"/>
      <c r="CGO166" s="619"/>
      <c r="CGP166" s="619"/>
      <c r="CGQ166" s="619"/>
      <c r="CGR166" s="619"/>
      <c r="CGS166" s="619"/>
      <c r="CGT166" s="619"/>
      <c r="CGU166" s="619"/>
      <c r="CGV166" s="619"/>
      <c r="CGW166" s="619"/>
      <c r="CGX166" s="619"/>
      <c r="CGY166" s="619"/>
      <c r="CGZ166" s="619"/>
      <c r="CHA166" s="619"/>
      <c r="CHB166" s="619"/>
      <c r="CHC166" s="619"/>
      <c r="CHD166" s="619"/>
      <c r="CHE166" s="619"/>
      <c r="CHF166" s="619"/>
      <c r="CHG166" s="619"/>
      <c r="CHH166" s="619"/>
      <c r="CHI166" s="619"/>
      <c r="CHJ166" s="619"/>
      <c r="CHK166" s="619"/>
      <c r="CHL166" s="619"/>
      <c r="CHM166" s="619"/>
      <c r="CHN166" s="619"/>
      <c r="CHO166" s="619"/>
      <c r="CHP166" s="619"/>
      <c r="CHQ166" s="619"/>
      <c r="CHR166" s="619"/>
      <c r="CHS166" s="619"/>
      <c r="CHT166" s="619"/>
      <c r="CHU166" s="619"/>
      <c r="CHV166" s="619"/>
      <c r="CHW166" s="619"/>
      <c r="CHX166" s="619"/>
      <c r="CHY166" s="619"/>
      <c r="CHZ166" s="619"/>
      <c r="CIA166" s="619"/>
      <c r="CIB166" s="619"/>
      <c r="CIC166" s="619"/>
      <c r="CID166" s="619"/>
      <c r="CIE166" s="619"/>
      <c r="CIF166" s="619"/>
      <c r="CIG166" s="619"/>
      <c r="CIH166" s="619"/>
      <c r="CII166" s="619"/>
      <c r="CIJ166" s="619"/>
      <c r="CIK166" s="619"/>
      <c r="CIL166" s="619"/>
      <c r="CIM166" s="619"/>
      <c r="CIN166" s="619"/>
      <c r="CIO166" s="619"/>
      <c r="CIP166" s="619"/>
      <c r="CIQ166" s="619"/>
      <c r="CIR166" s="619"/>
      <c r="CIS166" s="619"/>
      <c r="CIT166" s="619"/>
      <c r="CIU166" s="619"/>
      <c r="CIV166" s="619"/>
      <c r="CIW166" s="619"/>
      <c r="CIX166" s="619"/>
      <c r="CIY166" s="619"/>
      <c r="CIZ166" s="619"/>
      <c r="CJA166" s="619"/>
      <c r="CJB166" s="619"/>
      <c r="CJC166" s="619"/>
      <c r="CJD166" s="619"/>
      <c r="CJE166" s="619"/>
      <c r="CJF166" s="619"/>
      <c r="CJG166" s="619"/>
      <c r="CJH166" s="619"/>
      <c r="CJI166" s="619"/>
      <c r="CJJ166" s="619"/>
      <c r="CJK166" s="619"/>
      <c r="CJL166" s="619"/>
      <c r="CJM166" s="619"/>
      <c r="CJN166" s="619"/>
      <c r="CJO166" s="619"/>
      <c r="CJP166" s="619"/>
      <c r="CJQ166" s="619"/>
      <c r="CJR166" s="619"/>
      <c r="CJS166" s="619"/>
      <c r="CJT166" s="619"/>
      <c r="CJU166" s="619"/>
      <c r="CJV166" s="619"/>
      <c r="CJW166" s="619"/>
      <c r="CJX166" s="619"/>
      <c r="CJY166" s="619"/>
      <c r="CJZ166" s="619"/>
      <c r="CKA166" s="619"/>
      <c r="CKB166" s="619"/>
      <c r="CKC166" s="619"/>
      <c r="CKD166" s="619"/>
      <c r="CKE166" s="619"/>
      <c r="CKF166" s="619"/>
      <c r="CKG166" s="619"/>
      <c r="CKH166" s="619"/>
      <c r="CKI166" s="619"/>
      <c r="CKJ166" s="619"/>
      <c r="CKK166" s="619"/>
      <c r="CKL166" s="619"/>
      <c r="CKM166" s="619"/>
      <c r="CKN166" s="619"/>
      <c r="CKO166" s="619"/>
      <c r="CKP166" s="619"/>
      <c r="CKQ166" s="619"/>
      <c r="CKR166" s="619"/>
      <c r="CKS166" s="619"/>
      <c r="CKT166" s="619"/>
      <c r="CKU166" s="619"/>
      <c r="CKV166" s="619"/>
      <c r="CKW166" s="619"/>
      <c r="CKX166" s="619"/>
      <c r="CKY166" s="619"/>
      <c r="CKZ166" s="619"/>
      <c r="CLA166" s="619"/>
      <c r="CLB166" s="619"/>
      <c r="CLC166" s="619"/>
      <c r="CLD166" s="619"/>
      <c r="CLE166" s="619"/>
      <c r="CLF166" s="619"/>
      <c r="CLG166" s="619"/>
      <c r="CLH166" s="619"/>
      <c r="CLI166" s="619"/>
      <c r="CLJ166" s="619"/>
      <c r="CLK166" s="619"/>
      <c r="CLL166" s="619"/>
      <c r="CLM166" s="619"/>
      <c r="CLN166" s="619"/>
      <c r="CLO166" s="619"/>
      <c r="CLP166" s="619"/>
      <c r="CLQ166" s="619"/>
      <c r="CLR166" s="619"/>
      <c r="CLS166" s="619"/>
      <c r="CLT166" s="619"/>
      <c r="CLU166" s="619"/>
      <c r="CLV166" s="619"/>
      <c r="CLW166" s="619"/>
      <c r="CLX166" s="619"/>
      <c r="CLY166" s="619"/>
      <c r="CLZ166" s="619"/>
      <c r="CMA166" s="619"/>
      <c r="CMB166" s="619"/>
      <c r="CMC166" s="619"/>
      <c r="CMD166" s="619"/>
      <c r="CME166" s="619"/>
      <c r="CMF166" s="619"/>
      <c r="CMG166" s="619"/>
      <c r="CMH166" s="619"/>
      <c r="CMI166" s="619"/>
      <c r="CMJ166" s="619"/>
      <c r="CMK166" s="619"/>
      <c r="CML166" s="619"/>
      <c r="CMM166" s="619"/>
      <c r="CMN166" s="619"/>
      <c r="CMO166" s="619"/>
      <c r="CMP166" s="619"/>
      <c r="CMQ166" s="619"/>
      <c r="CMR166" s="619"/>
      <c r="CMS166" s="619"/>
      <c r="CMT166" s="619"/>
      <c r="CMU166" s="619"/>
      <c r="CMV166" s="619"/>
      <c r="CMW166" s="619"/>
      <c r="CMX166" s="619"/>
      <c r="CMY166" s="619"/>
      <c r="CMZ166" s="619"/>
      <c r="CNA166" s="619"/>
      <c r="CNB166" s="619"/>
      <c r="CNC166" s="619"/>
      <c r="CND166" s="619"/>
      <c r="CNE166" s="619"/>
      <c r="CNF166" s="619"/>
      <c r="CNG166" s="619"/>
      <c r="CNH166" s="619"/>
      <c r="CNI166" s="619"/>
      <c r="CNJ166" s="619"/>
      <c r="CNK166" s="619"/>
      <c r="CNL166" s="619"/>
      <c r="CNM166" s="619"/>
      <c r="CNN166" s="619"/>
      <c r="CNO166" s="619"/>
      <c r="CNP166" s="619"/>
      <c r="CNQ166" s="619"/>
      <c r="CNR166" s="619"/>
      <c r="CNS166" s="619"/>
      <c r="CNT166" s="619"/>
      <c r="CNU166" s="619"/>
      <c r="CNV166" s="619"/>
      <c r="CNW166" s="619"/>
      <c r="CNX166" s="619"/>
      <c r="CNY166" s="619"/>
      <c r="CNZ166" s="619"/>
      <c r="COA166" s="619"/>
      <c r="COB166" s="619"/>
      <c r="COC166" s="619"/>
      <c r="COD166" s="619"/>
      <c r="COE166" s="619"/>
      <c r="COF166" s="619"/>
      <c r="COG166" s="619"/>
      <c r="COH166" s="619"/>
      <c r="COI166" s="619"/>
      <c r="COJ166" s="619"/>
      <c r="COK166" s="619"/>
      <c r="COL166" s="619"/>
      <c r="COM166" s="619"/>
      <c r="CON166" s="619"/>
      <c r="COO166" s="619"/>
      <c r="COP166" s="619"/>
      <c r="COQ166" s="619"/>
      <c r="COR166" s="619"/>
      <c r="COS166" s="619"/>
      <c r="COT166" s="619"/>
      <c r="COU166" s="619"/>
      <c r="COV166" s="619"/>
      <c r="COW166" s="619"/>
      <c r="COX166" s="619"/>
      <c r="COY166" s="619"/>
      <c r="COZ166" s="619"/>
      <c r="CPA166" s="619"/>
      <c r="CPB166" s="619"/>
      <c r="CPC166" s="619"/>
      <c r="CPD166" s="619"/>
      <c r="CPE166" s="619"/>
      <c r="CPF166" s="619"/>
      <c r="CPG166" s="619"/>
      <c r="CPH166" s="619"/>
      <c r="CPI166" s="619"/>
      <c r="CPJ166" s="619"/>
      <c r="CPK166" s="619"/>
      <c r="CPL166" s="619"/>
      <c r="CPM166" s="619"/>
      <c r="CPN166" s="619"/>
      <c r="CPO166" s="619"/>
      <c r="CPP166" s="619"/>
      <c r="CPQ166" s="619"/>
      <c r="CPR166" s="619"/>
      <c r="CPS166" s="619"/>
      <c r="CPT166" s="619"/>
      <c r="CPU166" s="619"/>
      <c r="CPV166" s="619"/>
      <c r="CPW166" s="619"/>
      <c r="CPX166" s="619"/>
      <c r="CPY166" s="619"/>
      <c r="CPZ166" s="619"/>
      <c r="CQA166" s="619"/>
      <c r="CQB166" s="619"/>
      <c r="CQC166" s="619"/>
      <c r="CQD166" s="619"/>
      <c r="CQE166" s="619"/>
      <c r="CQF166" s="619"/>
      <c r="CQG166" s="619"/>
      <c r="CQH166" s="619"/>
      <c r="CQI166" s="619"/>
      <c r="CQJ166" s="619"/>
      <c r="CQK166" s="619"/>
      <c r="CQL166" s="619"/>
      <c r="CQM166" s="619"/>
      <c r="CQN166" s="619"/>
      <c r="CQO166" s="619"/>
      <c r="CQP166" s="619"/>
      <c r="CQQ166" s="619"/>
      <c r="CQR166" s="619"/>
      <c r="CQS166" s="619"/>
      <c r="CQT166" s="619"/>
      <c r="CQU166" s="619"/>
      <c r="CQV166" s="619"/>
      <c r="CQW166" s="619"/>
      <c r="CQX166" s="619"/>
      <c r="CQY166" s="619"/>
      <c r="CQZ166" s="619"/>
      <c r="CRA166" s="619"/>
      <c r="CRB166" s="619"/>
      <c r="CRC166" s="619"/>
      <c r="CRD166" s="619"/>
      <c r="CRE166" s="619"/>
      <c r="CRF166" s="619"/>
      <c r="CRG166" s="619"/>
      <c r="CRH166" s="619"/>
      <c r="CRI166" s="619"/>
      <c r="CRJ166" s="619"/>
      <c r="CRK166" s="619"/>
      <c r="CRL166" s="619"/>
      <c r="CRM166" s="619"/>
      <c r="CRN166" s="619"/>
      <c r="CRO166" s="619"/>
      <c r="CRP166" s="619"/>
      <c r="CRQ166" s="619"/>
      <c r="CRR166" s="619"/>
      <c r="CRS166" s="619"/>
      <c r="CRT166" s="619"/>
      <c r="CRU166" s="619"/>
      <c r="CRV166" s="619"/>
      <c r="CRW166" s="619"/>
      <c r="CRX166" s="619"/>
      <c r="CRY166" s="619"/>
      <c r="CRZ166" s="619"/>
      <c r="CSA166" s="619"/>
      <c r="CSB166" s="619"/>
      <c r="CSC166" s="619"/>
      <c r="CSD166" s="619"/>
      <c r="CSE166" s="619"/>
      <c r="CSF166" s="619"/>
      <c r="CSG166" s="619"/>
      <c r="CSH166" s="619"/>
      <c r="CSI166" s="619"/>
      <c r="CSJ166" s="619"/>
      <c r="CSK166" s="619"/>
      <c r="CSL166" s="619"/>
      <c r="CSM166" s="619"/>
      <c r="CSN166" s="619"/>
      <c r="CSO166" s="619"/>
      <c r="CSP166" s="619"/>
      <c r="CSQ166" s="619"/>
      <c r="CSR166" s="619"/>
      <c r="CSS166" s="619"/>
      <c r="CST166" s="619"/>
      <c r="CSU166" s="619"/>
      <c r="CSV166" s="619"/>
      <c r="CSW166" s="619"/>
      <c r="CSX166" s="619"/>
      <c r="CSY166" s="619"/>
      <c r="CSZ166" s="619"/>
      <c r="CTA166" s="619"/>
      <c r="CTB166" s="619"/>
      <c r="CTC166" s="619"/>
      <c r="CTD166" s="619"/>
      <c r="CTE166" s="619"/>
      <c r="CTF166" s="619"/>
      <c r="CTG166" s="619"/>
      <c r="CTH166" s="619"/>
      <c r="CTI166" s="619"/>
      <c r="CTJ166" s="619"/>
      <c r="CTK166" s="619"/>
      <c r="CTL166" s="619"/>
      <c r="CTM166" s="619"/>
      <c r="CTN166" s="619"/>
      <c r="CTO166" s="619"/>
      <c r="CTP166" s="619"/>
      <c r="CTQ166" s="619"/>
      <c r="CTR166" s="619"/>
      <c r="CTS166" s="619"/>
      <c r="CTT166" s="619"/>
      <c r="CTU166" s="619"/>
      <c r="CTV166" s="619"/>
      <c r="CTW166" s="619"/>
      <c r="CTX166" s="619"/>
      <c r="CTY166" s="619"/>
      <c r="CTZ166" s="619"/>
      <c r="CUA166" s="619"/>
      <c r="CUB166" s="619"/>
      <c r="CUC166" s="619"/>
      <c r="CUD166" s="619"/>
      <c r="CUE166" s="619"/>
      <c r="CUF166" s="619"/>
      <c r="CUG166" s="619"/>
      <c r="CUH166" s="619"/>
      <c r="CUI166" s="619"/>
      <c r="CUJ166" s="619"/>
      <c r="CUK166" s="619"/>
      <c r="CUL166" s="619"/>
      <c r="CUM166" s="619"/>
      <c r="CUN166" s="619"/>
      <c r="CUO166" s="619"/>
      <c r="CUP166" s="619"/>
      <c r="CUQ166" s="619"/>
      <c r="CUR166" s="619"/>
      <c r="CUS166" s="619"/>
      <c r="CUT166" s="619"/>
      <c r="CUU166" s="619"/>
      <c r="CUV166" s="619"/>
      <c r="CUW166" s="619"/>
      <c r="CUX166" s="619"/>
      <c r="CUY166" s="619"/>
      <c r="CUZ166" s="619"/>
      <c r="CVA166" s="619"/>
      <c r="CVB166" s="619"/>
      <c r="CVC166" s="619"/>
      <c r="CVD166" s="619"/>
      <c r="CVE166" s="619"/>
      <c r="CVF166" s="619"/>
      <c r="CVG166" s="619"/>
      <c r="CVH166" s="619"/>
      <c r="CVI166" s="619"/>
      <c r="CVJ166" s="619"/>
      <c r="CVK166" s="619"/>
      <c r="CVL166" s="619"/>
      <c r="CVM166" s="619"/>
      <c r="CVN166" s="619"/>
      <c r="CVO166" s="619"/>
      <c r="CVP166" s="619"/>
      <c r="CVQ166" s="619"/>
      <c r="CVR166" s="619"/>
      <c r="CVS166" s="619"/>
      <c r="CVT166" s="619"/>
      <c r="CVU166" s="619"/>
      <c r="CVV166" s="619"/>
      <c r="CVW166" s="619"/>
      <c r="CVX166" s="619"/>
      <c r="CVY166" s="619"/>
      <c r="CVZ166" s="619"/>
      <c r="CWA166" s="619"/>
      <c r="CWB166" s="619"/>
      <c r="CWC166" s="619"/>
      <c r="CWD166" s="619"/>
      <c r="CWE166" s="619"/>
      <c r="CWF166" s="619"/>
      <c r="CWG166" s="619"/>
      <c r="CWH166" s="619"/>
      <c r="CWI166" s="619"/>
      <c r="CWJ166" s="619"/>
      <c r="CWK166" s="619"/>
      <c r="CWL166" s="619"/>
      <c r="CWM166" s="619"/>
      <c r="CWN166" s="619"/>
      <c r="CWO166" s="619"/>
      <c r="CWP166" s="619"/>
      <c r="CWQ166" s="619"/>
      <c r="CWR166" s="619"/>
      <c r="CWS166" s="619"/>
      <c r="CWT166" s="619"/>
      <c r="CWU166" s="619"/>
      <c r="CWV166" s="619"/>
      <c r="CWW166" s="619"/>
      <c r="CWX166" s="619"/>
      <c r="CWY166" s="619"/>
      <c r="CWZ166" s="619"/>
      <c r="CXA166" s="619"/>
      <c r="CXB166" s="619"/>
      <c r="CXC166" s="619"/>
      <c r="CXD166" s="619"/>
      <c r="CXE166" s="619"/>
      <c r="CXF166" s="619"/>
      <c r="CXG166" s="619"/>
      <c r="CXH166" s="619"/>
      <c r="CXI166" s="619"/>
      <c r="CXJ166" s="619"/>
      <c r="CXK166" s="619"/>
      <c r="CXL166" s="619"/>
      <c r="CXM166" s="619"/>
      <c r="CXN166" s="619"/>
      <c r="CXO166" s="619"/>
      <c r="CXP166" s="619"/>
      <c r="CXQ166" s="619"/>
      <c r="CXR166" s="619"/>
      <c r="CXS166" s="619"/>
      <c r="CXT166" s="619"/>
      <c r="CXU166" s="619"/>
      <c r="CXV166" s="619"/>
      <c r="CXW166" s="619"/>
      <c r="CXX166" s="619"/>
      <c r="CXY166" s="619"/>
      <c r="CXZ166" s="619"/>
      <c r="CYA166" s="619"/>
      <c r="CYB166" s="619"/>
      <c r="CYC166" s="619"/>
      <c r="CYD166" s="619"/>
      <c r="CYE166" s="619"/>
      <c r="CYF166" s="619"/>
      <c r="CYG166" s="619"/>
      <c r="CYH166" s="619"/>
      <c r="CYI166" s="619"/>
      <c r="CYJ166" s="619"/>
      <c r="CYK166" s="619"/>
      <c r="CYL166" s="619"/>
      <c r="CYM166" s="619"/>
      <c r="CYN166" s="619"/>
      <c r="CYO166" s="619"/>
      <c r="CYP166" s="619"/>
      <c r="CYQ166" s="619"/>
      <c r="CYR166" s="619"/>
      <c r="CYS166" s="619"/>
      <c r="CYT166" s="619"/>
      <c r="CYU166" s="619"/>
      <c r="CYV166" s="619"/>
      <c r="CYW166" s="619"/>
      <c r="CYX166" s="619"/>
      <c r="CYY166" s="619"/>
      <c r="CYZ166" s="619"/>
      <c r="CZA166" s="619"/>
      <c r="CZB166" s="619"/>
      <c r="CZC166" s="619"/>
      <c r="CZD166" s="619"/>
      <c r="CZE166" s="619"/>
      <c r="CZF166" s="619"/>
      <c r="CZG166" s="619"/>
      <c r="CZH166" s="619"/>
      <c r="CZI166" s="619"/>
      <c r="CZJ166" s="619"/>
      <c r="CZK166" s="619"/>
      <c r="CZL166" s="619"/>
      <c r="CZM166" s="619"/>
      <c r="CZN166" s="619"/>
      <c r="CZO166" s="619"/>
      <c r="CZP166" s="619"/>
      <c r="CZQ166" s="619"/>
      <c r="CZR166" s="619"/>
      <c r="CZS166" s="619"/>
      <c r="CZT166" s="619"/>
      <c r="CZU166" s="619"/>
      <c r="CZV166" s="619"/>
      <c r="CZW166" s="619"/>
      <c r="CZX166" s="619"/>
      <c r="CZY166" s="619"/>
      <c r="CZZ166" s="619"/>
      <c r="DAA166" s="619"/>
      <c r="DAB166" s="619"/>
      <c r="DAC166" s="619"/>
      <c r="DAD166" s="619"/>
      <c r="DAE166" s="619"/>
      <c r="DAF166" s="619"/>
      <c r="DAG166" s="619"/>
      <c r="DAH166" s="619"/>
      <c r="DAI166" s="619"/>
      <c r="DAJ166" s="619"/>
      <c r="DAK166" s="619"/>
      <c r="DAL166" s="619"/>
      <c r="DAM166" s="619"/>
      <c r="DAN166" s="619"/>
      <c r="DAO166" s="619"/>
      <c r="DAP166" s="619"/>
      <c r="DAQ166" s="619"/>
      <c r="DAR166" s="619"/>
      <c r="DAS166" s="619"/>
      <c r="DAT166" s="619"/>
      <c r="DAU166" s="619"/>
      <c r="DAV166" s="619"/>
      <c r="DAW166" s="619"/>
      <c r="DAX166" s="619"/>
      <c r="DAY166" s="619"/>
      <c r="DAZ166" s="619"/>
      <c r="DBA166" s="619"/>
      <c r="DBB166" s="619"/>
      <c r="DBC166" s="619"/>
      <c r="DBD166" s="619"/>
      <c r="DBE166" s="619"/>
      <c r="DBF166" s="619"/>
      <c r="DBG166" s="619"/>
      <c r="DBH166" s="619"/>
      <c r="DBI166" s="619"/>
      <c r="DBJ166" s="619"/>
      <c r="DBK166" s="619"/>
      <c r="DBL166" s="619"/>
      <c r="DBM166" s="619"/>
      <c r="DBN166" s="619"/>
      <c r="DBO166" s="619"/>
      <c r="DBP166" s="619"/>
      <c r="DBQ166" s="619"/>
      <c r="DBR166" s="619"/>
      <c r="DBS166" s="619"/>
      <c r="DBT166" s="619"/>
      <c r="DBU166" s="619"/>
      <c r="DBV166" s="619"/>
      <c r="DBW166" s="619"/>
      <c r="DBX166" s="619"/>
      <c r="DBY166" s="619"/>
      <c r="DBZ166" s="619"/>
      <c r="DCA166" s="619"/>
      <c r="DCB166" s="619"/>
      <c r="DCC166" s="619"/>
      <c r="DCD166" s="619"/>
      <c r="DCE166" s="619"/>
      <c r="DCF166" s="619"/>
      <c r="DCG166" s="619"/>
      <c r="DCH166" s="619"/>
      <c r="DCI166" s="619"/>
      <c r="DCJ166" s="619"/>
      <c r="DCK166" s="619"/>
      <c r="DCL166" s="619"/>
      <c r="DCM166" s="619"/>
      <c r="DCN166" s="619"/>
      <c r="DCO166" s="619"/>
      <c r="DCP166" s="619"/>
      <c r="DCQ166" s="619"/>
      <c r="DCR166" s="619"/>
      <c r="DCS166" s="619"/>
      <c r="DCT166" s="619"/>
      <c r="DCU166" s="619"/>
      <c r="DCV166" s="619"/>
      <c r="DCW166" s="619"/>
      <c r="DCX166" s="619"/>
      <c r="DCY166" s="619"/>
      <c r="DCZ166" s="619"/>
      <c r="DDA166" s="619"/>
      <c r="DDB166" s="619"/>
      <c r="DDC166" s="619"/>
      <c r="DDD166" s="619"/>
      <c r="DDE166" s="619"/>
      <c r="DDF166" s="619"/>
      <c r="DDG166" s="619"/>
      <c r="DDH166" s="619"/>
      <c r="DDI166" s="619"/>
      <c r="DDJ166" s="619"/>
      <c r="DDK166" s="619"/>
      <c r="DDL166" s="619"/>
      <c r="DDM166" s="619"/>
      <c r="DDN166" s="619"/>
      <c r="DDO166" s="619"/>
      <c r="DDP166" s="619"/>
      <c r="DDQ166" s="619"/>
      <c r="DDR166" s="619"/>
      <c r="DDS166" s="619"/>
      <c r="DDT166" s="619"/>
      <c r="DDU166" s="619"/>
      <c r="DDV166" s="619"/>
      <c r="DDW166" s="619"/>
      <c r="DDX166" s="619"/>
      <c r="DDY166" s="619"/>
      <c r="DDZ166" s="619"/>
      <c r="DEA166" s="619"/>
      <c r="DEB166" s="619"/>
      <c r="DEC166" s="619"/>
      <c r="DED166" s="619"/>
      <c r="DEE166" s="619"/>
      <c r="DEF166" s="619"/>
      <c r="DEG166" s="619"/>
      <c r="DEH166" s="619"/>
      <c r="DEI166" s="619"/>
      <c r="DEJ166" s="619"/>
      <c r="DEK166" s="619"/>
      <c r="DEL166" s="619"/>
      <c r="DEM166" s="619"/>
      <c r="DEN166" s="619"/>
      <c r="DEO166" s="619"/>
      <c r="DEP166" s="619"/>
      <c r="DEQ166" s="619"/>
      <c r="DER166" s="619"/>
      <c r="DES166" s="619"/>
      <c r="DET166" s="619"/>
      <c r="DEU166" s="619"/>
      <c r="DEV166" s="619"/>
      <c r="DEW166" s="619"/>
      <c r="DEX166" s="619"/>
      <c r="DEY166" s="619"/>
      <c r="DEZ166" s="619"/>
      <c r="DFA166" s="619"/>
      <c r="DFB166" s="619"/>
      <c r="DFC166" s="619"/>
      <c r="DFD166" s="619"/>
      <c r="DFE166" s="619"/>
      <c r="DFF166" s="619"/>
      <c r="DFG166" s="619"/>
      <c r="DFH166" s="619"/>
      <c r="DFI166" s="619"/>
      <c r="DFJ166" s="619"/>
      <c r="DFK166" s="619"/>
      <c r="DFL166" s="619"/>
      <c r="DFM166" s="619"/>
      <c r="DFN166" s="619"/>
      <c r="DFO166" s="619"/>
      <c r="DFP166" s="619"/>
      <c r="DFQ166" s="619"/>
      <c r="DFR166" s="619"/>
      <c r="DFS166" s="619"/>
      <c r="DFT166" s="619"/>
      <c r="DFU166" s="619"/>
      <c r="DFV166" s="619"/>
      <c r="DFW166" s="619"/>
      <c r="DFX166" s="619"/>
      <c r="DFY166" s="619"/>
      <c r="DFZ166" s="619"/>
      <c r="DGA166" s="619"/>
      <c r="DGB166" s="619"/>
      <c r="DGC166" s="619"/>
      <c r="DGD166" s="619"/>
      <c r="DGE166" s="619"/>
      <c r="DGF166" s="619"/>
      <c r="DGG166" s="619"/>
      <c r="DGH166" s="619"/>
      <c r="DGI166" s="619"/>
      <c r="DGJ166" s="619"/>
      <c r="DGK166" s="619"/>
      <c r="DGL166" s="619"/>
      <c r="DGM166" s="619"/>
      <c r="DGN166" s="619"/>
      <c r="DGO166" s="619"/>
      <c r="DGP166" s="619"/>
      <c r="DGQ166" s="619"/>
      <c r="DGR166" s="619"/>
      <c r="DGS166" s="619"/>
      <c r="DGT166" s="619"/>
      <c r="DGU166" s="619"/>
      <c r="DGV166" s="619"/>
      <c r="DGW166" s="619"/>
      <c r="DGX166" s="619"/>
      <c r="DGY166" s="619"/>
      <c r="DGZ166" s="619"/>
      <c r="DHA166" s="619"/>
      <c r="DHB166" s="619"/>
      <c r="DHC166" s="619"/>
      <c r="DHD166" s="619"/>
      <c r="DHE166" s="619"/>
      <c r="DHF166" s="619"/>
      <c r="DHG166" s="619"/>
      <c r="DHH166" s="619"/>
      <c r="DHI166" s="619"/>
      <c r="DHJ166" s="619"/>
      <c r="DHK166" s="619"/>
      <c r="DHL166" s="619"/>
      <c r="DHM166" s="619"/>
      <c r="DHN166" s="619"/>
      <c r="DHO166" s="619"/>
      <c r="DHP166" s="619"/>
      <c r="DHQ166" s="619"/>
      <c r="DHR166" s="619"/>
      <c r="DHS166" s="619"/>
      <c r="DHT166" s="619"/>
      <c r="DHU166" s="619"/>
      <c r="DHV166" s="619"/>
      <c r="DHW166" s="619"/>
      <c r="DHX166" s="619"/>
      <c r="DHY166" s="619"/>
      <c r="DHZ166" s="619"/>
      <c r="DIA166" s="619"/>
      <c r="DIB166" s="619"/>
      <c r="DIC166" s="619"/>
      <c r="DID166" s="619"/>
      <c r="DIE166" s="619"/>
      <c r="DIF166" s="619"/>
      <c r="DIG166" s="619"/>
      <c r="DIH166" s="619"/>
      <c r="DII166" s="619"/>
      <c r="DIJ166" s="619"/>
      <c r="DIK166" s="619"/>
      <c r="DIL166" s="619"/>
      <c r="DIM166" s="619"/>
      <c r="DIN166" s="619"/>
      <c r="DIO166" s="619"/>
      <c r="DIP166" s="619"/>
      <c r="DIQ166" s="619"/>
      <c r="DIR166" s="619"/>
      <c r="DIS166" s="619"/>
      <c r="DIT166" s="619"/>
      <c r="DIU166" s="619"/>
      <c r="DIV166" s="619"/>
      <c r="DIW166" s="619"/>
      <c r="DIX166" s="619"/>
      <c r="DIY166" s="619"/>
      <c r="DIZ166" s="619"/>
      <c r="DJA166" s="619"/>
      <c r="DJB166" s="619"/>
      <c r="DJC166" s="619"/>
      <c r="DJD166" s="619"/>
      <c r="DJE166" s="619"/>
      <c r="DJF166" s="619"/>
      <c r="DJG166" s="619"/>
      <c r="DJH166" s="619"/>
      <c r="DJI166" s="619"/>
      <c r="DJJ166" s="619"/>
      <c r="DJK166" s="619"/>
      <c r="DJL166" s="619"/>
      <c r="DJM166" s="619"/>
      <c r="DJN166" s="619"/>
      <c r="DJO166" s="619"/>
      <c r="DJP166" s="619"/>
      <c r="DJQ166" s="619"/>
      <c r="DJR166" s="619"/>
      <c r="DJS166" s="619"/>
      <c r="DJT166" s="619"/>
      <c r="DJU166" s="619"/>
      <c r="DJV166" s="619"/>
      <c r="DJW166" s="619"/>
      <c r="DJX166" s="619"/>
      <c r="DJY166" s="619"/>
      <c r="DJZ166" s="619"/>
      <c r="DKA166" s="619"/>
      <c r="DKB166" s="619"/>
      <c r="DKC166" s="619"/>
      <c r="DKD166" s="619"/>
      <c r="DKE166" s="619"/>
      <c r="DKF166" s="619"/>
      <c r="DKG166" s="619"/>
      <c r="DKH166" s="619"/>
      <c r="DKI166" s="619"/>
      <c r="DKJ166" s="619"/>
      <c r="DKK166" s="619"/>
      <c r="DKL166" s="619"/>
      <c r="DKM166" s="619"/>
      <c r="DKN166" s="619"/>
      <c r="DKO166" s="619"/>
      <c r="DKP166" s="619"/>
      <c r="DKQ166" s="619"/>
      <c r="DKR166" s="619"/>
      <c r="DKS166" s="619"/>
      <c r="DKT166" s="619"/>
      <c r="DKU166" s="619"/>
      <c r="DKV166" s="619"/>
      <c r="DKW166" s="619"/>
      <c r="DKX166" s="619"/>
      <c r="DKY166" s="619"/>
      <c r="DKZ166" s="619"/>
      <c r="DLA166" s="619"/>
      <c r="DLB166" s="619"/>
      <c r="DLC166" s="619"/>
      <c r="DLD166" s="619"/>
      <c r="DLE166" s="619"/>
      <c r="DLF166" s="619"/>
      <c r="DLG166" s="619"/>
      <c r="DLH166" s="619"/>
      <c r="DLI166" s="619"/>
      <c r="DLJ166" s="619"/>
      <c r="DLK166" s="619"/>
      <c r="DLL166" s="619"/>
      <c r="DLM166" s="619"/>
      <c r="DLN166" s="619"/>
      <c r="DLO166" s="619"/>
      <c r="DLP166" s="619"/>
      <c r="DLQ166" s="619"/>
      <c r="DLR166" s="619"/>
      <c r="DLS166" s="619"/>
      <c r="DLT166" s="619"/>
      <c r="DLU166" s="619"/>
      <c r="DLV166" s="619"/>
      <c r="DLW166" s="619"/>
      <c r="DLX166" s="619"/>
      <c r="DLY166" s="619"/>
      <c r="DLZ166" s="619"/>
      <c r="DMA166" s="619"/>
      <c r="DMB166" s="619"/>
      <c r="DMC166" s="619"/>
      <c r="DMD166" s="619"/>
      <c r="DME166" s="619"/>
      <c r="DMF166" s="619"/>
      <c r="DMG166" s="619"/>
      <c r="DMH166" s="619"/>
      <c r="DMI166" s="619"/>
      <c r="DMJ166" s="619"/>
      <c r="DMK166" s="619"/>
      <c r="DML166" s="619"/>
      <c r="DMM166" s="619"/>
      <c r="DMN166" s="619"/>
      <c r="DMO166" s="619"/>
      <c r="DMP166" s="619"/>
      <c r="DMQ166" s="619"/>
      <c r="DMR166" s="619"/>
      <c r="DMS166" s="619"/>
      <c r="DMT166" s="619"/>
      <c r="DMU166" s="619"/>
      <c r="DMV166" s="619"/>
      <c r="DMW166" s="619"/>
      <c r="DMX166" s="619"/>
      <c r="DMY166" s="619"/>
      <c r="DMZ166" s="619"/>
      <c r="DNA166" s="619"/>
      <c r="DNB166" s="619"/>
      <c r="DNC166" s="619"/>
      <c r="DND166" s="619"/>
      <c r="DNE166" s="619"/>
      <c r="DNF166" s="619"/>
      <c r="DNG166" s="619"/>
      <c r="DNH166" s="619"/>
      <c r="DNI166" s="619"/>
      <c r="DNJ166" s="619"/>
      <c r="DNK166" s="619"/>
      <c r="DNL166" s="619"/>
      <c r="DNM166" s="619"/>
      <c r="DNN166" s="619"/>
      <c r="DNO166" s="619"/>
      <c r="DNP166" s="619"/>
      <c r="DNQ166" s="619"/>
      <c r="DNR166" s="619"/>
      <c r="DNS166" s="619"/>
      <c r="DNT166" s="619"/>
      <c r="DNU166" s="619"/>
      <c r="DNV166" s="619"/>
      <c r="DNW166" s="619"/>
      <c r="DNX166" s="619"/>
      <c r="DNY166" s="619"/>
      <c r="DNZ166" s="619"/>
      <c r="DOA166" s="619"/>
      <c r="DOB166" s="619"/>
      <c r="DOC166" s="619"/>
      <c r="DOD166" s="619"/>
      <c r="DOE166" s="619"/>
      <c r="DOF166" s="619"/>
      <c r="DOG166" s="619"/>
      <c r="DOH166" s="619"/>
      <c r="DOI166" s="619"/>
      <c r="DOJ166" s="619"/>
      <c r="DOK166" s="619"/>
      <c r="DOL166" s="619"/>
      <c r="DOM166" s="619"/>
      <c r="DON166" s="619"/>
      <c r="DOO166" s="619"/>
      <c r="DOP166" s="619"/>
      <c r="DOQ166" s="619"/>
      <c r="DOR166" s="619"/>
      <c r="DOS166" s="619"/>
      <c r="DOT166" s="619"/>
      <c r="DOU166" s="619"/>
      <c r="DOV166" s="619"/>
      <c r="DOW166" s="619"/>
      <c r="DOX166" s="619"/>
      <c r="DOY166" s="619"/>
      <c r="DOZ166" s="619"/>
      <c r="DPA166" s="619"/>
      <c r="DPB166" s="619"/>
      <c r="DPC166" s="619"/>
      <c r="DPD166" s="619"/>
      <c r="DPE166" s="619"/>
      <c r="DPF166" s="619"/>
      <c r="DPG166" s="619"/>
      <c r="DPH166" s="619"/>
      <c r="DPI166" s="619"/>
      <c r="DPJ166" s="619"/>
      <c r="DPK166" s="619"/>
      <c r="DPL166" s="619"/>
      <c r="DPM166" s="619"/>
      <c r="DPN166" s="619"/>
      <c r="DPO166" s="619"/>
      <c r="DPP166" s="619"/>
      <c r="DPQ166" s="619"/>
      <c r="DPR166" s="619"/>
      <c r="DPS166" s="619"/>
      <c r="DPT166" s="619"/>
      <c r="DPU166" s="619"/>
      <c r="DPV166" s="619"/>
      <c r="DPW166" s="619"/>
      <c r="DPX166" s="619"/>
      <c r="DPY166" s="619"/>
      <c r="DPZ166" s="619"/>
      <c r="DQA166" s="619"/>
      <c r="DQB166" s="619"/>
      <c r="DQC166" s="619"/>
      <c r="DQD166" s="619"/>
      <c r="DQE166" s="619"/>
      <c r="DQF166" s="619"/>
      <c r="DQG166" s="619"/>
      <c r="DQH166" s="619"/>
      <c r="DQI166" s="619"/>
      <c r="DQJ166" s="619"/>
      <c r="DQK166" s="619"/>
      <c r="DQL166" s="619"/>
      <c r="DQM166" s="619"/>
      <c r="DQN166" s="619"/>
      <c r="DQO166" s="619"/>
      <c r="DQP166" s="619"/>
      <c r="DQQ166" s="619"/>
      <c r="DQR166" s="619"/>
      <c r="DQS166" s="619"/>
      <c r="DQT166" s="619"/>
      <c r="DQU166" s="619"/>
      <c r="DQV166" s="619"/>
      <c r="DQW166" s="619"/>
      <c r="DQX166" s="619"/>
      <c r="DQY166" s="619"/>
      <c r="DQZ166" s="619"/>
      <c r="DRA166" s="619"/>
      <c r="DRB166" s="619"/>
      <c r="DRC166" s="619"/>
      <c r="DRD166" s="619"/>
      <c r="DRE166" s="619"/>
      <c r="DRF166" s="619"/>
      <c r="DRG166" s="619"/>
      <c r="DRH166" s="619"/>
      <c r="DRI166" s="619"/>
      <c r="DRJ166" s="619"/>
      <c r="DRK166" s="619"/>
      <c r="DRL166" s="619"/>
      <c r="DRM166" s="619"/>
      <c r="DRN166" s="619"/>
      <c r="DRO166" s="619"/>
      <c r="DRP166" s="619"/>
      <c r="DRQ166" s="619"/>
      <c r="DRR166" s="619"/>
      <c r="DRS166" s="619"/>
      <c r="DRT166" s="619"/>
      <c r="DRU166" s="619"/>
      <c r="DRV166" s="619"/>
      <c r="DRW166" s="619"/>
      <c r="DRX166" s="619"/>
      <c r="DRY166" s="619"/>
      <c r="DRZ166" s="619"/>
      <c r="DSA166" s="619"/>
      <c r="DSB166" s="619"/>
      <c r="DSC166" s="619"/>
      <c r="DSD166" s="619"/>
      <c r="DSE166" s="619"/>
      <c r="DSF166" s="619"/>
      <c r="DSG166" s="619"/>
      <c r="DSH166" s="619"/>
      <c r="DSI166" s="619"/>
      <c r="DSJ166" s="619"/>
      <c r="DSK166" s="619"/>
      <c r="DSL166" s="619"/>
      <c r="DSM166" s="619"/>
      <c r="DSN166" s="619"/>
      <c r="DSO166" s="619"/>
      <c r="DSP166" s="619"/>
      <c r="DSQ166" s="619"/>
      <c r="DSR166" s="619"/>
      <c r="DSS166" s="619"/>
      <c r="DST166" s="619"/>
      <c r="DSU166" s="619"/>
      <c r="DSV166" s="619"/>
      <c r="DSW166" s="619"/>
      <c r="DSX166" s="619"/>
      <c r="DSY166" s="619"/>
      <c r="DSZ166" s="619"/>
      <c r="DTA166" s="619"/>
      <c r="DTB166" s="619"/>
      <c r="DTC166" s="619"/>
      <c r="DTD166" s="619"/>
      <c r="DTE166" s="619"/>
      <c r="DTF166" s="619"/>
      <c r="DTG166" s="619"/>
      <c r="DTH166" s="619"/>
      <c r="DTI166" s="619"/>
      <c r="DTJ166" s="619"/>
      <c r="DTK166" s="619"/>
      <c r="DTL166" s="619"/>
      <c r="DTM166" s="619"/>
      <c r="DTN166" s="619"/>
      <c r="DTO166" s="619"/>
      <c r="DTP166" s="619"/>
      <c r="DTQ166" s="619"/>
      <c r="DTR166" s="619"/>
      <c r="DTS166" s="619"/>
      <c r="DTT166" s="619"/>
      <c r="DTU166" s="619"/>
      <c r="DTV166" s="619"/>
      <c r="DTW166" s="619"/>
      <c r="DTX166" s="619"/>
      <c r="DTY166" s="619"/>
      <c r="DTZ166" s="619"/>
      <c r="DUA166" s="619"/>
      <c r="DUB166" s="619"/>
      <c r="DUC166" s="619"/>
      <c r="DUD166" s="619"/>
      <c r="DUE166" s="619"/>
      <c r="DUF166" s="619"/>
      <c r="DUG166" s="619"/>
      <c r="DUH166" s="619"/>
      <c r="DUI166" s="619"/>
      <c r="DUJ166" s="619"/>
      <c r="DUK166" s="619"/>
      <c r="DUL166" s="619"/>
      <c r="DUM166" s="619"/>
      <c r="DUN166" s="619"/>
      <c r="DUO166" s="619"/>
      <c r="DUP166" s="619"/>
      <c r="DUQ166" s="619"/>
      <c r="DUR166" s="619"/>
      <c r="DUS166" s="619"/>
      <c r="DUT166" s="619"/>
      <c r="DUU166" s="619"/>
      <c r="DUV166" s="619"/>
      <c r="DUW166" s="619"/>
      <c r="DUX166" s="619"/>
      <c r="DUY166" s="619"/>
      <c r="DUZ166" s="619"/>
      <c r="DVA166" s="619"/>
      <c r="DVB166" s="619"/>
      <c r="DVC166" s="619"/>
      <c r="DVD166" s="619"/>
      <c r="DVE166" s="619"/>
      <c r="DVF166" s="619"/>
      <c r="DVG166" s="619"/>
      <c r="DVH166" s="619"/>
      <c r="DVI166" s="619"/>
      <c r="DVJ166" s="619"/>
      <c r="DVK166" s="619"/>
      <c r="DVL166" s="619"/>
      <c r="DVM166" s="619"/>
      <c r="DVN166" s="619"/>
      <c r="DVO166" s="619"/>
      <c r="DVP166" s="619"/>
      <c r="DVQ166" s="619"/>
      <c r="DVR166" s="619"/>
      <c r="DVS166" s="619"/>
      <c r="DVT166" s="619"/>
      <c r="DVU166" s="619"/>
      <c r="DVV166" s="619"/>
      <c r="DVW166" s="619"/>
      <c r="DVX166" s="619"/>
      <c r="DVY166" s="619"/>
      <c r="DVZ166" s="619"/>
      <c r="DWA166" s="619"/>
      <c r="DWB166" s="619"/>
      <c r="DWC166" s="619"/>
      <c r="DWD166" s="619"/>
      <c r="DWE166" s="619"/>
      <c r="DWF166" s="619"/>
      <c r="DWG166" s="619"/>
      <c r="DWH166" s="619"/>
      <c r="DWI166" s="619"/>
      <c r="DWJ166" s="619"/>
      <c r="DWK166" s="619"/>
      <c r="DWL166" s="619"/>
      <c r="DWM166" s="619"/>
      <c r="DWN166" s="619"/>
      <c r="DWO166" s="619"/>
      <c r="DWP166" s="619"/>
      <c r="DWQ166" s="619"/>
      <c r="DWR166" s="619"/>
      <c r="DWS166" s="619"/>
      <c r="DWT166" s="619"/>
      <c r="DWU166" s="619"/>
      <c r="DWV166" s="619"/>
      <c r="DWW166" s="619"/>
      <c r="DWX166" s="619"/>
      <c r="DWY166" s="619"/>
      <c r="DWZ166" s="619"/>
      <c r="DXA166" s="619"/>
      <c r="DXB166" s="619"/>
      <c r="DXC166" s="619"/>
      <c r="DXD166" s="619"/>
      <c r="DXE166" s="619"/>
      <c r="DXF166" s="619"/>
      <c r="DXG166" s="619"/>
      <c r="DXH166" s="619"/>
      <c r="DXI166" s="619"/>
      <c r="DXJ166" s="619"/>
      <c r="DXK166" s="619"/>
      <c r="DXL166" s="619"/>
      <c r="DXM166" s="619"/>
      <c r="DXN166" s="619"/>
      <c r="DXO166" s="619"/>
      <c r="DXP166" s="619"/>
      <c r="DXQ166" s="619"/>
      <c r="DXR166" s="619"/>
      <c r="DXS166" s="619"/>
      <c r="DXT166" s="619"/>
      <c r="DXU166" s="619"/>
      <c r="DXV166" s="619"/>
      <c r="DXW166" s="619"/>
      <c r="DXX166" s="619"/>
      <c r="DXY166" s="619"/>
      <c r="DXZ166" s="619"/>
      <c r="DYA166" s="619"/>
      <c r="DYB166" s="619"/>
      <c r="DYC166" s="619"/>
      <c r="DYD166" s="619"/>
      <c r="DYE166" s="619"/>
      <c r="DYF166" s="619"/>
      <c r="DYG166" s="619"/>
      <c r="DYH166" s="619"/>
      <c r="DYI166" s="619"/>
      <c r="DYJ166" s="619"/>
      <c r="DYK166" s="619"/>
      <c r="DYL166" s="619"/>
      <c r="DYM166" s="619"/>
      <c r="DYN166" s="619"/>
      <c r="DYO166" s="619"/>
      <c r="DYP166" s="619"/>
      <c r="DYQ166" s="619"/>
      <c r="DYR166" s="619"/>
      <c r="DYS166" s="619"/>
      <c r="DYT166" s="619"/>
      <c r="DYU166" s="619"/>
      <c r="DYV166" s="619"/>
      <c r="DYW166" s="619"/>
      <c r="DYX166" s="619"/>
      <c r="DYY166" s="619"/>
      <c r="DYZ166" s="619"/>
      <c r="DZA166" s="619"/>
      <c r="DZB166" s="619"/>
      <c r="DZC166" s="619"/>
      <c r="DZD166" s="619"/>
      <c r="DZE166" s="619"/>
      <c r="DZF166" s="619"/>
      <c r="DZG166" s="619"/>
      <c r="DZH166" s="619"/>
      <c r="DZI166" s="619"/>
      <c r="DZJ166" s="619"/>
      <c r="DZK166" s="619"/>
      <c r="DZL166" s="619"/>
      <c r="DZM166" s="619"/>
      <c r="DZN166" s="619"/>
      <c r="DZO166" s="619"/>
      <c r="DZP166" s="619"/>
      <c r="DZQ166" s="619"/>
      <c r="DZR166" s="619"/>
      <c r="DZS166" s="619"/>
      <c r="DZT166" s="619"/>
      <c r="DZU166" s="619"/>
      <c r="DZV166" s="619"/>
      <c r="DZW166" s="619"/>
      <c r="DZX166" s="619"/>
      <c r="DZY166" s="619"/>
      <c r="DZZ166" s="619"/>
      <c r="EAA166" s="619"/>
      <c r="EAB166" s="619"/>
      <c r="EAC166" s="619"/>
      <c r="EAD166" s="619"/>
      <c r="EAE166" s="619"/>
      <c r="EAF166" s="619"/>
      <c r="EAG166" s="619"/>
      <c r="EAH166" s="619"/>
      <c r="EAI166" s="619"/>
      <c r="EAJ166" s="619"/>
      <c r="EAK166" s="619"/>
      <c r="EAL166" s="619"/>
      <c r="EAM166" s="619"/>
      <c r="EAN166" s="619"/>
      <c r="EAO166" s="619"/>
      <c r="EAP166" s="619"/>
      <c r="EAQ166" s="619"/>
      <c r="EAR166" s="619"/>
      <c r="EAS166" s="619"/>
      <c r="EAT166" s="619"/>
      <c r="EAU166" s="619"/>
      <c r="EAV166" s="619"/>
      <c r="EAW166" s="619"/>
      <c r="EAX166" s="619"/>
      <c r="EAY166" s="619"/>
      <c r="EAZ166" s="619"/>
      <c r="EBA166" s="619"/>
      <c r="EBB166" s="619"/>
      <c r="EBC166" s="619"/>
      <c r="EBD166" s="619"/>
      <c r="EBE166" s="619"/>
      <c r="EBF166" s="619"/>
      <c r="EBG166" s="619"/>
      <c r="EBH166" s="619"/>
      <c r="EBI166" s="619"/>
      <c r="EBJ166" s="619"/>
      <c r="EBK166" s="619"/>
      <c r="EBL166" s="619"/>
      <c r="EBM166" s="619"/>
      <c r="EBN166" s="619"/>
      <c r="EBO166" s="619"/>
      <c r="EBP166" s="619"/>
      <c r="EBQ166" s="619"/>
      <c r="EBR166" s="619"/>
      <c r="EBS166" s="619"/>
      <c r="EBT166" s="619"/>
      <c r="EBU166" s="619"/>
      <c r="EBV166" s="619"/>
      <c r="EBW166" s="619"/>
      <c r="EBX166" s="619"/>
      <c r="EBY166" s="619"/>
      <c r="EBZ166" s="619"/>
      <c r="ECA166" s="619"/>
      <c r="ECB166" s="619"/>
      <c r="ECC166" s="619"/>
      <c r="ECD166" s="619"/>
      <c r="ECE166" s="619"/>
      <c r="ECF166" s="619"/>
      <c r="ECG166" s="619"/>
      <c r="ECH166" s="619"/>
      <c r="ECI166" s="619"/>
      <c r="ECJ166" s="619"/>
      <c r="ECK166" s="619"/>
      <c r="ECL166" s="619"/>
      <c r="ECM166" s="619"/>
      <c r="ECN166" s="619"/>
      <c r="ECO166" s="619"/>
      <c r="ECP166" s="619"/>
      <c r="ECQ166" s="619"/>
      <c r="ECR166" s="619"/>
      <c r="ECS166" s="619"/>
      <c r="ECT166" s="619"/>
      <c r="ECU166" s="619"/>
      <c r="ECV166" s="619"/>
      <c r="ECW166" s="619"/>
      <c r="ECX166" s="619"/>
      <c r="ECY166" s="619"/>
      <c r="ECZ166" s="619"/>
      <c r="EDA166" s="619"/>
      <c r="EDB166" s="619"/>
      <c r="EDC166" s="619"/>
      <c r="EDD166" s="619"/>
      <c r="EDE166" s="619"/>
      <c r="EDF166" s="619"/>
      <c r="EDG166" s="619"/>
      <c r="EDH166" s="619"/>
      <c r="EDI166" s="619"/>
      <c r="EDJ166" s="619"/>
      <c r="EDK166" s="619"/>
      <c r="EDL166" s="619"/>
      <c r="EDM166" s="619"/>
      <c r="EDN166" s="619"/>
      <c r="EDO166" s="619"/>
      <c r="EDP166" s="619"/>
      <c r="EDQ166" s="619"/>
      <c r="EDR166" s="619"/>
      <c r="EDS166" s="619"/>
      <c r="EDT166" s="619"/>
      <c r="EDU166" s="619"/>
      <c r="EDV166" s="619"/>
      <c r="EDW166" s="619"/>
      <c r="EDX166" s="619"/>
      <c r="EDY166" s="619"/>
      <c r="EDZ166" s="619"/>
      <c r="EEA166" s="619"/>
      <c r="EEB166" s="619"/>
      <c r="EEC166" s="619"/>
      <c r="EED166" s="619"/>
      <c r="EEE166" s="619"/>
      <c r="EEF166" s="619"/>
      <c r="EEG166" s="619"/>
      <c r="EEH166" s="619"/>
      <c r="EEI166" s="619"/>
      <c r="EEJ166" s="619"/>
      <c r="EEK166" s="619"/>
      <c r="EEL166" s="619"/>
      <c r="EEM166" s="619"/>
      <c r="EEN166" s="619"/>
      <c r="EEO166" s="619"/>
      <c r="EEP166" s="619"/>
      <c r="EEQ166" s="619"/>
      <c r="EER166" s="619"/>
      <c r="EES166" s="619"/>
      <c r="EET166" s="619"/>
      <c r="EEU166" s="619"/>
      <c r="EEV166" s="619"/>
      <c r="EEW166" s="619"/>
      <c r="EEX166" s="619"/>
      <c r="EEY166" s="619"/>
      <c r="EEZ166" s="619"/>
      <c r="EFA166" s="619"/>
      <c r="EFB166" s="619"/>
      <c r="EFC166" s="619"/>
      <c r="EFD166" s="619"/>
      <c r="EFE166" s="619"/>
      <c r="EFF166" s="619"/>
      <c r="EFG166" s="619"/>
      <c r="EFH166" s="619"/>
      <c r="EFI166" s="619"/>
      <c r="EFJ166" s="619"/>
      <c r="EFK166" s="619"/>
      <c r="EFL166" s="619"/>
      <c r="EFM166" s="619"/>
      <c r="EFN166" s="619"/>
      <c r="EFO166" s="619"/>
      <c r="EFP166" s="619"/>
      <c r="EFQ166" s="619"/>
      <c r="EFR166" s="619"/>
      <c r="EFS166" s="619"/>
      <c r="EFT166" s="619"/>
      <c r="EFU166" s="619"/>
      <c r="EFV166" s="619"/>
      <c r="EFW166" s="619"/>
      <c r="EFX166" s="619"/>
      <c r="EFY166" s="619"/>
      <c r="EFZ166" s="619"/>
      <c r="EGA166" s="619"/>
      <c r="EGB166" s="619"/>
      <c r="EGC166" s="619"/>
      <c r="EGD166" s="619"/>
      <c r="EGE166" s="619"/>
      <c r="EGF166" s="619"/>
      <c r="EGG166" s="619"/>
      <c r="EGH166" s="619"/>
      <c r="EGI166" s="619"/>
      <c r="EGJ166" s="619"/>
      <c r="EGK166" s="619"/>
      <c r="EGL166" s="619"/>
      <c r="EGM166" s="619"/>
      <c r="EGN166" s="619"/>
      <c r="EGO166" s="619"/>
      <c r="EGP166" s="619"/>
      <c r="EGQ166" s="619"/>
      <c r="EGR166" s="619"/>
      <c r="EGS166" s="619"/>
      <c r="EGT166" s="619"/>
      <c r="EGU166" s="619"/>
      <c r="EGV166" s="619"/>
      <c r="EGW166" s="619"/>
      <c r="EGX166" s="619"/>
      <c r="EGY166" s="619"/>
      <c r="EGZ166" s="619"/>
      <c r="EHA166" s="619"/>
      <c r="EHB166" s="619"/>
      <c r="EHC166" s="619"/>
      <c r="EHD166" s="619"/>
      <c r="EHE166" s="619"/>
      <c r="EHF166" s="619"/>
      <c r="EHG166" s="619"/>
      <c r="EHH166" s="619"/>
      <c r="EHI166" s="619"/>
      <c r="EHJ166" s="619"/>
      <c r="EHK166" s="619"/>
      <c r="EHL166" s="619"/>
      <c r="EHM166" s="619"/>
      <c r="EHN166" s="619"/>
      <c r="EHO166" s="619"/>
      <c r="EHP166" s="619"/>
      <c r="EHQ166" s="619"/>
      <c r="EHR166" s="619"/>
      <c r="EHS166" s="619"/>
      <c r="EHT166" s="619"/>
      <c r="EHU166" s="619"/>
      <c r="EHV166" s="619"/>
      <c r="EHW166" s="619"/>
      <c r="EHX166" s="619"/>
      <c r="EHY166" s="619"/>
      <c r="EHZ166" s="619"/>
      <c r="EIA166" s="619"/>
      <c r="EIB166" s="619"/>
      <c r="EIC166" s="619"/>
      <c r="EID166" s="619"/>
      <c r="EIE166" s="619"/>
      <c r="EIF166" s="619"/>
      <c r="EIG166" s="619"/>
      <c r="EIH166" s="619"/>
      <c r="EII166" s="619"/>
      <c r="EIJ166" s="619"/>
      <c r="EIK166" s="619"/>
      <c r="EIL166" s="619"/>
      <c r="EIM166" s="619"/>
      <c r="EIN166" s="619"/>
      <c r="EIO166" s="619"/>
      <c r="EIP166" s="619"/>
      <c r="EIQ166" s="619"/>
      <c r="EIR166" s="619"/>
      <c r="EIS166" s="619"/>
      <c r="EIT166" s="619"/>
      <c r="EIU166" s="619"/>
      <c r="EIV166" s="619"/>
      <c r="EIW166" s="619"/>
      <c r="EIX166" s="619"/>
      <c r="EIY166" s="619"/>
      <c r="EIZ166" s="619"/>
      <c r="EJA166" s="619"/>
      <c r="EJB166" s="619"/>
      <c r="EJC166" s="619"/>
      <c r="EJD166" s="619"/>
      <c r="EJE166" s="619"/>
      <c r="EJF166" s="619"/>
      <c r="EJG166" s="619"/>
      <c r="EJH166" s="619"/>
      <c r="EJI166" s="619"/>
      <c r="EJJ166" s="619"/>
      <c r="EJK166" s="619"/>
      <c r="EJL166" s="619"/>
      <c r="EJM166" s="619"/>
      <c r="EJN166" s="619"/>
      <c r="EJO166" s="619"/>
      <c r="EJP166" s="619"/>
      <c r="EJQ166" s="619"/>
      <c r="EJR166" s="619"/>
      <c r="EJS166" s="619"/>
      <c r="EJT166" s="619"/>
      <c r="EJU166" s="619"/>
      <c r="EJV166" s="619"/>
      <c r="EJW166" s="619"/>
      <c r="EJX166" s="619"/>
      <c r="EJY166" s="619"/>
      <c r="EJZ166" s="619"/>
      <c r="EKA166" s="619"/>
      <c r="EKB166" s="619"/>
      <c r="EKC166" s="619"/>
      <c r="EKD166" s="619"/>
      <c r="EKE166" s="619"/>
      <c r="EKF166" s="619"/>
      <c r="EKG166" s="619"/>
      <c r="EKH166" s="619"/>
      <c r="EKI166" s="619"/>
      <c r="EKJ166" s="619"/>
      <c r="EKK166" s="619"/>
      <c r="EKL166" s="619"/>
      <c r="EKM166" s="619"/>
      <c r="EKN166" s="619"/>
      <c r="EKO166" s="619"/>
      <c r="EKP166" s="619"/>
      <c r="EKQ166" s="619"/>
      <c r="EKR166" s="619"/>
      <c r="EKS166" s="619"/>
      <c r="EKT166" s="619"/>
      <c r="EKU166" s="619"/>
      <c r="EKV166" s="619"/>
      <c r="EKW166" s="619"/>
      <c r="EKX166" s="619"/>
      <c r="EKY166" s="619"/>
      <c r="EKZ166" s="619"/>
      <c r="ELA166" s="619"/>
      <c r="ELB166" s="619"/>
      <c r="ELC166" s="619"/>
      <c r="ELD166" s="619"/>
      <c r="ELE166" s="619"/>
      <c r="ELF166" s="619"/>
      <c r="ELG166" s="619"/>
      <c r="ELH166" s="619"/>
      <c r="ELI166" s="619"/>
      <c r="ELJ166" s="619"/>
      <c r="ELK166" s="619"/>
      <c r="ELL166" s="619"/>
      <c r="ELM166" s="619"/>
      <c r="ELN166" s="619"/>
      <c r="ELO166" s="619"/>
      <c r="ELP166" s="619"/>
      <c r="ELQ166" s="619"/>
      <c r="ELR166" s="619"/>
      <c r="ELS166" s="619"/>
      <c r="ELT166" s="619"/>
      <c r="ELU166" s="619"/>
      <c r="ELV166" s="619"/>
      <c r="ELW166" s="619"/>
      <c r="ELX166" s="619"/>
      <c r="ELY166" s="619"/>
      <c r="ELZ166" s="619"/>
      <c r="EMA166" s="619"/>
      <c r="EMB166" s="619"/>
      <c r="EMC166" s="619"/>
      <c r="EMD166" s="619"/>
      <c r="EME166" s="619"/>
      <c r="EMF166" s="619"/>
      <c r="EMG166" s="619"/>
      <c r="EMH166" s="619"/>
      <c r="EMI166" s="619"/>
      <c r="EMJ166" s="619"/>
      <c r="EMK166" s="619"/>
      <c r="EML166" s="619"/>
      <c r="EMM166" s="619"/>
      <c r="EMN166" s="619"/>
      <c r="EMO166" s="619"/>
      <c r="EMP166" s="619"/>
      <c r="EMQ166" s="619"/>
      <c r="EMR166" s="619"/>
      <c r="EMS166" s="619"/>
      <c r="EMT166" s="619"/>
      <c r="EMU166" s="619"/>
      <c r="EMV166" s="619"/>
      <c r="EMW166" s="619"/>
      <c r="EMX166" s="619"/>
      <c r="EMY166" s="619"/>
      <c r="EMZ166" s="619"/>
      <c r="ENA166" s="619"/>
      <c r="ENB166" s="619"/>
      <c r="ENC166" s="619"/>
      <c r="END166" s="619"/>
      <c r="ENE166" s="619"/>
      <c r="ENF166" s="619"/>
      <c r="ENG166" s="619"/>
      <c r="ENH166" s="619"/>
      <c r="ENI166" s="619"/>
      <c r="ENJ166" s="619"/>
      <c r="ENK166" s="619"/>
      <c r="ENL166" s="619"/>
      <c r="ENM166" s="619"/>
      <c r="ENN166" s="619"/>
      <c r="ENO166" s="619"/>
      <c r="ENP166" s="619"/>
      <c r="ENQ166" s="619"/>
      <c r="ENR166" s="619"/>
      <c r="ENS166" s="619"/>
      <c r="ENT166" s="619"/>
      <c r="ENU166" s="619"/>
      <c r="ENV166" s="619"/>
      <c r="ENW166" s="619"/>
      <c r="ENX166" s="619"/>
      <c r="ENY166" s="619"/>
      <c r="ENZ166" s="619"/>
      <c r="EOA166" s="619"/>
      <c r="EOB166" s="619"/>
      <c r="EOC166" s="619"/>
      <c r="EOD166" s="619"/>
      <c r="EOE166" s="619"/>
      <c r="EOF166" s="619"/>
      <c r="EOG166" s="619"/>
      <c r="EOH166" s="619"/>
      <c r="EOI166" s="619"/>
      <c r="EOJ166" s="619"/>
      <c r="EOK166" s="619"/>
      <c r="EOL166" s="619"/>
      <c r="EOM166" s="619"/>
      <c r="EON166" s="619"/>
      <c r="EOO166" s="619"/>
      <c r="EOP166" s="619"/>
      <c r="EOQ166" s="619"/>
      <c r="EOR166" s="619"/>
      <c r="EOS166" s="619"/>
      <c r="EOT166" s="619"/>
      <c r="EOU166" s="619"/>
      <c r="EOV166" s="619"/>
      <c r="EOW166" s="619"/>
      <c r="EOX166" s="619"/>
      <c r="EOY166" s="619"/>
      <c r="EOZ166" s="619"/>
      <c r="EPA166" s="619"/>
      <c r="EPB166" s="619"/>
      <c r="EPC166" s="619"/>
      <c r="EPD166" s="619"/>
      <c r="EPE166" s="619"/>
      <c r="EPF166" s="619"/>
      <c r="EPG166" s="619"/>
      <c r="EPH166" s="619"/>
      <c r="EPI166" s="619"/>
      <c r="EPJ166" s="619"/>
      <c r="EPK166" s="619"/>
      <c r="EPL166" s="619"/>
      <c r="EPM166" s="619"/>
      <c r="EPN166" s="619"/>
      <c r="EPO166" s="619"/>
      <c r="EPP166" s="619"/>
      <c r="EPQ166" s="619"/>
      <c r="EPR166" s="619"/>
      <c r="EPS166" s="619"/>
      <c r="EPT166" s="619"/>
      <c r="EPU166" s="619"/>
      <c r="EPV166" s="619"/>
      <c r="EPW166" s="619"/>
      <c r="EPX166" s="619"/>
      <c r="EPY166" s="619"/>
      <c r="EPZ166" s="619"/>
      <c r="EQA166" s="619"/>
      <c r="EQB166" s="619"/>
      <c r="EQC166" s="619"/>
      <c r="EQD166" s="619"/>
      <c r="EQE166" s="619"/>
      <c r="EQF166" s="619"/>
      <c r="EQG166" s="619"/>
      <c r="EQH166" s="619"/>
      <c r="EQI166" s="619"/>
      <c r="EQJ166" s="619"/>
      <c r="EQK166" s="619"/>
      <c r="EQL166" s="619"/>
      <c r="EQM166" s="619"/>
      <c r="EQN166" s="619"/>
      <c r="EQO166" s="619"/>
      <c r="EQP166" s="619"/>
      <c r="EQQ166" s="619"/>
      <c r="EQR166" s="619"/>
      <c r="EQS166" s="619"/>
      <c r="EQT166" s="619"/>
      <c r="EQU166" s="619"/>
      <c r="EQV166" s="619"/>
      <c r="EQW166" s="619"/>
      <c r="EQX166" s="619"/>
      <c r="EQY166" s="619"/>
      <c r="EQZ166" s="619"/>
      <c r="ERA166" s="619"/>
      <c r="ERB166" s="619"/>
      <c r="ERC166" s="619"/>
      <c r="ERD166" s="619"/>
      <c r="ERE166" s="619"/>
      <c r="ERF166" s="619"/>
      <c r="ERG166" s="619"/>
      <c r="ERH166" s="619"/>
      <c r="ERI166" s="619"/>
      <c r="ERJ166" s="619"/>
      <c r="ERK166" s="619"/>
      <c r="ERL166" s="619"/>
      <c r="ERM166" s="619"/>
      <c r="ERN166" s="619"/>
      <c r="ERO166" s="619"/>
      <c r="ERP166" s="619"/>
      <c r="ERQ166" s="619"/>
      <c r="ERR166" s="619"/>
      <c r="ERS166" s="619"/>
      <c r="ERT166" s="619"/>
      <c r="ERU166" s="619"/>
      <c r="ERV166" s="619"/>
      <c r="ERW166" s="619"/>
      <c r="ERX166" s="619"/>
      <c r="ERY166" s="619"/>
      <c r="ERZ166" s="619"/>
      <c r="ESA166" s="619"/>
      <c r="ESB166" s="619"/>
      <c r="ESC166" s="619"/>
      <c r="ESD166" s="619"/>
      <c r="ESE166" s="619"/>
      <c r="ESF166" s="619"/>
      <c r="ESG166" s="619"/>
      <c r="ESH166" s="619"/>
      <c r="ESI166" s="619"/>
      <c r="ESJ166" s="619"/>
      <c r="ESK166" s="619"/>
      <c r="ESL166" s="619"/>
      <c r="ESM166" s="619"/>
      <c r="ESN166" s="619"/>
      <c r="ESO166" s="619"/>
      <c r="ESP166" s="619"/>
      <c r="ESQ166" s="619"/>
      <c r="ESR166" s="619"/>
      <c r="ESS166" s="619"/>
      <c r="EST166" s="619"/>
      <c r="ESU166" s="619"/>
      <c r="ESV166" s="619"/>
      <c r="ESW166" s="619"/>
      <c r="ESX166" s="619"/>
      <c r="ESY166" s="619"/>
      <c r="ESZ166" s="619"/>
      <c r="ETA166" s="619"/>
      <c r="ETB166" s="619"/>
      <c r="ETC166" s="619"/>
      <c r="ETD166" s="619"/>
      <c r="ETE166" s="619"/>
      <c r="ETF166" s="619"/>
      <c r="ETG166" s="619"/>
      <c r="ETH166" s="619"/>
      <c r="ETI166" s="619"/>
      <c r="ETJ166" s="619"/>
      <c r="ETK166" s="619"/>
      <c r="ETL166" s="619"/>
      <c r="ETM166" s="619"/>
      <c r="ETN166" s="619"/>
      <c r="ETO166" s="619"/>
      <c r="ETP166" s="619"/>
      <c r="ETQ166" s="619"/>
      <c r="ETR166" s="619"/>
      <c r="ETS166" s="619"/>
      <c r="ETT166" s="619"/>
      <c r="ETU166" s="619"/>
      <c r="ETV166" s="619"/>
      <c r="ETW166" s="619"/>
      <c r="ETX166" s="619"/>
      <c r="ETY166" s="619"/>
      <c r="ETZ166" s="619"/>
      <c r="EUA166" s="619"/>
      <c r="EUB166" s="619"/>
      <c r="EUC166" s="619"/>
      <c r="EUD166" s="619"/>
      <c r="EUE166" s="619"/>
      <c r="EUF166" s="619"/>
      <c r="EUG166" s="619"/>
      <c r="EUH166" s="619"/>
      <c r="EUI166" s="619"/>
      <c r="EUJ166" s="619"/>
      <c r="EUK166" s="619"/>
      <c r="EUL166" s="619"/>
      <c r="EUM166" s="619"/>
      <c r="EUN166" s="619"/>
      <c r="EUO166" s="619"/>
      <c r="EUP166" s="619"/>
      <c r="EUQ166" s="619"/>
      <c r="EUR166" s="619"/>
      <c r="EUS166" s="619"/>
      <c r="EUT166" s="619"/>
      <c r="EUU166" s="619"/>
      <c r="EUV166" s="619"/>
      <c r="EUW166" s="619"/>
      <c r="EUX166" s="619"/>
      <c r="EUY166" s="619"/>
      <c r="EUZ166" s="619"/>
      <c r="EVA166" s="619"/>
      <c r="EVB166" s="619"/>
      <c r="EVC166" s="619"/>
      <c r="EVD166" s="619"/>
      <c r="EVE166" s="619"/>
      <c r="EVF166" s="619"/>
      <c r="EVG166" s="619"/>
      <c r="EVH166" s="619"/>
      <c r="EVI166" s="619"/>
      <c r="EVJ166" s="619"/>
      <c r="EVK166" s="619"/>
      <c r="EVL166" s="619"/>
      <c r="EVM166" s="619"/>
      <c r="EVN166" s="619"/>
      <c r="EVO166" s="619"/>
      <c r="EVP166" s="619"/>
      <c r="EVQ166" s="619"/>
      <c r="EVR166" s="619"/>
      <c r="EVS166" s="619"/>
      <c r="EVT166" s="619"/>
      <c r="EVU166" s="619"/>
      <c r="EVV166" s="619"/>
      <c r="EVW166" s="619"/>
      <c r="EVX166" s="619"/>
      <c r="EVY166" s="619"/>
      <c r="EVZ166" s="619"/>
      <c r="EWA166" s="619"/>
      <c r="EWB166" s="619"/>
      <c r="EWC166" s="619"/>
      <c r="EWD166" s="619"/>
      <c r="EWE166" s="619"/>
      <c r="EWF166" s="619"/>
      <c r="EWG166" s="619"/>
      <c r="EWH166" s="619"/>
      <c r="EWI166" s="619"/>
      <c r="EWJ166" s="619"/>
      <c r="EWK166" s="619"/>
      <c r="EWL166" s="619"/>
      <c r="EWM166" s="619"/>
      <c r="EWN166" s="619"/>
      <c r="EWO166" s="619"/>
      <c r="EWP166" s="619"/>
      <c r="EWQ166" s="619"/>
      <c r="EWR166" s="619"/>
      <c r="EWS166" s="619"/>
      <c r="EWT166" s="619"/>
      <c r="EWU166" s="619"/>
      <c r="EWV166" s="619"/>
      <c r="EWW166" s="619"/>
      <c r="EWX166" s="619"/>
      <c r="EWY166" s="619"/>
      <c r="EWZ166" s="619"/>
      <c r="EXA166" s="619"/>
      <c r="EXB166" s="619"/>
      <c r="EXC166" s="619"/>
      <c r="EXD166" s="619"/>
      <c r="EXE166" s="619"/>
      <c r="EXF166" s="619"/>
      <c r="EXG166" s="619"/>
      <c r="EXH166" s="619"/>
      <c r="EXI166" s="619"/>
      <c r="EXJ166" s="619"/>
      <c r="EXK166" s="619"/>
      <c r="EXL166" s="619"/>
      <c r="EXM166" s="619"/>
      <c r="EXN166" s="619"/>
      <c r="EXO166" s="619"/>
      <c r="EXP166" s="619"/>
      <c r="EXQ166" s="619"/>
      <c r="EXR166" s="619"/>
      <c r="EXS166" s="619"/>
      <c r="EXT166" s="619"/>
      <c r="EXU166" s="619"/>
      <c r="EXV166" s="619"/>
      <c r="EXW166" s="619"/>
      <c r="EXX166" s="619"/>
      <c r="EXY166" s="619"/>
      <c r="EXZ166" s="619"/>
      <c r="EYA166" s="619"/>
      <c r="EYB166" s="619"/>
      <c r="EYC166" s="619"/>
      <c r="EYD166" s="619"/>
      <c r="EYE166" s="619"/>
      <c r="EYF166" s="619"/>
      <c r="EYG166" s="619"/>
      <c r="EYH166" s="619"/>
      <c r="EYI166" s="619"/>
      <c r="EYJ166" s="619"/>
      <c r="EYK166" s="619"/>
      <c r="EYL166" s="619"/>
      <c r="EYM166" s="619"/>
      <c r="EYN166" s="619"/>
      <c r="EYO166" s="619"/>
      <c r="EYP166" s="619"/>
      <c r="EYQ166" s="619"/>
      <c r="EYR166" s="619"/>
      <c r="EYS166" s="619"/>
      <c r="EYT166" s="619"/>
      <c r="EYU166" s="619"/>
      <c r="EYV166" s="619"/>
      <c r="EYW166" s="619"/>
      <c r="EYX166" s="619"/>
      <c r="EYY166" s="619"/>
      <c r="EYZ166" s="619"/>
      <c r="EZA166" s="619"/>
      <c r="EZB166" s="619"/>
      <c r="EZC166" s="619"/>
      <c r="EZD166" s="619"/>
      <c r="EZE166" s="619"/>
      <c r="EZF166" s="619"/>
      <c r="EZG166" s="619"/>
      <c r="EZH166" s="619"/>
      <c r="EZI166" s="619"/>
      <c r="EZJ166" s="619"/>
      <c r="EZK166" s="619"/>
      <c r="EZL166" s="619"/>
      <c r="EZM166" s="619"/>
      <c r="EZN166" s="619"/>
      <c r="EZO166" s="619"/>
      <c r="EZP166" s="619"/>
      <c r="EZQ166" s="619"/>
      <c r="EZR166" s="619"/>
      <c r="EZS166" s="619"/>
      <c r="EZT166" s="619"/>
      <c r="EZU166" s="619"/>
      <c r="EZV166" s="619"/>
      <c r="EZW166" s="619"/>
      <c r="EZX166" s="619"/>
      <c r="EZY166" s="619"/>
      <c r="EZZ166" s="619"/>
      <c r="FAA166" s="619"/>
      <c r="FAB166" s="619"/>
      <c r="FAC166" s="619"/>
      <c r="FAD166" s="619"/>
      <c r="FAE166" s="619"/>
      <c r="FAF166" s="619"/>
      <c r="FAG166" s="619"/>
      <c r="FAH166" s="619"/>
      <c r="FAI166" s="619"/>
      <c r="FAJ166" s="619"/>
      <c r="FAK166" s="619"/>
      <c r="FAL166" s="619"/>
      <c r="FAM166" s="619"/>
      <c r="FAN166" s="619"/>
      <c r="FAO166" s="619"/>
      <c r="FAP166" s="619"/>
      <c r="FAQ166" s="619"/>
      <c r="FAR166" s="619"/>
      <c r="FAS166" s="619"/>
      <c r="FAT166" s="619"/>
      <c r="FAU166" s="619"/>
      <c r="FAV166" s="619"/>
      <c r="FAW166" s="619"/>
      <c r="FAX166" s="619"/>
      <c r="FAY166" s="619"/>
      <c r="FAZ166" s="619"/>
      <c r="FBA166" s="619"/>
      <c r="FBB166" s="619"/>
      <c r="FBC166" s="619"/>
      <c r="FBD166" s="619"/>
      <c r="FBE166" s="619"/>
      <c r="FBF166" s="619"/>
      <c r="FBG166" s="619"/>
      <c r="FBH166" s="619"/>
      <c r="FBI166" s="619"/>
      <c r="FBJ166" s="619"/>
      <c r="FBK166" s="619"/>
      <c r="FBL166" s="619"/>
      <c r="FBM166" s="619"/>
      <c r="FBN166" s="619"/>
      <c r="FBO166" s="619"/>
      <c r="FBP166" s="619"/>
      <c r="FBQ166" s="619"/>
      <c r="FBR166" s="619"/>
      <c r="FBS166" s="619"/>
      <c r="FBT166" s="619"/>
      <c r="FBU166" s="619"/>
      <c r="FBV166" s="619"/>
      <c r="FBW166" s="619"/>
      <c r="FBX166" s="619"/>
      <c r="FBY166" s="619"/>
      <c r="FBZ166" s="619"/>
      <c r="FCA166" s="619"/>
      <c r="FCB166" s="619"/>
      <c r="FCC166" s="619"/>
      <c r="FCD166" s="619"/>
      <c r="FCE166" s="619"/>
      <c r="FCF166" s="619"/>
      <c r="FCG166" s="619"/>
      <c r="FCH166" s="619"/>
      <c r="FCI166" s="619"/>
      <c r="FCJ166" s="619"/>
      <c r="FCK166" s="619"/>
      <c r="FCL166" s="619"/>
      <c r="FCM166" s="619"/>
      <c r="FCN166" s="619"/>
      <c r="FCO166" s="619"/>
      <c r="FCP166" s="619"/>
      <c r="FCQ166" s="619"/>
      <c r="FCR166" s="619"/>
      <c r="FCS166" s="619"/>
      <c r="FCT166" s="619"/>
      <c r="FCU166" s="619"/>
      <c r="FCV166" s="619"/>
      <c r="FCW166" s="619"/>
      <c r="FCX166" s="619"/>
      <c r="FCY166" s="619"/>
      <c r="FCZ166" s="619"/>
      <c r="FDA166" s="619"/>
      <c r="FDB166" s="619"/>
      <c r="FDC166" s="619"/>
      <c r="FDD166" s="619"/>
      <c r="FDE166" s="619"/>
      <c r="FDF166" s="619"/>
      <c r="FDG166" s="619"/>
      <c r="FDH166" s="619"/>
      <c r="FDI166" s="619"/>
      <c r="FDJ166" s="619"/>
      <c r="FDK166" s="619"/>
      <c r="FDL166" s="619"/>
      <c r="FDM166" s="619"/>
      <c r="FDN166" s="619"/>
      <c r="FDO166" s="619"/>
      <c r="FDP166" s="619"/>
      <c r="FDQ166" s="619"/>
      <c r="FDR166" s="619"/>
      <c r="FDS166" s="619"/>
      <c r="FDT166" s="619"/>
      <c r="FDU166" s="619"/>
      <c r="FDV166" s="619"/>
      <c r="FDW166" s="619"/>
      <c r="FDX166" s="619"/>
      <c r="FDY166" s="619"/>
      <c r="FDZ166" s="619"/>
      <c r="FEA166" s="619"/>
      <c r="FEB166" s="619"/>
      <c r="FEC166" s="619"/>
      <c r="FED166" s="619"/>
      <c r="FEE166" s="619"/>
      <c r="FEF166" s="619"/>
      <c r="FEG166" s="619"/>
      <c r="FEH166" s="619"/>
      <c r="FEI166" s="619"/>
      <c r="FEJ166" s="619"/>
      <c r="FEK166" s="619"/>
      <c r="FEL166" s="619"/>
      <c r="FEM166" s="619"/>
      <c r="FEN166" s="619"/>
      <c r="FEO166" s="619"/>
      <c r="FEP166" s="619"/>
      <c r="FEQ166" s="619"/>
      <c r="FER166" s="619"/>
      <c r="FES166" s="619"/>
      <c r="FET166" s="619"/>
      <c r="FEU166" s="619"/>
      <c r="FEV166" s="619"/>
      <c r="FEW166" s="619"/>
      <c r="FEX166" s="619"/>
      <c r="FEY166" s="619"/>
      <c r="FEZ166" s="619"/>
      <c r="FFA166" s="619"/>
      <c r="FFB166" s="619"/>
      <c r="FFC166" s="619"/>
      <c r="FFD166" s="619"/>
      <c r="FFE166" s="619"/>
      <c r="FFF166" s="619"/>
      <c r="FFG166" s="619"/>
      <c r="FFH166" s="619"/>
      <c r="FFI166" s="619"/>
      <c r="FFJ166" s="619"/>
      <c r="FFK166" s="619"/>
      <c r="FFL166" s="619"/>
      <c r="FFM166" s="619"/>
      <c r="FFN166" s="619"/>
      <c r="FFO166" s="619"/>
      <c r="FFP166" s="619"/>
      <c r="FFQ166" s="619"/>
      <c r="FFR166" s="619"/>
      <c r="FFS166" s="619"/>
      <c r="FFT166" s="619"/>
      <c r="FFU166" s="619"/>
      <c r="FFV166" s="619"/>
      <c r="FFW166" s="619"/>
      <c r="FFX166" s="619"/>
      <c r="FFY166" s="619"/>
      <c r="FFZ166" s="619"/>
      <c r="FGA166" s="619"/>
      <c r="FGB166" s="619"/>
      <c r="FGC166" s="619"/>
      <c r="FGD166" s="619"/>
      <c r="FGE166" s="619"/>
      <c r="FGF166" s="619"/>
      <c r="FGG166" s="619"/>
      <c r="FGH166" s="619"/>
      <c r="FGI166" s="619"/>
      <c r="FGJ166" s="619"/>
      <c r="FGK166" s="619"/>
      <c r="FGL166" s="619"/>
      <c r="FGM166" s="619"/>
      <c r="FGN166" s="619"/>
      <c r="FGO166" s="619"/>
      <c r="FGP166" s="619"/>
      <c r="FGQ166" s="619"/>
      <c r="FGR166" s="619"/>
      <c r="FGS166" s="619"/>
      <c r="FGT166" s="619"/>
      <c r="FGU166" s="619"/>
      <c r="FGV166" s="619"/>
      <c r="FGW166" s="619"/>
      <c r="FGX166" s="619"/>
      <c r="FGY166" s="619"/>
      <c r="FGZ166" s="619"/>
      <c r="FHA166" s="619"/>
      <c r="FHB166" s="619"/>
      <c r="FHC166" s="619"/>
      <c r="FHD166" s="619"/>
      <c r="FHE166" s="619"/>
      <c r="FHF166" s="619"/>
      <c r="FHG166" s="619"/>
      <c r="FHH166" s="619"/>
      <c r="FHI166" s="619"/>
      <c r="FHJ166" s="619"/>
      <c r="FHK166" s="619"/>
      <c r="FHL166" s="619"/>
      <c r="FHM166" s="619"/>
      <c r="FHN166" s="619"/>
      <c r="FHO166" s="619"/>
      <c r="FHP166" s="619"/>
      <c r="FHQ166" s="619"/>
      <c r="FHR166" s="619"/>
      <c r="FHS166" s="619"/>
      <c r="FHT166" s="619"/>
      <c r="FHU166" s="619"/>
      <c r="FHV166" s="619"/>
      <c r="FHW166" s="619"/>
      <c r="FHX166" s="619"/>
      <c r="FHY166" s="619"/>
      <c r="FHZ166" s="619"/>
      <c r="FIA166" s="619"/>
      <c r="FIB166" s="619"/>
      <c r="FIC166" s="619"/>
      <c r="FID166" s="619"/>
      <c r="FIE166" s="619"/>
      <c r="FIF166" s="619"/>
      <c r="FIG166" s="619"/>
      <c r="FIH166" s="619"/>
      <c r="FII166" s="619"/>
      <c r="FIJ166" s="619"/>
      <c r="FIK166" s="619"/>
      <c r="FIL166" s="619"/>
      <c r="FIM166" s="619"/>
      <c r="FIN166" s="619"/>
      <c r="FIO166" s="619"/>
      <c r="FIP166" s="619"/>
      <c r="FIQ166" s="619"/>
      <c r="FIR166" s="619"/>
      <c r="FIS166" s="619"/>
      <c r="FIT166" s="619"/>
      <c r="FIU166" s="619"/>
      <c r="FIV166" s="619"/>
      <c r="FIW166" s="619"/>
      <c r="FIX166" s="619"/>
      <c r="FIY166" s="619"/>
      <c r="FIZ166" s="619"/>
      <c r="FJA166" s="619"/>
      <c r="FJB166" s="619"/>
      <c r="FJC166" s="619"/>
      <c r="FJD166" s="619"/>
      <c r="FJE166" s="619"/>
      <c r="FJF166" s="619"/>
      <c r="FJG166" s="619"/>
      <c r="FJH166" s="619"/>
      <c r="FJI166" s="619"/>
      <c r="FJJ166" s="619"/>
      <c r="FJK166" s="619"/>
      <c r="FJL166" s="619"/>
      <c r="FJM166" s="619"/>
      <c r="FJN166" s="619"/>
      <c r="FJO166" s="619"/>
      <c r="FJP166" s="619"/>
      <c r="FJQ166" s="619"/>
      <c r="FJR166" s="619"/>
      <c r="FJS166" s="619"/>
      <c r="FJT166" s="619"/>
      <c r="FJU166" s="619"/>
      <c r="FJV166" s="619"/>
      <c r="FJW166" s="619"/>
      <c r="FJX166" s="619"/>
      <c r="FJY166" s="619"/>
      <c r="FJZ166" s="619"/>
      <c r="FKA166" s="619"/>
      <c r="FKB166" s="619"/>
      <c r="FKC166" s="619"/>
      <c r="FKD166" s="619"/>
      <c r="FKE166" s="619"/>
      <c r="FKF166" s="619"/>
      <c r="FKG166" s="619"/>
      <c r="FKH166" s="619"/>
      <c r="FKI166" s="619"/>
      <c r="FKJ166" s="619"/>
      <c r="FKK166" s="619"/>
      <c r="FKL166" s="619"/>
      <c r="FKM166" s="619"/>
      <c r="FKN166" s="619"/>
      <c r="FKO166" s="619"/>
      <c r="FKP166" s="619"/>
      <c r="FKQ166" s="619"/>
      <c r="FKR166" s="619"/>
      <c r="FKS166" s="619"/>
      <c r="FKT166" s="619"/>
      <c r="FKU166" s="619"/>
      <c r="FKV166" s="619"/>
      <c r="FKW166" s="619"/>
      <c r="FKX166" s="619"/>
      <c r="FKY166" s="619"/>
      <c r="FKZ166" s="619"/>
      <c r="FLA166" s="619"/>
      <c r="FLB166" s="619"/>
      <c r="FLC166" s="619"/>
      <c r="FLD166" s="619"/>
      <c r="FLE166" s="619"/>
      <c r="FLF166" s="619"/>
      <c r="FLG166" s="619"/>
      <c r="FLH166" s="619"/>
      <c r="FLI166" s="619"/>
      <c r="FLJ166" s="619"/>
      <c r="FLK166" s="619"/>
      <c r="FLL166" s="619"/>
      <c r="FLM166" s="619"/>
      <c r="FLN166" s="619"/>
      <c r="FLO166" s="619"/>
      <c r="FLP166" s="619"/>
      <c r="FLQ166" s="619"/>
      <c r="FLR166" s="619"/>
      <c r="FLS166" s="619"/>
      <c r="FLT166" s="619"/>
      <c r="FLU166" s="619"/>
      <c r="FLV166" s="619"/>
      <c r="FLW166" s="619"/>
      <c r="FLX166" s="619"/>
      <c r="FLY166" s="619"/>
      <c r="FLZ166" s="619"/>
      <c r="FMA166" s="619"/>
      <c r="FMB166" s="619"/>
      <c r="FMC166" s="619"/>
      <c r="FMD166" s="619"/>
      <c r="FME166" s="619"/>
      <c r="FMF166" s="619"/>
      <c r="FMG166" s="619"/>
      <c r="FMH166" s="619"/>
      <c r="FMI166" s="619"/>
      <c r="FMJ166" s="619"/>
      <c r="FMK166" s="619"/>
      <c r="FML166" s="619"/>
      <c r="FMM166" s="619"/>
      <c r="FMN166" s="619"/>
      <c r="FMO166" s="619"/>
      <c r="FMP166" s="619"/>
      <c r="FMQ166" s="619"/>
      <c r="FMR166" s="619"/>
      <c r="FMS166" s="619"/>
      <c r="FMT166" s="619"/>
      <c r="FMU166" s="619"/>
      <c r="FMV166" s="619"/>
      <c r="FMW166" s="619"/>
      <c r="FMX166" s="619"/>
      <c r="FMY166" s="619"/>
      <c r="FMZ166" s="619"/>
      <c r="FNA166" s="619"/>
      <c r="FNB166" s="619"/>
      <c r="FNC166" s="619"/>
      <c r="FND166" s="619"/>
      <c r="FNE166" s="619"/>
      <c r="FNF166" s="619"/>
      <c r="FNG166" s="619"/>
      <c r="FNH166" s="619"/>
      <c r="FNI166" s="619"/>
      <c r="FNJ166" s="619"/>
      <c r="FNK166" s="619"/>
      <c r="FNL166" s="619"/>
      <c r="FNM166" s="619"/>
      <c r="FNN166" s="619"/>
      <c r="FNO166" s="619"/>
      <c r="FNP166" s="619"/>
      <c r="FNQ166" s="619"/>
      <c r="FNR166" s="619"/>
      <c r="FNS166" s="619"/>
      <c r="FNT166" s="619"/>
      <c r="FNU166" s="619"/>
      <c r="FNV166" s="619"/>
      <c r="FNW166" s="619"/>
      <c r="FNX166" s="619"/>
      <c r="FNY166" s="619"/>
      <c r="FNZ166" s="619"/>
      <c r="FOA166" s="619"/>
      <c r="FOB166" s="619"/>
      <c r="FOC166" s="619"/>
      <c r="FOD166" s="619"/>
      <c r="FOE166" s="619"/>
      <c r="FOF166" s="619"/>
      <c r="FOG166" s="619"/>
      <c r="FOH166" s="619"/>
      <c r="FOI166" s="619"/>
      <c r="FOJ166" s="619"/>
      <c r="FOK166" s="619"/>
      <c r="FOL166" s="619"/>
      <c r="FOM166" s="619"/>
      <c r="FON166" s="619"/>
      <c r="FOO166" s="619"/>
      <c r="FOP166" s="619"/>
      <c r="FOQ166" s="619"/>
      <c r="FOR166" s="619"/>
      <c r="FOS166" s="619"/>
      <c r="FOT166" s="619"/>
      <c r="FOU166" s="619"/>
      <c r="FOV166" s="619"/>
      <c r="FOW166" s="619"/>
      <c r="FOX166" s="619"/>
      <c r="FOY166" s="619"/>
      <c r="FOZ166" s="619"/>
      <c r="FPA166" s="619"/>
      <c r="FPB166" s="619"/>
      <c r="FPC166" s="619"/>
      <c r="FPD166" s="619"/>
      <c r="FPE166" s="619"/>
      <c r="FPF166" s="619"/>
      <c r="FPG166" s="619"/>
      <c r="FPH166" s="619"/>
      <c r="FPI166" s="619"/>
      <c r="FPJ166" s="619"/>
      <c r="FPK166" s="619"/>
      <c r="FPL166" s="619"/>
      <c r="FPM166" s="619"/>
      <c r="FPN166" s="619"/>
      <c r="FPO166" s="619"/>
      <c r="FPP166" s="619"/>
      <c r="FPQ166" s="619"/>
      <c r="FPR166" s="619"/>
      <c r="FPS166" s="619"/>
      <c r="FPT166" s="619"/>
      <c r="FPU166" s="619"/>
      <c r="FPV166" s="619"/>
      <c r="FPW166" s="619"/>
      <c r="FPX166" s="619"/>
      <c r="FPY166" s="619"/>
      <c r="FPZ166" s="619"/>
      <c r="FQA166" s="619"/>
      <c r="FQB166" s="619"/>
      <c r="FQC166" s="619"/>
      <c r="FQD166" s="619"/>
      <c r="FQE166" s="619"/>
      <c r="FQF166" s="619"/>
      <c r="FQG166" s="619"/>
      <c r="FQH166" s="619"/>
      <c r="FQI166" s="619"/>
      <c r="FQJ166" s="619"/>
      <c r="FQK166" s="619"/>
      <c r="FQL166" s="619"/>
      <c r="FQM166" s="619"/>
      <c r="FQN166" s="619"/>
      <c r="FQO166" s="619"/>
      <c r="FQP166" s="619"/>
      <c r="FQQ166" s="619"/>
      <c r="FQR166" s="619"/>
      <c r="FQS166" s="619"/>
      <c r="FQT166" s="619"/>
      <c r="FQU166" s="619"/>
      <c r="FQV166" s="619"/>
      <c r="FQW166" s="619"/>
      <c r="FQX166" s="619"/>
      <c r="FQY166" s="619"/>
      <c r="FQZ166" s="619"/>
      <c r="FRA166" s="619"/>
      <c r="FRB166" s="619"/>
      <c r="FRC166" s="619"/>
      <c r="FRD166" s="619"/>
      <c r="FRE166" s="619"/>
      <c r="FRF166" s="619"/>
      <c r="FRG166" s="619"/>
      <c r="FRH166" s="619"/>
      <c r="FRI166" s="619"/>
      <c r="FRJ166" s="619"/>
      <c r="FRK166" s="619"/>
      <c r="FRL166" s="619"/>
      <c r="FRM166" s="619"/>
      <c r="FRN166" s="619"/>
      <c r="FRO166" s="619"/>
      <c r="FRP166" s="619"/>
      <c r="FRQ166" s="619"/>
      <c r="FRR166" s="619"/>
      <c r="FRS166" s="619"/>
      <c r="FRT166" s="619"/>
      <c r="FRU166" s="619"/>
      <c r="FRV166" s="619"/>
      <c r="FRW166" s="619"/>
      <c r="FRX166" s="619"/>
      <c r="FRY166" s="619"/>
      <c r="FRZ166" s="619"/>
      <c r="FSA166" s="619"/>
      <c r="FSB166" s="619"/>
      <c r="FSC166" s="619"/>
      <c r="FSD166" s="619"/>
      <c r="FSE166" s="619"/>
      <c r="FSF166" s="619"/>
      <c r="FSG166" s="619"/>
      <c r="FSH166" s="619"/>
      <c r="FSI166" s="619"/>
      <c r="FSJ166" s="619"/>
      <c r="FSK166" s="619"/>
      <c r="FSL166" s="619"/>
      <c r="FSM166" s="619"/>
      <c r="FSN166" s="619"/>
      <c r="FSO166" s="619"/>
      <c r="FSP166" s="619"/>
      <c r="FSQ166" s="619"/>
      <c r="FSR166" s="619"/>
      <c r="FSS166" s="619"/>
      <c r="FST166" s="619"/>
      <c r="FSU166" s="619"/>
      <c r="FSV166" s="619"/>
      <c r="FSW166" s="619"/>
      <c r="FSX166" s="619"/>
      <c r="FSY166" s="619"/>
      <c r="FSZ166" s="619"/>
      <c r="FTA166" s="619"/>
      <c r="FTB166" s="619"/>
      <c r="FTC166" s="619"/>
      <c r="FTD166" s="619"/>
      <c r="FTE166" s="619"/>
      <c r="FTF166" s="619"/>
      <c r="FTG166" s="619"/>
      <c r="FTH166" s="619"/>
      <c r="FTI166" s="619"/>
      <c r="FTJ166" s="619"/>
      <c r="FTK166" s="619"/>
      <c r="FTL166" s="619"/>
      <c r="FTM166" s="619"/>
      <c r="FTN166" s="619"/>
      <c r="FTO166" s="619"/>
      <c r="FTP166" s="619"/>
      <c r="FTQ166" s="619"/>
      <c r="FTR166" s="619"/>
      <c r="FTS166" s="619"/>
      <c r="FTT166" s="619"/>
      <c r="FTU166" s="619"/>
      <c r="FTV166" s="619"/>
      <c r="FTW166" s="619"/>
      <c r="FTX166" s="619"/>
      <c r="FTY166" s="619"/>
      <c r="FTZ166" s="619"/>
      <c r="FUA166" s="619"/>
      <c r="FUB166" s="619"/>
      <c r="FUC166" s="619"/>
      <c r="FUD166" s="619"/>
      <c r="FUE166" s="619"/>
      <c r="FUF166" s="619"/>
      <c r="FUG166" s="619"/>
      <c r="FUH166" s="619"/>
      <c r="FUI166" s="619"/>
      <c r="FUJ166" s="619"/>
      <c r="FUK166" s="619"/>
      <c r="FUL166" s="619"/>
      <c r="FUM166" s="619"/>
      <c r="FUN166" s="619"/>
      <c r="FUO166" s="619"/>
      <c r="FUP166" s="619"/>
      <c r="FUQ166" s="619"/>
      <c r="FUR166" s="619"/>
      <c r="FUS166" s="619"/>
      <c r="FUT166" s="619"/>
      <c r="FUU166" s="619"/>
      <c r="FUV166" s="619"/>
      <c r="FUW166" s="619"/>
      <c r="FUX166" s="619"/>
      <c r="FUY166" s="619"/>
      <c r="FUZ166" s="619"/>
      <c r="FVA166" s="619"/>
      <c r="FVB166" s="619"/>
      <c r="FVC166" s="619"/>
      <c r="FVD166" s="619"/>
      <c r="FVE166" s="619"/>
      <c r="FVF166" s="619"/>
      <c r="FVG166" s="619"/>
      <c r="FVH166" s="619"/>
      <c r="FVI166" s="619"/>
      <c r="FVJ166" s="619"/>
      <c r="FVK166" s="619"/>
      <c r="FVL166" s="619"/>
      <c r="FVM166" s="619"/>
      <c r="FVN166" s="619"/>
      <c r="FVO166" s="619"/>
      <c r="FVP166" s="619"/>
      <c r="FVQ166" s="619"/>
      <c r="FVR166" s="619"/>
      <c r="FVS166" s="619"/>
      <c r="FVT166" s="619"/>
      <c r="FVU166" s="619"/>
      <c r="FVV166" s="619"/>
      <c r="FVW166" s="619"/>
      <c r="FVX166" s="619"/>
      <c r="FVY166" s="619"/>
      <c r="FVZ166" s="619"/>
      <c r="FWA166" s="619"/>
      <c r="FWB166" s="619"/>
      <c r="FWC166" s="619"/>
      <c r="FWD166" s="619"/>
      <c r="FWE166" s="619"/>
      <c r="FWF166" s="619"/>
      <c r="FWG166" s="619"/>
      <c r="FWH166" s="619"/>
      <c r="FWI166" s="619"/>
      <c r="FWJ166" s="619"/>
      <c r="FWK166" s="619"/>
      <c r="FWL166" s="619"/>
      <c r="FWM166" s="619"/>
      <c r="FWN166" s="619"/>
      <c r="FWO166" s="619"/>
      <c r="FWP166" s="619"/>
      <c r="FWQ166" s="619"/>
      <c r="FWR166" s="619"/>
      <c r="FWS166" s="619"/>
      <c r="FWT166" s="619"/>
      <c r="FWU166" s="619"/>
      <c r="FWV166" s="619"/>
      <c r="FWW166" s="619"/>
      <c r="FWX166" s="619"/>
      <c r="FWY166" s="619"/>
      <c r="FWZ166" s="619"/>
      <c r="FXA166" s="619"/>
      <c r="FXB166" s="619"/>
      <c r="FXC166" s="619"/>
      <c r="FXD166" s="619"/>
      <c r="FXE166" s="619"/>
      <c r="FXF166" s="619"/>
      <c r="FXG166" s="619"/>
      <c r="FXH166" s="619"/>
      <c r="FXI166" s="619"/>
      <c r="FXJ166" s="619"/>
      <c r="FXK166" s="619"/>
      <c r="FXL166" s="619"/>
      <c r="FXM166" s="619"/>
      <c r="FXN166" s="619"/>
      <c r="FXO166" s="619"/>
      <c r="FXP166" s="619"/>
      <c r="FXQ166" s="619"/>
      <c r="FXR166" s="619"/>
      <c r="FXS166" s="619"/>
      <c r="FXT166" s="619"/>
      <c r="FXU166" s="619"/>
      <c r="FXV166" s="619"/>
      <c r="FXW166" s="619"/>
      <c r="FXX166" s="619"/>
      <c r="FXY166" s="619"/>
      <c r="FXZ166" s="619"/>
      <c r="FYA166" s="619"/>
      <c r="FYB166" s="619"/>
      <c r="FYC166" s="619"/>
      <c r="FYD166" s="619"/>
      <c r="FYE166" s="619"/>
      <c r="FYF166" s="619"/>
      <c r="FYG166" s="619"/>
      <c r="FYH166" s="619"/>
      <c r="FYI166" s="619"/>
      <c r="FYJ166" s="619"/>
      <c r="FYK166" s="619"/>
      <c r="FYL166" s="619"/>
      <c r="FYM166" s="619"/>
      <c r="FYN166" s="619"/>
      <c r="FYO166" s="619"/>
      <c r="FYP166" s="619"/>
      <c r="FYQ166" s="619"/>
      <c r="FYR166" s="619"/>
      <c r="FYS166" s="619"/>
      <c r="FYT166" s="619"/>
      <c r="FYU166" s="619"/>
      <c r="FYV166" s="619"/>
      <c r="FYW166" s="619"/>
      <c r="FYX166" s="619"/>
      <c r="FYY166" s="619"/>
      <c r="FYZ166" s="619"/>
      <c r="FZA166" s="619"/>
      <c r="FZB166" s="619"/>
      <c r="FZC166" s="619"/>
      <c r="FZD166" s="619"/>
      <c r="FZE166" s="619"/>
      <c r="FZF166" s="619"/>
      <c r="FZG166" s="619"/>
      <c r="FZH166" s="619"/>
      <c r="FZI166" s="619"/>
      <c r="FZJ166" s="619"/>
      <c r="FZK166" s="619"/>
      <c r="FZL166" s="619"/>
      <c r="FZM166" s="619"/>
      <c r="FZN166" s="619"/>
      <c r="FZO166" s="619"/>
      <c r="FZP166" s="619"/>
      <c r="FZQ166" s="619"/>
      <c r="FZR166" s="619"/>
      <c r="FZS166" s="619"/>
      <c r="FZT166" s="619"/>
      <c r="FZU166" s="619"/>
      <c r="FZV166" s="619"/>
      <c r="FZW166" s="619"/>
      <c r="FZX166" s="619"/>
      <c r="FZY166" s="619"/>
      <c r="FZZ166" s="619"/>
      <c r="GAA166" s="619"/>
      <c r="GAB166" s="619"/>
      <c r="GAC166" s="619"/>
      <c r="GAD166" s="619"/>
      <c r="GAE166" s="619"/>
      <c r="GAF166" s="619"/>
      <c r="GAG166" s="619"/>
      <c r="GAH166" s="619"/>
      <c r="GAI166" s="619"/>
      <c r="GAJ166" s="619"/>
      <c r="GAK166" s="619"/>
      <c r="GAL166" s="619"/>
      <c r="GAM166" s="619"/>
      <c r="GAN166" s="619"/>
      <c r="GAO166" s="619"/>
      <c r="GAP166" s="619"/>
      <c r="GAQ166" s="619"/>
      <c r="GAR166" s="619"/>
      <c r="GAS166" s="619"/>
      <c r="GAT166" s="619"/>
      <c r="GAU166" s="619"/>
      <c r="GAV166" s="619"/>
      <c r="GAW166" s="619"/>
      <c r="GAX166" s="619"/>
      <c r="GAY166" s="619"/>
      <c r="GAZ166" s="619"/>
      <c r="GBA166" s="619"/>
      <c r="GBB166" s="619"/>
      <c r="GBC166" s="619"/>
      <c r="GBD166" s="619"/>
      <c r="GBE166" s="619"/>
      <c r="GBF166" s="619"/>
      <c r="GBG166" s="619"/>
      <c r="GBH166" s="619"/>
      <c r="GBI166" s="619"/>
      <c r="GBJ166" s="619"/>
      <c r="GBK166" s="619"/>
      <c r="GBL166" s="619"/>
      <c r="GBM166" s="619"/>
      <c r="GBN166" s="619"/>
      <c r="GBO166" s="619"/>
      <c r="GBP166" s="619"/>
      <c r="GBQ166" s="619"/>
      <c r="GBR166" s="619"/>
      <c r="GBS166" s="619"/>
      <c r="GBT166" s="619"/>
      <c r="GBU166" s="619"/>
      <c r="GBV166" s="619"/>
      <c r="GBW166" s="619"/>
      <c r="GBX166" s="619"/>
      <c r="GBY166" s="619"/>
      <c r="GBZ166" s="619"/>
      <c r="GCA166" s="619"/>
      <c r="GCB166" s="619"/>
      <c r="GCC166" s="619"/>
      <c r="GCD166" s="619"/>
      <c r="GCE166" s="619"/>
      <c r="GCF166" s="619"/>
      <c r="GCG166" s="619"/>
      <c r="GCH166" s="619"/>
      <c r="GCI166" s="619"/>
      <c r="GCJ166" s="619"/>
      <c r="GCK166" s="619"/>
      <c r="GCL166" s="619"/>
      <c r="GCM166" s="619"/>
      <c r="GCN166" s="619"/>
      <c r="GCO166" s="619"/>
      <c r="GCP166" s="619"/>
      <c r="GCQ166" s="619"/>
      <c r="GCR166" s="619"/>
      <c r="GCS166" s="619"/>
      <c r="GCT166" s="619"/>
      <c r="GCU166" s="619"/>
      <c r="GCV166" s="619"/>
      <c r="GCW166" s="619"/>
      <c r="GCX166" s="619"/>
      <c r="GCY166" s="619"/>
      <c r="GCZ166" s="619"/>
      <c r="GDA166" s="619"/>
      <c r="GDB166" s="619"/>
      <c r="GDC166" s="619"/>
      <c r="GDD166" s="619"/>
      <c r="GDE166" s="619"/>
      <c r="GDF166" s="619"/>
      <c r="GDG166" s="619"/>
      <c r="GDH166" s="619"/>
      <c r="GDI166" s="619"/>
      <c r="GDJ166" s="619"/>
      <c r="GDK166" s="619"/>
      <c r="GDL166" s="619"/>
      <c r="GDM166" s="619"/>
      <c r="GDN166" s="619"/>
      <c r="GDO166" s="619"/>
      <c r="GDP166" s="619"/>
      <c r="GDQ166" s="619"/>
      <c r="GDR166" s="619"/>
      <c r="GDS166" s="619"/>
      <c r="GDT166" s="619"/>
      <c r="GDU166" s="619"/>
      <c r="GDV166" s="619"/>
      <c r="GDW166" s="619"/>
      <c r="GDX166" s="619"/>
      <c r="GDY166" s="619"/>
      <c r="GDZ166" s="619"/>
      <c r="GEA166" s="619"/>
      <c r="GEB166" s="619"/>
      <c r="GEC166" s="619"/>
      <c r="GED166" s="619"/>
      <c r="GEE166" s="619"/>
      <c r="GEF166" s="619"/>
      <c r="GEG166" s="619"/>
      <c r="GEH166" s="619"/>
      <c r="GEI166" s="619"/>
      <c r="GEJ166" s="619"/>
      <c r="GEK166" s="619"/>
      <c r="GEL166" s="619"/>
      <c r="GEM166" s="619"/>
      <c r="GEN166" s="619"/>
      <c r="GEO166" s="619"/>
      <c r="GEP166" s="619"/>
      <c r="GEQ166" s="619"/>
      <c r="GER166" s="619"/>
      <c r="GES166" s="619"/>
      <c r="GET166" s="619"/>
      <c r="GEU166" s="619"/>
      <c r="GEV166" s="619"/>
      <c r="GEW166" s="619"/>
      <c r="GEX166" s="619"/>
      <c r="GEY166" s="619"/>
      <c r="GEZ166" s="619"/>
      <c r="GFA166" s="619"/>
      <c r="GFB166" s="619"/>
      <c r="GFC166" s="619"/>
      <c r="GFD166" s="619"/>
      <c r="GFE166" s="619"/>
      <c r="GFF166" s="619"/>
      <c r="GFG166" s="619"/>
      <c r="GFH166" s="619"/>
      <c r="GFI166" s="619"/>
      <c r="GFJ166" s="619"/>
      <c r="GFK166" s="619"/>
      <c r="GFL166" s="619"/>
      <c r="GFM166" s="619"/>
      <c r="GFN166" s="619"/>
      <c r="GFO166" s="619"/>
      <c r="GFP166" s="619"/>
      <c r="GFQ166" s="619"/>
      <c r="GFR166" s="619"/>
      <c r="GFS166" s="619"/>
      <c r="GFT166" s="619"/>
      <c r="GFU166" s="619"/>
      <c r="GFV166" s="619"/>
      <c r="GFW166" s="619"/>
      <c r="GFX166" s="619"/>
      <c r="GFY166" s="619"/>
      <c r="GFZ166" s="619"/>
      <c r="GGA166" s="619"/>
      <c r="GGB166" s="619"/>
      <c r="GGC166" s="619"/>
      <c r="GGD166" s="619"/>
      <c r="GGE166" s="619"/>
      <c r="GGF166" s="619"/>
      <c r="GGG166" s="619"/>
      <c r="GGH166" s="619"/>
      <c r="GGI166" s="619"/>
      <c r="GGJ166" s="619"/>
      <c r="GGK166" s="619"/>
      <c r="GGL166" s="619"/>
      <c r="GGM166" s="619"/>
      <c r="GGN166" s="619"/>
      <c r="GGO166" s="619"/>
      <c r="GGP166" s="619"/>
      <c r="GGQ166" s="619"/>
      <c r="GGR166" s="619"/>
      <c r="GGS166" s="619"/>
      <c r="GGT166" s="619"/>
      <c r="GGU166" s="619"/>
      <c r="GGV166" s="619"/>
      <c r="GGW166" s="619"/>
      <c r="GGX166" s="619"/>
      <c r="GGY166" s="619"/>
      <c r="GGZ166" s="619"/>
      <c r="GHA166" s="619"/>
      <c r="GHB166" s="619"/>
      <c r="GHC166" s="619"/>
      <c r="GHD166" s="619"/>
      <c r="GHE166" s="619"/>
      <c r="GHF166" s="619"/>
      <c r="GHG166" s="619"/>
      <c r="GHH166" s="619"/>
      <c r="GHI166" s="619"/>
      <c r="GHJ166" s="619"/>
      <c r="GHK166" s="619"/>
      <c r="GHL166" s="619"/>
      <c r="GHM166" s="619"/>
      <c r="GHN166" s="619"/>
      <c r="GHO166" s="619"/>
      <c r="GHP166" s="619"/>
      <c r="GHQ166" s="619"/>
      <c r="GHR166" s="619"/>
      <c r="GHS166" s="619"/>
      <c r="GHT166" s="619"/>
      <c r="GHU166" s="619"/>
      <c r="GHV166" s="619"/>
      <c r="GHW166" s="619"/>
      <c r="GHX166" s="619"/>
      <c r="GHY166" s="619"/>
      <c r="GHZ166" s="619"/>
      <c r="GIA166" s="619"/>
      <c r="GIB166" s="619"/>
      <c r="GIC166" s="619"/>
      <c r="GID166" s="619"/>
      <c r="GIE166" s="619"/>
      <c r="GIF166" s="619"/>
      <c r="GIG166" s="619"/>
      <c r="GIH166" s="619"/>
      <c r="GII166" s="619"/>
      <c r="GIJ166" s="619"/>
      <c r="GIK166" s="619"/>
      <c r="GIL166" s="619"/>
      <c r="GIM166" s="619"/>
      <c r="GIN166" s="619"/>
      <c r="GIO166" s="619"/>
      <c r="GIP166" s="619"/>
      <c r="GIQ166" s="619"/>
      <c r="GIR166" s="619"/>
      <c r="GIS166" s="619"/>
      <c r="GIT166" s="619"/>
      <c r="GIU166" s="619"/>
      <c r="GIV166" s="619"/>
      <c r="GIW166" s="619"/>
      <c r="GIX166" s="619"/>
      <c r="GIY166" s="619"/>
      <c r="GIZ166" s="619"/>
      <c r="GJA166" s="619"/>
      <c r="GJB166" s="619"/>
      <c r="GJC166" s="619"/>
      <c r="GJD166" s="619"/>
      <c r="GJE166" s="619"/>
      <c r="GJF166" s="619"/>
      <c r="GJG166" s="619"/>
      <c r="GJH166" s="619"/>
      <c r="GJI166" s="619"/>
      <c r="GJJ166" s="619"/>
      <c r="GJK166" s="619"/>
      <c r="GJL166" s="619"/>
      <c r="GJM166" s="619"/>
      <c r="GJN166" s="619"/>
      <c r="GJO166" s="619"/>
      <c r="GJP166" s="619"/>
      <c r="GJQ166" s="619"/>
      <c r="GJR166" s="619"/>
      <c r="GJS166" s="619"/>
      <c r="GJT166" s="619"/>
      <c r="GJU166" s="619"/>
      <c r="GJV166" s="619"/>
      <c r="GJW166" s="619"/>
      <c r="GJX166" s="619"/>
      <c r="GJY166" s="619"/>
      <c r="GJZ166" s="619"/>
      <c r="GKA166" s="619"/>
      <c r="GKB166" s="619"/>
      <c r="GKC166" s="619"/>
      <c r="GKD166" s="619"/>
      <c r="GKE166" s="619"/>
      <c r="GKF166" s="619"/>
      <c r="GKG166" s="619"/>
      <c r="GKH166" s="619"/>
      <c r="GKI166" s="619"/>
      <c r="GKJ166" s="619"/>
      <c r="GKK166" s="619"/>
      <c r="GKL166" s="619"/>
      <c r="GKM166" s="619"/>
      <c r="GKN166" s="619"/>
      <c r="GKO166" s="619"/>
      <c r="GKP166" s="619"/>
      <c r="GKQ166" s="619"/>
      <c r="GKR166" s="619"/>
      <c r="GKS166" s="619"/>
      <c r="GKT166" s="619"/>
      <c r="GKU166" s="619"/>
      <c r="GKV166" s="619"/>
      <c r="GKW166" s="619"/>
      <c r="GKX166" s="619"/>
      <c r="GKY166" s="619"/>
      <c r="GKZ166" s="619"/>
      <c r="GLA166" s="619"/>
      <c r="GLB166" s="619"/>
      <c r="GLC166" s="619"/>
      <c r="GLD166" s="619"/>
      <c r="GLE166" s="619"/>
      <c r="GLF166" s="619"/>
      <c r="GLG166" s="619"/>
      <c r="GLH166" s="619"/>
      <c r="GLI166" s="619"/>
      <c r="GLJ166" s="619"/>
      <c r="GLK166" s="619"/>
      <c r="GLL166" s="619"/>
      <c r="GLM166" s="619"/>
      <c r="GLN166" s="619"/>
      <c r="GLO166" s="619"/>
      <c r="GLP166" s="619"/>
      <c r="GLQ166" s="619"/>
      <c r="GLR166" s="619"/>
      <c r="GLS166" s="619"/>
      <c r="GLT166" s="619"/>
      <c r="GLU166" s="619"/>
      <c r="GLV166" s="619"/>
      <c r="GLW166" s="619"/>
      <c r="GLX166" s="619"/>
      <c r="GLY166" s="619"/>
      <c r="GLZ166" s="619"/>
      <c r="GMA166" s="619"/>
      <c r="GMB166" s="619"/>
      <c r="GMC166" s="619"/>
      <c r="GMD166" s="619"/>
      <c r="GME166" s="619"/>
      <c r="GMF166" s="619"/>
      <c r="GMG166" s="619"/>
      <c r="GMH166" s="619"/>
      <c r="GMI166" s="619"/>
      <c r="GMJ166" s="619"/>
      <c r="GMK166" s="619"/>
      <c r="GML166" s="619"/>
      <c r="GMM166" s="619"/>
      <c r="GMN166" s="619"/>
      <c r="GMO166" s="619"/>
      <c r="GMP166" s="619"/>
      <c r="GMQ166" s="619"/>
      <c r="GMR166" s="619"/>
      <c r="GMS166" s="619"/>
      <c r="GMT166" s="619"/>
      <c r="GMU166" s="619"/>
      <c r="GMV166" s="619"/>
      <c r="GMW166" s="619"/>
      <c r="GMX166" s="619"/>
      <c r="GMY166" s="619"/>
      <c r="GMZ166" s="619"/>
      <c r="GNA166" s="619"/>
      <c r="GNB166" s="619"/>
      <c r="GNC166" s="619"/>
      <c r="GND166" s="619"/>
      <c r="GNE166" s="619"/>
      <c r="GNF166" s="619"/>
      <c r="GNG166" s="619"/>
      <c r="GNH166" s="619"/>
      <c r="GNI166" s="619"/>
      <c r="GNJ166" s="619"/>
      <c r="GNK166" s="619"/>
      <c r="GNL166" s="619"/>
      <c r="GNM166" s="619"/>
      <c r="GNN166" s="619"/>
      <c r="GNO166" s="619"/>
      <c r="GNP166" s="619"/>
      <c r="GNQ166" s="619"/>
      <c r="GNR166" s="619"/>
      <c r="GNS166" s="619"/>
      <c r="GNT166" s="619"/>
      <c r="GNU166" s="619"/>
      <c r="GNV166" s="619"/>
      <c r="GNW166" s="619"/>
      <c r="GNX166" s="619"/>
      <c r="GNY166" s="619"/>
      <c r="GNZ166" s="619"/>
      <c r="GOA166" s="619"/>
      <c r="GOB166" s="619"/>
      <c r="GOC166" s="619"/>
      <c r="GOD166" s="619"/>
      <c r="GOE166" s="619"/>
      <c r="GOF166" s="619"/>
      <c r="GOG166" s="619"/>
      <c r="GOH166" s="619"/>
      <c r="GOI166" s="619"/>
      <c r="GOJ166" s="619"/>
      <c r="GOK166" s="619"/>
      <c r="GOL166" s="619"/>
      <c r="GOM166" s="619"/>
      <c r="GON166" s="619"/>
      <c r="GOO166" s="619"/>
      <c r="GOP166" s="619"/>
      <c r="GOQ166" s="619"/>
      <c r="GOR166" s="619"/>
      <c r="GOS166" s="619"/>
      <c r="GOT166" s="619"/>
      <c r="GOU166" s="619"/>
      <c r="GOV166" s="619"/>
      <c r="GOW166" s="619"/>
      <c r="GOX166" s="619"/>
      <c r="GOY166" s="619"/>
      <c r="GOZ166" s="619"/>
      <c r="GPA166" s="619"/>
      <c r="GPB166" s="619"/>
      <c r="GPC166" s="619"/>
      <c r="GPD166" s="619"/>
      <c r="GPE166" s="619"/>
      <c r="GPF166" s="619"/>
      <c r="GPG166" s="619"/>
      <c r="GPH166" s="619"/>
      <c r="GPI166" s="619"/>
      <c r="GPJ166" s="619"/>
      <c r="GPK166" s="619"/>
      <c r="GPL166" s="619"/>
      <c r="GPM166" s="619"/>
      <c r="GPN166" s="619"/>
      <c r="GPO166" s="619"/>
      <c r="GPP166" s="619"/>
      <c r="GPQ166" s="619"/>
      <c r="GPR166" s="619"/>
      <c r="GPS166" s="619"/>
      <c r="GPT166" s="619"/>
      <c r="GPU166" s="619"/>
      <c r="GPV166" s="619"/>
      <c r="GPW166" s="619"/>
      <c r="GPX166" s="619"/>
      <c r="GPY166" s="619"/>
      <c r="GPZ166" s="619"/>
      <c r="GQA166" s="619"/>
      <c r="GQB166" s="619"/>
      <c r="GQC166" s="619"/>
      <c r="GQD166" s="619"/>
      <c r="GQE166" s="619"/>
      <c r="GQF166" s="619"/>
      <c r="GQG166" s="619"/>
      <c r="GQH166" s="619"/>
      <c r="GQI166" s="619"/>
      <c r="GQJ166" s="619"/>
      <c r="GQK166" s="619"/>
      <c r="GQL166" s="619"/>
      <c r="GQM166" s="619"/>
      <c r="GQN166" s="619"/>
      <c r="GQO166" s="619"/>
      <c r="GQP166" s="619"/>
      <c r="GQQ166" s="619"/>
      <c r="GQR166" s="619"/>
      <c r="GQS166" s="619"/>
      <c r="GQT166" s="619"/>
      <c r="GQU166" s="619"/>
      <c r="GQV166" s="619"/>
      <c r="GQW166" s="619"/>
      <c r="GQX166" s="619"/>
      <c r="GQY166" s="619"/>
      <c r="GQZ166" s="619"/>
      <c r="GRA166" s="619"/>
      <c r="GRB166" s="619"/>
      <c r="GRC166" s="619"/>
      <c r="GRD166" s="619"/>
      <c r="GRE166" s="619"/>
      <c r="GRF166" s="619"/>
      <c r="GRG166" s="619"/>
      <c r="GRH166" s="619"/>
      <c r="GRI166" s="619"/>
      <c r="GRJ166" s="619"/>
      <c r="GRK166" s="619"/>
      <c r="GRL166" s="619"/>
      <c r="GRM166" s="619"/>
      <c r="GRN166" s="619"/>
      <c r="GRO166" s="619"/>
      <c r="GRP166" s="619"/>
      <c r="GRQ166" s="619"/>
      <c r="GRR166" s="619"/>
      <c r="GRS166" s="619"/>
      <c r="GRT166" s="619"/>
      <c r="GRU166" s="619"/>
      <c r="GRV166" s="619"/>
      <c r="GRW166" s="619"/>
      <c r="GRX166" s="619"/>
      <c r="GRY166" s="619"/>
      <c r="GRZ166" s="619"/>
      <c r="GSA166" s="619"/>
      <c r="GSB166" s="619"/>
      <c r="GSC166" s="619"/>
      <c r="GSD166" s="619"/>
      <c r="GSE166" s="619"/>
      <c r="GSF166" s="619"/>
      <c r="GSG166" s="619"/>
      <c r="GSH166" s="619"/>
      <c r="GSI166" s="619"/>
      <c r="GSJ166" s="619"/>
      <c r="GSK166" s="619"/>
      <c r="GSL166" s="619"/>
      <c r="GSM166" s="619"/>
      <c r="GSN166" s="619"/>
      <c r="GSO166" s="619"/>
      <c r="GSP166" s="619"/>
      <c r="GSQ166" s="619"/>
      <c r="GSR166" s="619"/>
      <c r="GSS166" s="619"/>
      <c r="GST166" s="619"/>
      <c r="GSU166" s="619"/>
      <c r="GSV166" s="619"/>
      <c r="GSW166" s="619"/>
      <c r="GSX166" s="619"/>
      <c r="GSY166" s="619"/>
      <c r="GSZ166" s="619"/>
      <c r="GTA166" s="619"/>
      <c r="GTB166" s="619"/>
      <c r="GTC166" s="619"/>
      <c r="GTD166" s="619"/>
      <c r="GTE166" s="619"/>
      <c r="GTF166" s="619"/>
      <c r="GTG166" s="619"/>
      <c r="GTH166" s="619"/>
      <c r="GTI166" s="619"/>
      <c r="GTJ166" s="619"/>
      <c r="GTK166" s="619"/>
      <c r="GTL166" s="619"/>
      <c r="GTM166" s="619"/>
      <c r="GTN166" s="619"/>
      <c r="GTO166" s="619"/>
      <c r="GTP166" s="619"/>
      <c r="GTQ166" s="619"/>
      <c r="GTR166" s="619"/>
      <c r="GTS166" s="619"/>
      <c r="GTT166" s="619"/>
      <c r="GTU166" s="619"/>
      <c r="GTV166" s="619"/>
      <c r="GTW166" s="619"/>
      <c r="GTX166" s="619"/>
      <c r="GTY166" s="619"/>
      <c r="GTZ166" s="619"/>
      <c r="GUA166" s="619"/>
      <c r="GUB166" s="619"/>
      <c r="GUC166" s="619"/>
      <c r="GUD166" s="619"/>
      <c r="GUE166" s="619"/>
      <c r="GUF166" s="619"/>
      <c r="GUG166" s="619"/>
      <c r="GUH166" s="619"/>
      <c r="GUI166" s="619"/>
      <c r="GUJ166" s="619"/>
      <c r="GUK166" s="619"/>
      <c r="GUL166" s="619"/>
      <c r="GUM166" s="619"/>
      <c r="GUN166" s="619"/>
      <c r="GUO166" s="619"/>
      <c r="GUP166" s="619"/>
      <c r="GUQ166" s="619"/>
      <c r="GUR166" s="619"/>
      <c r="GUS166" s="619"/>
      <c r="GUT166" s="619"/>
      <c r="GUU166" s="619"/>
      <c r="GUV166" s="619"/>
      <c r="GUW166" s="619"/>
      <c r="GUX166" s="619"/>
      <c r="GUY166" s="619"/>
      <c r="GUZ166" s="619"/>
      <c r="GVA166" s="619"/>
      <c r="GVB166" s="619"/>
      <c r="GVC166" s="619"/>
      <c r="GVD166" s="619"/>
      <c r="GVE166" s="619"/>
      <c r="GVF166" s="619"/>
      <c r="GVG166" s="619"/>
      <c r="GVH166" s="619"/>
      <c r="GVI166" s="619"/>
      <c r="GVJ166" s="619"/>
      <c r="GVK166" s="619"/>
      <c r="GVL166" s="619"/>
      <c r="GVM166" s="619"/>
      <c r="GVN166" s="619"/>
      <c r="GVO166" s="619"/>
      <c r="GVP166" s="619"/>
      <c r="GVQ166" s="619"/>
      <c r="GVR166" s="619"/>
      <c r="GVS166" s="619"/>
      <c r="GVT166" s="619"/>
      <c r="GVU166" s="619"/>
      <c r="GVV166" s="619"/>
      <c r="GVW166" s="619"/>
      <c r="GVX166" s="619"/>
      <c r="GVY166" s="619"/>
      <c r="GVZ166" s="619"/>
      <c r="GWA166" s="619"/>
      <c r="GWB166" s="619"/>
      <c r="GWC166" s="619"/>
      <c r="GWD166" s="619"/>
      <c r="GWE166" s="619"/>
      <c r="GWF166" s="619"/>
      <c r="GWG166" s="619"/>
      <c r="GWH166" s="619"/>
      <c r="GWI166" s="619"/>
      <c r="GWJ166" s="619"/>
      <c r="GWK166" s="619"/>
      <c r="GWL166" s="619"/>
      <c r="GWM166" s="619"/>
      <c r="GWN166" s="619"/>
      <c r="GWO166" s="619"/>
      <c r="GWP166" s="619"/>
      <c r="GWQ166" s="619"/>
      <c r="GWR166" s="619"/>
      <c r="GWS166" s="619"/>
      <c r="GWT166" s="619"/>
      <c r="GWU166" s="619"/>
      <c r="GWV166" s="619"/>
      <c r="GWW166" s="619"/>
      <c r="GWX166" s="619"/>
      <c r="GWY166" s="619"/>
      <c r="GWZ166" s="619"/>
      <c r="GXA166" s="619"/>
      <c r="GXB166" s="619"/>
      <c r="GXC166" s="619"/>
      <c r="GXD166" s="619"/>
      <c r="GXE166" s="619"/>
      <c r="GXF166" s="619"/>
      <c r="GXG166" s="619"/>
      <c r="GXH166" s="619"/>
      <c r="GXI166" s="619"/>
      <c r="GXJ166" s="619"/>
      <c r="GXK166" s="619"/>
      <c r="GXL166" s="619"/>
      <c r="GXM166" s="619"/>
      <c r="GXN166" s="619"/>
      <c r="GXO166" s="619"/>
      <c r="GXP166" s="619"/>
      <c r="GXQ166" s="619"/>
      <c r="GXR166" s="619"/>
      <c r="GXS166" s="619"/>
      <c r="GXT166" s="619"/>
      <c r="GXU166" s="619"/>
      <c r="GXV166" s="619"/>
      <c r="GXW166" s="619"/>
      <c r="GXX166" s="619"/>
      <c r="GXY166" s="619"/>
      <c r="GXZ166" s="619"/>
      <c r="GYA166" s="619"/>
      <c r="GYB166" s="619"/>
      <c r="GYC166" s="619"/>
      <c r="GYD166" s="619"/>
      <c r="GYE166" s="619"/>
      <c r="GYF166" s="619"/>
      <c r="GYG166" s="619"/>
      <c r="GYH166" s="619"/>
      <c r="GYI166" s="619"/>
      <c r="GYJ166" s="619"/>
      <c r="GYK166" s="619"/>
      <c r="GYL166" s="619"/>
      <c r="GYM166" s="619"/>
      <c r="GYN166" s="619"/>
      <c r="GYO166" s="619"/>
      <c r="GYP166" s="619"/>
      <c r="GYQ166" s="619"/>
      <c r="GYR166" s="619"/>
      <c r="GYS166" s="619"/>
      <c r="GYT166" s="619"/>
      <c r="GYU166" s="619"/>
      <c r="GYV166" s="619"/>
      <c r="GYW166" s="619"/>
      <c r="GYX166" s="619"/>
      <c r="GYY166" s="619"/>
      <c r="GYZ166" s="619"/>
      <c r="GZA166" s="619"/>
      <c r="GZB166" s="619"/>
      <c r="GZC166" s="619"/>
      <c r="GZD166" s="619"/>
      <c r="GZE166" s="619"/>
      <c r="GZF166" s="619"/>
      <c r="GZG166" s="619"/>
      <c r="GZH166" s="619"/>
      <c r="GZI166" s="619"/>
      <c r="GZJ166" s="619"/>
      <c r="GZK166" s="619"/>
      <c r="GZL166" s="619"/>
      <c r="GZM166" s="619"/>
      <c r="GZN166" s="619"/>
      <c r="GZO166" s="619"/>
      <c r="GZP166" s="619"/>
      <c r="GZQ166" s="619"/>
      <c r="GZR166" s="619"/>
      <c r="GZS166" s="619"/>
      <c r="GZT166" s="619"/>
      <c r="GZU166" s="619"/>
      <c r="GZV166" s="619"/>
      <c r="GZW166" s="619"/>
      <c r="GZX166" s="619"/>
      <c r="GZY166" s="619"/>
      <c r="GZZ166" s="619"/>
      <c r="HAA166" s="619"/>
      <c r="HAB166" s="619"/>
      <c r="HAC166" s="619"/>
      <c r="HAD166" s="619"/>
      <c r="HAE166" s="619"/>
      <c r="HAF166" s="619"/>
      <c r="HAG166" s="619"/>
      <c r="HAH166" s="619"/>
      <c r="HAI166" s="619"/>
      <c r="HAJ166" s="619"/>
      <c r="HAK166" s="619"/>
      <c r="HAL166" s="619"/>
      <c r="HAM166" s="619"/>
      <c r="HAN166" s="619"/>
      <c r="HAO166" s="619"/>
      <c r="HAP166" s="619"/>
      <c r="HAQ166" s="619"/>
      <c r="HAR166" s="619"/>
      <c r="HAS166" s="619"/>
      <c r="HAT166" s="619"/>
      <c r="HAU166" s="619"/>
      <c r="HAV166" s="619"/>
      <c r="HAW166" s="619"/>
      <c r="HAX166" s="619"/>
      <c r="HAY166" s="619"/>
      <c r="HAZ166" s="619"/>
      <c r="HBA166" s="619"/>
      <c r="HBB166" s="619"/>
      <c r="HBC166" s="619"/>
      <c r="HBD166" s="619"/>
      <c r="HBE166" s="619"/>
      <c r="HBF166" s="619"/>
      <c r="HBG166" s="619"/>
      <c r="HBH166" s="619"/>
      <c r="HBI166" s="619"/>
      <c r="HBJ166" s="619"/>
      <c r="HBK166" s="619"/>
      <c r="HBL166" s="619"/>
      <c r="HBM166" s="619"/>
      <c r="HBN166" s="619"/>
      <c r="HBO166" s="619"/>
      <c r="HBP166" s="619"/>
      <c r="HBQ166" s="619"/>
      <c r="HBR166" s="619"/>
      <c r="HBS166" s="619"/>
      <c r="HBT166" s="619"/>
      <c r="HBU166" s="619"/>
      <c r="HBV166" s="619"/>
      <c r="HBW166" s="619"/>
      <c r="HBX166" s="619"/>
      <c r="HBY166" s="619"/>
      <c r="HBZ166" s="619"/>
      <c r="HCA166" s="619"/>
      <c r="HCB166" s="619"/>
      <c r="HCC166" s="619"/>
      <c r="HCD166" s="619"/>
      <c r="HCE166" s="619"/>
      <c r="HCF166" s="619"/>
      <c r="HCG166" s="619"/>
      <c r="HCH166" s="619"/>
      <c r="HCI166" s="619"/>
      <c r="HCJ166" s="619"/>
      <c r="HCK166" s="619"/>
      <c r="HCL166" s="619"/>
      <c r="HCM166" s="619"/>
      <c r="HCN166" s="619"/>
      <c r="HCO166" s="619"/>
      <c r="HCP166" s="619"/>
      <c r="HCQ166" s="619"/>
      <c r="HCR166" s="619"/>
      <c r="HCS166" s="619"/>
      <c r="HCT166" s="619"/>
      <c r="HCU166" s="619"/>
      <c r="HCV166" s="619"/>
      <c r="HCW166" s="619"/>
      <c r="HCX166" s="619"/>
      <c r="HCY166" s="619"/>
      <c r="HCZ166" s="619"/>
      <c r="HDA166" s="619"/>
      <c r="HDB166" s="619"/>
      <c r="HDC166" s="619"/>
      <c r="HDD166" s="619"/>
      <c r="HDE166" s="619"/>
      <c r="HDF166" s="619"/>
      <c r="HDG166" s="619"/>
      <c r="HDH166" s="619"/>
      <c r="HDI166" s="619"/>
      <c r="HDJ166" s="619"/>
      <c r="HDK166" s="619"/>
      <c r="HDL166" s="619"/>
      <c r="HDM166" s="619"/>
      <c r="HDN166" s="619"/>
      <c r="HDO166" s="619"/>
      <c r="HDP166" s="619"/>
      <c r="HDQ166" s="619"/>
      <c r="HDR166" s="619"/>
      <c r="HDS166" s="619"/>
      <c r="HDT166" s="619"/>
      <c r="HDU166" s="619"/>
      <c r="HDV166" s="619"/>
      <c r="HDW166" s="619"/>
      <c r="HDX166" s="619"/>
      <c r="HDY166" s="619"/>
      <c r="HDZ166" s="619"/>
      <c r="HEA166" s="619"/>
      <c r="HEB166" s="619"/>
      <c r="HEC166" s="619"/>
      <c r="HED166" s="619"/>
      <c r="HEE166" s="619"/>
      <c r="HEF166" s="619"/>
      <c r="HEG166" s="619"/>
      <c r="HEH166" s="619"/>
      <c r="HEI166" s="619"/>
      <c r="HEJ166" s="619"/>
      <c r="HEK166" s="619"/>
      <c r="HEL166" s="619"/>
      <c r="HEM166" s="619"/>
      <c r="HEN166" s="619"/>
      <c r="HEO166" s="619"/>
      <c r="HEP166" s="619"/>
      <c r="HEQ166" s="619"/>
      <c r="HER166" s="619"/>
      <c r="HES166" s="619"/>
      <c r="HET166" s="619"/>
      <c r="HEU166" s="619"/>
      <c r="HEV166" s="619"/>
      <c r="HEW166" s="619"/>
      <c r="HEX166" s="619"/>
      <c r="HEY166" s="619"/>
      <c r="HEZ166" s="619"/>
      <c r="HFA166" s="619"/>
      <c r="HFB166" s="619"/>
      <c r="HFC166" s="619"/>
      <c r="HFD166" s="619"/>
      <c r="HFE166" s="619"/>
      <c r="HFF166" s="619"/>
      <c r="HFG166" s="619"/>
      <c r="HFH166" s="619"/>
      <c r="HFI166" s="619"/>
      <c r="HFJ166" s="619"/>
      <c r="HFK166" s="619"/>
      <c r="HFL166" s="619"/>
      <c r="HFM166" s="619"/>
      <c r="HFN166" s="619"/>
      <c r="HFO166" s="619"/>
      <c r="HFP166" s="619"/>
      <c r="HFQ166" s="619"/>
      <c r="HFR166" s="619"/>
      <c r="HFS166" s="619"/>
      <c r="HFT166" s="619"/>
      <c r="HFU166" s="619"/>
      <c r="HFV166" s="619"/>
      <c r="HFW166" s="619"/>
      <c r="HFX166" s="619"/>
      <c r="HFY166" s="619"/>
      <c r="HFZ166" s="619"/>
      <c r="HGA166" s="619"/>
      <c r="HGB166" s="619"/>
      <c r="HGC166" s="619"/>
      <c r="HGD166" s="619"/>
      <c r="HGE166" s="619"/>
      <c r="HGF166" s="619"/>
      <c r="HGG166" s="619"/>
      <c r="HGH166" s="619"/>
      <c r="HGI166" s="619"/>
      <c r="HGJ166" s="619"/>
      <c r="HGK166" s="619"/>
      <c r="HGL166" s="619"/>
      <c r="HGM166" s="619"/>
      <c r="HGN166" s="619"/>
      <c r="HGO166" s="619"/>
      <c r="HGP166" s="619"/>
      <c r="HGQ166" s="619"/>
      <c r="HGR166" s="619"/>
      <c r="HGS166" s="619"/>
      <c r="HGT166" s="619"/>
      <c r="HGU166" s="619"/>
      <c r="HGV166" s="619"/>
      <c r="HGW166" s="619"/>
      <c r="HGX166" s="619"/>
      <c r="HGY166" s="619"/>
      <c r="HGZ166" s="619"/>
      <c r="HHA166" s="619"/>
      <c r="HHB166" s="619"/>
      <c r="HHC166" s="619"/>
      <c r="HHD166" s="619"/>
      <c r="HHE166" s="619"/>
      <c r="HHF166" s="619"/>
      <c r="HHG166" s="619"/>
      <c r="HHH166" s="619"/>
      <c r="HHI166" s="619"/>
      <c r="HHJ166" s="619"/>
      <c r="HHK166" s="619"/>
      <c r="HHL166" s="619"/>
      <c r="HHM166" s="619"/>
      <c r="HHN166" s="619"/>
      <c r="HHO166" s="619"/>
      <c r="HHP166" s="619"/>
      <c r="HHQ166" s="619"/>
      <c r="HHR166" s="619"/>
      <c r="HHS166" s="619"/>
      <c r="HHT166" s="619"/>
      <c r="HHU166" s="619"/>
      <c r="HHV166" s="619"/>
      <c r="HHW166" s="619"/>
      <c r="HHX166" s="619"/>
      <c r="HHY166" s="619"/>
      <c r="HHZ166" s="619"/>
      <c r="HIA166" s="619"/>
      <c r="HIB166" s="619"/>
      <c r="HIC166" s="619"/>
      <c r="HID166" s="619"/>
      <c r="HIE166" s="619"/>
      <c r="HIF166" s="619"/>
      <c r="HIG166" s="619"/>
      <c r="HIH166" s="619"/>
      <c r="HII166" s="619"/>
      <c r="HIJ166" s="619"/>
      <c r="HIK166" s="619"/>
      <c r="HIL166" s="619"/>
      <c r="HIM166" s="619"/>
      <c r="HIN166" s="619"/>
      <c r="HIO166" s="619"/>
      <c r="HIP166" s="619"/>
      <c r="HIQ166" s="619"/>
      <c r="HIR166" s="619"/>
      <c r="HIS166" s="619"/>
      <c r="HIT166" s="619"/>
      <c r="HIU166" s="619"/>
      <c r="HIV166" s="619"/>
      <c r="HIW166" s="619"/>
      <c r="HIX166" s="619"/>
      <c r="HIY166" s="619"/>
      <c r="HIZ166" s="619"/>
      <c r="HJA166" s="619"/>
      <c r="HJB166" s="619"/>
      <c r="HJC166" s="619"/>
      <c r="HJD166" s="619"/>
      <c r="HJE166" s="619"/>
      <c r="HJF166" s="619"/>
      <c r="HJG166" s="619"/>
      <c r="HJH166" s="619"/>
      <c r="HJI166" s="619"/>
      <c r="HJJ166" s="619"/>
      <c r="HJK166" s="619"/>
      <c r="HJL166" s="619"/>
      <c r="HJM166" s="619"/>
      <c r="HJN166" s="619"/>
      <c r="HJO166" s="619"/>
      <c r="HJP166" s="619"/>
      <c r="HJQ166" s="619"/>
      <c r="HJR166" s="619"/>
      <c r="HJS166" s="619"/>
      <c r="HJT166" s="619"/>
      <c r="HJU166" s="619"/>
      <c r="HJV166" s="619"/>
      <c r="HJW166" s="619"/>
      <c r="HJX166" s="619"/>
      <c r="HJY166" s="619"/>
      <c r="HJZ166" s="619"/>
      <c r="HKA166" s="619"/>
      <c r="HKB166" s="619"/>
      <c r="HKC166" s="619"/>
      <c r="HKD166" s="619"/>
      <c r="HKE166" s="619"/>
      <c r="HKF166" s="619"/>
      <c r="HKG166" s="619"/>
      <c r="HKH166" s="619"/>
      <c r="HKI166" s="619"/>
      <c r="HKJ166" s="619"/>
      <c r="HKK166" s="619"/>
      <c r="HKL166" s="619"/>
      <c r="HKM166" s="619"/>
      <c r="HKN166" s="619"/>
      <c r="HKO166" s="619"/>
      <c r="HKP166" s="619"/>
      <c r="HKQ166" s="619"/>
      <c r="HKR166" s="619"/>
      <c r="HKS166" s="619"/>
      <c r="HKT166" s="619"/>
      <c r="HKU166" s="619"/>
      <c r="HKV166" s="619"/>
      <c r="HKW166" s="619"/>
      <c r="HKX166" s="619"/>
      <c r="HKY166" s="619"/>
      <c r="HKZ166" s="619"/>
      <c r="HLA166" s="619"/>
      <c r="HLB166" s="619"/>
      <c r="HLC166" s="619"/>
      <c r="HLD166" s="619"/>
      <c r="HLE166" s="619"/>
      <c r="HLF166" s="619"/>
      <c r="HLG166" s="619"/>
      <c r="HLH166" s="619"/>
      <c r="HLI166" s="619"/>
      <c r="HLJ166" s="619"/>
      <c r="HLK166" s="619"/>
      <c r="HLL166" s="619"/>
      <c r="HLM166" s="619"/>
      <c r="HLN166" s="619"/>
      <c r="HLO166" s="619"/>
      <c r="HLP166" s="619"/>
      <c r="HLQ166" s="619"/>
      <c r="HLR166" s="619"/>
      <c r="HLS166" s="619"/>
      <c r="HLT166" s="619"/>
      <c r="HLU166" s="619"/>
      <c r="HLV166" s="619"/>
      <c r="HLW166" s="619"/>
      <c r="HLX166" s="619"/>
      <c r="HLY166" s="619"/>
      <c r="HLZ166" s="619"/>
      <c r="HMA166" s="619"/>
      <c r="HMB166" s="619"/>
      <c r="HMC166" s="619"/>
      <c r="HMD166" s="619"/>
      <c r="HME166" s="619"/>
      <c r="HMF166" s="619"/>
      <c r="HMG166" s="619"/>
      <c r="HMH166" s="619"/>
      <c r="HMI166" s="619"/>
      <c r="HMJ166" s="619"/>
      <c r="HMK166" s="619"/>
      <c r="HML166" s="619"/>
      <c r="HMM166" s="619"/>
      <c r="HMN166" s="619"/>
      <c r="HMO166" s="619"/>
      <c r="HMP166" s="619"/>
      <c r="HMQ166" s="619"/>
      <c r="HMR166" s="619"/>
      <c r="HMS166" s="619"/>
      <c r="HMT166" s="619"/>
      <c r="HMU166" s="619"/>
      <c r="HMV166" s="619"/>
      <c r="HMW166" s="619"/>
      <c r="HMX166" s="619"/>
      <c r="HMY166" s="619"/>
      <c r="HMZ166" s="619"/>
      <c r="HNA166" s="619"/>
      <c r="HNB166" s="619"/>
      <c r="HNC166" s="619"/>
      <c r="HND166" s="619"/>
      <c r="HNE166" s="619"/>
      <c r="HNF166" s="619"/>
      <c r="HNG166" s="619"/>
      <c r="HNH166" s="619"/>
      <c r="HNI166" s="619"/>
      <c r="HNJ166" s="619"/>
      <c r="HNK166" s="619"/>
      <c r="HNL166" s="619"/>
      <c r="HNM166" s="619"/>
      <c r="HNN166" s="619"/>
      <c r="HNO166" s="619"/>
      <c r="HNP166" s="619"/>
      <c r="HNQ166" s="619"/>
      <c r="HNR166" s="619"/>
      <c r="HNS166" s="619"/>
      <c r="HNT166" s="619"/>
      <c r="HNU166" s="619"/>
      <c r="HNV166" s="619"/>
      <c r="HNW166" s="619"/>
      <c r="HNX166" s="619"/>
      <c r="HNY166" s="619"/>
      <c r="HNZ166" s="619"/>
      <c r="HOA166" s="619"/>
      <c r="HOB166" s="619"/>
      <c r="HOC166" s="619"/>
      <c r="HOD166" s="619"/>
      <c r="HOE166" s="619"/>
      <c r="HOF166" s="619"/>
      <c r="HOG166" s="619"/>
      <c r="HOH166" s="619"/>
      <c r="HOI166" s="619"/>
      <c r="HOJ166" s="619"/>
      <c r="HOK166" s="619"/>
      <c r="HOL166" s="619"/>
      <c r="HOM166" s="619"/>
      <c r="HON166" s="619"/>
      <c r="HOO166" s="619"/>
      <c r="HOP166" s="619"/>
      <c r="HOQ166" s="619"/>
      <c r="HOR166" s="619"/>
      <c r="HOS166" s="619"/>
      <c r="HOT166" s="619"/>
      <c r="HOU166" s="619"/>
      <c r="HOV166" s="619"/>
      <c r="HOW166" s="619"/>
      <c r="HOX166" s="619"/>
      <c r="HOY166" s="619"/>
      <c r="HOZ166" s="619"/>
      <c r="HPA166" s="619"/>
      <c r="HPB166" s="619"/>
      <c r="HPC166" s="619"/>
      <c r="HPD166" s="619"/>
      <c r="HPE166" s="619"/>
      <c r="HPF166" s="619"/>
      <c r="HPG166" s="619"/>
      <c r="HPH166" s="619"/>
      <c r="HPI166" s="619"/>
      <c r="HPJ166" s="619"/>
      <c r="HPK166" s="619"/>
      <c r="HPL166" s="619"/>
      <c r="HPM166" s="619"/>
      <c r="HPN166" s="619"/>
      <c r="HPO166" s="619"/>
      <c r="HPP166" s="619"/>
      <c r="HPQ166" s="619"/>
      <c r="HPR166" s="619"/>
      <c r="HPS166" s="619"/>
      <c r="HPT166" s="619"/>
      <c r="HPU166" s="619"/>
      <c r="HPV166" s="619"/>
      <c r="HPW166" s="619"/>
      <c r="HPX166" s="619"/>
      <c r="HPY166" s="619"/>
      <c r="HPZ166" s="619"/>
      <c r="HQA166" s="619"/>
      <c r="HQB166" s="619"/>
      <c r="HQC166" s="619"/>
      <c r="HQD166" s="619"/>
      <c r="HQE166" s="619"/>
      <c r="HQF166" s="619"/>
      <c r="HQG166" s="619"/>
      <c r="HQH166" s="619"/>
      <c r="HQI166" s="619"/>
      <c r="HQJ166" s="619"/>
      <c r="HQK166" s="619"/>
      <c r="HQL166" s="619"/>
      <c r="HQM166" s="619"/>
      <c r="HQN166" s="619"/>
      <c r="HQO166" s="619"/>
      <c r="HQP166" s="619"/>
      <c r="HQQ166" s="619"/>
      <c r="HQR166" s="619"/>
      <c r="HQS166" s="619"/>
      <c r="HQT166" s="619"/>
      <c r="HQU166" s="619"/>
      <c r="HQV166" s="619"/>
      <c r="HQW166" s="619"/>
      <c r="HQX166" s="619"/>
      <c r="HQY166" s="619"/>
      <c r="HQZ166" s="619"/>
      <c r="HRA166" s="619"/>
      <c r="HRB166" s="619"/>
      <c r="HRC166" s="619"/>
      <c r="HRD166" s="619"/>
      <c r="HRE166" s="619"/>
      <c r="HRF166" s="619"/>
      <c r="HRG166" s="619"/>
      <c r="HRH166" s="619"/>
      <c r="HRI166" s="619"/>
      <c r="HRJ166" s="619"/>
      <c r="HRK166" s="619"/>
      <c r="HRL166" s="619"/>
      <c r="HRM166" s="619"/>
      <c r="HRN166" s="619"/>
      <c r="HRO166" s="619"/>
      <c r="HRP166" s="619"/>
      <c r="HRQ166" s="619"/>
      <c r="HRR166" s="619"/>
      <c r="HRS166" s="619"/>
      <c r="HRT166" s="619"/>
      <c r="HRU166" s="619"/>
      <c r="HRV166" s="619"/>
      <c r="HRW166" s="619"/>
      <c r="HRX166" s="619"/>
      <c r="HRY166" s="619"/>
      <c r="HRZ166" s="619"/>
      <c r="HSA166" s="619"/>
      <c r="HSB166" s="619"/>
      <c r="HSC166" s="619"/>
      <c r="HSD166" s="619"/>
      <c r="HSE166" s="619"/>
      <c r="HSF166" s="619"/>
      <c r="HSG166" s="619"/>
      <c r="HSH166" s="619"/>
      <c r="HSI166" s="619"/>
      <c r="HSJ166" s="619"/>
      <c r="HSK166" s="619"/>
      <c r="HSL166" s="619"/>
      <c r="HSM166" s="619"/>
      <c r="HSN166" s="619"/>
      <c r="HSO166" s="619"/>
      <c r="HSP166" s="619"/>
      <c r="HSQ166" s="619"/>
      <c r="HSR166" s="619"/>
      <c r="HSS166" s="619"/>
      <c r="HST166" s="619"/>
      <c r="HSU166" s="619"/>
      <c r="HSV166" s="619"/>
      <c r="HSW166" s="619"/>
      <c r="HSX166" s="619"/>
      <c r="HSY166" s="619"/>
      <c r="HSZ166" s="619"/>
      <c r="HTA166" s="619"/>
      <c r="HTB166" s="619"/>
      <c r="HTC166" s="619"/>
      <c r="HTD166" s="619"/>
      <c r="HTE166" s="619"/>
      <c r="HTF166" s="619"/>
      <c r="HTG166" s="619"/>
      <c r="HTH166" s="619"/>
      <c r="HTI166" s="619"/>
      <c r="HTJ166" s="619"/>
      <c r="HTK166" s="619"/>
      <c r="HTL166" s="619"/>
      <c r="HTM166" s="619"/>
      <c r="HTN166" s="619"/>
      <c r="HTO166" s="619"/>
      <c r="HTP166" s="619"/>
      <c r="HTQ166" s="619"/>
      <c r="HTR166" s="619"/>
      <c r="HTS166" s="619"/>
      <c r="HTT166" s="619"/>
      <c r="HTU166" s="619"/>
      <c r="HTV166" s="619"/>
      <c r="HTW166" s="619"/>
      <c r="HTX166" s="619"/>
      <c r="HTY166" s="619"/>
      <c r="HTZ166" s="619"/>
      <c r="HUA166" s="619"/>
      <c r="HUB166" s="619"/>
      <c r="HUC166" s="619"/>
      <c r="HUD166" s="619"/>
      <c r="HUE166" s="619"/>
      <c r="HUF166" s="619"/>
      <c r="HUG166" s="619"/>
      <c r="HUH166" s="619"/>
      <c r="HUI166" s="619"/>
      <c r="HUJ166" s="619"/>
      <c r="HUK166" s="619"/>
      <c r="HUL166" s="619"/>
      <c r="HUM166" s="619"/>
      <c r="HUN166" s="619"/>
      <c r="HUO166" s="619"/>
      <c r="HUP166" s="619"/>
      <c r="HUQ166" s="619"/>
      <c r="HUR166" s="619"/>
      <c r="HUS166" s="619"/>
      <c r="HUT166" s="619"/>
      <c r="HUU166" s="619"/>
      <c r="HUV166" s="619"/>
      <c r="HUW166" s="619"/>
      <c r="HUX166" s="619"/>
      <c r="HUY166" s="619"/>
      <c r="HUZ166" s="619"/>
      <c r="HVA166" s="619"/>
      <c r="HVB166" s="619"/>
      <c r="HVC166" s="619"/>
      <c r="HVD166" s="619"/>
      <c r="HVE166" s="619"/>
      <c r="HVF166" s="619"/>
      <c r="HVG166" s="619"/>
      <c r="HVH166" s="619"/>
      <c r="HVI166" s="619"/>
      <c r="HVJ166" s="619"/>
      <c r="HVK166" s="619"/>
      <c r="HVL166" s="619"/>
      <c r="HVM166" s="619"/>
      <c r="HVN166" s="619"/>
      <c r="HVO166" s="619"/>
      <c r="HVP166" s="619"/>
      <c r="HVQ166" s="619"/>
      <c r="HVR166" s="619"/>
      <c r="HVS166" s="619"/>
      <c r="HVT166" s="619"/>
      <c r="HVU166" s="619"/>
      <c r="HVV166" s="619"/>
      <c r="HVW166" s="619"/>
      <c r="HVX166" s="619"/>
      <c r="HVY166" s="619"/>
      <c r="HVZ166" s="619"/>
      <c r="HWA166" s="619"/>
      <c r="HWB166" s="619"/>
      <c r="HWC166" s="619"/>
      <c r="HWD166" s="619"/>
      <c r="HWE166" s="619"/>
      <c r="HWF166" s="619"/>
      <c r="HWG166" s="619"/>
      <c r="HWH166" s="619"/>
      <c r="HWI166" s="619"/>
      <c r="HWJ166" s="619"/>
      <c r="HWK166" s="619"/>
      <c r="HWL166" s="619"/>
      <c r="HWM166" s="619"/>
      <c r="HWN166" s="619"/>
      <c r="HWO166" s="619"/>
      <c r="HWP166" s="619"/>
      <c r="HWQ166" s="619"/>
      <c r="HWR166" s="619"/>
      <c r="HWS166" s="619"/>
      <c r="HWT166" s="619"/>
      <c r="HWU166" s="619"/>
      <c r="HWV166" s="619"/>
      <c r="HWW166" s="619"/>
      <c r="HWX166" s="619"/>
      <c r="HWY166" s="619"/>
      <c r="HWZ166" s="619"/>
      <c r="HXA166" s="619"/>
      <c r="HXB166" s="619"/>
      <c r="HXC166" s="619"/>
      <c r="HXD166" s="619"/>
      <c r="HXE166" s="619"/>
      <c r="HXF166" s="619"/>
      <c r="HXG166" s="619"/>
      <c r="HXH166" s="619"/>
      <c r="HXI166" s="619"/>
      <c r="HXJ166" s="619"/>
      <c r="HXK166" s="619"/>
      <c r="HXL166" s="619"/>
      <c r="HXM166" s="619"/>
      <c r="HXN166" s="619"/>
      <c r="HXO166" s="619"/>
      <c r="HXP166" s="619"/>
      <c r="HXQ166" s="619"/>
      <c r="HXR166" s="619"/>
      <c r="HXS166" s="619"/>
      <c r="HXT166" s="619"/>
      <c r="HXU166" s="619"/>
      <c r="HXV166" s="619"/>
      <c r="HXW166" s="619"/>
      <c r="HXX166" s="619"/>
      <c r="HXY166" s="619"/>
      <c r="HXZ166" s="619"/>
      <c r="HYA166" s="619"/>
      <c r="HYB166" s="619"/>
      <c r="HYC166" s="619"/>
      <c r="HYD166" s="619"/>
      <c r="HYE166" s="619"/>
      <c r="HYF166" s="619"/>
      <c r="HYG166" s="619"/>
      <c r="HYH166" s="619"/>
      <c r="HYI166" s="619"/>
      <c r="HYJ166" s="619"/>
      <c r="HYK166" s="619"/>
      <c r="HYL166" s="619"/>
      <c r="HYM166" s="619"/>
      <c r="HYN166" s="619"/>
      <c r="HYO166" s="619"/>
      <c r="HYP166" s="619"/>
      <c r="HYQ166" s="619"/>
      <c r="HYR166" s="619"/>
      <c r="HYS166" s="619"/>
      <c r="HYT166" s="619"/>
      <c r="HYU166" s="619"/>
      <c r="HYV166" s="619"/>
      <c r="HYW166" s="619"/>
      <c r="HYX166" s="619"/>
      <c r="HYY166" s="619"/>
      <c r="HYZ166" s="619"/>
      <c r="HZA166" s="619"/>
      <c r="HZB166" s="619"/>
      <c r="HZC166" s="619"/>
      <c r="HZD166" s="619"/>
      <c r="HZE166" s="619"/>
      <c r="HZF166" s="619"/>
      <c r="HZG166" s="619"/>
      <c r="HZH166" s="619"/>
      <c r="HZI166" s="619"/>
      <c r="HZJ166" s="619"/>
      <c r="HZK166" s="619"/>
      <c r="HZL166" s="619"/>
      <c r="HZM166" s="619"/>
      <c r="HZN166" s="619"/>
      <c r="HZO166" s="619"/>
      <c r="HZP166" s="619"/>
      <c r="HZQ166" s="619"/>
      <c r="HZR166" s="619"/>
      <c r="HZS166" s="619"/>
      <c r="HZT166" s="619"/>
      <c r="HZU166" s="619"/>
      <c r="HZV166" s="619"/>
      <c r="HZW166" s="619"/>
      <c r="HZX166" s="619"/>
      <c r="HZY166" s="619"/>
      <c r="HZZ166" s="619"/>
      <c r="IAA166" s="619"/>
      <c r="IAB166" s="619"/>
      <c r="IAC166" s="619"/>
      <c r="IAD166" s="619"/>
      <c r="IAE166" s="619"/>
      <c r="IAF166" s="619"/>
      <c r="IAG166" s="619"/>
      <c r="IAH166" s="619"/>
      <c r="IAI166" s="619"/>
      <c r="IAJ166" s="619"/>
      <c r="IAK166" s="619"/>
      <c r="IAL166" s="619"/>
      <c r="IAM166" s="619"/>
      <c r="IAN166" s="619"/>
      <c r="IAO166" s="619"/>
      <c r="IAP166" s="619"/>
      <c r="IAQ166" s="619"/>
      <c r="IAR166" s="619"/>
      <c r="IAS166" s="619"/>
      <c r="IAT166" s="619"/>
      <c r="IAU166" s="619"/>
      <c r="IAV166" s="619"/>
      <c r="IAW166" s="619"/>
      <c r="IAX166" s="619"/>
      <c r="IAY166" s="619"/>
      <c r="IAZ166" s="619"/>
      <c r="IBA166" s="619"/>
      <c r="IBB166" s="619"/>
      <c r="IBC166" s="619"/>
      <c r="IBD166" s="619"/>
      <c r="IBE166" s="619"/>
      <c r="IBF166" s="619"/>
      <c r="IBG166" s="619"/>
      <c r="IBH166" s="619"/>
      <c r="IBI166" s="619"/>
      <c r="IBJ166" s="619"/>
      <c r="IBK166" s="619"/>
      <c r="IBL166" s="619"/>
      <c r="IBM166" s="619"/>
      <c r="IBN166" s="619"/>
      <c r="IBO166" s="619"/>
      <c r="IBP166" s="619"/>
      <c r="IBQ166" s="619"/>
      <c r="IBR166" s="619"/>
      <c r="IBS166" s="619"/>
      <c r="IBT166" s="619"/>
      <c r="IBU166" s="619"/>
      <c r="IBV166" s="619"/>
      <c r="IBW166" s="619"/>
      <c r="IBX166" s="619"/>
      <c r="IBY166" s="619"/>
      <c r="IBZ166" s="619"/>
      <c r="ICA166" s="619"/>
      <c r="ICB166" s="619"/>
      <c r="ICC166" s="619"/>
      <c r="ICD166" s="619"/>
      <c r="ICE166" s="619"/>
      <c r="ICF166" s="619"/>
      <c r="ICG166" s="619"/>
      <c r="ICH166" s="619"/>
      <c r="ICI166" s="619"/>
      <c r="ICJ166" s="619"/>
      <c r="ICK166" s="619"/>
      <c r="ICL166" s="619"/>
      <c r="ICM166" s="619"/>
      <c r="ICN166" s="619"/>
      <c r="ICO166" s="619"/>
      <c r="ICP166" s="619"/>
      <c r="ICQ166" s="619"/>
      <c r="ICR166" s="619"/>
      <c r="ICS166" s="619"/>
      <c r="ICT166" s="619"/>
      <c r="ICU166" s="619"/>
      <c r="ICV166" s="619"/>
      <c r="ICW166" s="619"/>
      <c r="ICX166" s="619"/>
      <c r="ICY166" s="619"/>
      <c r="ICZ166" s="619"/>
      <c r="IDA166" s="619"/>
      <c r="IDB166" s="619"/>
      <c r="IDC166" s="619"/>
      <c r="IDD166" s="619"/>
      <c r="IDE166" s="619"/>
      <c r="IDF166" s="619"/>
      <c r="IDG166" s="619"/>
      <c r="IDH166" s="619"/>
      <c r="IDI166" s="619"/>
      <c r="IDJ166" s="619"/>
      <c r="IDK166" s="619"/>
      <c r="IDL166" s="619"/>
      <c r="IDM166" s="619"/>
      <c r="IDN166" s="619"/>
      <c r="IDO166" s="619"/>
      <c r="IDP166" s="619"/>
      <c r="IDQ166" s="619"/>
      <c r="IDR166" s="619"/>
      <c r="IDS166" s="619"/>
      <c r="IDT166" s="619"/>
      <c r="IDU166" s="619"/>
      <c r="IDV166" s="619"/>
      <c r="IDW166" s="619"/>
      <c r="IDX166" s="619"/>
      <c r="IDY166" s="619"/>
      <c r="IDZ166" s="619"/>
      <c r="IEA166" s="619"/>
      <c r="IEB166" s="619"/>
      <c r="IEC166" s="619"/>
      <c r="IED166" s="619"/>
      <c r="IEE166" s="619"/>
      <c r="IEF166" s="619"/>
      <c r="IEG166" s="619"/>
      <c r="IEH166" s="619"/>
      <c r="IEI166" s="619"/>
      <c r="IEJ166" s="619"/>
      <c r="IEK166" s="619"/>
      <c r="IEL166" s="619"/>
      <c r="IEM166" s="619"/>
      <c r="IEN166" s="619"/>
      <c r="IEO166" s="619"/>
      <c r="IEP166" s="619"/>
      <c r="IEQ166" s="619"/>
      <c r="IER166" s="619"/>
      <c r="IES166" s="619"/>
      <c r="IET166" s="619"/>
      <c r="IEU166" s="619"/>
      <c r="IEV166" s="619"/>
      <c r="IEW166" s="619"/>
      <c r="IEX166" s="619"/>
      <c r="IEY166" s="619"/>
      <c r="IEZ166" s="619"/>
      <c r="IFA166" s="619"/>
      <c r="IFB166" s="619"/>
      <c r="IFC166" s="619"/>
      <c r="IFD166" s="619"/>
      <c r="IFE166" s="619"/>
      <c r="IFF166" s="619"/>
      <c r="IFG166" s="619"/>
      <c r="IFH166" s="619"/>
      <c r="IFI166" s="619"/>
      <c r="IFJ166" s="619"/>
      <c r="IFK166" s="619"/>
      <c r="IFL166" s="619"/>
      <c r="IFM166" s="619"/>
      <c r="IFN166" s="619"/>
      <c r="IFO166" s="619"/>
      <c r="IFP166" s="619"/>
      <c r="IFQ166" s="619"/>
      <c r="IFR166" s="619"/>
      <c r="IFS166" s="619"/>
      <c r="IFT166" s="619"/>
      <c r="IFU166" s="619"/>
      <c r="IFV166" s="619"/>
      <c r="IFW166" s="619"/>
      <c r="IFX166" s="619"/>
      <c r="IFY166" s="619"/>
      <c r="IFZ166" s="619"/>
      <c r="IGA166" s="619"/>
      <c r="IGB166" s="619"/>
      <c r="IGC166" s="619"/>
      <c r="IGD166" s="619"/>
      <c r="IGE166" s="619"/>
      <c r="IGF166" s="619"/>
      <c r="IGG166" s="619"/>
      <c r="IGH166" s="619"/>
      <c r="IGI166" s="619"/>
      <c r="IGJ166" s="619"/>
      <c r="IGK166" s="619"/>
      <c r="IGL166" s="619"/>
      <c r="IGM166" s="619"/>
      <c r="IGN166" s="619"/>
      <c r="IGO166" s="619"/>
      <c r="IGP166" s="619"/>
      <c r="IGQ166" s="619"/>
      <c r="IGR166" s="619"/>
      <c r="IGS166" s="619"/>
      <c r="IGT166" s="619"/>
      <c r="IGU166" s="619"/>
      <c r="IGV166" s="619"/>
      <c r="IGW166" s="619"/>
      <c r="IGX166" s="619"/>
      <c r="IGY166" s="619"/>
      <c r="IGZ166" s="619"/>
      <c r="IHA166" s="619"/>
      <c r="IHB166" s="619"/>
      <c r="IHC166" s="619"/>
      <c r="IHD166" s="619"/>
      <c r="IHE166" s="619"/>
      <c r="IHF166" s="619"/>
      <c r="IHG166" s="619"/>
      <c r="IHH166" s="619"/>
      <c r="IHI166" s="619"/>
      <c r="IHJ166" s="619"/>
      <c r="IHK166" s="619"/>
      <c r="IHL166" s="619"/>
      <c r="IHM166" s="619"/>
      <c r="IHN166" s="619"/>
      <c r="IHO166" s="619"/>
      <c r="IHP166" s="619"/>
      <c r="IHQ166" s="619"/>
      <c r="IHR166" s="619"/>
      <c r="IHS166" s="619"/>
      <c r="IHT166" s="619"/>
      <c r="IHU166" s="619"/>
      <c r="IHV166" s="619"/>
      <c r="IHW166" s="619"/>
      <c r="IHX166" s="619"/>
      <c r="IHY166" s="619"/>
      <c r="IHZ166" s="619"/>
      <c r="IIA166" s="619"/>
      <c r="IIB166" s="619"/>
      <c r="IIC166" s="619"/>
      <c r="IID166" s="619"/>
      <c r="IIE166" s="619"/>
      <c r="IIF166" s="619"/>
      <c r="IIG166" s="619"/>
      <c r="IIH166" s="619"/>
      <c r="III166" s="619"/>
      <c r="IIJ166" s="619"/>
      <c r="IIK166" s="619"/>
      <c r="IIL166" s="619"/>
      <c r="IIM166" s="619"/>
      <c r="IIN166" s="619"/>
      <c r="IIO166" s="619"/>
      <c r="IIP166" s="619"/>
      <c r="IIQ166" s="619"/>
      <c r="IIR166" s="619"/>
      <c r="IIS166" s="619"/>
      <c r="IIT166" s="619"/>
      <c r="IIU166" s="619"/>
      <c r="IIV166" s="619"/>
      <c r="IIW166" s="619"/>
      <c r="IIX166" s="619"/>
      <c r="IIY166" s="619"/>
      <c r="IIZ166" s="619"/>
      <c r="IJA166" s="619"/>
      <c r="IJB166" s="619"/>
      <c r="IJC166" s="619"/>
      <c r="IJD166" s="619"/>
      <c r="IJE166" s="619"/>
      <c r="IJF166" s="619"/>
      <c r="IJG166" s="619"/>
      <c r="IJH166" s="619"/>
      <c r="IJI166" s="619"/>
      <c r="IJJ166" s="619"/>
      <c r="IJK166" s="619"/>
      <c r="IJL166" s="619"/>
      <c r="IJM166" s="619"/>
      <c r="IJN166" s="619"/>
      <c r="IJO166" s="619"/>
      <c r="IJP166" s="619"/>
      <c r="IJQ166" s="619"/>
      <c r="IJR166" s="619"/>
      <c r="IJS166" s="619"/>
      <c r="IJT166" s="619"/>
      <c r="IJU166" s="619"/>
      <c r="IJV166" s="619"/>
      <c r="IJW166" s="619"/>
      <c r="IJX166" s="619"/>
      <c r="IJY166" s="619"/>
      <c r="IJZ166" s="619"/>
      <c r="IKA166" s="619"/>
      <c r="IKB166" s="619"/>
      <c r="IKC166" s="619"/>
      <c r="IKD166" s="619"/>
      <c r="IKE166" s="619"/>
      <c r="IKF166" s="619"/>
      <c r="IKG166" s="619"/>
      <c r="IKH166" s="619"/>
      <c r="IKI166" s="619"/>
      <c r="IKJ166" s="619"/>
      <c r="IKK166" s="619"/>
      <c r="IKL166" s="619"/>
      <c r="IKM166" s="619"/>
      <c r="IKN166" s="619"/>
      <c r="IKO166" s="619"/>
      <c r="IKP166" s="619"/>
      <c r="IKQ166" s="619"/>
      <c r="IKR166" s="619"/>
      <c r="IKS166" s="619"/>
      <c r="IKT166" s="619"/>
      <c r="IKU166" s="619"/>
      <c r="IKV166" s="619"/>
      <c r="IKW166" s="619"/>
      <c r="IKX166" s="619"/>
      <c r="IKY166" s="619"/>
      <c r="IKZ166" s="619"/>
      <c r="ILA166" s="619"/>
      <c r="ILB166" s="619"/>
      <c r="ILC166" s="619"/>
      <c r="ILD166" s="619"/>
      <c r="ILE166" s="619"/>
      <c r="ILF166" s="619"/>
      <c r="ILG166" s="619"/>
      <c r="ILH166" s="619"/>
      <c r="ILI166" s="619"/>
      <c r="ILJ166" s="619"/>
      <c r="ILK166" s="619"/>
      <c r="ILL166" s="619"/>
      <c r="ILM166" s="619"/>
      <c r="ILN166" s="619"/>
      <c r="ILO166" s="619"/>
      <c r="ILP166" s="619"/>
      <c r="ILQ166" s="619"/>
      <c r="ILR166" s="619"/>
      <c r="ILS166" s="619"/>
      <c r="ILT166" s="619"/>
      <c r="ILU166" s="619"/>
      <c r="ILV166" s="619"/>
      <c r="ILW166" s="619"/>
      <c r="ILX166" s="619"/>
      <c r="ILY166" s="619"/>
      <c r="ILZ166" s="619"/>
      <c r="IMA166" s="619"/>
      <c r="IMB166" s="619"/>
      <c r="IMC166" s="619"/>
      <c r="IMD166" s="619"/>
      <c r="IME166" s="619"/>
      <c r="IMF166" s="619"/>
      <c r="IMG166" s="619"/>
      <c r="IMH166" s="619"/>
      <c r="IMI166" s="619"/>
      <c r="IMJ166" s="619"/>
      <c r="IMK166" s="619"/>
      <c r="IML166" s="619"/>
      <c r="IMM166" s="619"/>
      <c r="IMN166" s="619"/>
      <c r="IMO166" s="619"/>
      <c r="IMP166" s="619"/>
      <c r="IMQ166" s="619"/>
      <c r="IMR166" s="619"/>
      <c r="IMS166" s="619"/>
      <c r="IMT166" s="619"/>
      <c r="IMU166" s="619"/>
      <c r="IMV166" s="619"/>
      <c r="IMW166" s="619"/>
      <c r="IMX166" s="619"/>
      <c r="IMY166" s="619"/>
      <c r="IMZ166" s="619"/>
      <c r="INA166" s="619"/>
      <c r="INB166" s="619"/>
      <c r="INC166" s="619"/>
      <c r="IND166" s="619"/>
      <c r="INE166" s="619"/>
      <c r="INF166" s="619"/>
      <c r="ING166" s="619"/>
      <c r="INH166" s="619"/>
      <c r="INI166" s="619"/>
      <c r="INJ166" s="619"/>
      <c r="INK166" s="619"/>
      <c r="INL166" s="619"/>
      <c r="INM166" s="619"/>
      <c r="INN166" s="619"/>
      <c r="INO166" s="619"/>
      <c r="INP166" s="619"/>
      <c r="INQ166" s="619"/>
      <c r="INR166" s="619"/>
      <c r="INS166" s="619"/>
      <c r="INT166" s="619"/>
      <c r="INU166" s="619"/>
      <c r="INV166" s="619"/>
      <c r="INW166" s="619"/>
      <c r="INX166" s="619"/>
      <c r="INY166" s="619"/>
      <c r="INZ166" s="619"/>
      <c r="IOA166" s="619"/>
      <c r="IOB166" s="619"/>
      <c r="IOC166" s="619"/>
      <c r="IOD166" s="619"/>
      <c r="IOE166" s="619"/>
      <c r="IOF166" s="619"/>
      <c r="IOG166" s="619"/>
      <c r="IOH166" s="619"/>
      <c r="IOI166" s="619"/>
      <c r="IOJ166" s="619"/>
      <c r="IOK166" s="619"/>
      <c r="IOL166" s="619"/>
      <c r="IOM166" s="619"/>
      <c r="ION166" s="619"/>
      <c r="IOO166" s="619"/>
      <c r="IOP166" s="619"/>
      <c r="IOQ166" s="619"/>
      <c r="IOR166" s="619"/>
      <c r="IOS166" s="619"/>
      <c r="IOT166" s="619"/>
      <c r="IOU166" s="619"/>
      <c r="IOV166" s="619"/>
      <c r="IOW166" s="619"/>
      <c r="IOX166" s="619"/>
      <c r="IOY166" s="619"/>
      <c r="IOZ166" s="619"/>
      <c r="IPA166" s="619"/>
      <c r="IPB166" s="619"/>
      <c r="IPC166" s="619"/>
      <c r="IPD166" s="619"/>
      <c r="IPE166" s="619"/>
      <c r="IPF166" s="619"/>
      <c r="IPG166" s="619"/>
      <c r="IPH166" s="619"/>
      <c r="IPI166" s="619"/>
      <c r="IPJ166" s="619"/>
      <c r="IPK166" s="619"/>
      <c r="IPL166" s="619"/>
      <c r="IPM166" s="619"/>
      <c r="IPN166" s="619"/>
      <c r="IPO166" s="619"/>
      <c r="IPP166" s="619"/>
      <c r="IPQ166" s="619"/>
      <c r="IPR166" s="619"/>
      <c r="IPS166" s="619"/>
      <c r="IPT166" s="619"/>
      <c r="IPU166" s="619"/>
      <c r="IPV166" s="619"/>
      <c r="IPW166" s="619"/>
      <c r="IPX166" s="619"/>
      <c r="IPY166" s="619"/>
      <c r="IPZ166" s="619"/>
      <c r="IQA166" s="619"/>
      <c r="IQB166" s="619"/>
      <c r="IQC166" s="619"/>
      <c r="IQD166" s="619"/>
      <c r="IQE166" s="619"/>
      <c r="IQF166" s="619"/>
      <c r="IQG166" s="619"/>
      <c r="IQH166" s="619"/>
      <c r="IQI166" s="619"/>
      <c r="IQJ166" s="619"/>
      <c r="IQK166" s="619"/>
      <c r="IQL166" s="619"/>
      <c r="IQM166" s="619"/>
      <c r="IQN166" s="619"/>
      <c r="IQO166" s="619"/>
      <c r="IQP166" s="619"/>
      <c r="IQQ166" s="619"/>
      <c r="IQR166" s="619"/>
      <c r="IQS166" s="619"/>
      <c r="IQT166" s="619"/>
      <c r="IQU166" s="619"/>
      <c r="IQV166" s="619"/>
      <c r="IQW166" s="619"/>
      <c r="IQX166" s="619"/>
      <c r="IQY166" s="619"/>
      <c r="IQZ166" s="619"/>
      <c r="IRA166" s="619"/>
      <c r="IRB166" s="619"/>
      <c r="IRC166" s="619"/>
      <c r="IRD166" s="619"/>
      <c r="IRE166" s="619"/>
      <c r="IRF166" s="619"/>
      <c r="IRG166" s="619"/>
      <c r="IRH166" s="619"/>
      <c r="IRI166" s="619"/>
      <c r="IRJ166" s="619"/>
      <c r="IRK166" s="619"/>
      <c r="IRL166" s="619"/>
      <c r="IRM166" s="619"/>
      <c r="IRN166" s="619"/>
      <c r="IRO166" s="619"/>
      <c r="IRP166" s="619"/>
      <c r="IRQ166" s="619"/>
      <c r="IRR166" s="619"/>
      <c r="IRS166" s="619"/>
      <c r="IRT166" s="619"/>
      <c r="IRU166" s="619"/>
      <c r="IRV166" s="619"/>
      <c r="IRW166" s="619"/>
      <c r="IRX166" s="619"/>
      <c r="IRY166" s="619"/>
      <c r="IRZ166" s="619"/>
      <c r="ISA166" s="619"/>
      <c r="ISB166" s="619"/>
      <c r="ISC166" s="619"/>
      <c r="ISD166" s="619"/>
      <c r="ISE166" s="619"/>
      <c r="ISF166" s="619"/>
      <c r="ISG166" s="619"/>
      <c r="ISH166" s="619"/>
      <c r="ISI166" s="619"/>
      <c r="ISJ166" s="619"/>
      <c r="ISK166" s="619"/>
      <c r="ISL166" s="619"/>
      <c r="ISM166" s="619"/>
      <c r="ISN166" s="619"/>
      <c r="ISO166" s="619"/>
      <c r="ISP166" s="619"/>
      <c r="ISQ166" s="619"/>
      <c r="ISR166" s="619"/>
      <c r="ISS166" s="619"/>
      <c r="IST166" s="619"/>
      <c r="ISU166" s="619"/>
      <c r="ISV166" s="619"/>
      <c r="ISW166" s="619"/>
      <c r="ISX166" s="619"/>
      <c r="ISY166" s="619"/>
      <c r="ISZ166" s="619"/>
      <c r="ITA166" s="619"/>
      <c r="ITB166" s="619"/>
      <c r="ITC166" s="619"/>
      <c r="ITD166" s="619"/>
      <c r="ITE166" s="619"/>
      <c r="ITF166" s="619"/>
      <c r="ITG166" s="619"/>
      <c r="ITH166" s="619"/>
      <c r="ITI166" s="619"/>
      <c r="ITJ166" s="619"/>
      <c r="ITK166" s="619"/>
      <c r="ITL166" s="619"/>
      <c r="ITM166" s="619"/>
      <c r="ITN166" s="619"/>
      <c r="ITO166" s="619"/>
      <c r="ITP166" s="619"/>
      <c r="ITQ166" s="619"/>
      <c r="ITR166" s="619"/>
      <c r="ITS166" s="619"/>
      <c r="ITT166" s="619"/>
      <c r="ITU166" s="619"/>
      <c r="ITV166" s="619"/>
      <c r="ITW166" s="619"/>
      <c r="ITX166" s="619"/>
      <c r="ITY166" s="619"/>
      <c r="ITZ166" s="619"/>
      <c r="IUA166" s="619"/>
      <c r="IUB166" s="619"/>
      <c r="IUC166" s="619"/>
      <c r="IUD166" s="619"/>
      <c r="IUE166" s="619"/>
      <c r="IUF166" s="619"/>
      <c r="IUG166" s="619"/>
      <c r="IUH166" s="619"/>
      <c r="IUI166" s="619"/>
      <c r="IUJ166" s="619"/>
      <c r="IUK166" s="619"/>
      <c r="IUL166" s="619"/>
      <c r="IUM166" s="619"/>
      <c r="IUN166" s="619"/>
      <c r="IUO166" s="619"/>
      <c r="IUP166" s="619"/>
      <c r="IUQ166" s="619"/>
      <c r="IUR166" s="619"/>
      <c r="IUS166" s="619"/>
      <c r="IUT166" s="619"/>
      <c r="IUU166" s="619"/>
      <c r="IUV166" s="619"/>
      <c r="IUW166" s="619"/>
      <c r="IUX166" s="619"/>
      <c r="IUY166" s="619"/>
      <c r="IUZ166" s="619"/>
      <c r="IVA166" s="619"/>
      <c r="IVB166" s="619"/>
      <c r="IVC166" s="619"/>
      <c r="IVD166" s="619"/>
      <c r="IVE166" s="619"/>
      <c r="IVF166" s="619"/>
      <c r="IVG166" s="619"/>
      <c r="IVH166" s="619"/>
      <c r="IVI166" s="619"/>
      <c r="IVJ166" s="619"/>
      <c r="IVK166" s="619"/>
      <c r="IVL166" s="619"/>
      <c r="IVM166" s="619"/>
      <c r="IVN166" s="619"/>
      <c r="IVO166" s="619"/>
      <c r="IVP166" s="619"/>
      <c r="IVQ166" s="619"/>
      <c r="IVR166" s="619"/>
      <c r="IVS166" s="619"/>
      <c r="IVT166" s="619"/>
      <c r="IVU166" s="619"/>
      <c r="IVV166" s="619"/>
      <c r="IVW166" s="619"/>
      <c r="IVX166" s="619"/>
      <c r="IVY166" s="619"/>
      <c r="IVZ166" s="619"/>
      <c r="IWA166" s="619"/>
      <c r="IWB166" s="619"/>
      <c r="IWC166" s="619"/>
      <c r="IWD166" s="619"/>
      <c r="IWE166" s="619"/>
      <c r="IWF166" s="619"/>
      <c r="IWG166" s="619"/>
      <c r="IWH166" s="619"/>
      <c r="IWI166" s="619"/>
      <c r="IWJ166" s="619"/>
      <c r="IWK166" s="619"/>
      <c r="IWL166" s="619"/>
      <c r="IWM166" s="619"/>
      <c r="IWN166" s="619"/>
      <c r="IWO166" s="619"/>
      <c r="IWP166" s="619"/>
      <c r="IWQ166" s="619"/>
      <c r="IWR166" s="619"/>
      <c r="IWS166" s="619"/>
      <c r="IWT166" s="619"/>
      <c r="IWU166" s="619"/>
      <c r="IWV166" s="619"/>
      <c r="IWW166" s="619"/>
      <c r="IWX166" s="619"/>
      <c r="IWY166" s="619"/>
      <c r="IWZ166" s="619"/>
      <c r="IXA166" s="619"/>
      <c r="IXB166" s="619"/>
      <c r="IXC166" s="619"/>
      <c r="IXD166" s="619"/>
      <c r="IXE166" s="619"/>
      <c r="IXF166" s="619"/>
      <c r="IXG166" s="619"/>
      <c r="IXH166" s="619"/>
      <c r="IXI166" s="619"/>
      <c r="IXJ166" s="619"/>
      <c r="IXK166" s="619"/>
      <c r="IXL166" s="619"/>
      <c r="IXM166" s="619"/>
      <c r="IXN166" s="619"/>
      <c r="IXO166" s="619"/>
      <c r="IXP166" s="619"/>
      <c r="IXQ166" s="619"/>
      <c r="IXR166" s="619"/>
      <c r="IXS166" s="619"/>
      <c r="IXT166" s="619"/>
      <c r="IXU166" s="619"/>
      <c r="IXV166" s="619"/>
      <c r="IXW166" s="619"/>
      <c r="IXX166" s="619"/>
      <c r="IXY166" s="619"/>
      <c r="IXZ166" s="619"/>
      <c r="IYA166" s="619"/>
      <c r="IYB166" s="619"/>
      <c r="IYC166" s="619"/>
      <c r="IYD166" s="619"/>
      <c r="IYE166" s="619"/>
      <c r="IYF166" s="619"/>
      <c r="IYG166" s="619"/>
      <c r="IYH166" s="619"/>
      <c r="IYI166" s="619"/>
      <c r="IYJ166" s="619"/>
      <c r="IYK166" s="619"/>
      <c r="IYL166" s="619"/>
      <c r="IYM166" s="619"/>
      <c r="IYN166" s="619"/>
      <c r="IYO166" s="619"/>
      <c r="IYP166" s="619"/>
      <c r="IYQ166" s="619"/>
      <c r="IYR166" s="619"/>
      <c r="IYS166" s="619"/>
      <c r="IYT166" s="619"/>
      <c r="IYU166" s="619"/>
      <c r="IYV166" s="619"/>
      <c r="IYW166" s="619"/>
      <c r="IYX166" s="619"/>
      <c r="IYY166" s="619"/>
      <c r="IYZ166" s="619"/>
      <c r="IZA166" s="619"/>
      <c r="IZB166" s="619"/>
      <c r="IZC166" s="619"/>
      <c r="IZD166" s="619"/>
      <c r="IZE166" s="619"/>
      <c r="IZF166" s="619"/>
      <c r="IZG166" s="619"/>
      <c r="IZH166" s="619"/>
      <c r="IZI166" s="619"/>
      <c r="IZJ166" s="619"/>
      <c r="IZK166" s="619"/>
      <c r="IZL166" s="619"/>
      <c r="IZM166" s="619"/>
      <c r="IZN166" s="619"/>
      <c r="IZO166" s="619"/>
      <c r="IZP166" s="619"/>
      <c r="IZQ166" s="619"/>
      <c r="IZR166" s="619"/>
      <c r="IZS166" s="619"/>
      <c r="IZT166" s="619"/>
      <c r="IZU166" s="619"/>
      <c r="IZV166" s="619"/>
      <c r="IZW166" s="619"/>
      <c r="IZX166" s="619"/>
      <c r="IZY166" s="619"/>
      <c r="IZZ166" s="619"/>
      <c r="JAA166" s="619"/>
      <c r="JAB166" s="619"/>
      <c r="JAC166" s="619"/>
      <c r="JAD166" s="619"/>
      <c r="JAE166" s="619"/>
      <c r="JAF166" s="619"/>
      <c r="JAG166" s="619"/>
      <c r="JAH166" s="619"/>
      <c r="JAI166" s="619"/>
      <c r="JAJ166" s="619"/>
      <c r="JAK166" s="619"/>
      <c r="JAL166" s="619"/>
      <c r="JAM166" s="619"/>
      <c r="JAN166" s="619"/>
      <c r="JAO166" s="619"/>
      <c r="JAP166" s="619"/>
      <c r="JAQ166" s="619"/>
      <c r="JAR166" s="619"/>
      <c r="JAS166" s="619"/>
      <c r="JAT166" s="619"/>
      <c r="JAU166" s="619"/>
      <c r="JAV166" s="619"/>
      <c r="JAW166" s="619"/>
      <c r="JAX166" s="619"/>
      <c r="JAY166" s="619"/>
      <c r="JAZ166" s="619"/>
      <c r="JBA166" s="619"/>
      <c r="JBB166" s="619"/>
      <c r="JBC166" s="619"/>
      <c r="JBD166" s="619"/>
      <c r="JBE166" s="619"/>
      <c r="JBF166" s="619"/>
      <c r="JBG166" s="619"/>
      <c r="JBH166" s="619"/>
      <c r="JBI166" s="619"/>
      <c r="JBJ166" s="619"/>
      <c r="JBK166" s="619"/>
      <c r="JBL166" s="619"/>
      <c r="JBM166" s="619"/>
      <c r="JBN166" s="619"/>
      <c r="JBO166" s="619"/>
      <c r="JBP166" s="619"/>
      <c r="JBQ166" s="619"/>
      <c r="JBR166" s="619"/>
      <c r="JBS166" s="619"/>
      <c r="JBT166" s="619"/>
      <c r="JBU166" s="619"/>
      <c r="JBV166" s="619"/>
      <c r="JBW166" s="619"/>
      <c r="JBX166" s="619"/>
      <c r="JBY166" s="619"/>
      <c r="JBZ166" s="619"/>
      <c r="JCA166" s="619"/>
      <c r="JCB166" s="619"/>
      <c r="JCC166" s="619"/>
      <c r="JCD166" s="619"/>
      <c r="JCE166" s="619"/>
      <c r="JCF166" s="619"/>
      <c r="JCG166" s="619"/>
      <c r="JCH166" s="619"/>
      <c r="JCI166" s="619"/>
      <c r="JCJ166" s="619"/>
      <c r="JCK166" s="619"/>
      <c r="JCL166" s="619"/>
      <c r="JCM166" s="619"/>
      <c r="JCN166" s="619"/>
      <c r="JCO166" s="619"/>
      <c r="JCP166" s="619"/>
      <c r="JCQ166" s="619"/>
      <c r="JCR166" s="619"/>
      <c r="JCS166" s="619"/>
      <c r="JCT166" s="619"/>
      <c r="JCU166" s="619"/>
      <c r="JCV166" s="619"/>
      <c r="JCW166" s="619"/>
      <c r="JCX166" s="619"/>
      <c r="JCY166" s="619"/>
      <c r="JCZ166" s="619"/>
      <c r="JDA166" s="619"/>
      <c r="JDB166" s="619"/>
      <c r="JDC166" s="619"/>
      <c r="JDD166" s="619"/>
      <c r="JDE166" s="619"/>
      <c r="JDF166" s="619"/>
      <c r="JDG166" s="619"/>
      <c r="JDH166" s="619"/>
      <c r="JDI166" s="619"/>
      <c r="JDJ166" s="619"/>
      <c r="JDK166" s="619"/>
      <c r="JDL166" s="619"/>
      <c r="JDM166" s="619"/>
      <c r="JDN166" s="619"/>
      <c r="JDO166" s="619"/>
      <c r="JDP166" s="619"/>
      <c r="JDQ166" s="619"/>
      <c r="JDR166" s="619"/>
      <c r="JDS166" s="619"/>
      <c r="JDT166" s="619"/>
      <c r="JDU166" s="619"/>
      <c r="JDV166" s="619"/>
      <c r="JDW166" s="619"/>
      <c r="JDX166" s="619"/>
      <c r="JDY166" s="619"/>
      <c r="JDZ166" s="619"/>
      <c r="JEA166" s="619"/>
      <c r="JEB166" s="619"/>
      <c r="JEC166" s="619"/>
      <c r="JED166" s="619"/>
      <c r="JEE166" s="619"/>
      <c r="JEF166" s="619"/>
      <c r="JEG166" s="619"/>
      <c r="JEH166" s="619"/>
      <c r="JEI166" s="619"/>
      <c r="JEJ166" s="619"/>
      <c r="JEK166" s="619"/>
      <c r="JEL166" s="619"/>
      <c r="JEM166" s="619"/>
      <c r="JEN166" s="619"/>
      <c r="JEO166" s="619"/>
      <c r="JEP166" s="619"/>
      <c r="JEQ166" s="619"/>
      <c r="JER166" s="619"/>
      <c r="JES166" s="619"/>
      <c r="JET166" s="619"/>
      <c r="JEU166" s="619"/>
      <c r="JEV166" s="619"/>
      <c r="JEW166" s="619"/>
      <c r="JEX166" s="619"/>
      <c r="JEY166" s="619"/>
      <c r="JEZ166" s="619"/>
      <c r="JFA166" s="619"/>
      <c r="JFB166" s="619"/>
      <c r="JFC166" s="619"/>
      <c r="JFD166" s="619"/>
      <c r="JFE166" s="619"/>
      <c r="JFF166" s="619"/>
      <c r="JFG166" s="619"/>
      <c r="JFH166" s="619"/>
      <c r="JFI166" s="619"/>
      <c r="JFJ166" s="619"/>
      <c r="JFK166" s="619"/>
      <c r="JFL166" s="619"/>
      <c r="JFM166" s="619"/>
      <c r="JFN166" s="619"/>
      <c r="JFO166" s="619"/>
      <c r="JFP166" s="619"/>
      <c r="JFQ166" s="619"/>
      <c r="JFR166" s="619"/>
      <c r="JFS166" s="619"/>
      <c r="JFT166" s="619"/>
      <c r="JFU166" s="619"/>
      <c r="JFV166" s="619"/>
      <c r="JFW166" s="619"/>
      <c r="JFX166" s="619"/>
      <c r="JFY166" s="619"/>
      <c r="JFZ166" s="619"/>
      <c r="JGA166" s="619"/>
      <c r="JGB166" s="619"/>
      <c r="JGC166" s="619"/>
      <c r="JGD166" s="619"/>
      <c r="JGE166" s="619"/>
      <c r="JGF166" s="619"/>
      <c r="JGG166" s="619"/>
      <c r="JGH166" s="619"/>
      <c r="JGI166" s="619"/>
      <c r="JGJ166" s="619"/>
      <c r="JGK166" s="619"/>
      <c r="JGL166" s="619"/>
      <c r="JGM166" s="619"/>
      <c r="JGN166" s="619"/>
      <c r="JGO166" s="619"/>
      <c r="JGP166" s="619"/>
      <c r="JGQ166" s="619"/>
      <c r="JGR166" s="619"/>
      <c r="JGS166" s="619"/>
      <c r="JGT166" s="619"/>
      <c r="JGU166" s="619"/>
      <c r="JGV166" s="619"/>
      <c r="JGW166" s="619"/>
      <c r="JGX166" s="619"/>
      <c r="JGY166" s="619"/>
      <c r="JGZ166" s="619"/>
      <c r="JHA166" s="619"/>
      <c r="JHB166" s="619"/>
      <c r="JHC166" s="619"/>
      <c r="JHD166" s="619"/>
      <c r="JHE166" s="619"/>
      <c r="JHF166" s="619"/>
      <c r="JHG166" s="619"/>
      <c r="JHH166" s="619"/>
      <c r="JHI166" s="619"/>
      <c r="JHJ166" s="619"/>
      <c r="JHK166" s="619"/>
      <c r="JHL166" s="619"/>
      <c r="JHM166" s="619"/>
      <c r="JHN166" s="619"/>
      <c r="JHO166" s="619"/>
      <c r="JHP166" s="619"/>
      <c r="JHQ166" s="619"/>
      <c r="JHR166" s="619"/>
      <c r="JHS166" s="619"/>
      <c r="JHT166" s="619"/>
      <c r="JHU166" s="619"/>
      <c r="JHV166" s="619"/>
      <c r="JHW166" s="619"/>
      <c r="JHX166" s="619"/>
      <c r="JHY166" s="619"/>
      <c r="JHZ166" s="619"/>
      <c r="JIA166" s="619"/>
      <c r="JIB166" s="619"/>
      <c r="JIC166" s="619"/>
      <c r="JID166" s="619"/>
      <c r="JIE166" s="619"/>
      <c r="JIF166" s="619"/>
      <c r="JIG166" s="619"/>
      <c r="JIH166" s="619"/>
      <c r="JII166" s="619"/>
      <c r="JIJ166" s="619"/>
      <c r="JIK166" s="619"/>
      <c r="JIL166" s="619"/>
      <c r="JIM166" s="619"/>
      <c r="JIN166" s="619"/>
      <c r="JIO166" s="619"/>
      <c r="JIP166" s="619"/>
      <c r="JIQ166" s="619"/>
      <c r="JIR166" s="619"/>
      <c r="JIS166" s="619"/>
      <c r="JIT166" s="619"/>
      <c r="JIU166" s="619"/>
      <c r="JIV166" s="619"/>
      <c r="JIW166" s="619"/>
      <c r="JIX166" s="619"/>
      <c r="JIY166" s="619"/>
      <c r="JIZ166" s="619"/>
      <c r="JJA166" s="619"/>
      <c r="JJB166" s="619"/>
      <c r="JJC166" s="619"/>
      <c r="JJD166" s="619"/>
      <c r="JJE166" s="619"/>
      <c r="JJF166" s="619"/>
      <c r="JJG166" s="619"/>
      <c r="JJH166" s="619"/>
      <c r="JJI166" s="619"/>
      <c r="JJJ166" s="619"/>
      <c r="JJK166" s="619"/>
      <c r="JJL166" s="619"/>
      <c r="JJM166" s="619"/>
      <c r="JJN166" s="619"/>
      <c r="JJO166" s="619"/>
      <c r="JJP166" s="619"/>
      <c r="JJQ166" s="619"/>
      <c r="JJR166" s="619"/>
      <c r="JJS166" s="619"/>
      <c r="JJT166" s="619"/>
      <c r="JJU166" s="619"/>
      <c r="JJV166" s="619"/>
      <c r="JJW166" s="619"/>
      <c r="JJX166" s="619"/>
      <c r="JJY166" s="619"/>
      <c r="JJZ166" s="619"/>
      <c r="JKA166" s="619"/>
      <c r="JKB166" s="619"/>
      <c r="JKC166" s="619"/>
      <c r="JKD166" s="619"/>
      <c r="JKE166" s="619"/>
      <c r="JKF166" s="619"/>
      <c r="JKG166" s="619"/>
      <c r="JKH166" s="619"/>
      <c r="JKI166" s="619"/>
      <c r="JKJ166" s="619"/>
      <c r="JKK166" s="619"/>
      <c r="JKL166" s="619"/>
      <c r="JKM166" s="619"/>
      <c r="JKN166" s="619"/>
      <c r="JKO166" s="619"/>
      <c r="JKP166" s="619"/>
      <c r="JKQ166" s="619"/>
      <c r="JKR166" s="619"/>
      <c r="JKS166" s="619"/>
      <c r="JKT166" s="619"/>
      <c r="JKU166" s="619"/>
      <c r="JKV166" s="619"/>
      <c r="JKW166" s="619"/>
      <c r="JKX166" s="619"/>
      <c r="JKY166" s="619"/>
      <c r="JKZ166" s="619"/>
      <c r="JLA166" s="619"/>
      <c r="JLB166" s="619"/>
      <c r="JLC166" s="619"/>
      <c r="JLD166" s="619"/>
      <c r="JLE166" s="619"/>
      <c r="JLF166" s="619"/>
      <c r="JLG166" s="619"/>
      <c r="JLH166" s="619"/>
      <c r="JLI166" s="619"/>
      <c r="JLJ166" s="619"/>
      <c r="JLK166" s="619"/>
      <c r="JLL166" s="619"/>
      <c r="JLM166" s="619"/>
      <c r="JLN166" s="619"/>
      <c r="JLO166" s="619"/>
      <c r="JLP166" s="619"/>
      <c r="JLQ166" s="619"/>
      <c r="JLR166" s="619"/>
      <c r="JLS166" s="619"/>
      <c r="JLT166" s="619"/>
      <c r="JLU166" s="619"/>
      <c r="JLV166" s="619"/>
      <c r="JLW166" s="619"/>
      <c r="JLX166" s="619"/>
      <c r="JLY166" s="619"/>
      <c r="JLZ166" s="619"/>
      <c r="JMA166" s="619"/>
      <c r="JMB166" s="619"/>
      <c r="JMC166" s="619"/>
      <c r="JMD166" s="619"/>
      <c r="JME166" s="619"/>
      <c r="JMF166" s="619"/>
      <c r="JMG166" s="619"/>
      <c r="JMH166" s="619"/>
      <c r="JMI166" s="619"/>
      <c r="JMJ166" s="619"/>
      <c r="JMK166" s="619"/>
      <c r="JML166" s="619"/>
      <c r="JMM166" s="619"/>
      <c r="JMN166" s="619"/>
      <c r="JMO166" s="619"/>
      <c r="JMP166" s="619"/>
      <c r="JMQ166" s="619"/>
      <c r="JMR166" s="619"/>
      <c r="JMS166" s="619"/>
      <c r="JMT166" s="619"/>
      <c r="JMU166" s="619"/>
      <c r="JMV166" s="619"/>
      <c r="JMW166" s="619"/>
      <c r="JMX166" s="619"/>
      <c r="JMY166" s="619"/>
      <c r="JMZ166" s="619"/>
      <c r="JNA166" s="619"/>
      <c r="JNB166" s="619"/>
      <c r="JNC166" s="619"/>
      <c r="JND166" s="619"/>
      <c r="JNE166" s="619"/>
      <c r="JNF166" s="619"/>
      <c r="JNG166" s="619"/>
      <c r="JNH166" s="619"/>
      <c r="JNI166" s="619"/>
      <c r="JNJ166" s="619"/>
      <c r="JNK166" s="619"/>
      <c r="JNL166" s="619"/>
      <c r="JNM166" s="619"/>
      <c r="JNN166" s="619"/>
      <c r="JNO166" s="619"/>
      <c r="JNP166" s="619"/>
      <c r="JNQ166" s="619"/>
      <c r="JNR166" s="619"/>
      <c r="JNS166" s="619"/>
      <c r="JNT166" s="619"/>
      <c r="JNU166" s="619"/>
      <c r="JNV166" s="619"/>
      <c r="JNW166" s="619"/>
      <c r="JNX166" s="619"/>
      <c r="JNY166" s="619"/>
      <c r="JNZ166" s="619"/>
      <c r="JOA166" s="619"/>
      <c r="JOB166" s="619"/>
      <c r="JOC166" s="619"/>
      <c r="JOD166" s="619"/>
      <c r="JOE166" s="619"/>
      <c r="JOF166" s="619"/>
      <c r="JOG166" s="619"/>
      <c r="JOH166" s="619"/>
      <c r="JOI166" s="619"/>
      <c r="JOJ166" s="619"/>
      <c r="JOK166" s="619"/>
      <c r="JOL166" s="619"/>
      <c r="JOM166" s="619"/>
      <c r="JON166" s="619"/>
      <c r="JOO166" s="619"/>
      <c r="JOP166" s="619"/>
      <c r="JOQ166" s="619"/>
      <c r="JOR166" s="619"/>
      <c r="JOS166" s="619"/>
      <c r="JOT166" s="619"/>
      <c r="JOU166" s="619"/>
      <c r="JOV166" s="619"/>
      <c r="JOW166" s="619"/>
      <c r="JOX166" s="619"/>
      <c r="JOY166" s="619"/>
      <c r="JOZ166" s="619"/>
      <c r="JPA166" s="619"/>
      <c r="JPB166" s="619"/>
      <c r="JPC166" s="619"/>
      <c r="JPD166" s="619"/>
      <c r="JPE166" s="619"/>
      <c r="JPF166" s="619"/>
      <c r="JPG166" s="619"/>
      <c r="JPH166" s="619"/>
      <c r="JPI166" s="619"/>
      <c r="JPJ166" s="619"/>
      <c r="JPK166" s="619"/>
      <c r="JPL166" s="619"/>
      <c r="JPM166" s="619"/>
      <c r="JPN166" s="619"/>
      <c r="JPO166" s="619"/>
      <c r="JPP166" s="619"/>
      <c r="JPQ166" s="619"/>
      <c r="JPR166" s="619"/>
      <c r="JPS166" s="619"/>
      <c r="JPT166" s="619"/>
      <c r="JPU166" s="619"/>
      <c r="JPV166" s="619"/>
      <c r="JPW166" s="619"/>
      <c r="JPX166" s="619"/>
      <c r="JPY166" s="619"/>
      <c r="JPZ166" s="619"/>
      <c r="JQA166" s="619"/>
      <c r="JQB166" s="619"/>
      <c r="JQC166" s="619"/>
      <c r="JQD166" s="619"/>
      <c r="JQE166" s="619"/>
      <c r="JQF166" s="619"/>
      <c r="JQG166" s="619"/>
      <c r="JQH166" s="619"/>
      <c r="JQI166" s="619"/>
      <c r="JQJ166" s="619"/>
      <c r="JQK166" s="619"/>
      <c r="JQL166" s="619"/>
      <c r="JQM166" s="619"/>
      <c r="JQN166" s="619"/>
      <c r="JQO166" s="619"/>
      <c r="JQP166" s="619"/>
      <c r="JQQ166" s="619"/>
      <c r="JQR166" s="619"/>
      <c r="JQS166" s="619"/>
      <c r="JQT166" s="619"/>
      <c r="JQU166" s="619"/>
      <c r="JQV166" s="619"/>
      <c r="JQW166" s="619"/>
      <c r="JQX166" s="619"/>
      <c r="JQY166" s="619"/>
      <c r="JQZ166" s="619"/>
      <c r="JRA166" s="619"/>
      <c r="JRB166" s="619"/>
      <c r="JRC166" s="619"/>
      <c r="JRD166" s="619"/>
      <c r="JRE166" s="619"/>
      <c r="JRF166" s="619"/>
      <c r="JRG166" s="619"/>
      <c r="JRH166" s="619"/>
      <c r="JRI166" s="619"/>
      <c r="JRJ166" s="619"/>
      <c r="JRK166" s="619"/>
      <c r="JRL166" s="619"/>
      <c r="JRM166" s="619"/>
      <c r="JRN166" s="619"/>
      <c r="JRO166" s="619"/>
      <c r="JRP166" s="619"/>
      <c r="JRQ166" s="619"/>
      <c r="JRR166" s="619"/>
      <c r="JRS166" s="619"/>
      <c r="JRT166" s="619"/>
      <c r="JRU166" s="619"/>
      <c r="JRV166" s="619"/>
      <c r="JRW166" s="619"/>
      <c r="JRX166" s="619"/>
      <c r="JRY166" s="619"/>
      <c r="JRZ166" s="619"/>
      <c r="JSA166" s="619"/>
      <c r="JSB166" s="619"/>
      <c r="JSC166" s="619"/>
      <c r="JSD166" s="619"/>
      <c r="JSE166" s="619"/>
      <c r="JSF166" s="619"/>
      <c r="JSG166" s="619"/>
      <c r="JSH166" s="619"/>
      <c r="JSI166" s="619"/>
      <c r="JSJ166" s="619"/>
      <c r="JSK166" s="619"/>
      <c r="JSL166" s="619"/>
      <c r="JSM166" s="619"/>
      <c r="JSN166" s="619"/>
      <c r="JSO166" s="619"/>
      <c r="JSP166" s="619"/>
      <c r="JSQ166" s="619"/>
      <c r="JSR166" s="619"/>
      <c r="JSS166" s="619"/>
      <c r="JST166" s="619"/>
      <c r="JSU166" s="619"/>
      <c r="JSV166" s="619"/>
      <c r="JSW166" s="619"/>
      <c r="JSX166" s="619"/>
      <c r="JSY166" s="619"/>
      <c r="JSZ166" s="619"/>
      <c r="JTA166" s="619"/>
      <c r="JTB166" s="619"/>
      <c r="JTC166" s="619"/>
      <c r="JTD166" s="619"/>
      <c r="JTE166" s="619"/>
      <c r="JTF166" s="619"/>
      <c r="JTG166" s="619"/>
      <c r="JTH166" s="619"/>
      <c r="JTI166" s="619"/>
      <c r="JTJ166" s="619"/>
      <c r="JTK166" s="619"/>
      <c r="JTL166" s="619"/>
      <c r="JTM166" s="619"/>
      <c r="JTN166" s="619"/>
      <c r="JTO166" s="619"/>
      <c r="JTP166" s="619"/>
      <c r="JTQ166" s="619"/>
      <c r="JTR166" s="619"/>
      <c r="JTS166" s="619"/>
      <c r="JTT166" s="619"/>
      <c r="JTU166" s="619"/>
      <c r="JTV166" s="619"/>
      <c r="JTW166" s="619"/>
      <c r="JTX166" s="619"/>
      <c r="JTY166" s="619"/>
      <c r="JTZ166" s="619"/>
      <c r="JUA166" s="619"/>
      <c r="JUB166" s="619"/>
      <c r="JUC166" s="619"/>
      <c r="JUD166" s="619"/>
      <c r="JUE166" s="619"/>
      <c r="JUF166" s="619"/>
      <c r="JUG166" s="619"/>
      <c r="JUH166" s="619"/>
      <c r="JUI166" s="619"/>
      <c r="JUJ166" s="619"/>
      <c r="JUK166" s="619"/>
      <c r="JUL166" s="619"/>
      <c r="JUM166" s="619"/>
      <c r="JUN166" s="619"/>
      <c r="JUO166" s="619"/>
      <c r="JUP166" s="619"/>
      <c r="JUQ166" s="619"/>
      <c r="JUR166" s="619"/>
      <c r="JUS166" s="619"/>
      <c r="JUT166" s="619"/>
      <c r="JUU166" s="619"/>
      <c r="JUV166" s="619"/>
      <c r="JUW166" s="619"/>
      <c r="JUX166" s="619"/>
      <c r="JUY166" s="619"/>
      <c r="JUZ166" s="619"/>
      <c r="JVA166" s="619"/>
      <c r="JVB166" s="619"/>
      <c r="JVC166" s="619"/>
      <c r="JVD166" s="619"/>
      <c r="JVE166" s="619"/>
      <c r="JVF166" s="619"/>
      <c r="JVG166" s="619"/>
      <c r="JVH166" s="619"/>
      <c r="JVI166" s="619"/>
      <c r="JVJ166" s="619"/>
      <c r="JVK166" s="619"/>
      <c r="JVL166" s="619"/>
      <c r="JVM166" s="619"/>
      <c r="JVN166" s="619"/>
      <c r="JVO166" s="619"/>
      <c r="JVP166" s="619"/>
      <c r="JVQ166" s="619"/>
      <c r="JVR166" s="619"/>
      <c r="JVS166" s="619"/>
      <c r="JVT166" s="619"/>
      <c r="JVU166" s="619"/>
      <c r="JVV166" s="619"/>
      <c r="JVW166" s="619"/>
      <c r="JVX166" s="619"/>
      <c r="JVY166" s="619"/>
      <c r="JVZ166" s="619"/>
      <c r="JWA166" s="619"/>
      <c r="JWB166" s="619"/>
      <c r="JWC166" s="619"/>
      <c r="JWD166" s="619"/>
      <c r="JWE166" s="619"/>
      <c r="JWF166" s="619"/>
      <c r="JWG166" s="619"/>
      <c r="JWH166" s="619"/>
      <c r="JWI166" s="619"/>
      <c r="JWJ166" s="619"/>
      <c r="JWK166" s="619"/>
      <c r="JWL166" s="619"/>
      <c r="JWM166" s="619"/>
      <c r="JWN166" s="619"/>
      <c r="JWO166" s="619"/>
      <c r="JWP166" s="619"/>
      <c r="JWQ166" s="619"/>
      <c r="JWR166" s="619"/>
      <c r="JWS166" s="619"/>
      <c r="JWT166" s="619"/>
      <c r="JWU166" s="619"/>
      <c r="JWV166" s="619"/>
      <c r="JWW166" s="619"/>
      <c r="JWX166" s="619"/>
      <c r="JWY166" s="619"/>
      <c r="JWZ166" s="619"/>
      <c r="JXA166" s="619"/>
      <c r="JXB166" s="619"/>
      <c r="JXC166" s="619"/>
      <c r="JXD166" s="619"/>
      <c r="JXE166" s="619"/>
      <c r="JXF166" s="619"/>
      <c r="JXG166" s="619"/>
      <c r="JXH166" s="619"/>
      <c r="JXI166" s="619"/>
      <c r="JXJ166" s="619"/>
      <c r="JXK166" s="619"/>
      <c r="JXL166" s="619"/>
      <c r="JXM166" s="619"/>
      <c r="JXN166" s="619"/>
      <c r="JXO166" s="619"/>
      <c r="JXP166" s="619"/>
      <c r="JXQ166" s="619"/>
      <c r="JXR166" s="619"/>
      <c r="JXS166" s="619"/>
      <c r="JXT166" s="619"/>
      <c r="JXU166" s="619"/>
      <c r="JXV166" s="619"/>
      <c r="JXW166" s="619"/>
      <c r="JXX166" s="619"/>
      <c r="JXY166" s="619"/>
      <c r="JXZ166" s="619"/>
      <c r="JYA166" s="619"/>
      <c r="JYB166" s="619"/>
      <c r="JYC166" s="619"/>
      <c r="JYD166" s="619"/>
      <c r="JYE166" s="619"/>
      <c r="JYF166" s="619"/>
      <c r="JYG166" s="619"/>
      <c r="JYH166" s="619"/>
      <c r="JYI166" s="619"/>
      <c r="JYJ166" s="619"/>
      <c r="JYK166" s="619"/>
      <c r="JYL166" s="619"/>
      <c r="JYM166" s="619"/>
      <c r="JYN166" s="619"/>
      <c r="JYO166" s="619"/>
      <c r="JYP166" s="619"/>
      <c r="JYQ166" s="619"/>
      <c r="JYR166" s="619"/>
      <c r="JYS166" s="619"/>
      <c r="JYT166" s="619"/>
      <c r="JYU166" s="619"/>
      <c r="JYV166" s="619"/>
      <c r="JYW166" s="619"/>
      <c r="JYX166" s="619"/>
      <c r="JYY166" s="619"/>
      <c r="JYZ166" s="619"/>
      <c r="JZA166" s="619"/>
      <c r="JZB166" s="619"/>
      <c r="JZC166" s="619"/>
      <c r="JZD166" s="619"/>
      <c r="JZE166" s="619"/>
      <c r="JZF166" s="619"/>
      <c r="JZG166" s="619"/>
      <c r="JZH166" s="619"/>
      <c r="JZI166" s="619"/>
      <c r="JZJ166" s="619"/>
      <c r="JZK166" s="619"/>
      <c r="JZL166" s="619"/>
      <c r="JZM166" s="619"/>
      <c r="JZN166" s="619"/>
      <c r="JZO166" s="619"/>
      <c r="JZP166" s="619"/>
      <c r="JZQ166" s="619"/>
      <c r="JZR166" s="619"/>
      <c r="JZS166" s="619"/>
      <c r="JZT166" s="619"/>
      <c r="JZU166" s="619"/>
      <c r="JZV166" s="619"/>
      <c r="JZW166" s="619"/>
      <c r="JZX166" s="619"/>
      <c r="JZY166" s="619"/>
      <c r="JZZ166" s="619"/>
      <c r="KAA166" s="619"/>
      <c r="KAB166" s="619"/>
      <c r="KAC166" s="619"/>
      <c r="KAD166" s="619"/>
      <c r="KAE166" s="619"/>
      <c r="KAF166" s="619"/>
      <c r="KAG166" s="619"/>
      <c r="KAH166" s="619"/>
      <c r="KAI166" s="619"/>
      <c r="KAJ166" s="619"/>
      <c r="KAK166" s="619"/>
      <c r="KAL166" s="619"/>
      <c r="KAM166" s="619"/>
      <c r="KAN166" s="619"/>
      <c r="KAO166" s="619"/>
      <c r="KAP166" s="619"/>
      <c r="KAQ166" s="619"/>
      <c r="KAR166" s="619"/>
      <c r="KAS166" s="619"/>
      <c r="KAT166" s="619"/>
      <c r="KAU166" s="619"/>
      <c r="KAV166" s="619"/>
      <c r="KAW166" s="619"/>
      <c r="KAX166" s="619"/>
      <c r="KAY166" s="619"/>
      <c r="KAZ166" s="619"/>
      <c r="KBA166" s="619"/>
      <c r="KBB166" s="619"/>
      <c r="KBC166" s="619"/>
      <c r="KBD166" s="619"/>
      <c r="KBE166" s="619"/>
      <c r="KBF166" s="619"/>
      <c r="KBG166" s="619"/>
      <c r="KBH166" s="619"/>
      <c r="KBI166" s="619"/>
      <c r="KBJ166" s="619"/>
      <c r="KBK166" s="619"/>
      <c r="KBL166" s="619"/>
      <c r="KBM166" s="619"/>
      <c r="KBN166" s="619"/>
      <c r="KBO166" s="619"/>
      <c r="KBP166" s="619"/>
      <c r="KBQ166" s="619"/>
      <c r="KBR166" s="619"/>
      <c r="KBS166" s="619"/>
      <c r="KBT166" s="619"/>
      <c r="KBU166" s="619"/>
      <c r="KBV166" s="619"/>
      <c r="KBW166" s="619"/>
      <c r="KBX166" s="619"/>
      <c r="KBY166" s="619"/>
      <c r="KBZ166" s="619"/>
      <c r="KCA166" s="619"/>
      <c r="KCB166" s="619"/>
      <c r="KCC166" s="619"/>
      <c r="KCD166" s="619"/>
      <c r="KCE166" s="619"/>
      <c r="KCF166" s="619"/>
      <c r="KCG166" s="619"/>
      <c r="KCH166" s="619"/>
      <c r="KCI166" s="619"/>
      <c r="KCJ166" s="619"/>
      <c r="KCK166" s="619"/>
      <c r="KCL166" s="619"/>
      <c r="KCM166" s="619"/>
      <c r="KCN166" s="619"/>
      <c r="KCO166" s="619"/>
      <c r="KCP166" s="619"/>
      <c r="KCQ166" s="619"/>
      <c r="KCR166" s="619"/>
      <c r="KCS166" s="619"/>
      <c r="KCT166" s="619"/>
      <c r="KCU166" s="619"/>
      <c r="KCV166" s="619"/>
      <c r="KCW166" s="619"/>
      <c r="KCX166" s="619"/>
      <c r="KCY166" s="619"/>
      <c r="KCZ166" s="619"/>
      <c r="KDA166" s="619"/>
      <c r="KDB166" s="619"/>
      <c r="KDC166" s="619"/>
      <c r="KDD166" s="619"/>
      <c r="KDE166" s="619"/>
      <c r="KDF166" s="619"/>
      <c r="KDG166" s="619"/>
      <c r="KDH166" s="619"/>
      <c r="KDI166" s="619"/>
      <c r="KDJ166" s="619"/>
      <c r="KDK166" s="619"/>
      <c r="KDL166" s="619"/>
      <c r="KDM166" s="619"/>
      <c r="KDN166" s="619"/>
      <c r="KDO166" s="619"/>
      <c r="KDP166" s="619"/>
      <c r="KDQ166" s="619"/>
      <c r="KDR166" s="619"/>
      <c r="KDS166" s="619"/>
      <c r="KDT166" s="619"/>
      <c r="KDU166" s="619"/>
      <c r="KDV166" s="619"/>
      <c r="KDW166" s="619"/>
      <c r="KDX166" s="619"/>
      <c r="KDY166" s="619"/>
      <c r="KDZ166" s="619"/>
      <c r="KEA166" s="619"/>
      <c r="KEB166" s="619"/>
      <c r="KEC166" s="619"/>
      <c r="KED166" s="619"/>
      <c r="KEE166" s="619"/>
      <c r="KEF166" s="619"/>
      <c r="KEG166" s="619"/>
      <c r="KEH166" s="619"/>
      <c r="KEI166" s="619"/>
      <c r="KEJ166" s="619"/>
      <c r="KEK166" s="619"/>
      <c r="KEL166" s="619"/>
      <c r="KEM166" s="619"/>
      <c r="KEN166" s="619"/>
      <c r="KEO166" s="619"/>
      <c r="KEP166" s="619"/>
      <c r="KEQ166" s="619"/>
      <c r="KER166" s="619"/>
      <c r="KES166" s="619"/>
      <c r="KET166" s="619"/>
      <c r="KEU166" s="619"/>
      <c r="KEV166" s="619"/>
      <c r="KEW166" s="619"/>
      <c r="KEX166" s="619"/>
      <c r="KEY166" s="619"/>
      <c r="KEZ166" s="619"/>
      <c r="KFA166" s="619"/>
      <c r="KFB166" s="619"/>
      <c r="KFC166" s="619"/>
      <c r="KFD166" s="619"/>
      <c r="KFE166" s="619"/>
      <c r="KFF166" s="619"/>
      <c r="KFG166" s="619"/>
      <c r="KFH166" s="619"/>
      <c r="KFI166" s="619"/>
      <c r="KFJ166" s="619"/>
      <c r="KFK166" s="619"/>
      <c r="KFL166" s="619"/>
      <c r="KFM166" s="619"/>
      <c r="KFN166" s="619"/>
      <c r="KFO166" s="619"/>
      <c r="KFP166" s="619"/>
      <c r="KFQ166" s="619"/>
      <c r="KFR166" s="619"/>
      <c r="KFS166" s="619"/>
      <c r="KFT166" s="619"/>
      <c r="KFU166" s="619"/>
      <c r="KFV166" s="619"/>
      <c r="KFW166" s="619"/>
      <c r="KFX166" s="619"/>
      <c r="KFY166" s="619"/>
      <c r="KFZ166" s="619"/>
      <c r="KGA166" s="619"/>
      <c r="KGB166" s="619"/>
      <c r="KGC166" s="619"/>
      <c r="KGD166" s="619"/>
      <c r="KGE166" s="619"/>
      <c r="KGF166" s="619"/>
      <c r="KGG166" s="619"/>
      <c r="KGH166" s="619"/>
      <c r="KGI166" s="619"/>
      <c r="KGJ166" s="619"/>
      <c r="KGK166" s="619"/>
      <c r="KGL166" s="619"/>
      <c r="KGM166" s="619"/>
      <c r="KGN166" s="619"/>
      <c r="KGO166" s="619"/>
      <c r="KGP166" s="619"/>
      <c r="KGQ166" s="619"/>
      <c r="KGR166" s="619"/>
      <c r="KGS166" s="619"/>
      <c r="KGT166" s="619"/>
      <c r="KGU166" s="619"/>
      <c r="KGV166" s="619"/>
      <c r="KGW166" s="619"/>
      <c r="KGX166" s="619"/>
      <c r="KGY166" s="619"/>
      <c r="KGZ166" s="619"/>
      <c r="KHA166" s="619"/>
      <c r="KHB166" s="619"/>
      <c r="KHC166" s="619"/>
      <c r="KHD166" s="619"/>
      <c r="KHE166" s="619"/>
      <c r="KHF166" s="619"/>
      <c r="KHG166" s="619"/>
      <c r="KHH166" s="619"/>
      <c r="KHI166" s="619"/>
      <c r="KHJ166" s="619"/>
      <c r="KHK166" s="619"/>
      <c r="KHL166" s="619"/>
      <c r="KHM166" s="619"/>
      <c r="KHN166" s="619"/>
      <c r="KHO166" s="619"/>
      <c r="KHP166" s="619"/>
      <c r="KHQ166" s="619"/>
      <c r="KHR166" s="619"/>
      <c r="KHS166" s="619"/>
      <c r="KHT166" s="619"/>
      <c r="KHU166" s="619"/>
      <c r="KHV166" s="619"/>
      <c r="KHW166" s="619"/>
      <c r="KHX166" s="619"/>
      <c r="KHY166" s="619"/>
      <c r="KHZ166" s="619"/>
      <c r="KIA166" s="619"/>
      <c r="KIB166" s="619"/>
      <c r="KIC166" s="619"/>
      <c r="KID166" s="619"/>
      <c r="KIE166" s="619"/>
      <c r="KIF166" s="619"/>
      <c r="KIG166" s="619"/>
      <c r="KIH166" s="619"/>
      <c r="KII166" s="619"/>
      <c r="KIJ166" s="619"/>
      <c r="KIK166" s="619"/>
      <c r="KIL166" s="619"/>
      <c r="KIM166" s="619"/>
      <c r="KIN166" s="619"/>
      <c r="KIO166" s="619"/>
      <c r="KIP166" s="619"/>
      <c r="KIQ166" s="619"/>
      <c r="KIR166" s="619"/>
      <c r="KIS166" s="619"/>
      <c r="KIT166" s="619"/>
      <c r="KIU166" s="619"/>
      <c r="KIV166" s="619"/>
      <c r="KIW166" s="619"/>
      <c r="KIX166" s="619"/>
      <c r="KIY166" s="619"/>
      <c r="KIZ166" s="619"/>
      <c r="KJA166" s="619"/>
      <c r="KJB166" s="619"/>
      <c r="KJC166" s="619"/>
      <c r="KJD166" s="619"/>
      <c r="KJE166" s="619"/>
      <c r="KJF166" s="619"/>
      <c r="KJG166" s="619"/>
      <c r="KJH166" s="619"/>
      <c r="KJI166" s="619"/>
      <c r="KJJ166" s="619"/>
      <c r="KJK166" s="619"/>
      <c r="KJL166" s="619"/>
      <c r="KJM166" s="619"/>
      <c r="KJN166" s="619"/>
      <c r="KJO166" s="619"/>
      <c r="KJP166" s="619"/>
      <c r="KJQ166" s="619"/>
      <c r="KJR166" s="619"/>
      <c r="KJS166" s="619"/>
      <c r="KJT166" s="619"/>
      <c r="KJU166" s="619"/>
      <c r="KJV166" s="619"/>
      <c r="KJW166" s="619"/>
      <c r="KJX166" s="619"/>
      <c r="KJY166" s="619"/>
      <c r="KJZ166" s="619"/>
      <c r="KKA166" s="619"/>
      <c r="KKB166" s="619"/>
      <c r="KKC166" s="619"/>
      <c r="KKD166" s="619"/>
      <c r="KKE166" s="619"/>
      <c r="KKF166" s="619"/>
      <c r="KKG166" s="619"/>
      <c r="KKH166" s="619"/>
      <c r="KKI166" s="619"/>
      <c r="KKJ166" s="619"/>
      <c r="KKK166" s="619"/>
      <c r="KKL166" s="619"/>
      <c r="KKM166" s="619"/>
      <c r="KKN166" s="619"/>
      <c r="KKO166" s="619"/>
      <c r="KKP166" s="619"/>
      <c r="KKQ166" s="619"/>
      <c r="KKR166" s="619"/>
      <c r="KKS166" s="619"/>
      <c r="KKT166" s="619"/>
      <c r="KKU166" s="619"/>
      <c r="KKV166" s="619"/>
      <c r="KKW166" s="619"/>
      <c r="KKX166" s="619"/>
      <c r="KKY166" s="619"/>
      <c r="KKZ166" s="619"/>
      <c r="KLA166" s="619"/>
      <c r="KLB166" s="619"/>
      <c r="KLC166" s="619"/>
      <c r="KLD166" s="619"/>
      <c r="KLE166" s="619"/>
      <c r="KLF166" s="619"/>
      <c r="KLG166" s="619"/>
      <c r="KLH166" s="619"/>
      <c r="KLI166" s="619"/>
      <c r="KLJ166" s="619"/>
      <c r="KLK166" s="619"/>
      <c r="KLL166" s="619"/>
      <c r="KLM166" s="619"/>
      <c r="KLN166" s="619"/>
      <c r="KLO166" s="619"/>
      <c r="KLP166" s="619"/>
      <c r="KLQ166" s="619"/>
      <c r="KLR166" s="619"/>
      <c r="KLS166" s="619"/>
      <c r="KLT166" s="619"/>
      <c r="KLU166" s="619"/>
      <c r="KLV166" s="619"/>
      <c r="KLW166" s="619"/>
      <c r="KLX166" s="619"/>
      <c r="KLY166" s="619"/>
      <c r="KLZ166" s="619"/>
      <c r="KMA166" s="619"/>
      <c r="KMB166" s="619"/>
      <c r="KMC166" s="619"/>
      <c r="KMD166" s="619"/>
      <c r="KME166" s="619"/>
      <c r="KMF166" s="619"/>
      <c r="KMG166" s="619"/>
      <c r="KMH166" s="619"/>
      <c r="KMI166" s="619"/>
      <c r="KMJ166" s="619"/>
      <c r="KMK166" s="619"/>
      <c r="KML166" s="619"/>
      <c r="KMM166" s="619"/>
      <c r="KMN166" s="619"/>
      <c r="KMO166" s="619"/>
      <c r="KMP166" s="619"/>
      <c r="KMQ166" s="619"/>
      <c r="KMR166" s="619"/>
      <c r="KMS166" s="619"/>
      <c r="KMT166" s="619"/>
      <c r="KMU166" s="619"/>
      <c r="KMV166" s="619"/>
      <c r="KMW166" s="619"/>
      <c r="KMX166" s="619"/>
      <c r="KMY166" s="619"/>
      <c r="KMZ166" s="619"/>
      <c r="KNA166" s="619"/>
      <c r="KNB166" s="619"/>
      <c r="KNC166" s="619"/>
      <c r="KND166" s="619"/>
      <c r="KNE166" s="619"/>
      <c r="KNF166" s="619"/>
      <c r="KNG166" s="619"/>
      <c r="KNH166" s="619"/>
      <c r="KNI166" s="619"/>
      <c r="KNJ166" s="619"/>
      <c r="KNK166" s="619"/>
      <c r="KNL166" s="619"/>
      <c r="KNM166" s="619"/>
      <c r="KNN166" s="619"/>
      <c r="KNO166" s="619"/>
      <c r="KNP166" s="619"/>
      <c r="KNQ166" s="619"/>
      <c r="KNR166" s="619"/>
      <c r="KNS166" s="619"/>
      <c r="KNT166" s="619"/>
      <c r="KNU166" s="619"/>
      <c r="KNV166" s="619"/>
      <c r="KNW166" s="619"/>
      <c r="KNX166" s="619"/>
      <c r="KNY166" s="619"/>
      <c r="KNZ166" s="619"/>
      <c r="KOA166" s="619"/>
      <c r="KOB166" s="619"/>
      <c r="KOC166" s="619"/>
      <c r="KOD166" s="619"/>
      <c r="KOE166" s="619"/>
      <c r="KOF166" s="619"/>
      <c r="KOG166" s="619"/>
      <c r="KOH166" s="619"/>
      <c r="KOI166" s="619"/>
      <c r="KOJ166" s="619"/>
      <c r="KOK166" s="619"/>
      <c r="KOL166" s="619"/>
      <c r="KOM166" s="619"/>
      <c r="KON166" s="619"/>
      <c r="KOO166" s="619"/>
      <c r="KOP166" s="619"/>
      <c r="KOQ166" s="619"/>
      <c r="KOR166" s="619"/>
      <c r="KOS166" s="619"/>
      <c r="KOT166" s="619"/>
      <c r="KOU166" s="619"/>
      <c r="KOV166" s="619"/>
      <c r="KOW166" s="619"/>
      <c r="KOX166" s="619"/>
      <c r="KOY166" s="619"/>
      <c r="KOZ166" s="619"/>
      <c r="KPA166" s="619"/>
      <c r="KPB166" s="619"/>
      <c r="KPC166" s="619"/>
      <c r="KPD166" s="619"/>
      <c r="KPE166" s="619"/>
      <c r="KPF166" s="619"/>
      <c r="KPG166" s="619"/>
      <c r="KPH166" s="619"/>
      <c r="KPI166" s="619"/>
      <c r="KPJ166" s="619"/>
      <c r="KPK166" s="619"/>
      <c r="KPL166" s="619"/>
      <c r="KPM166" s="619"/>
      <c r="KPN166" s="619"/>
      <c r="KPO166" s="619"/>
      <c r="KPP166" s="619"/>
      <c r="KPQ166" s="619"/>
      <c r="KPR166" s="619"/>
      <c r="KPS166" s="619"/>
      <c r="KPT166" s="619"/>
      <c r="KPU166" s="619"/>
      <c r="KPV166" s="619"/>
      <c r="KPW166" s="619"/>
      <c r="KPX166" s="619"/>
      <c r="KPY166" s="619"/>
      <c r="KPZ166" s="619"/>
      <c r="KQA166" s="619"/>
      <c r="KQB166" s="619"/>
      <c r="KQC166" s="619"/>
      <c r="KQD166" s="619"/>
      <c r="KQE166" s="619"/>
      <c r="KQF166" s="619"/>
      <c r="KQG166" s="619"/>
      <c r="KQH166" s="619"/>
      <c r="KQI166" s="619"/>
      <c r="KQJ166" s="619"/>
      <c r="KQK166" s="619"/>
      <c r="KQL166" s="619"/>
      <c r="KQM166" s="619"/>
      <c r="KQN166" s="619"/>
      <c r="KQO166" s="619"/>
      <c r="KQP166" s="619"/>
      <c r="KQQ166" s="619"/>
      <c r="KQR166" s="619"/>
      <c r="KQS166" s="619"/>
      <c r="KQT166" s="619"/>
      <c r="KQU166" s="619"/>
      <c r="KQV166" s="619"/>
      <c r="KQW166" s="619"/>
      <c r="KQX166" s="619"/>
      <c r="KQY166" s="619"/>
      <c r="KQZ166" s="619"/>
      <c r="KRA166" s="619"/>
      <c r="KRB166" s="619"/>
      <c r="KRC166" s="619"/>
      <c r="KRD166" s="619"/>
      <c r="KRE166" s="619"/>
      <c r="KRF166" s="619"/>
      <c r="KRG166" s="619"/>
      <c r="KRH166" s="619"/>
      <c r="KRI166" s="619"/>
      <c r="KRJ166" s="619"/>
      <c r="KRK166" s="619"/>
      <c r="KRL166" s="619"/>
      <c r="KRM166" s="619"/>
      <c r="KRN166" s="619"/>
      <c r="KRO166" s="619"/>
      <c r="KRP166" s="619"/>
      <c r="KRQ166" s="619"/>
      <c r="KRR166" s="619"/>
      <c r="KRS166" s="619"/>
      <c r="KRT166" s="619"/>
      <c r="KRU166" s="619"/>
      <c r="KRV166" s="619"/>
      <c r="KRW166" s="619"/>
      <c r="KRX166" s="619"/>
      <c r="KRY166" s="619"/>
      <c r="KRZ166" s="619"/>
      <c r="KSA166" s="619"/>
      <c r="KSB166" s="619"/>
      <c r="KSC166" s="619"/>
      <c r="KSD166" s="619"/>
      <c r="KSE166" s="619"/>
      <c r="KSF166" s="619"/>
      <c r="KSG166" s="619"/>
      <c r="KSH166" s="619"/>
      <c r="KSI166" s="619"/>
      <c r="KSJ166" s="619"/>
      <c r="KSK166" s="619"/>
      <c r="KSL166" s="619"/>
      <c r="KSM166" s="619"/>
      <c r="KSN166" s="619"/>
      <c r="KSO166" s="619"/>
      <c r="KSP166" s="619"/>
      <c r="KSQ166" s="619"/>
      <c r="KSR166" s="619"/>
      <c r="KSS166" s="619"/>
      <c r="KST166" s="619"/>
      <c r="KSU166" s="619"/>
      <c r="KSV166" s="619"/>
      <c r="KSW166" s="619"/>
      <c r="KSX166" s="619"/>
      <c r="KSY166" s="619"/>
      <c r="KSZ166" s="619"/>
      <c r="KTA166" s="619"/>
      <c r="KTB166" s="619"/>
      <c r="KTC166" s="619"/>
      <c r="KTD166" s="619"/>
      <c r="KTE166" s="619"/>
      <c r="KTF166" s="619"/>
      <c r="KTG166" s="619"/>
      <c r="KTH166" s="619"/>
      <c r="KTI166" s="619"/>
      <c r="KTJ166" s="619"/>
      <c r="KTK166" s="619"/>
      <c r="KTL166" s="619"/>
      <c r="KTM166" s="619"/>
      <c r="KTN166" s="619"/>
      <c r="KTO166" s="619"/>
      <c r="KTP166" s="619"/>
      <c r="KTQ166" s="619"/>
      <c r="KTR166" s="619"/>
      <c r="KTS166" s="619"/>
      <c r="KTT166" s="619"/>
      <c r="KTU166" s="619"/>
      <c r="KTV166" s="619"/>
      <c r="KTW166" s="619"/>
      <c r="KTX166" s="619"/>
      <c r="KTY166" s="619"/>
      <c r="KTZ166" s="619"/>
      <c r="KUA166" s="619"/>
      <c r="KUB166" s="619"/>
      <c r="KUC166" s="619"/>
      <c r="KUD166" s="619"/>
      <c r="KUE166" s="619"/>
      <c r="KUF166" s="619"/>
      <c r="KUG166" s="619"/>
      <c r="KUH166" s="619"/>
      <c r="KUI166" s="619"/>
      <c r="KUJ166" s="619"/>
      <c r="KUK166" s="619"/>
      <c r="KUL166" s="619"/>
      <c r="KUM166" s="619"/>
      <c r="KUN166" s="619"/>
      <c r="KUO166" s="619"/>
      <c r="KUP166" s="619"/>
      <c r="KUQ166" s="619"/>
      <c r="KUR166" s="619"/>
      <c r="KUS166" s="619"/>
      <c r="KUT166" s="619"/>
      <c r="KUU166" s="619"/>
      <c r="KUV166" s="619"/>
      <c r="KUW166" s="619"/>
      <c r="KUX166" s="619"/>
      <c r="KUY166" s="619"/>
      <c r="KUZ166" s="619"/>
      <c r="KVA166" s="619"/>
      <c r="KVB166" s="619"/>
      <c r="KVC166" s="619"/>
      <c r="KVD166" s="619"/>
      <c r="KVE166" s="619"/>
      <c r="KVF166" s="619"/>
      <c r="KVG166" s="619"/>
      <c r="KVH166" s="619"/>
      <c r="KVI166" s="619"/>
      <c r="KVJ166" s="619"/>
      <c r="KVK166" s="619"/>
      <c r="KVL166" s="619"/>
      <c r="KVM166" s="619"/>
      <c r="KVN166" s="619"/>
      <c r="KVO166" s="619"/>
      <c r="KVP166" s="619"/>
      <c r="KVQ166" s="619"/>
      <c r="KVR166" s="619"/>
      <c r="KVS166" s="619"/>
      <c r="KVT166" s="619"/>
      <c r="KVU166" s="619"/>
      <c r="KVV166" s="619"/>
      <c r="KVW166" s="619"/>
      <c r="KVX166" s="619"/>
      <c r="KVY166" s="619"/>
      <c r="KVZ166" s="619"/>
      <c r="KWA166" s="619"/>
      <c r="KWB166" s="619"/>
      <c r="KWC166" s="619"/>
      <c r="KWD166" s="619"/>
      <c r="KWE166" s="619"/>
      <c r="KWF166" s="619"/>
      <c r="KWG166" s="619"/>
      <c r="KWH166" s="619"/>
      <c r="KWI166" s="619"/>
      <c r="KWJ166" s="619"/>
      <c r="KWK166" s="619"/>
      <c r="KWL166" s="619"/>
      <c r="KWM166" s="619"/>
      <c r="KWN166" s="619"/>
      <c r="KWO166" s="619"/>
      <c r="KWP166" s="619"/>
      <c r="KWQ166" s="619"/>
      <c r="KWR166" s="619"/>
      <c r="KWS166" s="619"/>
      <c r="KWT166" s="619"/>
      <c r="KWU166" s="619"/>
      <c r="KWV166" s="619"/>
      <c r="KWW166" s="619"/>
      <c r="KWX166" s="619"/>
      <c r="KWY166" s="619"/>
      <c r="KWZ166" s="619"/>
      <c r="KXA166" s="619"/>
      <c r="KXB166" s="619"/>
      <c r="KXC166" s="619"/>
      <c r="KXD166" s="619"/>
      <c r="KXE166" s="619"/>
      <c r="KXF166" s="619"/>
      <c r="KXG166" s="619"/>
      <c r="KXH166" s="619"/>
      <c r="KXI166" s="619"/>
      <c r="KXJ166" s="619"/>
      <c r="KXK166" s="619"/>
      <c r="KXL166" s="619"/>
      <c r="KXM166" s="619"/>
      <c r="KXN166" s="619"/>
      <c r="KXO166" s="619"/>
      <c r="KXP166" s="619"/>
      <c r="KXQ166" s="619"/>
      <c r="KXR166" s="619"/>
      <c r="KXS166" s="619"/>
      <c r="KXT166" s="619"/>
      <c r="KXU166" s="619"/>
      <c r="KXV166" s="619"/>
      <c r="KXW166" s="619"/>
      <c r="KXX166" s="619"/>
      <c r="KXY166" s="619"/>
      <c r="KXZ166" s="619"/>
      <c r="KYA166" s="619"/>
      <c r="KYB166" s="619"/>
      <c r="KYC166" s="619"/>
      <c r="KYD166" s="619"/>
      <c r="KYE166" s="619"/>
      <c r="KYF166" s="619"/>
      <c r="KYG166" s="619"/>
      <c r="KYH166" s="619"/>
      <c r="KYI166" s="619"/>
      <c r="KYJ166" s="619"/>
      <c r="KYK166" s="619"/>
      <c r="KYL166" s="619"/>
      <c r="KYM166" s="619"/>
      <c r="KYN166" s="619"/>
      <c r="KYO166" s="619"/>
      <c r="KYP166" s="619"/>
      <c r="KYQ166" s="619"/>
      <c r="KYR166" s="619"/>
      <c r="KYS166" s="619"/>
      <c r="KYT166" s="619"/>
      <c r="KYU166" s="619"/>
      <c r="KYV166" s="619"/>
      <c r="KYW166" s="619"/>
      <c r="KYX166" s="619"/>
      <c r="KYY166" s="619"/>
      <c r="KYZ166" s="619"/>
      <c r="KZA166" s="619"/>
      <c r="KZB166" s="619"/>
      <c r="KZC166" s="619"/>
      <c r="KZD166" s="619"/>
      <c r="KZE166" s="619"/>
      <c r="KZF166" s="619"/>
      <c r="KZG166" s="619"/>
      <c r="KZH166" s="619"/>
      <c r="KZI166" s="619"/>
      <c r="KZJ166" s="619"/>
      <c r="KZK166" s="619"/>
      <c r="KZL166" s="619"/>
      <c r="KZM166" s="619"/>
      <c r="KZN166" s="619"/>
      <c r="KZO166" s="619"/>
      <c r="KZP166" s="619"/>
      <c r="KZQ166" s="619"/>
      <c r="KZR166" s="619"/>
      <c r="KZS166" s="619"/>
      <c r="KZT166" s="619"/>
      <c r="KZU166" s="619"/>
      <c r="KZV166" s="619"/>
      <c r="KZW166" s="619"/>
      <c r="KZX166" s="619"/>
      <c r="KZY166" s="619"/>
      <c r="KZZ166" s="619"/>
      <c r="LAA166" s="619"/>
      <c r="LAB166" s="619"/>
      <c r="LAC166" s="619"/>
      <c r="LAD166" s="619"/>
      <c r="LAE166" s="619"/>
      <c r="LAF166" s="619"/>
      <c r="LAG166" s="619"/>
      <c r="LAH166" s="619"/>
      <c r="LAI166" s="619"/>
      <c r="LAJ166" s="619"/>
      <c r="LAK166" s="619"/>
      <c r="LAL166" s="619"/>
      <c r="LAM166" s="619"/>
      <c r="LAN166" s="619"/>
      <c r="LAO166" s="619"/>
      <c r="LAP166" s="619"/>
      <c r="LAQ166" s="619"/>
      <c r="LAR166" s="619"/>
      <c r="LAS166" s="619"/>
      <c r="LAT166" s="619"/>
      <c r="LAU166" s="619"/>
      <c r="LAV166" s="619"/>
      <c r="LAW166" s="619"/>
      <c r="LAX166" s="619"/>
      <c r="LAY166" s="619"/>
      <c r="LAZ166" s="619"/>
      <c r="LBA166" s="619"/>
      <c r="LBB166" s="619"/>
      <c r="LBC166" s="619"/>
      <c r="LBD166" s="619"/>
      <c r="LBE166" s="619"/>
      <c r="LBF166" s="619"/>
      <c r="LBG166" s="619"/>
      <c r="LBH166" s="619"/>
      <c r="LBI166" s="619"/>
      <c r="LBJ166" s="619"/>
      <c r="LBK166" s="619"/>
      <c r="LBL166" s="619"/>
      <c r="LBM166" s="619"/>
      <c r="LBN166" s="619"/>
      <c r="LBO166" s="619"/>
      <c r="LBP166" s="619"/>
      <c r="LBQ166" s="619"/>
      <c r="LBR166" s="619"/>
      <c r="LBS166" s="619"/>
      <c r="LBT166" s="619"/>
      <c r="LBU166" s="619"/>
      <c r="LBV166" s="619"/>
      <c r="LBW166" s="619"/>
      <c r="LBX166" s="619"/>
      <c r="LBY166" s="619"/>
      <c r="LBZ166" s="619"/>
      <c r="LCA166" s="619"/>
      <c r="LCB166" s="619"/>
      <c r="LCC166" s="619"/>
      <c r="LCD166" s="619"/>
      <c r="LCE166" s="619"/>
      <c r="LCF166" s="619"/>
      <c r="LCG166" s="619"/>
      <c r="LCH166" s="619"/>
      <c r="LCI166" s="619"/>
      <c r="LCJ166" s="619"/>
      <c r="LCK166" s="619"/>
      <c r="LCL166" s="619"/>
      <c r="LCM166" s="619"/>
      <c r="LCN166" s="619"/>
      <c r="LCO166" s="619"/>
      <c r="LCP166" s="619"/>
      <c r="LCQ166" s="619"/>
      <c r="LCR166" s="619"/>
      <c r="LCS166" s="619"/>
      <c r="LCT166" s="619"/>
      <c r="LCU166" s="619"/>
      <c r="LCV166" s="619"/>
      <c r="LCW166" s="619"/>
      <c r="LCX166" s="619"/>
      <c r="LCY166" s="619"/>
      <c r="LCZ166" s="619"/>
      <c r="LDA166" s="619"/>
      <c r="LDB166" s="619"/>
      <c r="LDC166" s="619"/>
      <c r="LDD166" s="619"/>
      <c r="LDE166" s="619"/>
      <c r="LDF166" s="619"/>
      <c r="LDG166" s="619"/>
      <c r="LDH166" s="619"/>
      <c r="LDI166" s="619"/>
      <c r="LDJ166" s="619"/>
      <c r="LDK166" s="619"/>
      <c r="LDL166" s="619"/>
      <c r="LDM166" s="619"/>
      <c r="LDN166" s="619"/>
      <c r="LDO166" s="619"/>
      <c r="LDP166" s="619"/>
      <c r="LDQ166" s="619"/>
      <c r="LDR166" s="619"/>
      <c r="LDS166" s="619"/>
      <c r="LDT166" s="619"/>
      <c r="LDU166" s="619"/>
      <c r="LDV166" s="619"/>
      <c r="LDW166" s="619"/>
      <c r="LDX166" s="619"/>
      <c r="LDY166" s="619"/>
      <c r="LDZ166" s="619"/>
      <c r="LEA166" s="619"/>
      <c r="LEB166" s="619"/>
      <c r="LEC166" s="619"/>
      <c r="LED166" s="619"/>
      <c r="LEE166" s="619"/>
      <c r="LEF166" s="619"/>
      <c r="LEG166" s="619"/>
      <c r="LEH166" s="619"/>
      <c r="LEI166" s="619"/>
      <c r="LEJ166" s="619"/>
      <c r="LEK166" s="619"/>
      <c r="LEL166" s="619"/>
      <c r="LEM166" s="619"/>
      <c r="LEN166" s="619"/>
      <c r="LEO166" s="619"/>
      <c r="LEP166" s="619"/>
      <c r="LEQ166" s="619"/>
      <c r="LER166" s="619"/>
      <c r="LES166" s="619"/>
      <c r="LET166" s="619"/>
      <c r="LEU166" s="619"/>
      <c r="LEV166" s="619"/>
      <c r="LEW166" s="619"/>
      <c r="LEX166" s="619"/>
      <c r="LEY166" s="619"/>
      <c r="LEZ166" s="619"/>
      <c r="LFA166" s="619"/>
      <c r="LFB166" s="619"/>
      <c r="LFC166" s="619"/>
      <c r="LFD166" s="619"/>
      <c r="LFE166" s="619"/>
      <c r="LFF166" s="619"/>
      <c r="LFG166" s="619"/>
      <c r="LFH166" s="619"/>
      <c r="LFI166" s="619"/>
      <c r="LFJ166" s="619"/>
      <c r="LFK166" s="619"/>
      <c r="LFL166" s="619"/>
      <c r="LFM166" s="619"/>
      <c r="LFN166" s="619"/>
      <c r="LFO166" s="619"/>
      <c r="LFP166" s="619"/>
      <c r="LFQ166" s="619"/>
      <c r="LFR166" s="619"/>
      <c r="LFS166" s="619"/>
      <c r="LFT166" s="619"/>
      <c r="LFU166" s="619"/>
      <c r="LFV166" s="619"/>
      <c r="LFW166" s="619"/>
      <c r="LFX166" s="619"/>
      <c r="LFY166" s="619"/>
      <c r="LFZ166" s="619"/>
      <c r="LGA166" s="619"/>
      <c r="LGB166" s="619"/>
      <c r="LGC166" s="619"/>
      <c r="LGD166" s="619"/>
      <c r="LGE166" s="619"/>
      <c r="LGF166" s="619"/>
      <c r="LGG166" s="619"/>
      <c r="LGH166" s="619"/>
      <c r="LGI166" s="619"/>
      <c r="LGJ166" s="619"/>
      <c r="LGK166" s="619"/>
      <c r="LGL166" s="619"/>
      <c r="LGM166" s="619"/>
      <c r="LGN166" s="619"/>
      <c r="LGO166" s="619"/>
      <c r="LGP166" s="619"/>
      <c r="LGQ166" s="619"/>
      <c r="LGR166" s="619"/>
      <c r="LGS166" s="619"/>
      <c r="LGT166" s="619"/>
      <c r="LGU166" s="619"/>
      <c r="LGV166" s="619"/>
      <c r="LGW166" s="619"/>
      <c r="LGX166" s="619"/>
      <c r="LGY166" s="619"/>
      <c r="LGZ166" s="619"/>
      <c r="LHA166" s="619"/>
      <c r="LHB166" s="619"/>
      <c r="LHC166" s="619"/>
      <c r="LHD166" s="619"/>
      <c r="LHE166" s="619"/>
      <c r="LHF166" s="619"/>
      <c r="LHG166" s="619"/>
      <c r="LHH166" s="619"/>
      <c r="LHI166" s="619"/>
      <c r="LHJ166" s="619"/>
      <c r="LHK166" s="619"/>
      <c r="LHL166" s="619"/>
      <c r="LHM166" s="619"/>
      <c r="LHN166" s="619"/>
      <c r="LHO166" s="619"/>
      <c r="LHP166" s="619"/>
      <c r="LHQ166" s="619"/>
      <c r="LHR166" s="619"/>
      <c r="LHS166" s="619"/>
      <c r="LHT166" s="619"/>
      <c r="LHU166" s="619"/>
      <c r="LHV166" s="619"/>
      <c r="LHW166" s="619"/>
      <c r="LHX166" s="619"/>
      <c r="LHY166" s="619"/>
      <c r="LHZ166" s="619"/>
      <c r="LIA166" s="619"/>
      <c r="LIB166" s="619"/>
      <c r="LIC166" s="619"/>
      <c r="LID166" s="619"/>
      <c r="LIE166" s="619"/>
      <c r="LIF166" s="619"/>
      <c r="LIG166" s="619"/>
      <c r="LIH166" s="619"/>
      <c r="LII166" s="619"/>
      <c r="LIJ166" s="619"/>
      <c r="LIK166" s="619"/>
      <c r="LIL166" s="619"/>
      <c r="LIM166" s="619"/>
      <c r="LIN166" s="619"/>
      <c r="LIO166" s="619"/>
      <c r="LIP166" s="619"/>
      <c r="LIQ166" s="619"/>
      <c r="LIR166" s="619"/>
      <c r="LIS166" s="619"/>
      <c r="LIT166" s="619"/>
      <c r="LIU166" s="619"/>
      <c r="LIV166" s="619"/>
      <c r="LIW166" s="619"/>
      <c r="LIX166" s="619"/>
      <c r="LIY166" s="619"/>
      <c r="LIZ166" s="619"/>
      <c r="LJA166" s="619"/>
      <c r="LJB166" s="619"/>
      <c r="LJC166" s="619"/>
      <c r="LJD166" s="619"/>
      <c r="LJE166" s="619"/>
      <c r="LJF166" s="619"/>
      <c r="LJG166" s="619"/>
      <c r="LJH166" s="619"/>
      <c r="LJI166" s="619"/>
      <c r="LJJ166" s="619"/>
      <c r="LJK166" s="619"/>
      <c r="LJL166" s="619"/>
      <c r="LJM166" s="619"/>
      <c r="LJN166" s="619"/>
      <c r="LJO166" s="619"/>
      <c r="LJP166" s="619"/>
      <c r="LJQ166" s="619"/>
      <c r="LJR166" s="619"/>
      <c r="LJS166" s="619"/>
      <c r="LJT166" s="619"/>
      <c r="LJU166" s="619"/>
      <c r="LJV166" s="619"/>
      <c r="LJW166" s="619"/>
      <c r="LJX166" s="619"/>
      <c r="LJY166" s="619"/>
      <c r="LJZ166" s="619"/>
      <c r="LKA166" s="619"/>
      <c r="LKB166" s="619"/>
      <c r="LKC166" s="619"/>
      <c r="LKD166" s="619"/>
      <c r="LKE166" s="619"/>
      <c r="LKF166" s="619"/>
      <c r="LKG166" s="619"/>
      <c r="LKH166" s="619"/>
      <c r="LKI166" s="619"/>
      <c r="LKJ166" s="619"/>
      <c r="LKK166" s="619"/>
      <c r="LKL166" s="619"/>
      <c r="LKM166" s="619"/>
      <c r="LKN166" s="619"/>
      <c r="LKO166" s="619"/>
      <c r="LKP166" s="619"/>
      <c r="LKQ166" s="619"/>
      <c r="LKR166" s="619"/>
      <c r="LKS166" s="619"/>
      <c r="LKT166" s="619"/>
      <c r="LKU166" s="619"/>
      <c r="LKV166" s="619"/>
      <c r="LKW166" s="619"/>
      <c r="LKX166" s="619"/>
      <c r="LKY166" s="619"/>
      <c r="LKZ166" s="619"/>
      <c r="LLA166" s="619"/>
      <c r="LLB166" s="619"/>
      <c r="LLC166" s="619"/>
      <c r="LLD166" s="619"/>
      <c r="LLE166" s="619"/>
      <c r="LLF166" s="619"/>
      <c r="LLG166" s="619"/>
      <c r="LLH166" s="619"/>
      <c r="LLI166" s="619"/>
      <c r="LLJ166" s="619"/>
      <c r="LLK166" s="619"/>
      <c r="LLL166" s="619"/>
      <c r="LLM166" s="619"/>
      <c r="LLN166" s="619"/>
      <c r="LLO166" s="619"/>
      <c r="LLP166" s="619"/>
      <c r="LLQ166" s="619"/>
      <c r="LLR166" s="619"/>
      <c r="LLS166" s="619"/>
      <c r="LLT166" s="619"/>
      <c r="LLU166" s="619"/>
      <c r="LLV166" s="619"/>
      <c r="LLW166" s="619"/>
      <c r="LLX166" s="619"/>
      <c r="LLY166" s="619"/>
      <c r="LLZ166" s="619"/>
      <c r="LMA166" s="619"/>
      <c r="LMB166" s="619"/>
      <c r="LMC166" s="619"/>
      <c r="LMD166" s="619"/>
      <c r="LME166" s="619"/>
      <c r="LMF166" s="619"/>
      <c r="LMG166" s="619"/>
      <c r="LMH166" s="619"/>
      <c r="LMI166" s="619"/>
      <c r="LMJ166" s="619"/>
      <c r="LMK166" s="619"/>
      <c r="LML166" s="619"/>
      <c r="LMM166" s="619"/>
      <c r="LMN166" s="619"/>
      <c r="LMO166" s="619"/>
      <c r="LMP166" s="619"/>
      <c r="LMQ166" s="619"/>
      <c r="LMR166" s="619"/>
      <c r="LMS166" s="619"/>
      <c r="LMT166" s="619"/>
      <c r="LMU166" s="619"/>
      <c r="LMV166" s="619"/>
      <c r="LMW166" s="619"/>
      <c r="LMX166" s="619"/>
      <c r="LMY166" s="619"/>
      <c r="LMZ166" s="619"/>
      <c r="LNA166" s="619"/>
      <c r="LNB166" s="619"/>
      <c r="LNC166" s="619"/>
      <c r="LND166" s="619"/>
      <c r="LNE166" s="619"/>
      <c r="LNF166" s="619"/>
      <c r="LNG166" s="619"/>
      <c r="LNH166" s="619"/>
      <c r="LNI166" s="619"/>
      <c r="LNJ166" s="619"/>
      <c r="LNK166" s="619"/>
      <c r="LNL166" s="619"/>
      <c r="LNM166" s="619"/>
      <c r="LNN166" s="619"/>
      <c r="LNO166" s="619"/>
      <c r="LNP166" s="619"/>
      <c r="LNQ166" s="619"/>
      <c r="LNR166" s="619"/>
      <c r="LNS166" s="619"/>
      <c r="LNT166" s="619"/>
      <c r="LNU166" s="619"/>
      <c r="LNV166" s="619"/>
      <c r="LNW166" s="619"/>
      <c r="LNX166" s="619"/>
      <c r="LNY166" s="619"/>
      <c r="LNZ166" s="619"/>
      <c r="LOA166" s="619"/>
      <c r="LOB166" s="619"/>
      <c r="LOC166" s="619"/>
      <c r="LOD166" s="619"/>
      <c r="LOE166" s="619"/>
      <c r="LOF166" s="619"/>
      <c r="LOG166" s="619"/>
      <c r="LOH166" s="619"/>
      <c r="LOI166" s="619"/>
      <c r="LOJ166" s="619"/>
      <c r="LOK166" s="619"/>
      <c r="LOL166" s="619"/>
      <c r="LOM166" s="619"/>
      <c r="LON166" s="619"/>
      <c r="LOO166" s="619"/>
      <c r="LOP166" s="619"/>
      <c r="LOQ166" s="619"/>
      <c r="LOR166" s="619"/>
      <c r="LOS166" s="619"/>
      <c r="LOT166" s="619"/>
      <c r="LOU166" s="619"/>
      <c r="LOV166" s="619"/>
      <c r="LOW166" s="619"/>
      <c r="LOX166" s="619"/>
      <c r="LOY166" s="619"/>
      <c r="LOZ166" s="619"/>
      <c r="LPA166" s="619"/>
      <c r="LPB166" s="619"/>
      <c r="LPC166" s="619"/>
      <c r="LPD166" s="619"/>
      <c r="LPE166" s="619"/>
      <c r="LPF166" s="619"/>
      <c r="LPG166" s="619"/>
      <c r="LPH166" s="619"/>
      <c r="LPI166" s="619"/>
      <c r="LPJ166" s="619"/>
      <c r="LPK166" s="619"/>
      <c r="LPL166" s="619"/>
      <c r="LPM166" s="619"/>
      <c r="LPN166" s="619"/>
      <c r="LPO166" s="619"/>
      <c r="LPP166" s="619"/>
      <c r="LPQ166" s="619"/>
      <c r="LPR166" s="619"/>
      <c r="LPS166" s="619"/>
      <c r="LPT166" s="619"/>
      <c r="LPU166" s="619"/>
      <c r="LPV166" s="619"/>
      <c r="LPW166" s="619"/>
      <c r="LPX166" s="619"/>
      <c r="LPY166" s="619"/>
      <c r="LPZ166" s="619"/>
      <c r="LQA166" s="619"/>
      <c r="LQB166" s="619"/>
      <c r="LQC166" s="619"/>
      <c r="LQD166" s="619"/>
      <c r="LQE166" s="619"/>
      <c r="LQF166" s="619"/>
      <c r="LQG166" s="619"/>
      <c r="LQH166" s="619"/>
      <c r="LQI166" s="619"/>
      <c r="LQJ166" s="619"/>
      <c r="LQK166" s="619"/>
      <c r="LQL166" s="619"/>
      <c r="LQM166" s="619"/>
      <c r="LQN166" s="619"/>
      <c r="LQO166" s="619"/>
      <c r="LQP166" s="619"/>
      <c r="LQQ166" s="619"/>
      <c r="LQR166" s="619"/>
      <c r="LQS166" s="619"/>
      <c r="LQT166" s="619"/>
      <c r="LQU166" s="619"/>
      <c r="LQV166" s="619"/>
      <c r="LQW166" s="619"/>
      <c r="LQX166" s="619"/>
      <c r="LQY166" s="619"/>
      <c r="LQZ166" s="619"/>
      <c r="LRA166" s="619"/>
      <c r="LRB166" s="619"/>
      <c r="LRC166" s="619"/>
      <c r="LRD166" s="619"/>
      <c r="LRE166" s="619"/>
      <c r="LRF166" s="619"/>
      <c r="LRG166" s="619"/>
      <c r="LRH166" s="619"/>
      <c r="LRI166" s="619"/>
      <c r="LRJ166" s="619"/>
      <c r="LRK166" s="619"/>
      <c r="LRL166" s="619"/>
      <c r="LRM166" s="619"/>
      <c r="LRN166" s="619"/>
      <c r="LRO166" s="619"/>
      <c r="LRP166" s="619"/>
      <c r="LRQ166" s="619"/>
      <c r="LRR166" s="619"/>
      <c r="LRS166" s="619"/>
      <c r="LRT166" s="619"/>
      <c r="LRU166" s="619"/>
      <c r="LRV166" s="619"/>
      <c r="LRW166" s="619"/>
      <c r="LRX166" s="619"/>
      <c r="LRY166" s="619"/>
      <c r="LRZ166" s="619"/>
      <c r="LSA166" s="619"/>
      <c r="LSB166" s="619"/>
      <c r="LSC166" s="619"/>
      <c r="LSD166" s="619"/>
      <c r="LSE166" s="619"/>
      <c r="LSF166" s="619"/>
      <c r="LSG166" s="619"/>
      <c r="LSH166" s="619"/>
      <c r="LSI166" s="619"/>
      <c r="LSJ166" s="619"/>
      <c r="LSK166" s="619"/>
      <c r="LSL166" s="619"/>
      <c r="LSM166" s="619"/>
      <c r="LSN166" s="619"/>
      <c r="LSO166" s="619"/>
      <c r="LSP166" s="619"/>
      <c r="LSQ166" s="619"/>
      <c r="LSR166" s="619"/>
      <c r="LSS166" s="619"/>
      <c r="LST166" s="619"/>
      <c r="LSU166" s="619"/>
      <c r="LSV166" s="619"/>
      <c r="LSW166" s="619"/>
      <c r="LSX166" s="619"/>
      <c r="LSY166" s="619"/>
      <c r="LSZ166" s="619"/>
      <c r="LTA166" s="619"/>
      <c r="LTB166" s="619"/>
      <c r="LTC166" s="619"/>
      <c r="LTD166" s="619"/>
      <c r="LTE166" s="619"/>
      <c r="LTF166" s="619"/>
      <c r="LTG166" s="619"/>
      <c r="LTH166" s="619"/>
      <c r="LTI166" s="619"/>
      <c r="LTJ166" s="619"/>
      <c r="LTK166" s="619"/>
      <c r="LTL166" s="619"/>
      <c r="LTM166" s="619"/>
      <c r="LTN166" s="619"/>
      <c r="LTO166" s="619"/>
      <c r="LTP166" s="619"/>
      <c r="LTQ166" s="619"/>
      <c r="LTR166" s="619"/>
      <c r="LTS166" s="619"/>
      <c r="LTT166" s="619"/>
      <c r="LTU166" s="619"/>
      <c r="LTV166" s="619"/>
      <c r="LTW166" s="619"/>
      <c r="LTX166" s="619"/>
      <c r="LTY166" s="619"/>
      <c r="LTZ166" s="619"/>
      <c r="LUA166" s="619"/>
      <c r="LUB166" s="619"/>
      <c r="LUC166" s="619"/>
      <c r="LUD166" s="619"/>
      <c r="LUE166" s="619"/>
      <c r="LUF166" s="619"/>
      <c r="LUG166" s="619"/>
      <c r="LUH166" s="619"/>
      <c r="LUI166" s="619"/>
      <c r="LUJ166" s="619"/>
      <c r="LUK166" s="619"/>
      <c r="LUL166" s="619"/>
      <c r="LUM166" s="619"/>
      <c r="LUN166" s="619"/>
      <c r="LUO166" s="619"/>
      <c r="LUP166" s="619"/>
      <c r="LUQ166" s="619"/>
      <c r="LUR166" s="619"/>
      <c r="LUS166" s="619"/>
      <c r="LUT166" s="619"/>
      <c r="LUU166" s="619"/>
      <c r="LUV166" s="619"/>
      <c r="LUW166" s="619"/>
      <c r="LUX166" s="619"/>
      <c r="LUY166" s="619"/>
      <c r="LUZ166" s="619"/>
      <c r="LVA166" s="619"/>
      <c r="LVB166" s="619"/>
      <c r="LVC166" s="619"/>
      <c r="LVD166" s="619"/>
      <c r="LVE166" s="619"/>
      <c r="LVF166" s="619"/>
      <c r="LVG166" s="619"/>
      <c r="LVH166" s="619"/>
      <c r="LVI166" s="619"/>
      <c r="LVJ166" s="619"/>
      <c r="LVK166" s="619"/>
      <c r="LVL166" s="619"/>
      <c r="LVM166" s="619"/>
      <c r="LVN166" s="619"/>
      <c r="LVO166" s="619"/>
      <c r="LVP166" s="619"/>
      <c r="LVQ166" s="619"/>
      <c r="LVR166" s="619"/>
      <c r="LVS166" s="619"/>
      <c r="LVT166" s="619"/>
      <c r="LVU166" s="619"/>
      <c r="LVV166" s="619"/>
      <c r="LVW166" s="619"/>
      <c r="LVX166" s="619"/>
      <c r="LVY166" s="619"/>
      <c r="LVZ166" s="619"/>
      <c r="LWA166" s="619"/>
      <c r="LWB166" s="619"/>
      <c r="LWC166" s="619"/>
      <c r="LWD166" s="619"/>
      <c r="LWE166" s="619"/>
      <c r="LWF166" s="619"/>
      <c r="LWG166" s="619"/>
      <c r="LWH166" s="619"/>
      <c r="LWI166" s="619"/>
      <c r="LWJ166" s="619"/>
      <c r="LWK166" s="619"/>
      <c r="LWL166" s="619"/>
      <c r="LWM166" s="619"/>
      <c r="LWN166" s="619"/>
      <c r="LWO166" s="619"/>
      <c r="LWP166" s="619"/>
      <c r="LWQ166" s="619"/>
      <c r="LWR166" s="619"/>
      <c r="LWS166" s="619"/>
      <c r="LWT166" s="619"/>
      <c r="LWU166" s="619"/>
      <c r="LWV166" s="619"/>
      <c r="LWW166" s="619"/>
      <c r="LWX166" s="619"/>
      <c r="LWY166" s="619"/>
      <c r="LWZ166" s="619"/>
      <c r="LXA166" s="619"/>
      <c r="LXB166" s="619"/>
      <c r="LXC166" s="619"/>
      <c r="LXD166" s="619"/>
      <c r="LXE166" s="619"/>
      <c r="LXF166" s="619"/>
      <c r="LXG166" s="619"/>
      <c r="LXH166" s="619"/>
      <c r="LXI166" s="619"/>
      <c r="LXJ166" s="619"/>
      <c r="LXK166" s="619"/>
      <c r="LXL166" s="619"/>
      <c r="LXM166" s="619"/>
      <c r="LXN166" s="619"/>
      <c r="LXO166" s="619"/>
      <c r="LXP166" s="619"/>
      <c r="LXQ166" s="619"/>
      <c r="LXR166" s="619"/>
      <c r="LXS166" s="619"/>
      <c r="LXT166" s="619"/>
      <c r="LXU166" s="619"/>
      <c r="LXV166" s="619"/>
      <c r="LXW166" s="619"/>
      <c r="LXX166" s="619"/>
      <c r="LXY166" s="619"/>
      <c r="LXZ166" s="619"/>
      <c r="LYA166" s="619"/>
      <c r="LYB166" s="619"/>
      <c r="LYC166" s="619"/>
      <c r="LYD166" s="619"/>
      <c r="LYE166" s="619"/>
      <c r="LYF166" s="619"/>
      <c r="LYG166" s="619"/>
      <c r="LYH166" s="619"/>
      <c r="LYI166" s="619"/>
      <c r="LYJ166" s="619"/>
      <c r="LYK166" s="619"/>
      <c r="LYL166" s="619"/>
      <c r="LYM166" s="619"/>
      <c r="LYN166" s="619"/>
      <c r="LYO166" s="619"/>
      <c r="LYP166" s="619"/>
      <c r="LYQ166" s="619"/>
      <c r="LYR166" s="619"/>
      <c r="LYS166" s="619"/>
      <c r="LYT166" s="619"/>
      <c r="LYU166" s="619"/>
      <c r="LYV166" s="619"/>
      <c r="LYW166" s="619"/>
      <c r="LYX166" s="619"/>
      <c r="LYY166" s="619"/>
      <c r="LYZ166" s="619"/>
      <c r="LZA166" s="619"/>
      <c r="LZB166" s="619"/>
      <c r="LZC166" s="619"/>
      <c r="LZD166" s="619"/>
      <c r="LZE166" s="619"/>
      <c r="LZF166" s="619"/>
      <c r="LZG166" s="619"/>
      <c r="LZH166" s="619"/>
      <c r="LZI166" s="619"/>
      <c r="LZJ166" s="619"/>
      <c r="LZK166" s="619"/>
      <c r="LZL166" s="619"/>
      <c r="LZM166" s="619"/>
      <c r="LZN166" s="619"/>
      <c r="LZO166" s="619"/>
      <c r="LZP166" s="619"/>
      <c r="LZQ166" s="619"/>
      <c r="LZR166" s="619"/>
      <c r="LZS166" s="619"/>
      <c r="LZT166" s="619"/>
      <c r="LZU166" s="619"/>
      <c r="LZV166" s="619"/>
      <c r="LZW166" s="619"/>
      <c r="LZX166" s="619"/>
      <c r="LZY166" s="619"/>
      <c r="LZZ166" s="619"/>
      <c r="MAA166" s="619"/>
      <c r="MAB166" s="619"/>
      <c r="MAC166" s="619"/>
      <c r="MAD166" s="619"/>
      <c r="MAE166" s="619"/>
      <c r="MAF166" s="619"/>
      <c r="MAG166" s="619"/>
      <c r="MAH166" s="619"/>
      <c r="MAI166" s="619"/>
      <c r="MAJ166" s="619"/>
      <c r="MAK166" s="619"/>
      <c r="MAL166" s="619"/>
      <c r="MAM166" s="619"/>
      <c r="MAN166" s="619"/>
      <c r="MAO166" s="619"/>
      <c r="MAP166" s="619"/>
      <c r="MAQ166" s="619"/>
      <c r="MAR166" s="619"/>
      <c r="MAS166" s="619"/>
      <c r="MAT166" s="619"/>
      <c r="MAU166" s="619"/>
      <c r="MAV166" s="619"/>
      <c r="MAW166" s="619"/>
      <c r="MAX166" s="619"/>
      <c r="MAY166" s="619"/>
      <c r="MAZ166" s="619"/>
      <c r="MBA166" s="619"/>
      <c r="MBB166" s="619"/>
      <c r="MBC166" s="619"/>
      <c r="MBD166" s="619"/>
      <c r="MBE166" s="619"/>
      <c r="MBF166" s="619"/>
      <c r="MBG166" s="619"/>
      <c r="MBH166" s="619"/>
      <c r="MBI166" s="619"/>
      <c r="MBJ166" s="619"/>
      <c r="MBK166" s="619"/>
      <c r="MBL166" s="619"/>
      <c r="MBM166" s="619"/>
      <c r="MBN166" s="619"/>
      <c r="MBO166" s="619"/>
      <c r="MBP166" s="619"/>
      <c r="MBQ166" s="619"/>
      <c r="MBR166" s="619"/>
      <c r="MBS166" s="619"/>
      <c r="MBT166" s="619"/>
      <c r="MBU166" s="619"/>
      <c r="MBV166" s="619"/>
      <c r="MBW166" s="619"/>
      <c r="MBX166" s="619"/>
      <c r="MBY166" s="619"/>
      <c r="MBZ166" s="619"/>
      <c r="MCA166" s="619"/>
      <c r="MCB166" s="619"/>
      <c r="MCC166" s="619"/>
      <c r="MCD166" s="619"/>
      <c r="MCE166" s="619"/>
      <c r="MCF166" s="619"/>
      <c r="MCG166" s="619"/>
      <c r="MCH166" s="619"/>
      <c r="MCI166" s="619"/>
      <c r="MCJ166" s="619"/>
      <c r="MCK166" s="619"/>
      <c r="MCL166" s="619"/>
      <c r="MCM166" s="619"/>
      <c r="MCN166" s="619"/>
      <c r="MCO166" s="619"/>
      <c r="MCP166" s="619"/>
      <c r="MCQ166" s="619"/>
      <c r="MCR166" s="619"/>
      <c r="MCS166" s="619"/>
      <c r="MCT166" s="619"/>
      <c r="MCU166" s="619"/>
      <c r="MCV166" s="619"/>
      <c r="MCW166" s="619"/>
      <c r="MCX166" s="619"/>
      <c r="MCY166" s="619"/>
      <c r="MCZ166" s="619"/>
      <c r="MDA166" s="619"/>
      <c r="MDB166" s="619"/>
      <c r="MDC166" s="619"/>
      <c r="MDD166" s="619"/>
      <c r="MDE166" s="619"/>
      <c r="MDF166" s="619"/>
      <c r="MDG166" s="619"/>
      <c r="MDH166" s="619"/>
      <c r="MDI166" s="619"/>
      <c r="MDJ166" s="619"/>
      <c r="MDK166" s="619"/>
      <c r="MDL166" s="619"/>
      <c r="MDM166" s="619"/>
      <c r="MDN166" s="619"/>
      <c r="MDO166" s="619"/>
      <c r="MDP166" s="619"/>
      <c r="MDQ166" s="619"/>
      <c r="MDR166" s="619"/>
      <c r="MDS166" s="619"/>
      <c r="MDT166" s="619"/>
      <c r="MDU166" s="619"/>
      <c r="MDV166" s="619"/>
      <c r="MDW166" s="619"/>
      <c r="MDX166" s="619"/>
      <c r="MDY166" s="619"/>
      <c r="MDZ166" s="619"/>
      <c r="MEA166" s="619"/>
      <c r="MEB166" s="619"/>
      <c r="MEC166" s="619"/>
      <c r="MED166" s="619"/>
      <c r="MEE166" s="619"/>
      <c r="MEF166" s="619"/>
      <c r="MEG166" s="619"/>
      <c r="MEH166" s="619"/>
      <c r="MEI166" s="619"/>
      <c r="MEJ166" s="619"/>
      <c r="MEK166" s="619"/>
      <c r="MEL166" s="619"/>
      <c r="MEM166" s="619"/>
      <c r="MEN166" s="619"/>
      <c r="MEO166" s="619"/>
      <c r="MEP166" s="619"/>
      <c r="MEQ166" s="619"/>
      <c r="MER166" s="619"/>
      <c r="MES166" s="619"/>
      <c r="MET166" s="619"/>
      <c r="MEU166" s="619"/>
      <c r="MEV166" s="619"/>
      <c r="MEW166" s="619"/>
      <c r="MEX166" s="619"/>
      <c r="MEY166" s="619"/>
      <c r="MEZ166" s="619"/>
      <c r="MFA166" s="619"/>
      <c r="MFB166" s="619"/>
      <c r="MFC166" s="619"/>
      <c r="MFD166" s="619"/>
      <c r="MFE166" s="619"/>
      <c r="MFF166" s="619"/>
      <c r="MFG166" s="619"/>
      <c r="MFH166" s="619"/>
      <c r="MFI166" s="619"/>
      <c r="MFJ166" s="619"/>
      <c r="MFK166" s="619"/>
      <c r="MFL166" s="619"/>
      <c r="MFM166" s="619"/>
      <c r="MFN166" s="619"/>
      <c r="MFO166" s="619"/>
      <c r="MFP166" s="619"/>
      <c r="MFQ166" s="619"/>
      <c r="MFR166" s="619"/>
      <c r="MFS166" s="619"/>
      <c r="MFT166" s="619"/>
      <c r="MFU166" s="619"/>
      <c r="MFV166" s="619"/>
      <c r="MFW166" s="619"/>
      <c r="MFX166" s="619"/>
      <c r="MFY166" s="619"/>
      <c r="MFZ166" s="619"/>
      <c r="MGA166" s="619"/>
      <c r="MGB166" s="619"/>
      <c r="MGC166" s="619"/>
      <c r="MGD166" s="619"/>
      <c r="MGE166" s="619"/>
      <c r="MGF166" s="619"/>
      <c r="MGG166" s="619"/>
      <c r="MGH166" s="619"/>
      <c r="MGI166" s="619"/>
      <c r="MGJ166" s="619"/>
      <c r="MGK166" s="619"/>
      <c r="MGL166" s="619"/>
      <c r="MGM166" s="619"/>
      <c r="MGN166" s="619"/>
      <c r="MGO166" s="619"/>
      <c r="MGP166" s="619"/>
      <c r="MGQ166" s="619"/>
      <c r="MGR166" s="619"/>
      <c r="MGS166" s="619"/>
      <c r="MGT166" s="619"/>
      <c r="MGU166" s="619"/>
      <c r="MGV166" s="619"/>
      <c r="MGW166" s="619"/>
      <c r="MGX166" s="619"/>
      <c r="MGY166" s="619"/>
      <c r="MGZ166" s="619"/>
      <c r="MHA166" s="619"/>
      <c r="MHB166" s="619"/>
      <c r="MHC166" s="619"/>
      <c r="MHD166" s="619"/>
      <c r="MHE166" s="619"/>
      <c r="MHF166" s="619"/>
      <c r="MHG166" s="619"/>
      <c r="MHH166" s="619"/>
      <c r="MHI166" s="619"/>
      <c r="MHJ166" s="619"/>
      <c r="MHK166" s="619"/>
      <c r="MHL166" s="619"/>
      <c r="MHM166" s="619"/>
      <c r="MHN166" s="619"/>
      <c r="MHO166" s="619"/>
      <c r="MHP166" s="619"/>
      <c r="MHQ166" s="619"/>
      <c r="MHR166" s="619"/>
      <c r="MHS166" s="619"/>
      <c r="MHT166" s="619"/>
      <c r="MHU166" s="619"/>
      <c r="MHV166" s="619"/>
      <c r="MHW166" s="619"/>
      <c r="MHX166" s="619"/>
      <c r="MHY166" s="619"/>
      <c r="MHZ166" s="619"/>
      <c r="MIA166" s="619"/>
      <c r="MIB166" s="619"/>
      <c r="MIC166" s="619"/>
      <c r="MID166" s="619"/>
      <c r="MIE166" s="619"/>
      <c r="MIF166" s="619"/>
      <c r="MIG166" s="619"/>
      <c r="MIH166" s="619"/>
      <c r="MII166" s="619"/>
      <c r="MIJ166" s="619"/>
      <c r="MIK166" s="619"/>
      <c r="MIL166" s="619"/>
      <c r="MIM166" s="619"/>
      <c r="MIN166" s="619"/>
      <c r="MIO166" s="619"/>
      <c r="MIP166" s="619"/>
      <c r="MIQ166" s="619"/>
      <c r="MIR166" s="619"/>
      <c r="MIS166" s="619"/>
      <c r="MIT166" s="619"/>
      <c r="MIU166" s="619"/>
      <c r="MIV166" s="619"/>
      <c r="MIW166" s="619"/>
      <c r="MIX166" s="619"/>
      <c r="MIY166" s="619"/>
      <c r="MIZ166" s="619"/>
      <c r="MJA166" s="619"/>
      <c r="MJB166" s="619"/>
      <c r="MJC166" s="619"/>
      <c r="MJD166" s="619"/>
      <c r="MJE166" s="619"/>
      <c r="MJF166" s="619"/>
      <c r="MJG166" s="619"/>
      <c r="MJH166" s="619"/>
      <c r="MJI166" s="619"/>
      <c r="MJJ166" s="619"/>
      <c r="MJK166" s="619"/>
      <c r="MJL166" s="619"/>
      <c r="MJM166" s="619"/>
      <c r="MJN166" s="619"/>
      <c r="MJO166" s="619"/>
      <c r="MJP166" s="619"/>
      <c r="MJQ166" s="619"/>
      <c r="MJR166" s="619"/>
      <c r="MJS166" s="619"/>
      <c r="MJT166" s="619"/>
      <c r="MJU166" s="619"/>
      <c r="MJV166" s="619"/>
      <c r="MJW166" s="619"/>
      <c r="MJX166" s="619"/>
      <c r="MJY166" s="619"/>
      <c r="MJZ166" s="619"/>
      <c r="MKA166" s="619"/>
      <c r="MKB166" s="619"/>
      <c r="MKC166" s="619"/>
      <c r="MKD166" s="619"/>
      <c r="MKE166" s="619"/>
      <c r="MKF166" s="619"/>
      <c r="MKG166" s="619"/>
      <c r="MKH166" s="619"/>
      <c r="MKI166" s="619"/>
      <c r="MKJ166" s="619"/>
      <c r="MKK166" s="619"/>
      <c r="MKL166" s="619"/>
      <c r="MKM166" s="619"/>
      <c r="MKN166" s="619"/>
      <c r="MKO166" s="619"/>
      <c r="MKP166" s="619"/>
      <c r="MKQ166" s="619"/>
      <c r="MKR166" s="619"/>
      <c r="MKS166" s="619"/>
      <c r="MKT166" s="619"/>
      <c r="MKU166" s="619"/>
      <c r="MKV166" s="619"/>
      <c r="MKW166" s="619"/>
      <c r="MKX166" s="619"/>
      <c r="MKY166" s="619"/>
      <c r="MKZ166" s="619"/>
      <c r="MLA166" s="619"/>
      <c r="MLB166" s="619"/>
      <c r="MLC166" s="619"/>
      <c r="MLD166" s="619"/>
      <c r="MLE166" s="619"/>
      <c r="MLF166" s="619"/>
      <c r="MLG166" s="619"/>
      <c r="MLH166" s="619"/>
      <c r="MLI166" s="619"/>
      <c r="MLJ166" s="619"/>
      <c r="MLK166" s="619"/>
      <c r="MLL166" s="619"/>
      <c r="MLM166" s="619"/>
      <c r="MLN166" s="619"/>
      <c r="MLO166" s="619"/>
      <c r="MLP166" s="619"/>
      <c r="MLQ166" s="619"/>
      <c r="MLR166" s="619"/>
      <c r="MLS166" s="619"/>
      <c r="MLT166" s="619"/>
      <c r="MLU166" s="619"/>
      <c r="MLV166" s="619"/>
      <c r="MLW166" s="619"/>
      <c r="MLX166" s="619"/>
      <c r="MLY166" s="619"/>
      <c r="MLZ166" s="619"/>
      <c r="MMA166" s="619"/>
      <c r="MMB166" s="619"/>
      <c r="MMC166" s="619"/>
      <c r="MMD166" s="619"/>
      <c r="MME166" s="619"/>
      <c r="MMF166" s="619"/>
      <c r="MMG166" s="619"/>
      <c r="MMH166" s="619"/>
      <c r="MMI166" s="619"/>
      <c r="MMJ166" s="619"/>
      <c r="MMK166" s="619"/>
      <c r="MML166" s="619"/>
      <c r="MMM166" s="619"/>
      <c r="MMN166" s="619"/>
      <c r="MMO166" s="619"/>
      <c r="MMP166" s="619"/>
      <c r="MMQ166" s="619"/>
      <c r="MMR166" s="619"/>
      <c r="MMS166" s="619"/>
      <c r="MMT166" s="619"/>
      <c r="MMU166" s="619"/>
      <c r="MMV166" s="619"/>
      <c r="MMW166" s="619"/>
      <c r="MMX166" s="619"/>
      <c r="MMY166" s="619"/>
      <c r="MMZ166" s="619"/>
      <c r="MNA166" s="619"/>
      <c r="MNB166" s="619"/>
      <c r="MNC166" s="619"/>
      <c r="MND166" s="619"/>
      <c r="MNE166" s="619"/>
      <c r="MNF166" s="619"/>
      <c r="MNG166" s="619"/>
      <c r="MNH166" s="619"/>
      <c r="MNI166" s="619"/>
      <c r="MNJ166" s="619"/>
      <c r="MNK166" s="619"/>
      <c r="MNL166" s="619"/>
      <c r="MNM166" s="619"/>
      <c r="MNN166" s="619"/>
      <c r="MNO166" s="619"/>
      <c r="MNP166" s="619"/>
      <c r="MNQ166" s="619"/>
      <c r="MNR166" s="619"/>
      <c r="MNS166" s="619"/>
      <c r="MNT166" s="619"/>
      <c r="MNU166" s="619"/>
      <c r="MNV166" s="619"/>
      <c r="MNW166" s="619"/>
      <c r="MNX166" s="619"/>
      <c r="MNY166" s="619"/>
      <c r="MNZ166" s="619"/>
      <c r="MOA166" s="619"/>
      <c r="MOB166" s="619"/>
      <c r="MOC166" s="619"/>
      <c r="MOD166" s="619"/>
      <c r="MOE166" s="619"/>
      <c r="MOF166" s="619"/>
      <c r="MOG166" s="619"/>
      <c r="MOH166" s="619"/>
      <c r="MOI166" s="619"/>
      <c r="MOJ166" s="619"/>
      <c r="MOK166" s="619"/>
      <c r="MOL166" s="619"/>
      <c r="MOM166" s="619"/>
      <c r="MON166" s="619"/>
      <c r="MOO166" s="619"/>
      <c r="MOP166" s="619"/>
      <c r="MOQ166" s="619"/>
      <c r="MOR166" s="619"/>
      <c r="MOS166" s="619"/>
      <c r="MOT166" s="619"/>
      <c r="MOU166" s="619"/>
      <c r="MOV166" s="619"/>
      <c r="MOW166" s="619"/>
      <c r="MOX166" s="619"/>
      <c r="MOY166" s="619"/>
      <c r="MOZ166" s="619"/>
      <c r="MPA166" s="619"/>
      <c r="MPB166" s="619"/>
      <c r="MPC166" s="619"/>
      <c r="MPD166" s="619"/>
      <c r="MPE166" s="619"/>
      <c r="MPF166" s="619"/>
      <c r="MPG166" s="619"/>
      <c r="MPH166" s="619"/>
      <c r="MPI166" s="619"/>
      <c r="MPJ166" s="619"/>
      <c r="MPK166" s="619"/>
      <c r="MPL166" s="619"/>
      <c r="MPM166" s="619"/>
      <c r="MPN166" s="619"/>
      <c r="MPO166" s="619"/>
      <c r="MPP166" s="619"/>
      <c r="MPQ166" s="619"/>
      <c r="MPR166" s="619"/>
      <c r="MPS166" s="619"/>
      <c r="MPT166" s="619"/>
      <c r="MPU166" s="619"/>
      <c r="MPV166" s="619"/>
      <c r="MPW166" s="619"/>
      <c r="MPX166" s="619"/>
      <c r="MPY166" s="619"/>
      <c r="MPZ166" s="619"/>
      <c r="MQA166" s="619"/>
      <c r="MQB166" s="619"/>
      <c r="MQC166" s="619"/>
      <c r="MQD166" s="619"/>
      <c r="MQE166" s="619"/>
      <c r="MQF166" s="619"/>
      <c r="MQG166" s="619"/>
      <c r="MQH166" s="619"/>
      <c r="MQI166" s="619"/>
      <c r="MQJ166" s="619"/>
      <c r="MQK166" s="619"/>
      <c r="MQL166" s="619"/>
      <c r="MQM166" s="619"/>
      <c r="MQN166" s="619"/>
      <c r="MQO166" s="619"/>
      <c r="MQP166" s="619"/>
      <c r="MQQ166" s="619"/>
      <c r="MQR166" s="619"/>
      <c r="MQS166" s="619"/>
      <c r="MQT166" s="619"/>
      <c r="MQU166" s="619"/>
      <c r="MQV166" s="619"/>
      <c r="MQW166" s="619"/>
      <c r="MQX166" s="619"/>
      <c r="MQY166" s="619"/>
      <c r="MQZ166" s="619"/>
      <c r="MRA166" s="619"/>
      <c r="MRB166" s="619"/>
      <c r="MRC166" s="619"/>
      <c r="MRD166" s="619"/>
      <c r="MRE166" s="619"/>
      <c r="MRF166" s="619"/>
      <c r="MRG166" s="619"/>
      <c r="MRH166" s="619"/>
      <c r="MRI166" s="619"/>
      <c r="MRJ166" s="619"/>
      <c r="MRK166" s="619"/>
      <c r="MRL166" s="619"/>
      <c r="MRM166" s="619"/>
      <c r="MRN166" s="619"/>
      <c r="MRO166" s="619"/>
      <c r="MRP166" s="619"/>
      <c r="MRQ166" s="619"/>
      <c r="MRR166" s="619"/>
      <c r="MRS166" s="619"/>
      <c r="MRT166" s="619"/>
      <c r="MRU166" s="619"/>
      <c r="MRV166" s="619"/>
      <c r="MRW166" s="619"/>
      <c r="MRX166" s="619"/>
      <c r="MRY166" s="619"/>
      <c r="MRZ166" s="619"/>
      <c r="MSA166" s="619"/>
      <c r="MSB166" s="619"/>
      <c r="MSC166" s="619"/>
      <c r="MSD166" s="619"/>
      <c r="MSE166" s="619"/>
      <c r="MSF166" s="619"/>
      <c r="MSG166" s="619"/>
      <c r="MSH166" s="619"/>
      <c r="MSI166" s="619"/>
      <c r="MSJ166" s="619"/>
      <c r="MSK166" s="619"/>
      <c r="MSL166" s="619"/>
      <c r="MSM166" s="619"/>
      <c r="MSN166" s="619"/>
      <c r="MSO166" s="619"/>
      <c r="MSP166" s="619"/>
      <c r="MSQ166" s="619"/>
      <c r="MSR166" s="619"/>
      <c r="MSS166" s="619"/>
      <c r="MST166" s="619"/>
      <c r="MSU166" s="619"/>
      <c r="MSV166" s="619"/>
      <c r="MSW166" s="619"/>
      <c r="MSX166" s="619"/>
      <c r="MSY166" s="619"/>
      <c r="MSZ166" s="619"/>
      <c r="MTA166" s="619"/>
      <c r="MTB166" s="619"/>
      <c r="MTC166" s="619"/>
      <c r="MTD166" s="619"/>
      <c r="MTE166" s="619"/>
      <c r="MTF166" s="619"/>
      <c r="MTG166" s="619"/>
      <c r="MTH166" s="619"/>
      <c r="MTI166" s="619"/>
      <c r="MTJ166" s="619"/>
      <c r="MTK166" s="619"/>
      <c r="MTL166" s="619"/>
      <c r="MTM166" s="619"/>
      <c r="MTN166" s="619"/>
      <c r="MTO166" s="619"/>
      <c r="MTP166" s="619"/>
      <c r="MTQ166" s="619"/>
      <c r="MTR166" s="619"/>
      <c r="MTS166" s="619"/>
      <c r="MTT166" s="619"/>
      <c r="MTU166" s="619"/>
      <c r="MTV166" s="619"/>
      <c r="MTW166" s="619"/>
      <c r="MTX166" s="619"/>
      <c r="MTY166" s="619"/>
      <c r="MTZ166" s="619"/>
      <c r="MUA166" s="619"/>
      <c r="MUB166" s="619"/>
      <c r="MUC166" s="619"/>
      <c r="MUD166" s="619"/>
      <c r="MUE166" s="619"/>
      <c r="MUF166" s="619"/>
      <c r="MUG166" s="619"/>
      <c r="MUH166" s="619"/>
      <c r="MUI166" s="619"/>
      <c r="MUJ166" s="619"/>
      <c r="MUK166" s="619"/>
      <c r="MUL166" s="619"/>
      <c r="MUM166" s="619"/>
      <c r="MUN166" s="619"/>
      <c r="MUO166" s="619"/>
      <c r="MUP166" s="619"/>
      <c r="MUQ166" s="619"/>
      <c r="MUR166" s="619"/>
      <c r="MUS166" s="619"/>
      <c r="MUT166" s="619"/>
      <c r="MUU166" s="619"/>
      <c r="MUV166" s="619"/>
      <c r="MUW166" s="619"/>
      <c r="MUX166" s="619"/>
      <c r="MUY166" s="619"/>
      <c r="MUZ166" s="619"/>
      <c r="MVA166" s="619"/>
      <c r="MVB166" s="619"/>
      <c r="MVC166" s="619"/>
      <c r="MVD166" s="619"/>
      <c r="MVE166" s="619"/>
      <c r="MVF166" s="619"/>
      <c r="MVG166" s="619"/>
      <c r="MVH166" s="619"/>
      <c r="MVI166" s="619"/>
      <c r="MVJ166" s="619"/>
      <c r="MVK166" s="619"/>
      <c r="MVL166" s="619"/>
      <c r="MVM166" s="619"/>
      <c r="MVN166" s="619"/>
      <c r="MVO166" s="619"/>
      <c r="MVP166" s="619"/>
      <c r="MVQ166" s="619"/>
      <c r="MVR166" s="619"/>
      <c r="MVS166" s="619"/>
      <c r="MVT166" s="619"/>
      <c r="MVU166" s="619"/>
      <c r="MVV166" s="619"/>
      <c r="MVW166" s="619"/>
      <c r="MVX166" s="619"/>
      <c r="MVY166" s="619"/>
      <c r="MVZ166" s="619"/>
      <c r="MWA166" s="619"/>
      <c r="MWB166" s="619"/>
      <c r="MWC166" s="619"/>
      <c r="MWD166" s="619"/>
      <c r="MWE166" s="619"/>
      <c r="MWF166" s="619"/>
      <c r="MWG166" s="619"/>
      <c r="MWH166" s="619"/>
      <c r="MWI166" s="619"/>
      <c r="MWJ166" s="619"/>
      <c r="MWK166" s="619"/>
      <c r="MWL166" s="619"/>
      <c r="MWM166" s="619"/>
      <c r="MWN166" s="619"/>
      <c r="MWO166" s="619"/>
      <c r="MWP166" s="619"/>
      <c r="MWQ166" s="619"/>
      <c r="MWR166" s="619"/>
      <c r="MWS166" s="619"/>
      <c r="MWT166" s="619"/>
      <c r="MWU166" s="619"/>
      <c r="MWV166" s="619"/>
      <c r="MWW166" s="619"/>
      <c r="MWX166" s="619"/>
      <c r="MWY166" s="619"/>
      <c r="MWZ166" s="619"/>
      <c r="MXA166" s="619"/>
      <c r="MXB166" s="619"/>
      <c r="MXC166" s="619"/>
      <c r="MXD166" s="619"/>
      <c r="MXE166" s="619"/>
      <c r="MXF166" s="619"/>
      <c r="MXG166" s="619"/>
      <c r="MXH166" s="619"/>
      <c r="MXI166" s="619"/>
      <c r="MXJ166" s="619"/>
      <c r="MXK166" s="619"/>
      <c r="MXL166" s="619"/>
      <c r="MXM166" s="619"/>
      <c r="MXN166" s="619"/>
      <c r="MXO166" s="619"/>
      <c r="MXP166" s="619"/>
      <c r="MXQ166" s="619"/>
      <c r="MXR166" s="619"/>
      <c r="MXS166" s="619"/>
      <c r="MXT166" s="619"/>
      <c r="MXU166" s="619"/>
      <c r="MXV166" s="619"/>
      <c r="MXW166" s="619"/>
      <c r="MXX166" s="619"/>
      <c r="MXY166" s="619"/>
      <c r="MXZ166" s="619"/>
      <c r="MYA166" s="619"/>
      <c r="MYB166" s="619"/>
      <c r="MYC166" s="619"/>
      <c r="MYD166" s="619"/>
      <c r="MYE166" s="619"/>
      <c r="MYF166" s="619"/>
      <c r="MYG166" s="619"/>
      <c r="MYH166" s="619"/>
      <c r="MYI166" s="619"/>
      <c r="MYJ166" s="619"/>
      <c r="MYK166" s="619"/>
      <c r="MYL166" s="619"/>
      <c r="MYM166" s="619"/>
      <c r="MYN166" s="619"/>
      <c r="MYO166" s="619"/>
      <c r="MYP166" s="619"/>
      <c r="MYQ166" s="619"/>
      <c r="MYR166" s="619"/>
      <c r="MYS166" s="619"/>
      <c r="MYT166" s="619"/>
      <c r="MYU166" s="619"/>
      <c r="MYV166" s="619"/>
      <c r="MYW166" s="619"/>
      <c r="MYX166" s="619"/>
      <c r="MYY166" s="619"/>
      <c r="MYZ166" s="619"/>
      <c r="MZA166" s="619"/>
      <c r="MZB166" s="619"/>
      <c r="MZC166" s="619"/>
      <c r="MZD166" s="619"/>
      <c r="MZE166" s="619"/>
      <c r="MZF166" s="619"/>
      <c r="MZG166" s="619"/>
      <c r="MZH166" s="619"/>
      <c r="MZI166" s="619"/>
      <c r="MZJ166" s="619"/>
      <c r="MZK166" s="619"/>
      <c r="MZL166" s="619"/>
      <c r="MZM166" s="619"/>
      <c r="MZN166" s="619"/>
      <c r="MZO166" s="619"/>
      <c r="MZP166" s="619"/>
      <c r="MZQ166" s="619"/>
      <c r="MZR166" s="619"/>
      <c r="MZS166" s="619"/>
      <c r="MZT166" s="619"/>
      <c r="MZU166" s="619"/>
      <c r="MZV166" s="619"/>
      <c r="MZW166" s="619"/>
      <c r="MZX166" s="619"/>
      <c r="MZY166" s="619"/>
      <c r="MZZ166" s="619"/>
      <c r="NAA166" s="619"/>
      <c r="NAB166" s="619"/>
      <c r="NAC166" s="619"/>
      <c r="NAD166" s="619"/>
      <c r="NAE166" s="619"/>
      <c r="NAF166" s="619"/>
      <c r="NAG166" s="619"/>
      <c r="NAH166" s="619"/>
      <c r="NAI166" s="619"/>
      <c r="NAJ166" s="619"/>
      <c r="NAK166" s="619"/>
      <c r="NAL166" s="619"/>
      <c r="NAM166" s="619"/>
      <c r="NAN166" s="619"/>
      <c r="NAO166" s="619"/>
      <c r="NAP166" s="619"/>
      <c r="NAQ166" s="619"/>
      <c r="NAR166" s="619"/>
      <c r="NAS166" s="619"/>
      <c r="NAT166" s="619"/>
      <c r="NAU166" s="619"/>
      <c r="NAV166" s="619"/>
      <c r="NAW166" s="619"/>
      <c r="NAX166" s="619"/>
      <c r="NAY166" s="619"/>
      <c r="NAZ166" s="619"/>
      <c r="NBA166" s="619"/>
      <c r="NBB166" s="619"/>
      <c r="NBC166" s="619"/>
      <c r="NBD166" s="619"/>
      <c r="NBE166" s="619"/>
      <c r="NBF166" s="619"/>
      <c r="NBG166" s="619"/>
      <c r="NBH166" s="619"/>
      <c r="NBI166" s="619"/>
      <c r="NBJ166" s="619"/>
      <c r="NBK166" s="619"/>
      <c r="NBL166" s="619"/>
      <c r="NBM166" s="619"/>
      <c r="NBN166" s="619"/>
      <c r="NBO166" s="619"/>
      <c r="NBP166" s="619"/>
      <c r="NBQ166" s="619"/>
      <c r="NBR166" s="619"/>
      <c r="NBS166" s="619"/>
      <c r="NBT166" s="619"/>
      <c r="NBU166" s="619"/>
      <c r="NBV166" s="619"/>
      <c r="NBW166" s="619"/>
      <c r="NBX166" s="619"/>
      <c r="NBY166" s="619"/>
      <c r="NBZ166" s="619"/>
      <c r="NCA166" s="619"/>
      <c r="NCB166" s="619"/>
      <c r="NCC166" s="619"/>
      <c r="NCD166" s="619"/>
      <c r="NCE166" s="619"/>
      <c r="NCF166" s="619"/>
      <c r="NCG166" s="619"/>
      <c r="NCH166" s="619"/>
      <c r="NCI166" s="619"/>
      <c r="NCJ166" s="619"/>
      <c r="NCK166" s="619"/>
      <c r="NCL166" s="619"/>
      <c r="NCM166" s="619"/>
      <c r="NCN166" s="619"/>
      <c r="NCO166" s="619"/>
      <c r="NCP166" s="619"/>
      <c r="NCQ166" s="619"/>
      <c r="NCR166" s="619"/>
      <c r="NCS166" s="619"/>
      <c r="NCT166" s="619"/>
      <c r="NCU166" s="619"/>
      <c r="NCV166" s="619"/>
      <c r="NCW166" s="619"/>
      <c r="NCX166" s="619"/>
      <c r="NCY166" s="619"/>
      <c r="NCZ166" s="619"/>
      <c r="NDA166" s="619"/>
      <c r="NDB166" s="619"/>
      <c r="NDC166" s="619"/>
      <c r="NDD166" s="619"/>
      <c r="NDE166" s="619"/>
      <c r="NDF166" s="619"/>
      <c r="NDG166" s="619"/>
      <c r="NDH166" s="619"/>
      <c r="NDI166" s="619"/>
      <c r="NDJ166" s="619"/>
      <c r="NDK166" s="619"/>
      <c r="NDL166" s="619"/>
      <c r="NDM166" s="619"/>
      <c r="NDN166" s="619"/>
      <c r="NDO166" s="619"/>
      <c r="NDP166" s="619"/>
      <c r="NDQ166" s="619"/>
      <c r="NDR166" s="619"/>
      <c r="NDS166" s="619"/>
      <c r="NDT166" s="619"/>
      <c r="NDU166" s="619"/>
      <c r="NDV166" s="619"/>
      <c r="NDW166" s="619"/>
      <c r="NDX166" s="619"/>
      <c r="NDY166" s="619"/>
      <c r="NDZ166" s="619"/>
      <c r="NEA166" s="619"/>
      <c r="NEB166" s="619"/>
      <c r="NEC166" s="619"/>
      <c r="NED166" s="619"/>
      <c r="NEE166" s="619"/>
      <c r="NEF166" s="619"/>
      <c r="NEG166" s="619"/>
      <c r="NEH166" s="619"/>
      <c r="NEI166" s="619"/>
      <c r="NEJ166" s="619"/>
      <c r="NEK166" s="619"/>
      <c r="NEL166" s="619"/>
      <c r="NEM166" s="619"/>
      <c r="NEN166" s="619"/>
      <c r="NEO166" s="619"/>
      <c r="NEP166" s="619"/>
      <c r="NEQ166" s="619"/>
      <c r="NER166" s="619"/>
      <c r="NES166" s="619"/>
      <c r="NET166" s="619"/>
      <c r="NEU166" s="619"/>
      <c r="NEV166" s="619"/>
      <c r="NEW166" s="619"/>
      <c r="NEX166" s="619"/>
      <c r="NEY166" s="619"/>
      <c r="NEZ166" s="619"/>
      <c r="NFA166" s="619"/>
      <c r="NFB166" s="619"/>
      <c r="NFC166" s="619"/>
      <c r="NFD166" s="619"/>
      <c r="NFE166" s="619"/>
      <c r="NFF166" s="619"/>
      <c r="NFG166" s="619"/>
      <c r="NFH166" s="619"/>
      <c r="NFI166" s="619"/>
      <c r="NFJ166" s="619"/>
      <c r="NFK166" s="619"/>
      <c r="NFL166" s="619"/>
      <c r="NFM166" s="619"/>
      <c r="NFN166" s="619"/>
      <c r="NFO166" s="619"/>
      <c r="NFP166" s="619"/>
      <c r="NFQ166" s="619"/>
      <c r="NFR166" s="619"/>
      <c r="NFS166" s="619"/>
      <c r="NFT166" s="619"/>
      <c r="NFU166" s="619"/>
      <c r="NFV166" s="619"/>
      <c r="NFW166" s="619"/>
      <c r="NFX166" s="619"/>
      <c r="NFY166" s="619"/>
      <c r="NFZ166" s="619"/>
      <c r="NGA166" s="619"/>
      <c r="NGB166" s="619"/>
      <c r="NGC166" s="619"/>
      <c r="NGD166" s="619"/>
      <c r="NGE166" s="619"/>
      <c r="NGF166" s="619"/>
      <c r="NGG166" s="619"/>
      <c r="NGH166" s="619"/>
      <c r="NGI166" s="619"/>
      <c r="NGJ166" s="619"/>
      <c r="NGK166" s="619"/>
      <c r="NGL166" s="619"/>
      <c r="NGM166" s="619"/>
      <c r="NGN166" s="619"/>
      <c r="NGO166" s="619"/>
      <c r="NGP166" s="619"/>
      <c r="NGQ166" s="619"/>
      <c r="NGR166" s="619"/>
      <c r="NGS166" s="619"/>
      <c r="NGT166" s="619"/>
      <c r="NGU166" s="619"/>
      <c r="NGV166" s="619"/>
      <c r="NGW166" s="619"/>
      <c r="NGX166" s="619"/>
      <c r="NGY166" s="619"/>
      <c r="NGZ166" s="619"/>
      <c r="NHA166" s="619"/>
      <c r="NHB166" s="619"/>
      <c r="NHC166" s="619"/>
      <c r="NHD166" s="619"/>
      <c r="NHE166" s="619"/>
      <c r="NHF166" s="619"/>
      <c r="NHG166" s="619"/>
      <c r="NHH166" s="619"/>
      <c r="NHI166" s="619"/>
      <c r="NHJ166" s="619"/>
      <c r="NHK166" s="619"/>
      <c r="NHL166" s="619"/>
      <c r="NHM166" s="619"/>
      <c r="NHN166" s="619"/>
      <c r="NHO166" s="619"/>
      <c r="NHP166" s="619"/>
      <c r="NHQ166" s="619"/>
      <c r="NHR166" s="619"/>
      <c r="NHS166" s="619"/>
      <c r="NHT166" s="619"/>
      <c r="NHU166" s="619"/>
      <c r="NHV166" s="619"/>
      <c r="NHW166" s="619"/>
      <c r="NHX166" s="619"/>
      <c r="NHY166" s="619"/>
      <c r="NHZ166" s="619"/>
      <c r="NIA166" s="619"/>
      <c r="NIB166" s="619"/>
      <c r="NIC166" s="619"/>
      <c r="NID166" s="619"/>
      <c r="NIE166" s="619"/>
      <c r="NIF166" s="619"/>
      <c r="NIG166" s="619"/>
      <c r="NIH166" s="619"/>
      <c r="NII166" s="619"/>
      <c r="NIJ166" s="619"/>
      <c r="NIK166" s="619"/>
      <c r="NIL166" s="619"/>
      <c r="NIM166" s="619"/>
      <c r="NIN166" s="619"/>
      <c r="NIO166" s="619"/>
      <c r="NIP166" s="619"/>
      <c r="NIQ166" s="619"/>
      <c r="NIR166" s="619"/>
      <c r="NIS166" s="619"/>
      <c r="NIT166" s="619"/>
      <c r="NIU166" s="619"/>
      <c r="NIV166" s="619"/>
      <c r="NIW166" s="619"/>
      <c r="NIX166" s="619"/>
      <c r="NIY166" s="619"/>
      <c r="NIZ166" s="619"/>
      <c r="NJA166" s="619"/>
      <c r="NJB166" s="619"/>
      <c r="NJC166" s="619"/>
      <c r="NJD166" s="619"/>
      <c r="NJE166" s="619"/>
      <c r="NJF166" s="619"/>
      <c r="NJG166" s="619"/>
      <c r="NJH166" s="619"/>
      <c r="NJI166" s="619"/>
      <c r="NJJ166" s="619"/>
      <c r="NJK166" s="619"/>
      <c r="NJL166" s="619"/>
      <c r="NJM166" s="619"/>
      <c r="NJN166" s="619"/>
      <c r="NJO166" s="619"/>
      <c r="NJP166" s="619"/>
      <c r="NJQ166" s="619"/>
      <c r="NJR166" s="619"/>
      <c r="NJS166" s="619"/>
      <c r="NJT166" s="619"/>
      <c r="NJU166" s="619"/>
      <c r="NJV166" s="619"/>
      <c r="NJW166" s="619"/>
      <c r="NJX166" s="619"/>
      <c r="NJY166" s="619"/>
      <c r="NJZ166" s="619"/>
      <c r="NKA166" s="619"/>
      <c r="NKB166" s="619"/>
      <c r="NKC166" s="619"/>
      <c r="NKD166" s="619"/>
      <c r="NKE166" s="619"/>
      <c r="NKF166" s="619"/>
      <c r="NKG166" s="619"/>
      <c r="NKH166" s="619"/>
      <c r="NKI166" s="619"/>
      <c r="NKJ166" s="619"/>
      <c r="NKK166" s="619"/>
      <c r="NKL166" s="619"/>
      <c r="NKM166" s="619"/>
      <c r="NKN166" s="619"/>
      <c r="NKO166" s="619"/>
      <c r="NKP166" s="619"/>
      <c r="NKQ166" s="619"/>
      <c r="NKR166" s="619"/>
      <c r="NKS166" s="619"/>
      <c r="NKT166" s="619"/>
      <c r="NKU166" s="619"/>
      <c r="NKV166" s="619"/>
      <c r="NKW166" s="619"/>
      <c r="NKX166" s="619"/>
      <c r="NKY166" s="619"/>
      <c r="NKZ166" s="619"/>
      <c r="NLA166" s="619"/>
      <c r="NLB166" s="619"/>
      <c r="NLC166" s="619"/>
      <c r="NLD166" s="619"/>
      <c r="NLE166" s="619"/>
      <c r="NLF166" s="619"/>
      <c r="NLG166" s="619"/>
      <c r="NLH166" s="619"/>
      <c r="NLI166" s="619"/>
      <c r="NLJ166" s="619"/>
      <c r="NLK166" s="619"/>
      <c r="NLL166" s="619"/>
      <c r="NLM166" s="619"/>
      <c r="NLN166" s="619"/>
      <c r="NLO166" s="619"/>
      <c r="NLP166" s="619"/>
      <c r="NLQ166" s="619"/>
      <c r="NLR166" s="619"/>
      <c r="NLS166" s="619"/>
      <c r="NLT166" s="619"/>
      <c r="NLU166" s="619"/>
      <c r="NLV166" s="619"/>
      <c r="NLW166" s="619"/>
      <c r="NLX166" s="619"/>
      <c r="NLY166" s="619"/>
      <c r="NLZ166" s="619"/>
      <c r="NMA166" s="619"/>
      <c r="NMB166" s="619"/>
      <c r="NMC166" s="619"/>
      <c r="NMD166" s="619"/>
      <c r="NME166" s="619"/>
      <c r="NMF166" s="619"/>
      <c r="NMG166" s="619"/>
      <c r="NMH166" s="619"/>
      <c r="NMI166" s="619"/>
      <c r="NMJ166" s="619"/>
      <c r="NMK166" s="619"/>
      <c r="NML166" s="619"/>
      <c r="NMM166" s="619"/>
      <c r="NMN166" s="619"/>
      <c r="NMO166" s="619"/>
      <c r="NMP166" s="619"/>
      <c r="NMQ166" s="619"/>
      <c r="NMR166" s="619"/>
      <c r="NMS166" s="619"/>
      <c r="NMT166" s="619"/>
      <c r="NMU166" s="619"/>
      <c r="NMV166" s="619"/>
      <c r="NMW166" s="619"/>
      <c r="NMX166" s="619"/>
      <c r="NMY166" s="619"/>
      <c r="NMZ166" s="619"/>
      <c r="NNA166" s="619"/>
      <c r="NNB166" s="619"/>
      <c r="NNC166" s="619"/>
      <c r="NND166" s="619"/>
      <c r="NNE166" s="619"/>
      <c r="NNF166" s="619"/>
      <c r="NNG166" s="619"/>
      <c r="NNH166" s="619"/>
      <c r="NNI166" s="619"/>
      <c r="NNJ166" s="619"/>
      <c r="NNK166" s="619"/>
      <c r="NNL166" s="619"/>
      <c r="NNM166" s="619"/>
      <c r="NNN166" s="619"/>
      <c r="NNO166" s="619"/>
      <c r="NNP166" s="619"/>
      <c r="NNQ166" s="619"/>
      <c r="NNR166" s="619"/>
      <c r="NNS166" s="619"/>
      <c r="NNT166" s="619"/>
      <c r="NNU166" s="619"/>
      <c r="NNV166" s="619"/>
      <c r="NNW166" s="619"/>
      <c r="NNX166" s="619"/>
      <c r="NNY166" s="619"/>
      <c r="NNZ166" s="619"/>
      <c r="NOA166" s="619"/>
      <c r="NOB166" s="619"/>
      <c r="NOC166" s="619"/>
      <c r="NOD166" s="619"/>
      <c r="NOE166" s="619"/>
      <c r="NOF166" s="619"/>
      <c r="NOG166" s="619"/>
      <c r="NOH166" s="619"/>
      <c r="NOI166" s="619"/>
      <c r="NOJ166" s="619"/>
      <c r="NOK166" s="619"/>
      <c r="NOL166" s="619"/>
      <c r="NOM166" s="619"/>
      <c r="NON166" s="619"/>
      <c r="NOO166" s="619"/>
      <c r="NOP166" s="619"/>
      <c r="NOQ166" s="619"/>
      <c r="NOR166" s="619"/>
      <c r="NOS166" s="619"/>
      <c r="NOT166" s="619"/>
      <c r="NOU166" s="619"/>
      <c r="NOV166" s="619"/>
      <c r="NOW166" s="619"/>
      <c r="NOX166" s="619"/>
      <c r="NOY166" s="619"/>
      <c r="NOZ166" s="619"/>
      <c r="NPA166" s="619"/>
      <c r="NPB166" s="619"/>
      <c r="NPC166" s="619"/>
      <c r="NPD166" s="619"/>
      <c r="NPE166" s="619"/>
      <c r="NPF166" s="619"/>
      <c r="NPG166" s="619"/>
      <c r="NPH166" s="619"/>
      <c r="NPI166" s="619"/>
      <c r="NPJ166" s="619"/>
      <c r="NPK166" s="619"/>
      <c r="NPL166" s="619"/>
      <c r="NPM166" s="619"/>
      <c r="NPN166" s="619"/>
      <c r="NPO166" s="619"/>
      <c r="NPP166" s="619"/>
      <c r="NPQ166" s="619"/>
      <c r="NPR166" s="619"/>
      <c r="NPS166" s="619"/>
      <c r="NPT166" s="619"/>
      <c r="NPU166" s="619"/>
      <c r="NPV166" s="619"/>
      <c r="NPW166" s="619"/>
      <c r="NPX166" s="619"/>
      <c r="NPY166" s="619"/>
      <c r="NPZ166" s="619"/>
      <c r="NQA166" s="619"/>
      <c r="NQB166" s="619"/>
      <c r="NQC166" s="619"/>
      <c r="NQD166" s="619"/>
      <c r="NQE166" s="619"/>
      <c r="NQF166" s="619"/>
      <c r="NQG166" s="619"/>
      <c r="NQH166" s="619"/>
      <c r="NQI166" s="619"/>
      <c r="NQJ166" s="619"/>
      <c r="NQK166" s="619"/>
      <c r="NQL166" s="619"/>
      <c r="NQM166" s="619"/>
      <c r="NQN166" s="619"/>
      <c r="NQO166" s="619"/>
      <c r="NQP166" s="619"/>
      <c r="NQQ166" s="619"/>
      <c r="NQR166" s="619"/>
      <c r="NQS166" s="619"/>
      <c r="NQT166" s="619"/>
      <c r="NQU166" s="619"/>
      <c r="NQV166" s="619"/>
      <c r="NQW166" s="619"/>
      <c r="NQX166" s="619"/>
      <c r="NQY166" s="619"/>
      <c r="NQZ166" s="619"/>
      <c r="NRA166" s="619"/>
      <c r="NRB166" s="619"/>
      <c r="NRC166" s="619"/>
      <c r="NRD166" s="619"/>
      <c r="NRE166" s="619"/>
      <c r="NRF166" s="619"/>
      <c r="NRG166" s="619"/>
      <c r="NRH166" s="619"/>
      <c r="NRI166" s="619"/>
      <c r="NRJ166" s="619"/>
      <c r="NRK166" s="619"/>
      <c r="NRL166" s="619"/>
      <c r="NRM166" s="619"/>
      <c r="NRN166" s="619"/>
      <c r="NRO166" s="619"/>
      <c r="NRP166" s="619"/>
      <c r="NRQ166" s="619"/>
      <c r="NRR166" s="619"/>
      <c r="NRS166" s="619"/>
      <c r="NRT166" s="619"/>
      <c r="NRU166" s="619"/>
      <c r="NRV166" s="619"/>
      <c r="NRW166" s="619"/>
      <c r="NRX166" s="619"/>
      <c r="NRY166" s="619"/>
      <c r="NRZ166" s="619"/>
      <c r="NSA166" s="619"/>
      <c r="NSB166" s="619"/>
      <c r="NSC166" s="619"/>
      <c r="NSD166" s="619"/>
      <c r="NSE166" s="619"/>
      <c r="NSF166" s="619"/>
      <c r="NSG166" s="619"/>
      <c r="NSH166" s="619"/>
      <c r="NSI166" s="619"/>
      <c r="NSJ166" s="619"/>
      <c r="NSK166" s="619"/>
      <c r="NSL166" s="619"/>
      <c r="NSM166" s="619"/>
      <c r="NSN166" s="619"/>
      <c r="NSO166" s="619"/>
      <c r="NSP166" s="619"/>
      <c r="NSQ166" s="619"/>
      <c r="NSR166" s="619"/>
      <c r="NSS166" s="619"/>
      <c r="NST166" s="619"/>
      <c r="NSU166" s="619"/>
      <c r="NSV166" s="619"/>
      <c r="NSW166" s="619"/>
      <c r="NSX166" s="619"/>
      <c r="NSY166" s="619"/>
      <c r="NSZ166" s="619"/>
      <c r="NTA166" s="619"/>
      <c r="NTB166" s="619"/>
      <c r="NTC166" s="619"/>
      <c r="NTD166" s="619"/>
      <c r="NTE166" s="619"/>
      <c r="NTF166" s="619"/>
      <c r="NTG166" s="619"/>
      <c r="NTH166" s="619"/>
      <c r="NTI166" s="619"/>
      <c r="NTJ166" s="619"/>
      <c r="NTK166" s="619"/>
      <c r="NTL166" s="619"/>
      <c r="NTM166" s="619"/>
      <c r="NTN166" s="619"/>
      <c r="NTO166" s="619"/>
      <c r="NTP166" s="619"/>
      <c r="NTQ166" s="619"/>
      <c r="NTR166" s="619"/>
      <c r="NTS166" s="619"/>
      <c r="NTT166" s="619"/>
      <c r="NTU166" s="619"/>
      <c r="NTV166" s="619"/>
      <c r="NTW166" s="619"/>
      <c r="NTX166" s="619"/>
      <c r="NTY166" s="619"/>
      <c r="NTZ166" s="619"/>
      <c r="NUA166" s="619"/>
      <c r="NUB166" s="619"/>
      <c r="NUC166" s="619"/>
      <c r="NUD166" s="619"/>
      <c r="NUE166" s="619"/>
      <c r="NUF166" s="619"/>
      <c r="NUG166" s="619"/>
      <c r="NUH166" s="619"/>
      <c r="NUI166" s="619"/>
      <c r="NUJ166" s="619"/>
      <c r="NUK166" s="619"/>
      <c r="NUL166" s="619"/>
      <c r="NUM166" s="619"/>
      <c r="NUN166" s="619"/>
      <c r="NUO166" s="619"/>
      <c r="NUP166" s="619"/>
      <c r="NUQ166" s="619"/>
      <c r="NUR166" s="619"/>
      <c r="NUS166" s="619"/>
      <c r="NUT166" s="619"/>
      <c r="NUU166" s="619"/>
      <c r="NUV166" s="619"/>
      <c r="NUW166" s="619"/>
      <c r="NUX166" s="619"/>
      <c r="NUY166" s="619"/>
      <c r="NUZ166" s="619"/>
      <c r="NVA166" s="619"/>
      <c r="NVB166" s="619"/>
      <c r="NVC166" s="619"/>
      <c r="NVD166" s="619"/>
      <c r="NVE166" s="619"/>
      <c r="NVF166" s="619"/>
      <c r="NVG166" s="619"/>
      <c r="NVH166" s="619"/>
      <c r="NVI166" s="619"/>
      <c r="NVJ166" s="619"/>
      <c r="NVK166" s="619"/>
      <c r="NVL166" s="619"/>
      <c r="NVM166" s="619"/>
      <c r="NVN166" s="619"/>
      <c r="NVO166" s="619"/>
      <c r="NVP166" s="619"/>
      <c r="NVQ166" s="619"/>
      <c r="NVR166" s="619"/>
      <c r="NVS166" s="619"/>
      <c r="NVT166" s="619"/>
      <c r="NVU166" s="619"/>
      <c r="NVV166" s="619"/>
      <c r="NVW166" s="619"/>
      <c r="NVX166" s="619"/>
      <c r="NVY166" s="619"/>
      <c r="NVZ166" s="619"/>
      <c r="NWA166" s="619"/>
      <c r="NWB166" s="619"/>
      <c r="NWC166" s="619"/>
      <c r="NWD166" s="619"/>
      <c r="NWE166" s="619"/>
      <c r="NWF166" s="619"/>
      <c r="NWG166" s="619"/>
      <c r="NWH166" s="619"/>
      <c r="NWI166" s="619"/>
      <c r="NWJ166" s="619"/>
      <c r="NWK166" s="619"/>
      <c r="NWL166" s="619"/>
      <c r="NWM166" s="619"/>
      <c r="NWN166" s="619"/>
      <c r="NWO166" s="619"/>
      <c r="NWP166" s="619"/>
      <c r="NWQ166" s="619"/>
      <c r="NWR166" s="619"/>
      <c r="NWS166" s="619"/>
      <c r="NWT166" s="619"/>
      <c r="NWU166" s="619"/>
      <c r="NWV166" s="619"/>
      <c r="NWW166" s="619"/>
      <c r="NWX166" s="619"/>
      <c r="NWY166" s="619"/>
      <c r="NWZ166" s="619"/>
      <c r="NXA166" s="619"/>
      <c r="NXB166" s="619"/>
      <c r="NXC166" s="619"/>
      <c r="NXD166" s="619"/>
      <c r="NXE166" s="619"/>
      <c r="NXF166" s="619"/>
      <c r="NXG166" s="619"/>
      <c r="NXH166" s="619"/>
      <c r="NXI166" s="619"/>
      <c r="NXJ166" s="619"/>
      <c r="NXK166" s="619"/>
      <c r="NXL166" s="619"/>
      <c r="NXM166" s="619"/>
      <c r="NXN166" s="619"/>
      <c r="NXO166" s="619"/>
      <c r="NXP166" s="619"/>
      <c r="NXQ166" s="619"/>
      <c r="NXR166" s="619"/>
      <c r="NXS166" s="619"/>
      <c r="NXT166" s="619"/>
      <c r="NXU166" s="619"/>
      <c r="NXV166" s="619"/>
      <c r="NXW166" s="619"/>
      <c r="NXX166" s="619"/>
      <c r="NXY166" s="619"/>
      <c r="NXZ166" s="619"/>
      <c r="NYA166" s="619"/>
      <c r="NYB166" s="619"/>
      <c r="NYC166" s="619"/>
      <c r="NYD166" s="619"/>
      <c r="NYE166" s="619"/>
      <c r="NYF166" s="619"/>
      <c r="NYG166" s="619"/>
      <c r="NYH166" s="619"/>
      <c r="NYI166" s="619"/>
      <c r="NYJ166" s="619"/>
      <c r="NYK166" s="619"/>
      <c r="NYL166" s="619"/>
      <c r="NYM166" s="619"/>
      <c r="NYN166" s="619"/>
      <c r="NYO166" s="619"/>
      <c r="NYP166" s="619"/>
      <c r="NYQ166" s="619"/>
      <c r="NYR166" s="619"/>
      <c r="NYS166" s="619"/>
      <c r="NYT166" s="619"/>
      <c r="NYU166" s="619"/>
      <c r="NYV166" s="619"/>
      <c r="NYW166" s="619"/>
      <c r="NYX166" s="619"/>
      <c r="NYY166" s="619"/>
      <c r="NYZ166" s="619"/>
      <c r="NZA166" s="619"/>
      <c r="NZB166" s="619"/>
      <c r="NZC166" s="619"/>
      <c r="NZD166" s="619"/>
      <c r="NZE166" s="619"/>
      <c r="NZF166" s="619"/>
      <c r="NZG166" s="619"/>
      <c r="NZH166" s="619"/>
      <c r="NZI166" s="619"/>
      <c r="NZJ166" s="619"/>
      <c r="NZK166" s="619"/>
      <c r="NZL166" s="619"/>
      <c r="NZM166" s="619"/>
      <c r="NZN166" s="619"/>
      <c r="NZO166" s="619"/>
      <c r="NZP166" s="619"/>
      <c r="NZQ166" s="619"/>
      <c r="NZR166" s="619"/>
      <c r="NZS166" s="619"/>
      <c r="NZT166" s="619"/>
      <c r="NZU166" s="619"/>
      <c r="NZV166" s="619"/>
      <c r="NZW166" s="619"/>
      <c r="NZX166" s="619"/>
      <c r="NZY166" s="619"/>
      <c r="NZZ166" s="619"/>
      <c r="OAA166" s="619"/>
      <c r="OAB166" s="619"/>
      <c r="OAC166" s="619"/>
      <c r="OAD166" s="619"/>
      <c r="OAE166" s="619"/>
      <c r="OAF166" s="619"/>
      <c r="OAG166" s="619"/>
      <c r="OAH166" s="619"/>
      <c r="OAI166" s="619"/>
      <c r="OAJ166" s="619"/>
      <c r="OAK166" s="619"/>
      <c r="OAL166" s="619"/>
      <c r="OAM166" s="619"/>
      <c r="OAN166" s="619"/>
      <c r="OAO166" s="619"/>
      <c r="OAP166" s="619"/>
      <c r="OAQ166" s="619"/>
      <c r="OAR166" s="619"/>
      <c r="OAS166" s="619"/>
      <c r="OAT166" s="619"/>
      <c r="OAU166" s="619"/>
      <c r="OAV166" s="619"/>
      <c r="OAW166" s="619"/>
      <c r="OAX166" s="619"/>
      <c r="OAY166" s="619"/>
      <c r="OAZ166" s="619"/>
      <c r="OBA166" s="619"/>
      <c r="OBB166" s="619"/>
      <c r="OBC166" s="619"/>
      <c r="OBD166" s="619"/>
      <c r="OBE166" s="619"/>
      <c r="OBF166" s="619"/>
      <c r="OBG166" s="619"/>
      <c r="OBH166" s="619"/>
      <c r="OBI166" s="619"/>
      <c r="OBJ166" s="619"/>
      <c r="OBK166" s="619"/>
      <c r="OBL166" s="619"/>
      <c r="OBM166" s="619"/>
      <c r="OBN166" s="619"/>
      <c r="OBO166" s="619"/>
      <c r="OBP166" s="619"/>
      <c r="OBQ166" s="619"/>
      <c r="OBR166" s="619"/>
      <c r="OBS166" s="619"/>
      <c r="OBT166" s="619"/>
      <c r="OBU166" s="619"/>
      <c r="OBV166" s="619"/>
      <c r="OBW166" s="619"/>
      <c r="OBX166" s="619"/>
      <c r="OBY166" s="619"/>
      <c r="OBZ166" s="619"/>
      <c r="OCA166" s="619"/>
      <c r="OCB166" s="619"/>
      <c r="OCC166" s="619"/>
      <c r="OCD166" s="619"/>
      <c r="OCE166" s="619"/>
      <c r="OCF166" s="619"/>
      <c r="OCG166" s="619"/>
      <c r="OCH166" s="619"/>
      <c r="OCI166" s="619"/>
      <c r="OCJ166" s="619"/>
      <c r="OCK166" s="619"/>
      <c r="OCL166" s="619"/>
      <c r="OCM166" s="619"/>
      <c r="OCN166" s="619"/>
      <c r="OCO166" s="619"/>
      <c r="OCP166" s="619"/>
      <c r="OCQ166" s="619"/>
      <c r="OCR166" s="619"/>
      <c r="OCS166" s="619"/>
      <c r="OCT166" s="619"/>
      <c r="OCU166" s="619"/>
      <c r="OCV166" s="619"/>
      <c r="OCW166" s="619"/>
      <c r="OCX166" s="619"/>
      <c r="OCY166" s="619"/>
      <c r="OCZ166" s="619"/>
      <c r="ODA166" s="619"/>
      <c r="ODB166" s="619"/>
      <c r="ODC166" s="619"/>
      <c r="ODD166" s="619"/>
      <c r="ODE166" s="619"/>
      <c r="ODF166" s="619"/>
      <c r="ODG166" s="619"/>
      <c r="ODH166" s="619"/>
      <c r="ODI166" s="619"/>
      <c r="ODJ166" s="619"/>
      <c r="ODK166" s="619"/>
      <c r="ODL166" s="619"/>
      <c r="ODM166" s="619"/>
      <c r="ODN166" s="619"/>
      <c r="ODO166" s="619"/>
      <c r="ODP166" s="619"/>
      <c r="ODQ166" s="619"/>
      <c r="ODR166" s="619"/>
      <c r="ODS166" s="619"/>
      <c r="ODT166" s="619"/>
      <c r="ODU166" s="619"/>
      <c r="ODV166" s="619"/>
      <c r="ODW166" s="619"/>
      <c r="ODX166" s="619"/>
      <c r="ODY166" s="619"/>
      <c r="ODZ166" s="619"/>
      <c r="OEA166" s="619"/>
      <c r="OEB166" s="619"/>
      <c r="OEC166" s="619"/>
      <c r="OED166" s="619"/>
      <c r="OEE166" s="619"/>
      <c r="OEF166" s="619"/>
      <c r="OEG166" s="619"/>
      <c r="OEH166" s="619"/>
      <c r="OEI166" s="619"/>
      <c r="OEJ166" s="619"/>
      <c r="OEK166" s="619"/>
      <c r="OEL166" s="619"/>
      <c r="OEM166" s="619"/>
      <c r="OEN166" s="619"/>
      <c r="OEO166" s="619"/>
      <c r="OEP166" s="619"/>
      <c r="OEQ166" s="619"/>
      <c r="OER166" s="619"/>
      <c r="OES166" s="619"/>
      <c r="OET166" s="619"/>
      <c r="OEU166" s="619"/>
      <c r="OEV166" s="619"/>
      <c r="OEW166" s="619"/>
      <c r="OEX166" s="619"/>
      <c r="OEY166" s="619"/>
      <c r="OEZ166" s="619"/>
      <c r="OFA166" s="619"/>
      <c r="OFB166" s="619"/>
      <c r="OFC166" s="619"/>
      <c r="OFD166" s="619"/>
      <c r="OFE166" s="619"/>
      <c r="OFF166" s="619"/>
      <c r="OFG166" s="619"/>
      <c r="OFH166" s="619"/>
      <c r="OFI166" s="619"/>
      <c r="OFJ166" s="619"/>
      <c r="OFK166" s="619"/>
      <c r="OFL166" s="619"/>
      <c r="OFM166" s="619"/>
      <c r="OFN166" s="619"/>
      <c r="OFO166" s="619"/>
      <c r="OFP166" s="619"/>
      <c r="OFQ166" s="619"/>
      <c r="OFR166" s="619"/>
      <c r="OFS166" s="619"/>
      <c r="OFT166" s="619"/>
      <c r="OFU166" s="619"/>
      <c r="OFV166" s="619"/>
      <c r="OFW166" s="619"/>
      <c r="OFX166" s="619"/>
      <c r="OFY166" s="619"/>
      <c r="OFZ166" s="619"/>
      <c r="OGA166" s="619"/>
      <c r="OGB166" s="619"/>
      <c r="OGC166" s="619"/>
      <c r="OGD166" s="619"/>
      <c r="OGE166" s="619"/>
      <c r="OGF166" s="619"/>
      <c r="OGG166" s="619"/>
      <c r="OGH166" s="619"/>
      <c r="OGI166" s="619"/>
      <c r="OGJ166" s="619"/>
      <c r="OGK166" s="619"/>
      <c r="OGL166" s="619"/>
      <c r="OGM166" s="619"/>
      <c r="OGN166" s="619"/>
      <c r="OGO166" s="619"/>
      <c r="OGP166" s="619"/>
      <c r="OGQ166" s="619"/>
      <c r="OGR166" s="619"/>
      <c r="OGS166" s="619"/>
      <c r="OGT166" s="619"/>
      <c r="OGU166" s="619"/>
      <c r="OGV166" s="619"/>
      <c r="OGW166" s="619"/>
      <c r="OGX166" s="619"/>
      <c r="OGY166" s="619"/>
      <c r="OGZ166" s="619"/>
      <c r="OHA166" s="619"/>
      <c r="OHB166" s="619"/>
      <c r="OHC166" s="619"/>
      <c r="OHD166" s="619"/>
      <c r="OHE166" s="619"/>
      <c r="OHF166" s="619"/>
      <c r="OHG166" s="619"/>
      <c r="OHH166" s="619"/>
      <c r="OHI166" s="619"/>
      <c r="OHJ166" s="619"/>
      <c r="OHK166" s="619"/>
      <c r="OHL166" s="619"/>
      <c r="OHM166" s="619"/>
      <c r="OHN166" s="619"/>
      <c r="OHO166" s="619"/>
      <c r="OHP166" s="619"/>
      <c r="OHQ166" s="619"/>
      <c r="OHR166" s="619"/>
      <c r="OHS166" s="619"/>
      <c r="OHT166" s="619"/>
      <c r="OHU166" s="619"/>
      <c r="OHV166" s="619"/>
      <c r="OHW166" s="619"/>
      <c r="OHX166" s="619"/>
      <c r="OHY166" s="619"/>
      <c r="OHZ166" s="619"/>
      <c r="OIA166" s="619"/>
      <c r="OIB166" s="619"/>
      <c r="OIC166" s="619"/>
      <c r="OID166" s="619"/>
      <c r="OIE166" s="619"/>
      <c r="OIF166" s="619"/>
      <c r="OIG166" s="619"/>
      <c r="OIH166" s="619"/>
      <c r="OII166" s="619"/>
      <c r="OIJ166" s="619"/>
      <c r="OIK166" s="619"/>
      <c r="OIL166" s="619"/>
      <c r="OIM166" s="619"/>
      <c r="OIN166" s="619"/>
      <c r="OIO166" s="619"/>
      <c r="OIP166" s="619"/>
      <c r="OIQ166" s="619"/>
      <c r="OIR166" s="619"/>
      <c r="OIS166" s="619"/>
      <c r="OIT166" s="619"/>
      <c r="OIU166" s="619"/>
      <c r="OIV166" s="619"/>
      <c r="OIW166" s="619"/>
      <c r="OIX166" s="619"/>
      <c r="OIY166" s="619"/>
      <c r="OIZ166" s="619"/>
      <c r="OJA166" s="619"/>
      <c r="OJB166" s="619"/>
      <c r="OJC166" s="619"/>
      <c r="OJD166" s="619"/>
      <c r="OJE166" s="619"/>
      <c r="OJF166" s="619"/>
      <c r="OJG166" s="619"/>
      <c r="OJH166" s="619"/>
      <c r="OJI166" s="619"/>
      <c r="OJJ166" s="619"/>
      <c r="OJK166" s="619"/>
      <c r="OJL166" s="619"/>
      <c r="OJM166" s="619"/>
      <c r="OJN166" s="619"/>
      <c r="OJO166" s="619"/>
      <c r="OJP166" s="619"/>
      <c r="OJQ166" s="619"/>
      <c r="OJR166" s="619"/>
      <c r="OJS166" s="619"/>
      <c r="OJT166" s="619"/>
      <c r="OJU166" s="619"/>
      <c r="OJV166" s="619"/>
      <c r="OJW166" s="619"/>
      <c r="OJX166" s="619"/>
      <c r="OJY166" s="619"/>
      <c r="OJZ166" s="619"/>
      <c r="OKA166" s="619"/>
      <c r="OKB166" s="619"/>
      <c r="OKC166" s="619"/>
      <c r="OKD166" s="619"/>
      <c r="OKE166" s="619"/>
      <c r="OKF166" s="619"/>
      <c r="OKG166" s="619"/>
      <c r="OKH166" s="619"/>
      <c r="OKI166" s="619"/>
      <c r="OKJ166" s="619"/>
      <c r="OKK166" s="619"/>
      <c r="OKL166" s="619"/>
      <c r="OKM166" s="619"/>
      <c r="OKN166" s="619"/>
      <c r="OKO166" s="619"/>
      <c r="OKP166" s="619"/>
      <c r="OKQ166" s="619"/>
      <c r="OKR166" s="619"/>
      <c r="OKS166" s="619"/>
      <c r="OKT166" s="619"/>
      <c r="OKU166" s="619"/>
      <c r="OKV166" s="619"/>
      <c r="OKW166" s="619"/>
      <c r="OKX166" s="619"/>
      <c r="OKY166" s="619"/>
      <c r="OKZ166" s="619"/>
      <c r="OLA166" s="619"/>
      <c r="OLB166" s="619"/>
      <c r="OLC166" s="619"/>
      <c r="OLD166" s="619"/>
      <c r="OLE166" s="619"/>
      <c r="OLF166" s="619"/>
      <c r="OLG166" s="619"/>
      <c r="OLH166" s="619"/>
      <c r="OLI166" s="619"/>
      <c r="OLJ166" s="619"/>
      <c r="OLK166" s="619"/>
      <c r="OLL166" s="619"/>
      <c r="OLM166" s="619"/>
      <c r="OLN166" s="619"/>
      <c r="OLO166" s="619"/>
      <c r="OLP166" s="619"/>
      <c r="OLQ166" s="619"/>
      <c r="OLR166" s="619"/>
      <c r="OLS166" s="619"/>
      <c r="OLT166" s="619"/>
      <c r="OLU166" s="619"/>
      <c r="OLV166" s="619"/>
      <c r="OLW166" s="619"/>
      <c r="OLX166" s="619"/>
      <c r="OLY166" s="619"/>
      <c r="OLZ166" s="619"/>
      <c r="OMA166" s="619"/>
      <c r="OMB166" s="619"/>
      <c r="OMC166" s="619"/>
      <c r="OMD166" s="619"/>
      <c r="OME166" s="619"/>
      <c r="OMF166" s="619"/>
      <c r="OMG166" s="619"/>
      <c r="OMH166" s="619"/>
      <c r="OMI166" s="619"/>
      <c r="OMJ166" s="619"/>
      <c r="OMK166" s="619"/>
      <c r="OML166" s="619"/>
      <c r="OMM166" s="619"/>
      <c r="OMN166" s="619"/>
      <c r="OMO166" s="619"/>
      <c r="OMP166" s="619"/>
      <c r="OMQ166" s="619"/>
      <c r="OMR166" s="619"/>
      <c r="OMS166" s="619"/>
      <c r="OMT166" s="619"/>
      <c r="OMU166" s="619"/>
      <c r="OMV166" s="619"/>
      <c r="OMW166" s="619"/>
      <c r="OMX166" s="619"/>
      <c r="OMY166" s="619"/>
      <c r="OMZ166" s="619"/>
      <c r="ONA166" s="619"/>
      <c r="ONB166" s="619"/>
      <c r="ONC166" s="619"/>
      <c r="OND166" s="619"/>
      <c r="ONE166" s="619"/>
      <c r="ONF166" s="619"/>
      <c r="ONG166" s="619"/>
      <c r="ONH166" s="619"/>
      <c r="ONI166" s="619"/>
      <c r="ONJ166" s="619"/>
      <c r="ONK166" s="619"/>
      <c r="ONL166" s="619"/>
      <c r="ONM166" s="619"/>
      <c r="ONN166" s="619"/>
      <c r="ONO166" s="619"/>
      <c r="ONP166" s="619"/>
      <c r="ONQ166" s="619"/>
      <c r="ONR166" s="619"/>
      <c r="ONS166" s="619"/>
      <c r="ONT166" s="619"/>
      <c r="ONU166" s="619"/>
      <c r="ONV166" s="619"/>
      <c r="ONW166" s="619"/>
      <c r="ONX166" s="619"/>
      <c r="ONY166" s="619"/>
      <c r="ONZ166" s="619"/>
      <c r="OOA166" s="619"/>
      <c r="OOB166" s="619"/>
      <c r="OOC166" s="619"/>
      <c r="OOD166" s="619"/>
      <c r="OOE166" s="619"/>
      <c r="OOF166" s="619"/>
      <c r="OOG166" s="619"/>
      <c r="OOH166" s="619"/>
      <c r="OOI166" s="619"/>
      <c r="OOJ166" s="619"/>
      <c r="OOK166" s="619"/>
      <c r="OOL166" s="619"/>
      <c r="OOM166" s="619"/>
      <c r="OON166" s="619"/>
      <c r="OOO166" s="619"/>
      <c r="OOP166" s="619"/>
      <c r="OOQ166" s="619"/>
      <c r="OOR166" s="619"/>
      <c r="OOS166" s="619"/>
      <c r="OOT166" s="619"/>
      <c r="OOU166" s="619"/>
      <c r="OOV166" s="619"/>
      <c r="OOW166" s="619"/>
      <c r="OOX166" s="619"/>
      <c r="OOY166" s="619"/>
      <c r="OOZ166" s="619"/>
      <c r="OPA166" s="619"/>
      <c r="OPB166" s="619"/>
      <c r="OPC166" s="619"/>
      <c r="OPD166" s="619"/>
      <c r="OPE166" s="619"/>
      <c r="OPF166" s="619"/>
      <c r="OPG166" s="619"/>
      <c r="OPH166" s="619"/>
      <c r="OPI166" s="619"/>
      <c r="OPJ166" s="619"/>
      <c r="OPK166" s="619"/>
      <c r="OPL166" s="619"/>
      <c r="OPM166" s="619"/>
      <c r="OPN166" s="619"/>
      <c r="OPO166" s="619"/>
      <c r="OPP166" s="619"/>
      <c r="OPQ166" s="619"/>
      <c r="OPR166" s="619"/>
      <c r="OPS166" s="619"/>
      <c r="OPT166" s="619"/>
      <c r="OPU166" s="619"/>
      <c r="OPV166" s="619"/>
      <c r="OPW166" s="619"/>
      <c r="OPX166" s="619"/>
      <c r="OPY166" s="619"/>
      <c r="OPZ166" s="619"/>
      <c r="OQA166" s="619"/>
      <c r="OQB166" s="619"/>
      <c r="OQC166" s="619"/>
      <c r="OQD166" s="619"/>
      <c r="OQE166" s="619"/>
      <c r="OQF166" s="619"/>
      <c r="OQG166" s="619"/>
      <c r="OQH166" s="619"/>
      <c r="OQI166" s="619"/>
      <c r="OQJ166" s="619"/>
      <c r="OQK166" s="619"/>
      <c r="OQL166" s="619"/>
      <c r="OQM166" s="619"/>
      <c r="OQN166" s="619"/>
      <c r="OQO166" s="619"/>
      <c r="OQP166" s="619"/>
      <c r="OQQ166" s="619"/>
      <c r="OQR166" s="619"/>
      <c r="OQS166" s="619"/>
      <c r="OQT166" s="619"/>
      <c r="OQU166" s="619"/>
      <c r="OQV166" s="619"/>
      <c r="OQW166" s="619"/>
      <c r="OQX166" s="619"/>
      <c r="OQY166" s="619"/>
      <c r="OQZ166" s="619"/>
      <c r="ORA166" s="619"/>
      <c r="ORB166" s="619"/>
      <c r="ORC166" s="619"/>
      <c r="ORD166" s="619"/>
      <c r="ORE166" s="619"/>
      <c r="ORF166" s="619"/>
      <c r="ORG166" s="619"/>
      <c r="ORH166" s="619"/>
      <c r="ORI166" s="619"/>
      <c r="ORJ166" s="619"/>
      <c r="ORK166" s="619"/>
      <c r="ORL166" s="619"/>
      <c r="ORM166" s="619"/>
      <c r="ORN166" s="619"/>
      <c r="ORO166" s="619"/>
      <c r="ORP166" s="619"/>
      <c r="ORQ166" s="619"/>
      <c r="ORR166" s="619"/>
      <c r="ORS166" s="619"/>
      <c r="ORT166" s="619"/>
      <c r="ORU166" s="619"/>
      <c r="ORV166" s="619"/>
      <c r="ORW166" s="619"/>
      <c r="ORX166" s="619"/>
      <c r="ORY166" s="619"/>
      <c r="ORZ166" s="619"/>
      <c r="OSA166" s="619"/>
      <c r="OSB166" s="619"/>
      <c r="OSC166" s="619"/>
      <c r="OSD166" s="619"/>
      <c r="OSE166" s="619"/>
      <c r="OSF166" s="619"/>
      <c r="OSG166" s="619"/>
      <c r="OSH166" s="619"/>
      <c r="OSI166" s="619"/>
      <c r="OSJ166" s="619"/>
      <c r="OSK166" s="619"/>
      <c r="OSL166" s="619"/>
      <c r="OSM166" s="619"/>
      <c r="OSN166" s="619"/>
      <c r="OSO166" s="619"/>
      <c r="OSP166" s="619"/>
      <c r="OSQ166" s="619"/>
      <c r="OSR166" s="619"/>
      <c r="OSS166" s="619"/>
      <c r="OST166" s="619"/>
      <c r="OSU166" s="619"/>
      <c r="OSV166" s="619"/>
      <c r="OSW166" s="619"/>
      <c r="OSX166" s="619"/>
      <c r="OSY166" s="619"/>
      <c r="OSZ166" s="619"/>
      <c r="OTA166" s="619"/>
      <c r="OTB166" s="619"/>
      <c r="OTC166" s="619"/>
      <c r="OTD166" s="619"/>
      <c r="OTE166" s="619"/>
      <c r="OTF166" s="619"/>
      <c r="OTG166" s="619"/>
      <c r="OTH166" s="619"/>
      <c r="OTI166" s="619"/>
      <c r="OTJ166" s="619"/>
      <c r="OTK166" s="619"/>
      <c r="OTL166" s="619"/>
      <c r="OTM166" s="619"/>
      <c r="OTN166" s="619"/>
      <c r="OTO166" s="619"/>
      <c r="OTP166" s="619"/>
      <c r="OTQ166" s="619"/>
      <c r="OTR166" s="619"/>
      <c r="OTS166" s="619"/>
      <c r="OTT166" s="619"/>
      <c r="OTU166" s="619"/>
      <c r="OTV166" s="619"/>
      <c r="OTW166" s="619"/>
      <c r="OTX166" s="619"/>
      <c r="OTY166" s="619"/>
      <c r="OTZ166" s="619"/>
      <c r="OUA166" s="619"/>
      <c r="OUB166" s="619"/>
      <c r="OUC166" s="619"/>
      <c r="OUD166" s="619"/>
      <c r="OUE166" s="619"/>
      <c r="OUF166" s="619"/>
      <c r="OUG166" s="619"/>
      <c r="OUH166" s="619"/>
      <c r="OUI166" s="619"/>
      <c r="OUJ166" s="619"/>
      <c r="OUK166" s="619"/>
      <c r="OUL166" s="619"/>
      <c r="OUM166" s="619"/>
      <c r="OUN166" s="619"/>
      <c r="OUO166" s="619"/>
      <c r="OUP166" s="619"/>
      <c r="OUQ166" s="619"/>
      <c r="OUR166" s="619"/>
      <c r="OUS166" s="619"/>
      <c r="OUT166" s="619"/>
      <c r="OUU166" s="619"/>
      <c r="OUV166" s="619"/>
      <c r="OUW166" s="619"/>
      <c r="OUX166" s="619"/>
      <c r="OUY166" s="619"/>
      <c r="OUZ166" s="619"/>
      <c r="OVA166" s="619"/>
      <c r="OVB166" s="619"/>
      <c r="OVC166" s="619"/>
      <c r="OVD166" s="619"/>
      <c r="OVE166" s="619"/>
      <c r="OVF166" s="619"/>
      <c r="OVG166" s="619"/>
      <c r="OVH166" s="619"/>
      <c r="OVI166" s="619"/>
      <c r="OVJ166" s="619"/>
      <c r="OVK166" s="619"/>
      <c r="OVL166" s="619"/>
      <c r="OVM166" s="619"/>
      <c r="OVN166" s="619"/>
      <c r="OVO166" s="619"/>
      <c r="OVP166" s="619"/>
      <c r="OVQ166" s="619"/>
      <c r="OVR166" s="619"/>
      <c r="OVS166" s="619"/>
      <c r="OVT166" s="619"/>
      <c r="OVU166" s="619"/>
      <c r="OVV166" s="619"/>
      <c r="OVW166" s="619"/>
      <c r="OVX166" s="619"/>
      <c r="OVY166" s="619"/>
      <c r="OVZ166" s="619"/>
      <c r="OWA166" s="619"/>
      <c r="OWB166" s="619"/>
      <c r="OWC166" s="619"/>
      <c r="OWD166" s="619"/>
      <c r="OWE166" s="619"/>
      <c r="OWF166" s="619"/>
      <c r="OWG166" s="619"/>
      <c r="OWH166" s="619"/>
      <c r="OWI166" s="619"/>
      <c r="OWJ166" s="619"/>
      <c r="OWK166" s="619"/>
      <c r="OWL166" s="619"/>
      <c r="OWM166" s="619"/>
      <c r="OWN166" s="619"/>
      <c r="OWO166" s="619"/>
      <c r="OWP166" s="619"/>
      <c r="OWQ166" s="619"/>
      <c r="OWR166" s="619"/>
      <c r="OWS166" s="619"/>
      <c r="OWT166" s="619"/>
      <c r="OWU166" s="619"/>
      <c r="OWV166" s="619"/>
      <c r="OWW166" s="619"/>
      <c r="OWX166" s="619"/>
      <c r="OWY166" s="619"/>
      <c r="OWZ166" s="619"/>
      <c r="OXA166" s="619"/>
      <c r="OXB166" s="619"/>
      <c r="OXC166" s="619"/>
      <c r="OXD166" s="619"/>
      <c r="OXE166" s="619"/>
      <c r="OXF166" s="619"/>
      <c r="OXG166" s="619"/>
      <c r="OXH166" s="619"/>
      <c r="OXI166" s="619"/>
      <c r="OXJ166" s="619"/>
      <c r="OXK166" s="619"/>
      <c r="OXL166" s="619"/>
      <c r="OXM166" s="619"/>
      <c r="OXN166" s="619"/>
      <c r="OXO166" s="619"/>
      <c r="OXP166" s="619"/>
      <c r="OXQ166" s="619"/>
      <c r="OXR166" s="619"/>
      <c r="OXS166" s="619"/>
      <c r="OXT166" s="619"/>
      <c r="OXU166" s="619"/>
      <c r="OXV166" s="619"/>
      <c r="OXW166" s="619"/>
      <c r="OXX166" s="619"/>
      <c r="OXY166" s="619"/>
      <c r="OXZ166" s="619"/>
      <c r="OYA166" s="619"/>
      <c r="OYB166" s="619"/>
      <c r="OYC166" s="619"/>
      <c r="OYD166" s="619"/>
      <c r="OYE166" s="619"/>
      <c r="OYF166" s="619"/>
      <c r="OYG166" s="619"/>
      <c r="OYH166" s="619"/>
      <c r="OYI166" s="619"/>
      <c r="OYJ166" s="619"/>
      <c r="OYK166" s="619"/>
      <c r="OYL166" s="619"/>
      <c r="OYM166" s="619"/>
      <c r="OYN166" s="619"/>
      <c r="OYO166" s="619"/>
      <c r="OYP166" s="619"/>
      <c r="OYQ166" s="619"/>
      <c r="OYR166" s="619"/>
      <c r="OYS166" s="619"/>
      <c r="OYT166" s="619"/>
      <c r="OYU166" s="619"/>
      <c r="OYV166" s="619"/>
      <c r="OYW166" s="619"/>
      <c r="OYX166" s="619"/>
      <c r="OYY166" s="619"/>
      <c r="OYZ166" s="619"/>
      <c r="OZA166" s="619"/>
      <c r="OZB166" s="619"/>
      <c r="OZC166" s="619"/>
      <c r="OZD166" s="619"/>
      <c r="OZE166" s="619"/>
      <c r="OZF166" s="619"/>
      <c r="OZG166" s="619"/>
      <c r="OZH166" s="619"/>
      <c r="OZI166" s="619"/>
      <c r="OZJ166" s="619"/>
      <c r="OZK166" s="619"/>
      <c r="OZL166" s="619"/>
      <c r="OZM166" s="619"/>
      <c r="OZN166" s="619"/>
      <c r="OZO166" s="619"/>
      <c r="OZP166" s="619"/>
      <c r="OZQ166" s="619"/>
      <c r="OZR166" s="619"/>
      <c r="OZS166" s="619"/>
      <c r="OZT166" s="619"/>
      <c r="OZU166" s="619"/>
      <c r="OZV166" s="619"/>
      <c r="OZW166" s="619"/>
      <c r="OZX166" s="619"/>
      <c r="OZY166" s="619"/>
      <c r="OZZ166" s="619"/>
      <c r="PAA166" s="619"/>
      <c r="PAB166" s="619"/>
      <c r="PAC166" s="619"/>
      <c r="PAD166" s="619"/>
      <c r="PAE166" s="619"/>
      <c r="PAF166" s="619"/>
      <c r="PAG166" s="619"/>
      <c r="PAH166" s="619"/>
      <c r="PAI166" s="619"/>
      <c r="PAJ166" s="619"/>
      <c r="PAK166" s="619"/>
      <c r="PAL166" s="619"/>
      <c r="PAM166" s="619"/>
      <c r="PAN166" s="619"/>
      <c r="PAO166" s="619"/>
      <c r="PAP166" s="619"/>
      <c r="PAQ166" s="619"/>
      <c r="PAR166" s="619"/>
      <c r="PAS166" s="619"/>
      <c r="PAT166" s="619"/>
      <c r="PAU166" s="619"/>
      <c r="PAV166" s="619"/>
      <c r="PAW166" s="619"/>
      <c r="PAX166" s="619"/>
      <c r="PAY166" s="619"/>
      <c r="PAZ166" s="619"/>
      <c r="PBA166" s="619"/>
      <c r="PBB166" s="619"/>
      <c r="PBC166" s="619"/>
      <c r="PBD166" s="619"/>
      <c r="PBE166" s="619"/>
      <c r="PBF166" s="619"/>
      <c r="PBG166" s="619"/>
      <c r="PBH166" s="619"/>
      <c r="PBI166" s="619"/>
      <c r="PBJ166" s="619"/>
      <c r="PBK166" s="619"/>
      <c r="PBL166" s="619"/>
      <c r="PBM166" s="619"/>
      <c r="PBN166" s="619"/>
      <c r="PBO166" s="619"/>
      <c r="PBP166" s="619"/>
      <c r="PBQ166" s="619"/>
      <c r="PBR166" s="619"/>
      <c r="PBS166" s="619"/>
      <c r="PBT166" s="619"/>
      <c r="PBU166" s="619"/>
      <c r="PBV166" s="619"/>
      <c r="PBW166" s="619"/>
      <c r="PBX166" s="619"/>
      <c r="PBY166" s="619"/>
      <c r="PBZ166" s="619"/>
      <c r="PCA166" s="619"/>
      <c r="PCB166" s="619"/>
      <c r="PCC166" s="619"/>
      <c r="PCD166" s="619"/>
      <c r="PCE166" s="619"/>
      <c r="PCF166" s="619"/>
      <c r="PCG166" s="619"/>
      <c r="PCH166" s="619"/>
      <c r="PCI166" s="619"/>
      <c r="PCJ166" s="619"/>
      <c r="PCK166" s="619"/>
      <c r="PCL166" s="619"/>
      <c r="PCM166" s="619"/>
      <c r="PCN166" s="619"/>
      <c r="PCO166" s="619"/>
      <c r="PCP166" s="619"/>
      <c r="PCQ166" s="619"/>
      <c r="PCR166" s="619"/>
      <c r="PCS166" s="619"/>
      <c r="PCT166" s="619"/>
      <c r="PCU166" s="619"/>
      <c r="PCV166" s="619"/>
      <c r="PCW166" s="619"/>
      <c r="PCX166" s="619"/>
      <c r="PCY166" s="619"/>
      <c r="PCZ166" s="619"/>
      <c r="PDA166" s="619"/>
      <c r="PDB166" s="619"/>
      <c r="PDC166" s="619"/>
      <c r="PDD166" s="619"/>
      <c r="PDE166" s="619"/>
      <c r="PDF166" s="619"/>
      <c r="PDG166" s="619"/>
      <c r="PDH166" s="619"/>
      <c r="PDI166" s="619"/>
      <c r="PDJ166" s="619"/>
      <c r="PDK166" s="619"/>
      <c r="PDL166" s="619"/>
      <c r="PDM166" s="619"/>
      <c r="PDN166" s="619"/>
      <c r="PDO166" s="619"/>
      <c r="PDP166" s="619"/>
      <c r="PDQ166" s="619"/>
      <c r="PDR166" s="619"/>
      <c r="PDS166" s="619"/>
      <c r="PDT166" s="619"/>
      <c r="PDU166" s="619"/>
      <c r="PDV166" s="619"/>
      <c r="PDW166" s="619"/>
      <c r="PDX166" s="619"/>
      <c r="PDY166" s="619"/>
      <c r="PDZ166" s="619"/>
      <c r="PEA166" s="619"/>
      <c r="PEB166" s="619"/>
      <c r="PEC166" s="619"/>
      <c r="PED166" s="619"/>
      <c r="PEE166" s="619"/>
      <c r="PEF166" s="619"/>
      <c r="PEG166" s="619"/>
      <c r="PEH166" s="619"/>
      <c r="PEI166" s="619"/>
      <c r="PEJ166" s="619"/>
      <c r="PEK166" s="619"/>
      <c r="PEL166" s="619"/>
      <c r="PEM166" s="619"/>
      <c r="PEN166" s="619"/>
      <c r="PEO166" s="619"/>
      <c r="PEP166" s="619"/>
      <c r="PEQ166" s="619"/>
      <c r="PER166" s="619"/>
      <c r="PES166" s="619"/>
      <c r="PET166" s="619"/>
      <c r="PEU166" s="619"/>
      <c r="PEV166" s="619"/>
      <c r="PEW166" s="619"/>
      <c r="PEX166" s="619"/>
      <c r="PEY166" s="619"/>
      <c r="PEZ166" s="619"/>
      <c r="PFA166" s="619"/>
      <c r="PFB166" s="619"/>
      <c r="PFC166" s="619"/>
      <c r="PFD166" s="619"/>
      <c r="PFE166" s="619"/>
      <c r="PFF166" s="619"/>
      <c r="PFG166" s="619"/>
      <c r="PFH166" s="619"/>
      <c r="PFI166" s="619"/>
      <c r="PFJ166" s="619"/>
      <c r="PFK166" s="619"/>
      <c r="PFL166" s="619"/>
      <c r="PFM166" s="619"/>
      <c r="PFN166" s="619"/>
      <c r="PFO166" s="619"/>
      <c r="PFP166" s="619"/>
      <c r="PFQ166" s="619"/>
      <c r="PFR166" s="619"/>
      <c r="PFS166" s="619"/>
      <c r="PFT166" s="619"/>
      <c r="PFU166" s="619"/>
      <c r="PFV166" s="619"/>
      <c r="PFW166" s="619"/>
      <c r="PFX166" s="619"/>
      <c r="PFY166" s="619"/>
      <c r="PFZ166" s="619"/>
      <c r="PGA166" s="619"/>
      <c r="PGB166" s="619"/>
      <c r="PGC166" s="619"/>
      <c r="PGD166" s="619"/>
      <c r="PGE166" s="619"/>
      <c r="PGF166" s="619"/>
      <c r="PGG166" s="619"/>
      <c r="PGH166" s="619"/>
      <c r="PGI166" s="619"/>
      <c r="PGJ166" s="619"/>
      <c r="PGK166" s="619"/>
      <c r="PGL166" s="619"/>
      <c r="PGM166" s="619"/>
      <c r="PGN166" s="619"/>
      <c r="PGO166" s="619"/>
      <c r="PGP166" s="619"/>
      <c r="PGQ166" s="619"/>
      <c r="PGR166" s="619"/>
      <c r="PGS166" s="619"/>
      <c r="PGT166" s="619"/>
      <c r="PGU166" s="619"/>
      <c r="PGV166" s="619"/>
      <c r="PGW166" s="619"/>
      <c r="PGX166" s="619"/>
      <c r="PGY166" s="619"/>
      <c r="PGZ166" s="619"/>
      <c r="PHA166" s="619"/>
      <c r="PHB166" s="619"/>
      <c r="PHC166" s="619"/>
      <c r="PHD166" s="619"/>
      <c r="PHE166" s="619"/>
      <c r="PHF166" s="619"/>
      <c r="PHG166" s="619"/>
      <c r="PHH166" s="619"/>
      <c r="PHI166" s="619"/>
      <c r="PHJ166" s="619"/>
      <c r="PHK166" s="619"/>
      <c r="PHL166" s="619"/>
      <c r="PHM166" s="619"/>
      <c r="PHN166" s="619"/>
      <c r="PHO166" s="619"/>
      <c r="PHP166" s="619"/>
      <c r="PHQ166" s="619"/>
      <c r="PHR166" s="619"/>
      <c r="PHS166" s="619"/>
      <c r="PHT166" s="619"/>
      <c r="PHU166" s="619"/>
      <c r="PHV166" s="619"/>
      <c r="PHW166" s="619"/>
      <c r="PHX166" s="619"/>
      <c r="PHY166" s="619"/>
      <c r="PHZ166" s="619"/>
      <c r="PIA166" s="619"/>
      <c r="PIB166" s="619"/>
      <c r="PIC166" s="619"/>
      <c r="PID166" s="619"/>
      <c r="PIE166" s="619"/>
      <c r="PIF166" s="619"/>
      <c r="PIG166" s="619"/>
      <c r="PIH166" s="619"/>
      <c r="PII166" s="619"/>
      <c r="PIJ166" s="619"/>
      <c r="PIK166" s="619"/>
      <c r="PIL166" s="619"/>
      <c r="PIM166" s="619"/>
      <c r="PIN166" s="619"/>
      <c r="PIO166" s="619"/>
      <c r="PIP166" s="619"/>
      <c r="PIQ166" s="619"/>
      <c r="PIR166" s="619"/>
      <c r="PIS166" s="619"/>
      <c r="PIT166" s="619"/>
      <c r="PIU166" s="619"/>
      <c r="PIV166" s="619"/>
      <c r="PIW166" s="619"/>
      <c r="PIX166" s="619"/>
      <c r="PIY166" s="619"/>
      <c r="PIZ166" s="619"/>
      <c r="PJA166" s="619"/>
      <c r="PJB166" s="619"/>
      <c r="PJC166" s="619"/>
      <c r="PJD166" s="619"/>
      <c r="PJE166" s="619"/>
      <c r="PJF166" s="619"/>
      <c r="PJG166" s="619"/>
      <c r="PJH166" s="619"/>
      <c r="PJI166" s="619"/>
      <c r="PJJ166" s="619"/>
      <c r="PJK166" s="619"/>
      <c r="PJL166" s="619"/>
      <c r="PJM166" s="619"/>
      <c r="PJN166" s="619"/>
      <c r="PJO166" s="619"/>
      <c r="PJP166" s="619"/>
      <c r="PJQ166" s="619"/>
      <c r="PJR166" s="619"/>
      <c r="PJS166" s="619"/>
      <c r="PJT166" s="619"/>
      <c r="PJU166" s="619"/>
      <c r="PJV166" s="619"/>
      <c r="PJW166" s="619"/>
      <c r="PJX166" s="619"/>
      <c r="PJY166" s="619"/>
      <c r="PJZ166" s="619"/>
      <c r="PKA166" s="619"/>
      <c r="PKB166" s="619"/>
      <c r="PKC166" s="619"/>
      <c r="PKD166" s="619"/>
      <c r="PKE166" s="619"/>
      <c r="PKF166" s="619"/>
      <c r="PKG166" s="619"/>
      <c r="PKH166" s="619"/>
      <c r="PKI166" s="619"/>
      <c r="PKJ166" s="619"/>
      <c r="PKK166" s="619"/>
      <c r="PKL166" s="619"/>
      <c r="PKM166" s="619"/>
      <c r="PKN166" s="619"/>
      <c r="PKO166" s="619"/>
      <c r="PKP166" s="619"/>
      <c r="PKQ166" s="619"/>
      <c r="PKR166" s="619"/>
      <c r="PKS166" s="619"/>
      <c r="PKT166" s="619"/>
      <c r="PKU166" s="619"/>
      <c r="PKV166" s="619"/>
      <c r="PKW166" s="619"/>
      <c r="PKX166" s="619"/>
      <c r="PKY166" s="619"/>
      <c r="PKZ166" s="619"/>
      <c r="PLA166" s="619"/>
      <c r="PLB166" s="619"/>
      <c r="PLC166" s="619"/>
      <c r="PLD166" s="619"/>
      <c r="PLE166" s="619"/>
      <c r="PLF166" s="619"/>
      <c r="PLG166" s="619"/>
      <c r="PLH166" s="619"/>
      <c r="PLI166" s="619"/>
      <c r="PLJ166" s="619"/>
      <c r="PLK166" s="619"/>
      <c r="PLL166" s="619"/>
      <c r="PLM166" s="619"/>
      <c r="PLN166" s="619"/>
      <c r="PLO166" s="619"/>
      <c r="PLP166" s="619"/>
      <c r="PLQ166" s="619"/>
      <c r="PLR166" s="619"/>
      <c r="PLS166" s="619"/>
      <c r="PLT166" s="619"/>
      <c r="PLU166" s="619"/>
      <c r="PLV166" s="619"/>
      <c r="PLW166" s="619"/>
      <c r="PLX166" s="619"/>
      <c r="PLY166" s="619"/>
      <c r="PLZ166" s="619"/>
      <c r="PMA166" s="619"/>
      <c r="PMB166" s="619"/>
      <c r="PMC166" s="619"/>
      <c r="PMD166" s="619"/>
      <c r="PME166" s="619"/>
      <c r="PMF166" s="619"/>
      <c r="PMG166" s="619"/>
      <c r="PMH166" s="619"/>
      <c r="PMI166" s="619"/>
      <c r="PMJ166" s="619"/>
      <c r="PMK166" s="619"/>
      <c r="PML166" s="619"/>
      <c r="PMM166" s="619"/>
      <c r="PMN166" s="619"/>
      <c r="PMO166" s="619"/>
      <c r="PMP166" s="619"/>
      <c r="PMQ166" s="619"/>
      <c r="PMR166" s="619"/>
      <c r="PMS166" s="619"/>
      <c r="PMT166" s="619"/>
      <c r="PMU166" s="619"/>
      <c r="PMV166" s="619"/>
      <c r="PMW166" s="619"/>
      <c r="PMX166" s="619"/>
      <c r="PMY166" s="619"/>
      <c r="PMZ166" s="619"/>
      <c r="PNA166" s="619"/>
      <c r="PNB166" s="619"/>
      <c r="PNC166" s="619"/>
      <c r="PND166" s="619"/>
      <c r="PNE166" s="619"/>
      <c r="PNF166" s="619"/>
      <c r="PNG166" s="619"/>
      <c r="PNH166" s="619"/>
      <c r="PNI166" s="619"/>
      <c r="PNJ166" s="619"/>
      <c r="PNK166" s="619"/>
      <c r="PNL166" s="619"/>
      <c r="PNM166" s="619"/>
      <c r="PNN166" s="619"/>
      <c r="PNO166" s="619"/>
      <c r="PNP166" s="619"/>
      <c r="PNQ166" s="619"/>
      <c r="PNR166" s="619"/>
      <c r="PNS166" s="619"/>
      <c r="PNT166" s="619"/>
      <c r="PNU166" s="619"/>
      <c r="PNV166" s="619"/>
      <c r="PNW166" s="619"/>
      <c r="PNX166" s="619"/>
      <c r="PNY166" s="619"/>
      <c r="PNZ166" s="619"/>
      <c r="POA166" s="619"/>
      <c r="POB166" s="619"/>
      <c r="POC166" s="619"/>
      <c r="POD166" s="619"/>
      <c r="POE166" s="619"/>
      <c r="POF166" s="619"/>
      <c r="POG166" s="619"/>
      <c r="POH166" s="619"/>
      <c r="POI166" s="619"/>
      <c r="POJ166" s="619"/>
      <c r="POK166" s="619"/>
      <c r="POL166" s="619"/>
      <c r="POM166" s="619"/>
      <c r="PON166" s="619"/>
      <c r="POO166" s="619"/>
      <c r="POP166" s="619"/>
      <c r="POQ166" s="619"/>
      <c r="POR166" s="619"/>
      <c r="POS166" s="619"/>
      <c r="POT166" s="619"/>
      <c r="POU166" s="619"/>
      <c r="POV166" s="619"/>
      <c r="POW166" s="619"/>
      <c r="POX166" s="619"/>
      <c r="POY166" s="619"/>
      <c r="POZ166" s="619"/>
      <c r="PPA166" s="619"/>
      <c r="PPB166" s="619"/>
      <c r="PPC166" s="619"/>
      <c r="PPD166" s="619"/>
      <c r="PPE166" s="619"/>
      <c r="PPF166" s="619"/>
      <c r="PPG166" s="619"/>
      <c r="PPH166" s="619"/>
      <c r="PPI166" s="619"/>
      <c r="PPJ166" s="619"/>
      <c r="PPK166" s="619"/>
      <c r="PPL166" s="619"/>
      <c r="PPM166" s="619"/>
      <c r="PPN166" s="619"/>
      <c r="PPO166" s="619"/>
      <c r="PPP166" s="619"/>
      <c r="PPQ166" s="619"/>
      <c r="PPR166" s="619"/>
      <c r="PPS166" s="619"/>
      <c r="PPT166" s="619"/>
      <c r="PPU166" s="619"/>
      <c r="PPV166" s="619"/>
      <c r="PPW166" s="619"/>
      <c r="PPX166" s="619"/>
      <c r="PPY166" s="619"/>
      <c r="PPZ166" s="619"/>
      <c r="PQA166" s="619"/>
      <c r="PQB166" s="619"/>
      <c r="PQC166" s="619"/>
      <c r="PQD166" s="619"/>
      <c r="PQE166" s="619"/>
      <c r="PQF166" s="619"/>
      <c r="PQG166" s="619"/>
      <c r="PQH166" s="619"/>
      <c r="PQI166" s="619"/>
      <c r="PQJ166" s="619"/>
      <c r="PQK166" s="619"/>
      <c r="PQL166" s="619"/>
      <c r="PQM166" s="619"/>
      <c r="PQN166" s="619"/>
      <c r="PQO166" s="619"/>
      <c r="PQP166" s="619"/>
      <c r="PQQ166" s="619"/>
      <c r="PQR166" s="619"/>
      <c r="PQS166" s="619"/>
      <c r="PQT166" s="619"/>
      <c r="PQU166" s="619"/>
      <c r="PQV166" s="619"/>
      <c r="PQW166" s="619"/>
      <c r="PQX166" s="619"/>
      <c r="PQY166" s="619"/>
      <c r="PQZ166" s="619"/>
      <c r="PRA166" s="619"/>
      <c r="PRB166" s="619"/>
      <c r="PRC166" s="619"/>
      <c r="PRD166" s="619"/>
      <c r="PRE166" s="619"/>
      <c r="PRF166" s="619"/>
      <c r="PRG166" s="619"/>
      <c r="PRH166" s="619"/>
      <c r="PRI166" s="619"/>
      <c r="PRJ166" s="619"/>
      <c r="PRK166" s="619"/>
      <c r="PRL166" s="619"/>
      <c r="PRM166" s="619"/>
      <c r="PRN166" s="619"/>
      <c r="PRO166" s="619"/>
      <c r="PRP166" s="619"/>
      <c r="PRQ166" s="619"/>
      <c r="PRR166" s="619"/>
      <c r="PRS166" s="619"/>
      <c r="PRT166" s="619"/>
      <c r="PRU166" s="619"/>
      <c r="PRV166" s="619"/>
      <c r="PRW166" s="619"/>
      <c r="PRX166" s="619"/>
      <c r="PRY166" s="619"/>
      <c r="PRZ166" s="619"/>
      <c r="PSA166" s="619"/>
      <c r="PSB166" s="619"/>
      <c r="PSC166" s="619"/>
      <c r="PSD166" s="619"/>
      <c r="PSE166" s="619"/>
      <c r="PSF166" s="619"/>
      <c r="PSG166" s="619"/>
      <c r="PSH166" s="619"/>
      <c r="PSI166" s="619"/>
      <c r="PSJ166" s="619"/>
      <c r="PSK166" s="619"/>
      <c r="PSL166" s="619"/>
      <c r="PSM166" s="619"/>
      <c r="PSN166" s="619"/>
      <c r="PSO166" s="619"/>
      <c r="PSP166" s="619"/>
      <c r="PSQ166" s="619"/>
      <c r="PSR166" s="619"/>
      <c r="PSS166" s="619"/>
      <c r="PST166" s="619"/>
      <c r="PSU166" s="619"/>
      <c r="PSV166" s="619"/>
      <c r="PSW166" s="619"/>
      <c r="PSX166" s="619"/>
      <c r="PSY166" s="619"/>
      <c r="PSZ166" s="619"/>
      <c r="PTA166" s="619"/>
      <c r="PTB166" s="619"/>
      <c r="PTC166" s="619"/>
      <c r="PTD166" s="619"/>
      <c r="PTE166" s="619"/>
      <c r="PTF166" s="619"/>
      <c r="PTG166" s="619"/>
      <c r="PTH166" s="619"/>
      <c r="PTI166" s="619"/>
      <c r="PTJ166" s="619"/>
      <c r="PTK166" s="619"/>
      <c r="PTL166" s="619"/>
      <c r="PTM166" s="619"/>
      <c r="PTN166" s="619"/>
      <c r="PTO166" s="619"/>
      <c r="PTP166" s="619"/>
      <c r="PTQ166" s="619"/>
      <c r="PTR166" s="619"/>
      <c r="PTS166" s="619"/>
      <c r="PTT166" s="619"/>
      <c r="PTU166" s="619"/>
      <c r="PTV166" s="619"/>
      <c r="PTW166" s="619"/>
      <c r="PTX166" s="619"/>
      <c r="PTY166" s="619"/>
      <c r="PTZ166" s="619"/>
      <c r="PUA166" s="619"/>
      <c r="PUB166" s="619"/>
      <c r="PUC166" s="619"/>
      <c r="PUD166" s="619"/>
      <c r="PUE166" s="619"/>
      <c r="PUF166" s="619"/>
      <c r="PUG166" s="619"/>
      <c r="PUH166" s="619"/>
      <c r="PUI166" s="619"/>
      <c r="PUJ166" s="619"/>
      <c r="PUK166" s="619"/>
      <c r="PUL166" s="619"/>
      <c r="PUM166" s="619"/>
      <c r="PUN166" s="619"/>
      <c r="PUO166" s="619"/>
      <c r="PUP166" s="619"/>
      <c r="PUQ166" s="619"/>
      <c r="PUR166" s="619"/>
      <c r="PUS166" s="619"/>
      <c r="PUT166" s="619"/>
      <c r="PUU166" s="619"/>
      <c r="PUV166" s="619"/>
      <c r="PUW166" s="619"/>
      <c r="PUX166" s="619"/>
      <c r="PUY166" s="619"/>
      <c r="PUZ166" s="619"/>
      <c r="PVA166" s="619"/>
      <c r="PVB166" s="619"/>
      <c r="PVC166" s="619"/>
      <c r="PVD166" s="619"/>
      <c r="PVE166" s="619"/>
      <c r="PVF166" s="619"/>
      <c r="PVG166" s="619"/>
      <c r="PVH166" s="619"/>
      <c r="PVI166" s="619"/>
      <c r="PVJ166" s="619"/>
      <c r="PVK166" s="619"/>
      <c r="PVL166" s="619"/>
      <c r="PVM166" s="619"/>
      <c r="PVN166" s="619"/>
      <c r="PVO166" s="619"/>
      <c r="PVP166" s="619"/>
      <c r="PVQ166" s="619"/>
      <c r="PVR166" s="619"/>
      <c r="PVS166" s="619"/>
      <c r="PVT166" s="619"/>
      <c r="PVU166" s="619"/>
      <c r="PVV166" s="619"/>
      <c r="PVW166" s="619"/>
      <c r="PVX166" s="619"/>
      <c r="PVY166" s="619"/>
      <c r="PVZ166" s="619"/>
      <c r="PWA166" s="619"/>
      <c r="PWB166" s="619"/>
      <c r="PWC166" s="619"/>
      <c r="PWD166" s="619"/>
      <c r="PWE166" s="619"/>
      <c r="PWF166" s="619"/>
      <c r="PWG166" s="619"/>
      <c r="PWH166" s="619"/>
      <c r="PWI166" s="619"/>
      <c r="PWJ166" s="619"/>
      <c r="PWK166" s="619"/>
      <c r="PWL166" s="619"/>
      <c r="PWM166" s="619"/>
      <c r="PWN166" s="619"/>
      <c r="PWO166" s="619"/>
      <c r="PWP166" s="619"/>
      <c r="PWQ166" s="619"/>
      <c r="PWR166" s="619"/>
      <c r="PWS166" s="619"/>
      <c r="PWT166" s="619"/>
      <c r="PWU166" s="619"/>
      <c r="PWV166" s="619"/>
      <c r="PWW166" s="619"/>
      <c r="PWX166" s="619"/>
      <c r="PWY166" s="619"/>
      <c r="PWZ166" s="619"/>
      <c r="PXA166" s="619"/>
      <c r="PXB166" s="619"/>
      <c r="PXC166" s="619"/>
      <c r="PXD166" s="619"/>
      <c r="PXE166" s="619"/>
      <c r="PXF166" s="619"/>
      <c r="PXG166" s="619"/>
      <c r="PXH166" s="619"/>
      <c r="PXI166" s="619"/>
      <c r="PXJ166" s="619"/>
      <c r="PXK166" s="619"/>
      <c r="PXL166" s="619"/>
      <c r="PXM166" s="619"/>
      <c r="PXN166" s="619"/>
      <c r="PXO166" s="619"/>
      <c r="PXP166" s="619"/>
      <c r="PXQ166" s="619"/>
      <c r="PXR166" s="619"/>
      <c r="PXS166" s="619"/>
      <c r="PXT166" s="619"/>
      <c r="PXU166" s="619"/>
      <c r="PXV166" s="619"/>
      <c r="PXW166" s="619"/>
      <c r="PXX166" s="619"/>
      <c r="PXY166" s="619"/>
      <c r="PXZ166" s="619"/>
      <c r="PYA166" s="619"/>
      <c r="PYB166" s="619"/>
      <c r="PYC166" s="619"/>
      <c r="PYD166" s="619"/>
      <c r="PYE166" s="619"/>
      <c r="PYF166" s="619"/>
      <c r="PYG166" s="619"/>
      <c r="PYH166" s="619"/>
      <c r="PYI166" s="619"/>
      <c r="PYJ166" s="619"/>
      <c r="PYK166" s="619"/>
      <c r="PYL166" s="619"/>
      <c r="PYM166" s="619"/>
      <c r="PYN166" s="619"/>
      <c r="PYO166" s="619"/>
      <c r="PYP166" s="619"/>
      <c r="PYQ166" s="619"/>
      <c r="PYR166" s="619"/>
      <c r="PYS166" s="619"/>
      <c r="PYT166" s="619"/>
      <c r="PYU166" s="619"/>
      <c r="PYV166" s="619"/>
      <c r="PYW166" s="619"/>
      <c r="PYX166" s="619"/>
      <c r="PYY166" s="619"/>
      <c r="PYZ166" s="619"/>
      <c r="PZA166" s="619"/>
      <c r="PZB166" s="619"/>
      <c r="PZC166" s="619"/>
      <c r="PZD166" s="619"/>
      <c r="PZE166" s="619"/>
      <c r="PZF166" s="619"/>
      <c r="PZG166" s="619"/>
      <c r="PZH166" s="619"/>
      <c r="PZI166" s="619"/>
      <c r="PZJ166" s="619"/>
      <c r="PZK166" s="619"/>
      <c r="PZL166" s="619"/>
      <c r="PZM166" s="619"/>
      <c r="PZN166" s="619"/>
      <c r="PZO166" s="619"/>
      <c r="PZP166" s="619"/>
      <c r="PZQ166" s="619"/>
      <c r="PZR166" s="619"/>
      <c r="PZS166" s="619"/>
      <c r="PZT166" s="619"/>
      <c r="PZU166" s="619"/>
      <c r="PZV166" s="619"/>
      <c r="PZW166" s="619"/>
      <c r="PZX166" s="619"/>
      <c r="PZY166" s="619"/>
      <c r="PZZ166" s="619"/>
      <c r="QAA166" s="619"/>
      <c r="QAB166" s="619"/>
      <c r="QAC166" s="619"/>
      <c r="QAD166" s="619"/>
      <c r="QAE166" s="619"/>
      <c r="QAF166" s="619"/>
      <c r="QAG166" s="619"/>
      <c r="QAH166" s="619"/>
      <c r="QAI166" s="619"/>
      <c r="QAJ166" s="619"/>
      <c r="QAK166" s="619"/>
      <c r="QAL166" s="619"/>
      <c r="QAM166" s="619"/>
      <c r="QAN166" s="619"/>
      <c r="QAO166" s="619"/>
      <c r="QAP166" s="619"/>
      <c r="QAQ166" s="619"/>
      <c r="QAR166" s="619"/>
      <c r="QAS166" s="619"/>
      <c r="QAT166" s="619"/>
      <c r="QAU166" s="619"/>
      <c r="QAV166" s="619"/>
      <c r="QAW166" s="619"/>
      <c r="QAX166" s="619"/>
      <c r="QAY166" s="619"/>
      <c r="QAZ166" s="619"/>
      <c r="QBA166" s="619"/>
      <c r="QBB166" s="619"/>
      <c r="QBC166" s="619"/>
      <c r="QBD166" s="619"/>
      <c r="QBE166" s="619"/>
      <c r="QBF166" s="619"/>
      <c r="QBG166" s="619"/>
      <c r="QBH166" s="619"/>
      <c r="QBI166" s="619"/>
      <c r="QBJ166" s="619"/>
      <c r="QBK166" s="619"/>
      <c r="QBL166" s="619"/>
      <c r="QBM166" s="619"/>
      <c r="QBN166" s="619"/>
      <c r="QBO166" s="619"/>
      <c r="QBP166" s="619"/>
      <c r="QBQ166" s="619"/>
      <c r="QBR166" s="619"/>
      <c r="QBS166" s="619"/>
      <c r="QBT166" s="619"/>
      <c r="QBU166" s="619"/>
      <c r="QBV166" s="619"/>
      <c r="QBW166" s="619"/>
      <c r="QBX166" s="619"/>
      <c r="QBY166" s="619"/>
      <c r="QBZ166" s="619"/>
      <c r="QCA166" s="619"/>
      <c r="QCB166" s="619"/>
      <c r="QCC166" s="619"/>
      <c r="QCD166" s="619"/>
      <c r="QCE166" s="619"/>
      <c r="QCF166" s="619"/>
      <c r="QCG166" s="619"/>
      <c r="QCH166" s="619"/>
      <c r="QCI166" s="619"/>
      <c r="QCJ166" s="619"/>
      <c r="QCK166" s="619"/>
      <c r="QCL166" s="619"/>
      <c r="QCM166" s="619"/>
      <c r="QCN166" s="619"/>
      <c r="QCO166" s="619"/>
      <c r="QCP166" s="619"/>
      <c r="QCQ166" s="619"/>
      <c r="QCR166" s="619"/>
      <c r="QCS166" s="619"/>
      <c r="QCT166" s="619"/>
      <c r="QCU166" s="619"/>
      <c r="QCV166" s="619"/>
      <c r="QCW166" s="619"/>
      <c r="QCX166" s="619"/>
      <c r="QCY166" s="619"/>
      <c r="QCZ166" s="619"/>
      <c r="QDA166" s="619"/>
      <c r="QDB166" s="619"/>
      <c r="QDC166" s="619"/>
      <c r="QDD166" s="619"/>
      <c r="QDE166" s="619"/>
      <c r="QDF166" s="619"/>
      <c r="QDG166" s="619"/>
      <c r="QDH166" s="619"/>
      <c r="QDI166" s="619"/>
      <c r="QDJ166" s="619"/>
      <c r="QDK166" s="619"/>
      <c r="QDL166" s="619"/>
      <c r="QDM166" s="619"/>
      <c r="QDN166" s="619"/>
      <c r="QDO166" s="619"/>
      <c r="QDP166" s="619"/>
      <c r="QDQ166" s="619"/>
      <c r="QDR166" s="619"/>
      <c r="QDS166" s="619"/>
      <c r="QDT166" s="619"/>
      <c r="QDU166" s="619"/>
      <c r="QDV166" s="619"/>
      <c r="QDW166" s="619"/>
      <c r="QDX166" s="619"/>
      <c r="QDY166" s="619"/>
      <c r="QDZ166" s="619"/>
      <c r="QEA166" s="619"/>
      <c r="QEB166" s="619"/>
      <c r="QEC166" s="619"/>
      <c r="QED166" s="619"/>
      <c r="QEE166" s="619"/>
      <c r="QEF166" s="619"/>
      <c r="QEG166" s="619"/>
      <c r="QEH166" s="619"/>
      <c r="QEI166" s="619"/>
      <c r="QEJ166" s="619"/>
      <c r="QEK166" s="619"/>
      <c r="QEL166" s="619"/>
      <c r="QEM166" s="619"/>
      <c r="QEN166" s="619"/>
      <c r="QEO166" s="619"/>
      <c r="QEP166" s="619"/>
      <c r="QEQ166" s="619"/>
      <c r="QER166" s="619"/>
      <c r="QES166" s="619"/>
      <c r="QET166" s="619"/>
      <c r="QEU166" s="619"/>
      <c r="QEV166" s="619"/>
      <c r="QEW166" s="619"/>
      <c r="QEX166" s="619"/>
      <c r="QEY166" s="619"/>
      <c r="QEZ166" s="619"/>
      <c r="QFA166" s="619"/>
      <c r="QFB166" s="619"/>
      <c r="QFC166" s="619"/>
      <c r="QFD166" s="619"/>
      <c r="QFE166" s="619"/>
      <c r="QFF166" s="619"/>
      <c r="QFG166" s="619"/>
      <c r="QFH166" s="619"/>
      <c r="QFI166" s="619"/>
      <c r="QFJ166" s="619"/>
      <c r="QFK166" s="619"/>
      <c r="QFL166" s="619"/>
      <c r="QFM166" s="619"/>
      <c r="QFN166" s="619"/>
      <c r="QFO166" s="619"/>
      <c r="QFP166" s="619"/>
      <c r="QFQ166" s="619"/>
      <c r="QFR166" s="619"/>
      <c r="QFS166" s="619"/>
      <c r="QFT166" s="619"/>
      <c r="QFU166" s="619"/>
      <c r="QFV166" s="619"/>
      <c r="QFW166" s="619"/>
      <c r="QFX166" s="619"/>
      <c r="QFY166" s="619"/>
      <c r="QFZ166" s="619"/>
      <c r="QGA166" s="619"/>
      <c r="QGB166" s="619"/>
      <c r="QGC166" s="619"/>
      <c r="QGD166" s="619"/>
      <c r="QGE166" s="619"/>
      <c r="QGF166" s="619"/>
      <c r="QGG166" s="619"/>
      <c r="QGH166" s="619"/>
      <c r="QGI166" s="619"/>
      <c r="QGJ166" s="619"/>
      <c r="QGK166" s="619"/>
      <c r="QGL166" s="619"/>
      <c r="QGM166" s="619"/>
      <c r="QGN166" s="619"/>
      <c r="QGO166" s="619"/>
      <c r="QGP166" s="619"/>
      <c r="QGQ166" s="619"/>
      <c r="QGR166" s="619"/>
      <c r="QGS166" s="619"/>
      <c r="QGT166" s="619"/>
      <c r="QGU166" s="619"/>
      <c r="QGV166" s="619"/>
      <c r="QGW166" s="619"/>
      <c r="QGX166" s="619"/>
      <c r="QGY166" s="619"/>
      <c r="QGZ166" s="619"/>
      <c r="QHA166" s="619"/>
      <c r="QHB166" s="619"/>
      <c r="QHC166" s="619"/>
      <c r="QHD166" s="619"/>
      <c r="QHE166" s="619"/>
      <c r="QHF166" s="619"/>
      <c r="QHG166" s="619"/>
      <c r="QHH166" s="619"/>
      <c r="QHI166" s="619"/>
      <c r="QHJ166" s="619"/>
      <c r="QHK166" s="619"/>
      <c r="QHL166" s="619"/>
      <c r="QHM166" s="619"/>
      <c r="QHN166" s="619"/>
      <c r="QHO166" s="619"/>
      <c r="QHP166" s="619"/>
      <c r="QHQ166" s="619"/>
      <c r="QHR166" s="619"/>
      <c r="QHS166" s="619"/>
      <c r="QHT166" s="619"/>
      <c r="QHU166" s="619"/>
      <c r="QHV166" s="619"/>
      <c r="QHW166" s="619"/>
      <c r="QHX166" s="619"/>
      <c r="QHY166" s="619"/>
      <c r="QHZ166" s="619"/>
      <c r="QIA166" s="619"/>
      <c r="QIB166" s="619"/>
      <c r="QIC166" s="619"/>
      <c r="QID166" s="619"/>
      <c r="QIE166" s="619"/>
      <c r="QIF166" s="619"/>
      <c r="QIG166" s="619"/>
      <c r="QIH166" s="619"/>
      <c r="QII166" s="619"/>
      <c r="QIJ166" s="619"/>
      <c r="QIK166" s="619"/>
      <c r="QIL166" s="619"/>
      <c r="QIM166" s="619"/>
      <c r="QIN166" s="619"/>
      <c r="QIO166" s="619"/>
      <c r="QIP166" s="619"/>
      <c r="QIQ166" s="619"/>
      <c r="QIR166" s="619"/>
      <c r="QIS166" s="619"/>
      <c r="QIT166" s="619"/>
      <c r="QIU166" s="619"/>
      <c r="QIV166" s="619"/>
      <c r="QIW166" s="619"/>
      <c r="QIX166" s="619"/>
      <c r="QIY166" s="619"/>
      <c r="QIZ166" s="619"/>
      <c r="QJA166" s="619"/>
      <c r="QJB166" s="619"/>
      <c r="QJC166" s="619"/>
      <c r="QJD166" s="619"/>
      <c r="QJE166" s="619"/>
      <c r="QJF166" s="619"/>
      <c r="QJG166" s="619"/>
      <c r="QJH166" s="619"/>
      <c r="QJI166" s="619"/>
      <c r="QJJ166" s="619"/>
      <c r="QJK166" s="619"/>
      <c r="QJL166" s="619"/>
      <c r="QJM166" s="619"/>
      <c r="QJN166" s="619"/>
      <c r="QJO166" s="619"/>
      <c r="QJP166" s="619"/>
      <c r="QJQ166" s="619"/>
      <c r="QJR166" s="619"/>
      <c r="QJS166" s="619"/>
      <c r="QJT166" s="619"/>
      <c r="QJU166" s="619"/>
      <c r="QJV166" s="619"/>
      <c r="QJW166" s="619"/>
      <c r="QJX166" s="619"/>
      <c r="QJY166" s="619"/>
      <c r="QJZ166" s="619"/>
      <c r="QKA166" s="619"/>
      <c r="QKB166" s="619"/>
      <c r="QKC166" s="619"/>
      <c r="QKD166" s="619"/>
      <c r="QKE166" s="619"/>
      <c r="QKF166" s="619"/>
      <c r="QKG166" s="619"/>
      <c r="QKH166" s="619"/>
      <c r="QKI166" s="619"/>
      <c r="QKJ166" s="619"/>
      <c r="QKK166" s="619"/>
      <c r="QKL166" s="619"/>
      <c r="QKM166" s="619"/>
      <c r="QKN166" s="619"/>
      <c r="QKO166" s="619"/>
      <c r="QKP166" s="619"/>
      <c r="QKQ166" s="619"/>
      <c r="QKR166" s="619"/>
      <c r="QKS166" s="619"/>
      <c r="QKT166" s="619"/>
      <c r="QKU166" s="619"/>
      <c r="QKV166" s="619"/>
      <c r="QKW166" s="619"/>
      <c r="QKX166" s="619"/>
      <c r="QKY166" s="619"/>
      <c r="QKZ166" s="619"/>
      <c r="QLA166" s="619"/>
      <c r="QLB166" s="619"/>
      <c r="QLC166" s="619"/>
      <c r="QLD166" s="619"/>
      <c r="QLE166" s="619"/>
      <c r="QLF166" s="619"/>
      <c r="QLG166" s="619"/>
      <c r="QLH166" s="619"/>
      <c r="QLI166" s="619"/>
      <c r="QLJ166" s="619"/>
      <c r="QLK166" s="619"/>
      <c r="QLL166" s="619"/>
      <c r="QLM166" s="619"/>
      <c r="QLN166" s="619"/>
      <c r="QLO166" s="619"/>
      <c r="QLP166" s="619"/>
      <c r="QLQ166" s="619"/>
      <c r="QLR166" s="619"/>
      <c r="QLS166" s="619"/>
      <c r="QLT166" s="619"/>
      <c r="QLU166" s="619"/>
      <c r="QLV166" s="619"/>
      <c r="QLW166" s="619"/>
      <c r="QLX166" s="619"/>
      <c r="QLY166" s="619"/>
      <c r="QLZ166" s="619"/>
      <c r="QMA166" s="619"/>
      <c r="QMB166" s="619"/>
      <c r="QMC166" s="619"/>
      <c r="QMD166" s="619"/>
      <c r="QME166" s="619"/>
      <c r="QMF166" s="619"/>
      <c r="QMG166" s="619"/>
      <c r="QMH166" s="619"/>
      <c r="QMI166" s="619"/>
      <c r="QMJ166" s="619"/>
      <c r="QMK166" s="619"/>
      <c r="QML166" s="619"/>
      <c r="QMM166" s="619"/>
      <c r="QMN166" s="619"/>
      <c r="QMO166" s="619"/>
      <c r="QMP166" s="619"/>
      <c r="QMQ166" s="619"/>
      <c r="QMR166" s="619"/>
      <c r="QMS166" s="619"/>
      <c r="QMT166" s="619"/>
      <c r="QMU166" s="619"/>
      <c r="QMV166" s="619"/>
      <c r="QMW166" s="619"/>
      <c r="QMX166" s="619"/>
      <c r="QMY166" s="619"/>
      <c r="QMZ166" s="619"/>
      <c r="QNA166" s="619"/>
      <c r="QNB166" s="619"/>
      <c r="QNC166" s="619"/>
      <c r="QND166" s="619"/>
      <c r="QNE166" s="619"/>
      <c r="QNF166" s="619"/>
      <c r="QNG166" s="619"/>
      <c r="QNH166" s="619"/>
      <c r="QNI166" s="619"/>
      <c r="QNJ166" s="619"/>
      <c r="QNK166" s="619"/>
      <c r="QNL166" s="619"/>
      <c r="QNM166" s="619"/>
      <c r="QNN166" s="619"/>
      <c r="QNO166" s="619"/>
      <c r="QNP166" s="619"/>
      <c r="QNQ166" s="619"/>
      <c r="QNR166" s="619"/>
      <c r="QNS166" s="619"/>
      <c r="QNT166" s="619"/>
      <c r="QNU166" s="619"/>
      <c r="QNV166" s="619"/>
      <c r="QNW166" s="619"/>
      <c r="QNX166" s="619"/>
      <c r="QNY166" s="619"/>
      <c r="QNZ166" s="619"/>
      <c r="QOA166" s="619"/>
      <c r="QOB166" s="619"/>
      <c r="QOC166" s="619"/>
      <c r="QOD166" s="619"/>
      <c r="QOE166" s="619"/>
      <c r="QOF166" s="619"/>
      <c r="QOG166" s="619"/>
      <c r="QOH166" s="619"/>
      <c r="QOI166" s="619"/>
      <c r="QOJ166" s="619"/>
      <c r="QOK166" s="619"/>
      <c r="QOL166" s="619"/>
      <c r="QOM166" s="619"/>
      <c r="QON166" s="619"/>
      <c r="QOO166" s="619"/>
      <c r="QOP166" s="619"/>
      <c r="QOQ166" s="619"/>
      <c r="QOR166" s="619"/>
      <c r="QOS166" s="619"/>
      <c r="QOT166" s="619"/>
      <c r="QOU166" s="619"/>
      <c r="QOV166" s="619"/>
      <c r="QOW166" s="619"/>
      <c r="QOX166" s="619"/>
      <c r="QOY166" s="619"/>
      <c r="QOZ166" s="619"/>
      <c r="QPA166" s="619"/>
      <c r="QPB166" s="619"/>
      <c r="QPC166" s="619"/>
      <c r="QPD166" s="619"/>
      <c r="QPE166" s="619"/>
      <c r="QPF166" s="619"/>
      <c r="QPG166" s="619"/>
      <c r="QPH166" s="619"/>
      <c r="QPI166" s="619"/>
      <c r="QPJ166" s="619"/>
      <c r="QPK166" s="619"/>
      <c r="QPL166" s="619"/>
      <c r="QPM166" s="619"/>
      <c r="QPN166" s="619"/>
      <c r="QPO166" s="619"/>
      <c r="QPP166" s="619"/>
      <c r="QPQ166" s="619"/>
      <c r="QPR166" s="619"/>
      <c r="QPS166" s="619"/>
      <c r="QPT166" s="619"/>
      <c r="QPU166" s="619"/>
      <c r="QPV166" s="619"/>
      <c r="QPW166" s="619"/>
      <c r="QPX166" s="619"/>
      <c r="QPY166" s="619"/>
      <c r="QPZ166" s="619"/>
      <c r="QQA166" s="619"/>
      <c r="QQB166" s="619"/>
      <c r="QQC166" s="619"/>
      <c r="QQD166" s="619"/>
      <c r="QQE166" s="619"/>
      <c r="QQF166" s="619"/>
      <c r="QQG166" s="619"/>
      <c r="QQH166" s="619"/>
      <c r="QQI166" s="619"/>
      <c r="QQJ166" s="619"/>
      <c r="QQK166" s="619"/>
      <c r="QQL166" s="619"/>
      <c r="QQM166" s="619"/>
      <c r="QQN166" s="619"/>
      <c r="QQO166" s="619"/>
      <c r="QQP166" s="619"/>
      <c r="QQQ166" s="619"/>
      <c r="QQR166" s="619"/>
      <c r="QQS166" s="619"/>
      <c r="QQT166" s="619"/>
      <c r="QQU166" s="619"/>
      <c r="QQV166" s="619"/>
      <c r="QQW166" s="619"/>
      <c r="QQX166" s="619"/>
      <c r="QQY166" s="619"/>
      <c r="QQZ166" s="619"/>
      <c r="QRA166" s="619"/>
      <c r="QRB166" s="619"/>
      <c r="QRC166" s="619"/>
      <c r="QRD166" s="619"/>
      <c r="QRE166" s="619"/>
      <c r="QRF166" s="619"/>
      <c r="QRG166" s="619"/>
      <c r="QRH166" s="619"/>
      <c r="QRI166" s="619"/>
      <c r="QRJ166" s="619"/>
      <c r="QRK166" s="619"/>
      <c r="QRL166" s="619"/>
      <c r="QRM166" s="619"/>
      <c r="QRN166" s="619"/>
      <c r="QRO166" s="619"/>
      <c r="QRP166" s="619"/>
      <c r="QRQ166" s="619"/>
      <c r="QRR166" s="619"/>
      <c r="QRS166" s="619"/>
      <c r="QRT166" s="619"/>
      <c r="QRU166" s="619"/>
      <c r="QRV166" s="619"/>
      <c r="QRW166" s="619"/>
      <c r="QRX166" s="619"/>
      <c r="QRY166" s="619"/>
      <c r="QRZ166" s="619"/>
      <c r="QSA166" s="619"/>
      <c r="QSB166" s="619"/>
      <c r="QSC166" s="619"/>
      <c r="QSD166" s="619"/>
      <c r="QSE166" s="619"/>
      <c r="QSF166" s="619"/>
      <c r="QSG166" s="619"/>
      <c r="QSH166" s="619"/>
      <c r="QSI166" s="619"/>
      <c r="QSJ166" s="619"/>
      <c r="QSK166" s="619"/>
      <c r="QSL166" s="619"/>
      <c r="QSM166" s="619"/>
      <c r="QSN166" s="619"/>
      <c r="QSO166" s="619"/>
      <c r="QSP166" s="619"/>
      <c r="QSQ166" s="619"/>
      <c r="QSR166" s="619"/>
      <c r="QSS166" s="619"/>
      <c r="QST166" s="619"/>
      <c r="QSU166" s="619"/>
      <c r="QSV166" s="619"/>
      <c r="QSW166" s="619"/>
      <c r="QSX166" s="619"/>
      <c r="QSY166" s="619"/>
      <c r="QSZ166" s="619"/>
      <c r="QTA166" s="619"/>
      <c r="QTB166" s="619"/>
      <c r="QTC166" s="619"/>
      <c r="QTD166" s="619"/>
      <c r="QTE166" s="619"/>
      <c r="QTF166" s="619"/>
      <c r="QTG166" s="619"/>
      <c r="QTH166" s="619"/>
      <c r="QTI166" s="619"/>
      <c r="QTJ166" s="619"/>
      <c r="QTK166" s="619"/>
      <c r="QTL166" s="619"/>
      <c r="QTM166" s="619"/>
      <c r="QTN166" s="619"/>
      <c r="QTO166" s="619"/>
      <c r="QTP166" s="619"/>
      <c r="QTQ166" s="619"/>
      <c r="QTR166" s="619"/>
      <c r="QTS166" s="619"/>
      <c r="QTT166" s="619"/>
      <c r="QTU166" s="619"/>
      <c r="QTV166" s="619"/>
      <c r="QTW166" s="619"/>
      <c r="QTX166" s="619"/>
      <c r="QTY166" s="619"/>
      <c r="QTZ166" s="619"/>
      <c r="QUA166" s="619"/>
      <c r="QUB166" s="619"/>
      <c r="QUC166" s="619"/>
      <c r="QUD166" s="619"/>
      <c r="QUE166" s="619"/>
      <c r="QUF166" s="619"/>
      <c r="QUG166" s="619"/>
      <c r="QUH166" s="619"/>
      <c r="QUI166" s="619"/>
      <c r="QUJ166" s="619"/>
      <c r="QUK166" s="619"/>
      <c r="QUL166" s="619"/>
      <c r="QUM166" s="619"/>
      <c r="QUN166" s="619"/>
      <c r="QUO166" s="619"/>
      <c r="QUP166" s="619"/>
      <c r="QUQ166" s="619"/>
      <c r="QUR166" s="619"/>
      <c r="QUS166" s="619"/>
      <c r="QUT166" s="619"/>
      <c r="QUU166" s="619"/>
      <c r="QUV166" s="619"/>
      <c r="QUW166" s="619"/>
      <c r="QUX166" s="619"/>
      <c r="QUY166" s="619"/>
      <c r="QUZ166" s="619"/>
      <c r="QVA166" s="619"/>
      <c r="QVB166" s="619"/>
      <c r="QVC166" s="619"/>
      <c r="QVD166" s="619"/>
      <c r="QVE166" s="619"/>
      <c r="QVF166" s="619"/>
      <c r="QVG166" s="619"/>
      <c r="QVH166" s="619"/>
      <c r="QVI166" s="619"/>
      <c r="QVJ166" s="619"/>
      <c r="QVK166" s="619"/>
      <c r="QVL166" s="619"/>
      <c r="QVM166" s="619"/>
      <c r="QVN166" s="619"/>
      <c r="QVO166" s="619"/>
      <c r="QVP166" s="619"/>
      <c r="QVQ166" s="619"/>
      <c r="QVR166" s="619"/>
      <c r="QVS166" s="619"/>
      <c r="QVT166" s="619"/>
      <c r="QVU166" s="619"/>
      <c r="QVV166" s="619"/>
      <c r="QVW166" s="619"/>
      <c r="QVX166" s="619"/>
      <c r="QVY166" s="619"/>
      <c r="QVZ166" s="619"/>
      <c r="QWA166" s="619"/>
      <c r="QWB166" s="619"/>
      <c r="QWC166" s="619"/>
      <c r="QWD166" s="619"/>
      <c r="QWE166" s="619"/>
      <c r="QWF166" s="619"/>
      <c r="QWG166" s="619"/>
      <c r="QWH166" s="619"/>
      <c r="QWI166" s="619"/>
      <c r="QWJ166" s="619"/>
      <c r="QWK166" s="619"/>
      <c r="QWL166" s="619"/>
      <c r="QWM166" s="619"/>
      <c r="QWN166" s="619"/>
      <c r="QWO166" s="619"/>
      <c r="QWP166" s="619"/>
      <c r="QWQ166" s="619"/>
      <c r="QWR166" s="619"/>
      <c r="QWS166" s="619"/>
      <c r="QWT166" s="619"/>
      <c r="QWU166" s="619"/>
      <c r="QWV166" s="619"/>
      <c r="QWW166" s="619"/>
      <c r="QWX166" s="619"/>
      <c r="QWY166" s="619"/>
      <c r="QWZ166" s="619"/>
      <c r="QXA166" s="619"/>
      <c r="QXB166" s="619"/>
      <c r="QXC166" s="619"/>
      <c r="QXD166" s="619"/>
      <c r="QXE166" s="619"/>
      <c r="QXF166" s="619"/>
      <c r="QXG166" s="619"/>
      <c r="QXH166" s="619"/>
      <c r="QXI166" s="619"/>
      <c r="QXJ166" s="619"/>
      <c r="QXK166" s="619"/>
      <c r="QXL166" s="619"/>
      <c r="QXM166" s="619"/>
      <c r="QXN166" s="619"/>
      <c r="QXO166" s="619"/>
      <c r="QXP166" s="619"/>
      <c r="QXQ166" s="619"/>
      <c r="QXR166" s="619"/>
      <c r="QXS166" s="619"/>
      <c r="QXT166" s="619"/>
      <c r="QXU166" s="619"/>
      <c r="QXV166" s="619"/>
      <c r="QXW166" s="619"/>
      <c r="QXX166" s="619"/>
      <c r="QXY166" s="619"/>
      <c r="QXZ166" s="619"/>
      <c r="QYA166" s="619"/>
      <c r="QYB166" s="619"/>
      <c r="QYC166" s="619"/>
      <c r="QYD166" s="619"/>
      <c r="QYE166" s="619"/>
      <c r="QYF166" s="619"/>
      <c r="QYG166" s="619"/>
      <c r="QYH166" s="619"/>
      <c r="QYI166" s="619"/>
      <c r="QYJ166" s="619"/>
      <c r="QYK166" s="619"/>
      <c r="QYL166" s="619"/>
      <c r="QYM166" s="619"/>
      <c r="QYN166" s="619"/>
      <c r="QYO166" s="619"/>
      <c r="QYP166" s="619"/>
      <c r="QYQ166" s="619"/>
      <c r="QYR166" s="619"/>
      <c r="QYS166" s="619"/>
      <c r="QYT166" s="619"/>
      <c r="QYU166" s="619"/>
      <c r="QYV166" s="619"/>
      <c r="QYW166" s="619"/>
      <c r="QYX166" s="619"/>
      <c r="QYY166" s="619"/>
      <c r="QYZ166" s="619"/>
      <c r="QZA166" s="619"/>
      <c r="QZB166" s="619"/>
      <c r="QZC166" s="619"/>
      <c r="QZD166" s="619"/>
      <c r="QZE166" s="619"/>
      <c r="QZF166" s="619"/>
      <c r="QZG166" s="619"/>
      <c r="QZH166" s="619"/>
      <c r="QZI166" s="619"/>
      <c r="QZJ166" s="619"/>
      <c r="QZK166" s="619"/>
      <c r="QZL166" s="619"/>
      <c r="QZM166" s="619"/>
      <c r="QZN166" s="619"/>
      <c r="QZO166" s="619"/>
      <c r="QZP166" s="619"/>
      <c r="QZQ166" s="619"/>
      <c r="QZR166" s="619"/>
      <c r="QZS166" s="619"/>
      <c r="QZT166" s="619"/>
      <c r="QZU166" s="619"/>
      <c r="QZV166" s="619"/>
      <c r="QZW166" s="619"/>
      <c r="QZX166" s="619"/>
      <c r="QZY166" s="619"/>
      <c r="QZZ166" s="619"/>
      <c r="RAA166" s="619"/>
      <c r="RAB166" s="619"/>
      <c r="RAC166" s="619"/>
      <c r="RAD166" s="619"/>
      <c r="RAE166" s="619"/>
      <c r="RAF166" s="619"/>
      <c r="RAG166" s="619"/>
      <c r="RAH166" s="619"/>
      <c r="RAI166" s="619"/>
      <c r="RAJ166" s="619"/>
      <c r="RAK166" s="619"/>
      <c r="RAL166" s="619"/>
      <c r="RAM166" s="619"/>
      <c r="RAN166" s="619"/>
      <c r="RAO166" s="619"/>
      <c r="RAP166" s="619"/>
      <c r="RAQ166" s="619"/>
      <c r="RAR166" s="619"/>
      <c r="RAS166" s="619"/>
      <c r="RAT166" s="619"/>
      <c r="RAU166" s="619"/>
      <c r="RAV166" s="619"/>
      <c r="RAW166" s="619"/>
      <c r="RAX166" s="619"/>
      <c r="RAY166" s="619"/>
      <c r="RAZ166" s="619"/>
      <c r="RBA166" s="619"/>
      <c r="RBB166" s="619"/>
      <c r="RBC166" s="619"/>
      <c r="RBD166" s="619"/>
      <c r="RBE166" s="619"/>
      <c r="RBF166" s="619"/>
      <c r="RBG166" s="619"/>
      <c r="RBH166" s="619"/>
      <c r="RBI166" s="619"/>
      <c r="RBJ166" s="619"/>
      <c r="RBK166" s="619"/>
      <c r="RBL166" s="619"/>
      <c r="RBM166" s="619"/>
      <c r="RBN166" s="619"/>
      <c r="RBO166" s="619"/>
      <c r="RBP166" s="619"/>
      <c r="RBQ166" s="619"/>
      <c r="RBR166" s="619"/>
      <c r="RBS166" s="619"/>
      <c r="RBT166" s="619"/>
      <c r="RBU166" s="619"/>
      <c r="RBV166" s="619"/>
      <c r="RBW166" s="619"/>
      <c r="RBX166" s="619"/>
      <c r="RBY166" s="619"/>
      <c r="RBZ166" s="619"/>
      <c r="RCA166" s="619"/>
      <c r="RCB166" s="619"/>
      <c r="RCC166" s="619"/>
      <c r="RCD166" s="619"/>
      <c r="RCE166" s="619"/>
      <c r="RCF166" s="619"/>
      <c r="RCG166" s="619"/>
      <c r="RCH166" s="619"/>
      <c r="RCI166" s="619"/>
      <c r="RCJ166" s="619"/>
      <c r="RCK166" s="619"/>
      <c r="RCL166" s="619"/>
      <c r="RCM166" s="619"/>
      <c r="RCN166" s="619"/>
      <c r="RCO166" s="619"/>
      <c r="RCP166" s="619"/>
      <c r="RCQ166" s="619"/>
      <c r="RCR166" s="619"/>
      <c r="RCS166" s="619"/>
      <c r="RCT166" s="619"/>
      <c r="RCU166" s="619"/>
      <c r="RCV166" s="619"/>
      <c r="RCW166" s="619"/>
      <c r="RCX166" s="619"/>
      <c r="RCY166" s="619"/>
      <c r="RCZ166" s="619"/>
      <c r="RDA166" s="619"/>
      <c r="RDB166" s="619"/>
      <c r="RDC166" s="619"/>
      <c r="RDD166" s="619"/>
      <c r="RDE166" s="619"/>
      <c r="RDF166" s="619"/>
      <c r="RDG166" s="619"/>
      <c r="RDH166" s="619"/>
      <c r="RDI166" s="619"/>
      <c r="RDJ166" s="619"/>
      <c r="RDK166" s="619"/>
      <c r="RDL166" s="619"/>
      <c r="RDM166" s="619"/>
      <c r="RDN166" s="619"/>
      <c r="RDO166" s="619"/>
      <c r="RDP166" s="619"/>
      <c r="RDQ166" s="619"/>
      <c r="RDR166" s="619"/>
      <c r="RDS166" s="619"/>
      <c r="RDT166" s="619"/>
      <c r="RDU166" s="619"/>
      <c r="RDV166" s="619"/>
      <c r="RDW166" s="619"/>
      <c r="RDX166" s="619"/>
      <c r="RDY166" s="619"/>
      <c r="RDZ166" s="619"/>
      <c r="REA166" s="619"/>
      <c r="REB166" s="619"/>
      <c r="REC166" s="619"/>
      <c r="RED166" s="619"/>
      <c r="REE166" s="619"/>
      <c r="REF166" s="619"/>
      <c r="REG166" s="619"/>
      <c r="REH166" s="619"/>
      <c r="REI166" s="619"/>
      <c r="REJ166" s="619"/>
      <c r="REK166" s="619"/>
      <c r="REL166" s="619"/>
      <c r="REM166" s="619"/>
      <c r="REN166" s="619"/>
      <c r="REO166" s="619"/>
      <c r="REP166" s="619"/>
      <c r="REQ166" s="619"/>
      <c r="RER166" s="619"/>
      <c r="RES166" s="619"/>
      <c r="RET166" s="619"/>
      <c r="REU166" s="619"/>
      <c r="REV166" s="619"/>
      <c r="REW166" s="619"/>
      <c r="REX166" s="619"/>
      <c r="REY166" s="619"/>
      <c r="REZ166" s="619"/>
      <c r="RFA166" s="619"/>
      <c r="RFB166" s="619"/>
      <c r="RFC166" s="619"/>
      <c r="RFD166" s="619"/>
      <c r="RFE166" s="619"/>
      <c r="RFF166" s="619"/>
      <c r="RFG166" s="619"/>
      <c r="RFH166" s="619"/>
      <c r="RFI166" s="619"/>
      <c r="RFJ166" s="619"/>
      <c r="RFK166" s="619"/>
      <c r="RFL166" s="619"/>
      <c r="RFM166" s="619"/>
      <c r="RFN166" s="619"/>
      <c r="RFO166" s="619"/>
      <c r="RFP166" s="619"/>
      <c r="RFQ166" s="619"/>
      <c r="RFR166" s="619"/>
      <c r="RFS166" s="619"/>
      <c r="RFT166" s="619"/>
      <c r="RFU166" s="619"/>
      <c r="RFV166" s="619"/>
      <c r="RFW166" s="619"/>
      <c r="RFX166" s="619"/>
      <c r="RFY166" s="619"/>
      <c r="RFZ166" s="619"/>
      <c r="RGA166" s="619"/>
      <c r="RGB166" s="619"/>
      <c r="RGC166" s="619"/>
      <c r="RGD166" s="619"/>
      <c r="RGE166" s="619"/>
      <c r="RGF166" s="619"/>
      <c r="RGG166" s="619"/>
      <c r="RGH166" s="619"/>
      <c r="RGI166" s="619"/>
      <c r="RGJ166" s="619"/>
      <c r="RGK166" s="619"/>
      <c r="RGL166" s="619"/>
      <c r="RGM166" s="619"/>
      <c r="RGN166" s="619"/>
      <c r="RGO166" s="619"/>
      <c r="RGP166" s="619"/>
      <c r="RGQ166" s="619"/>
      <c r="RGR166" s="619"/>
      <c r="RGS166" s="619"/>
      <c r="RGT166" s="619"/>
      <c r="RGU166" s="619"/>
      <c r="RGV166" s="619"/>
      <c r="RGW166" s="619"/>
      <c r="RGX166" s="619"/>
      <c r="RGY166" s="619"/>
      <c r="RGZ166" s="619"/>
      <c r="RHA166" s="619"/>
      <c r="RHB166" s="619"/>
      <c r="RHC166" s="619"/>
      <c r="RHD166" s="619"/>
      <c r="RHE166" s="619"/>
      <c r="RHF166" s="619"/>
      <c r="RHG166" s="619"/>
      <c r="RHH166" s="619"/>
      <c r="RHI166" s="619"/>
      <c r="RHJ166" s="619"/>
      <c r="RHK166" s="619"/>
      <c r="RHL166" s="619"/>
      <c r="RHM166" s="619"/>
      <c r="RHN166" s="619"/>
      <c r="RHO166" s="619"/>
      <c r="RHP166" s="619"/>
      <c r="RHQ166" s="619"/>
      <c r="RHR166" s="619"/>
      <c r="RHS166" s="619"/>
      <c r="RHT166" s="619"/>
      <c r="RHU166" s="619"/>
      <c r="RHV166" s="619"/>
      <c r="RHW166" s="619"/>
      <c r="RHX166" s="619"/>
      <c r="RHY166" s="619"/>
      <c r="RHZ166" s="619"/>
      <c r="RIA166" s="619"/>
      <c r="RIB166" s="619"/>
      <c r="RIC166" s="619"/>
      <c r="RID166" s="619"/>
      <c r="RIE166" s="619"/>
      <c r="RIF166" s="619"/>
      <c r="RIG166" s="619"/>
      <c r="RIH166" s="619"/>
      <c r="RII166" s="619"/>
      <c r="RIJ166" s="619"/>
      <c r="RIK166" s="619"/>
      <c r="RIL166" s="619"/>
      <c r="RIM166" s="619"/>
      <c r="RIN166" s="619"/>
      <c r="RIO166" s="619"/>
      <c r="RIP166" s="619"/>
      <c r="RIQ166" s="619"/>
      <c r="RIR166" s="619"/>
      <c r="RIS166" s="619"/>
      <c r="RIT166" s="619"/>
      <c r="RIU166" s="619"/>
      <c r="RIV166" s="619"/>
      <c r="RIW166" s="619"/>
      <c r="RIX166" s="619"/>
      <c r="RIY166" s="619"/>
      <c r="RIZ166" s="619"/>
      <c r="RJA166" s="619"/>
      <c r="RJB166" s="619"/>
      <c r="RJC166" s="619"/>
      <c r="RJD166" s="619"/>
      <c r="RJE166" s="619"/>
      <c r="RJF166" s="619"/>
      <c r="RJG166" s="619"/>
      <c r="RJH166" s="619"/>
      <c r="RJI166" s="619"/>
      <c r="RJJ166" s="619"/>
      <c r="RJK166" s="619"/>
      <c r="RJL166" s="619"/>
      <c r="RJM166" s="619"/>
      <c r="RJN166" s="619"/>
      <c r="RJO166" s="619"/>
      <c r="RJP166" s="619"/>
      <c r="RJQ166" s="619"/>
      <c r="RJR166" s="619"/>
      <c r="RJS166" s="619"/>
      <c r="RJT166" s="619"/>
      <c r="RJU166" s="619"/>
      <c r="RJV166" s="619"/>
      <c r="RJW166" s="619"/>
      <c r="RJX166" s="619"/>
      <c r="RJY166" s="619"/>
      <c r="RJZ166" s="619"/>
      <c r="RKA166" s="619"/>
      <c r="RKB166" s="619"/>
      <c r="RKC166" s="619"/>
      <c r="RKD166" s="619"/>
      <c r="RKE166" s="619"/>
      <c r="RKF166" s="619"/>
      <c r="RKG166" s="619"/>
      <c r="RKH166" s="619"/>
      <c r="RKI166" s="619"/>
      <c r="RKJ166" s="619"/>
      <c r="RKK166" s="619"/>
      <c r="RKL166" s="619"/>
      <c r="RKM166" s="619"/>
      <c r="RKN166" s="619"/>
      <c r="RKO166" s="619"/>
      <c r="RKP166" s="619"/>
      <c r="RKQ166" s="619"/>
      <c r="RKR166" s="619"/>
      <c r="RKS166" s="619"/>
      <c r="RKT166" s="619"/>
      <c r="RKU166" s="619"/>
      <c r="RKV166" s="619"/>
      <c r="RKW166" s="619"/>
      <c r="RKX166" s="619"/>
      <c r="RKY166" s="619"/>
      <c r="RKZ166" s="619"/>
      <c r="RLA166" s="619"/>
      <c r="RLB166" s="619"/>
      <c r="RLC166" s="619"/>
      <c r="RLD166" s="619"/>
      <c r="RLE166" s="619"/>
      <c r="RLF166" s="619"/>
      <c r="RLG166" s="619"/>
      <c r="RLH166" s="619"/>
      <c r="RLI166" s="619"/>
      <c r="RLJ166" s="619"/>
      <c r="RLK166" s="619"/>
      <c r="RLL166" s="619"/>
      <c r="RLM166" s="619"/>
      <c r="RLN166" s="619"/>
      <c r="RLO166" s="619"/>
      <c r="RLP166" s="619"/>
      <c r="RLQ166" s="619"/>
      <c r="RLR166" s="619"/>
      <c r="RLS166" s="619"/>
      <c r="RLT166" s="619"/>
      <c r="RLU166" s="619"/>
      <c r="RLV166" s="619"/>
      <c r="RLW166" s="619"/>
      <c r="RLX166" s="619"/>
      <c r="RLY166" s="619"/>
      <c r="RLZ166" s="619"/>
      <c r="RMA166" s="619"/>
      <c r="RMB166" s="619"/>
      <c r="RMC166" s="619"/>
      <c r="RMD166" s="619"/>
      <c r="RME166" s="619"/>
      <c r="RMF166" s="619"/>
      <c r="RMG166" s="619"/>
      <c r="RMH166" s="619"/>
      <c r="RMI166" s="619"/>
      <c r="RMJ166" s="619"/>
      <c r="RMK166" s="619"/>
      <c r="RML166" s="619"/>
      <c r="RMM166" s="619"/>
      <c r="RMN166" s="619"/>
      <c r="RMO166" s="619"/>
      <c r="RMP166" s="619"/>
      <c r="RMQ166" s="619"/>
      <c r="RMR166" s="619"/>
      <c r="RMS166" s="619"/>
      <c r="RMT166" s="619"/>
      <c r="RMU166" s="619"/>
      <c r="RMV166" s="619"/>
      <c r="RMW166" s="619"/>
      <c r="RMX166" s="619"/>
      <c r="RMY166" s="619"/>
      <c r="RMZ166" s="619"/>
      <c r="RNA166" s="619"/>
      <c r="RNB166" s="619"/>
      <c r="RNC166" s="619"/>
      <c r="RND166" s="619"/>
      <c r="RNE166" s="619"/>
      <c r="RNF166" s="619"/>
      <c r="RNG166" s="619"/>
      <c r="RNH166" s="619"/>
      <c r="RNI166" s="619"/>
      <c r="RNJ166" s="619"/>
      <c r="RNK166" s="619"/>
      <c r="RNL166" s="619"/>
      <c r="RNM166" s="619"/>
      <c r="RNN166" s="619"/>
      <c r="RNO166" s="619"/>
      <c r="RNP166" s="619"/>
      <c r="RNQ166" s="619"/>
      <c r="RNR166" s="619"/>
      <c r="RNS166" s="619"/>
      <c r="RNT166" s="619"/>
      <c r="RNU166" s="619"/>
      <c r="RNV166" s="619"/>
      <c r="RNW166" s="619"/>
      <c r="RNX166" s="619"/>
      <c r="RNY166" s="619"/>
      <c r="RNZ166" s="619"/>
      <c r="ROA166" s="619"/>
      <c r="ROB166" s="619"/>
      <c r="ROC166" s="619"/>
      <c r="ROD166" s="619"/>
      <c r="ROE166" s="619"/>
      <c r="ROF166" s="619"/>
      <c r="ROG166" s="619"/>
      <c r="ROH166" s="619"/>
      <c r="ROI166" s="619"/>
      <c r="ROJ166" s="619"/>
      <c r="ROK166" s="619"/>
      <c r="ROL166" s="619"/>
      <c r="ROM166" s="619"/>
      <c r="RON166" s="619"/>
      <c r="ROO166" s="619"/>
      <c r="ROP166" s="619"/>
      <c r="ROQ166" s="619"/>
      <c r="ROR166" s="619"/>
      <c r="ROS166" s="619"/>
      <c r="ROT166" s="619"/>
      <c r="ROU166" s="619"/>
      <c r="ROV166" s="619"/>
      <c r="ROW166" s="619"/>
      <c r="ROX166" s="619"/>
      <c r="ROY166" s="619"/>
      <c r="ROZ166" s="619"/>
      <c r="RPA166" s="619"/>
      <c r="RPB166" s="619"/>
      <c r="RPC166" s="619"/>
      <c r="RPD166" s="619"/>
      <c r="RPE166" s="619"/>
      <c r="RPF166" s="619"/>
      <c r="RPG166" s="619"/>
      <c r="RPH166" s="619"/>
      <c r="RPI166" s="619"/>
      <c r="RPJ166" s="619"/>
      <c r="RPK166" s="619"/>
      <c r="RPL166" s="619"/>
      <c r="RPM166" s="619"/>
      <c r="RPN166" s="619"/>
      <c r="RPO166" s="619"/>
      <c r="RPP166" s="619"/>
      <c r="RPQ166" s="619"/>
      <c r="RPR166" s="619"/>
      <c r="RPS166" s="619"/>
      <c r="RPT166" s="619"/>
      <c r="RPU166" s="619"/>
      <c r="RPV166" s="619"/>
      <c r="RPW166" s="619"/>
      <c r="RPX166" s="619"/>
      <c r="RPY166" s="619"/>
      <c r="RPZ166" s="619"/>
      <c r="RQA166" s="619"/>
      <c r="RQB166" s="619"/>
      <c r="RQC166" s="619"/>
      <c r="RQD166" s="619"/>
      <c r="RQE166" s="619"/>
      <c r="RQF166" s="619"/>
      <c r="RQG166" s="619"/>
      <c r="RQH166" s="619"/>
      <c r="RQI166" s="619"/>
      <c r="RQJ166" s="619"/>
      <c r="RQK166" s="619"/>
      <c r="RQL166" s="619"/>
      <c r="RQM166" s="619"/>
      <c r="RQN166" s="619"/>
      <c r="RQO166" s="619"/>
      <c r="RQP166" s="619"/>
      <c r="RQQ166" s="619"/>
      <c r="RQR166" s="619"/>
      <c r="RQS166" s="619"/>
      <c r="RQT166" s="619"/>
      <c r="RQU166" s="619"/>
      <c r="RQV166" s="619"/>
      <c r="RQW166" s="619"/>
      <c r="RQX166" s="619"/>
      <c r="RQY166" s="619"/>
      <c r="RQZ166" s="619"/>
      <c r="RRA166" s="619"/>
      <c r="RRB166" s="619"/>
      <c r="RRC166" s="619"/>
      <c r="RRD166" s="619"/>
      <c r="RRE166" s="619"/>
      <c r="RRF166" s="619"/>
      <c r="RRG166" s="619"/>
      <c r="RRH166" s="619"/>
      <c r="RRI166" s="619"/>
      <c r="RRJ166" s="619"/>
      <c r="RRK166" s="619"/>
      <c r="RRL166" s="619"/>
      <c r="RRM166" s="619"/>
      <c r="RRN166" s="619"/>
      <c r="RRO166" s="619"/>
      <c r="RRP166" s="619"/>
      <c r="RRQ166" s="619"/>
      <c r="RRR166" s="619"/>
      <c r="RRS166" s="619"/>
      <c r="RRT166" s="619"/>
      <c r="RRU166" s="619"/>
      <c r="RRV166" s="619"/>
      <c r="RRW166" s="619"/>
      <c r="RRX166" s="619"/>
      <c r="RRY166" s="619"/>
      <c r="RRZ166" s="619"/>
      <c r="RSA166" s="619"/>
      <c r="RSB166" s="619"/>
      <c r="RSC166" s="619"/>
      <c r="RSD166" s="619"/>
      <c r="RSE166" s="619"/>
      <c r="RSF166" s="619"/>
      <c r="RSG166" s="619"/>
      <c r="RSH166" s="619"/>
      <c r="RSI166" s="619"/>
      <c r="RSJ166" s="619"/>
      <c r="RSK166" s="619"/>
      <c r="RSL166" s="619"/>
      <c r="RSM166" s="619"/>
      <c r="RSN166" s="619"/>
      <c r="RSO166" s="619"/>
      <c r="RSP166" s="619"/>
      <c r="RSQ166" s="619"/>
      <c r="RSR166" s="619"/>
      <c r="RSS166" s="619"/>
      <c r="RST166" s="619"/>
      <c r="RSU166" s="619"/>
      <c r="RSV166" s="619"/>
      <c r="RSW166" s="619"/>
      <c r="RSX166" s="619"/>
      <c r="RSY166" s="619"/>
      <c r="RSZ166" s="619"/>
      <c r="RTA166" s="619"/>
      <c r="RTB166" s="619"/>
      <c r="RTC166" s="619"/>
      <c r="RTD166" s="619"/>
      <c r="RTE166" s="619"/>
      <c r="RTF166" s="619"/>
      <c r="RTG166" s="619"/>
      <c r="RTH166" s="619"/>
      <c r="RTI166" s="619"/>
      <c r="RTJ166" s="619"/>
      <c r="RTK166" s="619"/>
      <c r="RTL166" s="619"/>
      <c r="RTM166" s="619"/>
      <c r="RTN166" s="619"/>
      <c r="RTO166" s="619"/>
      <c r="RTP166" s="619"/>
      <c r="RTQ166" s="619"/>
      <c r="RTR166" s="619"/>
      <c r="RTS166" s="619"/>
      <c r="RTT166" s="619"/>
      <c r="RTU166" s="619"/>
      <c r="RTV166" s="619"/>
      <c r="RTW166" s="619"/>
      <c r="RTX166" s="619"/>
      <c r="RTY166" s="619"/>
      <c r="RTZ166" s="619"/>
      <c r="RUA166" s="619"/>
      <c r="RUB166" s="619"/>
      <c r="RUC166" s="619"/>
      <c r="RUD166" s="619"/>
      <c r="RUE166" s="619"/>
      <c r="RUF166" s="619"/>
      <c r="RUG166" s="619"/>
      <c r="RUH166" s="619"/>
      <c r="RUI166" s="619"/>
      <c r="RUJ166" s="619"/>
      <c r="RUK166" s="619"/>
      <c r="RUL166" s="619"/>
      <c r="RUM166" s="619"/>
      <c r="RUN166" s="619"/>
      <c r="RUO166" s="619"/>
      <c r="RUP166" s="619"/>
      <c r="RUQ166" s="619"/>
      <c r="RUR166" s="619"/>
      <c r="RUS166" s="619"/>
      <c r="RUT166" s="619"/>
      <c r="RUU166" s="619"/>
      <c r="RUV166" s="619"/>
      <c r="RUW166" s="619"/>
      <c r="RUX166" s="619"/>
      <c r="RUY166" s="619"/>
      <c r="RUZ166" s="619"/>
      <c r="RVA166" s="619"/>
      <c r="RVB166" s="619"/>
      <c r="RVC166" s="619"/>
      <c r="RVD166" s="619"/>
      <c r="RVE166" s="619"/>
      <c r="RVF166" s="619"/>
      <c r="RVG166" s="619"/>
      <c r="RVH166" s="619"/>
      <c r="RVI166" s="619"/>
      <c r="RVJ166" s="619"/>
      <c r="RVK166" s="619"/>
      <c r="RVL166" s="619"/>
      <c r="RVM166" s="619"/>
      <c r="RVN166" s="619"/>
      <c r="RVO166" s="619"/>
      <c r="RVP166" s="619"/>
      <c r="RVQ166" s="619"/>
      <c r="RVR166" s="619"/>
      <c r="RVS166" s="619"/>
      <c r="RVT166" s="619"/>
      <c r="RVU166" s="619"/>
      <c r="RVV166" s="619"/>
      <c r="RVW166" s="619"/>
      <c r="RVX166" s="619"/>
      <c r="RVY166" s="619"/>
      <c r="RVZ166" s="619"/>
      <c r="RWA166" s="619"/>
      <c r="RWB166" s="619"/>
      <c r="RWC166" s="619"/>
      <c r="RWD166" s="619"/>
      <c r="RWE166" s="619"/>
      <c r="RWF166" s="619"/>
      <c r="RWG166" s="619"/>
      <c r="RWH166" s="619"/>
      <c r="RWI166" s="619"/>
      <c r="RWJ166" s="619"/>
      <c r="RWK166" s="619"/>
      <c r="RWL166" s="619"/>
      <c r="RWM166" s="619"/>
      <c r="RWN166" s="619"/>
      <c r="RWO166" s="619"/>
      <c r="RWP166" s="619"/>
      <c r="RWQ166" s="619"/>
      <c r="RWR166" s="619"/>
      <c r="RWS166" s="619"/>
      <c r="RWT166" s="619"/>
      <c r="RWU166" s="619"/>
      <c r="RWV166" s="619"/>
      <c r="RWW166" s="619"/>
      <c r="RWX166" s="619"/>
      <c r="RWY166" s="619"/>
      <c r="RWZ166" s="619"/>
      <c r="RXA166" s="619"/>
      <c r="RXB166" s="619"/>
      <c r="RXC166" s="619"/>
      <c r="RXD166" s="619"/>
      <c r="RXE166" s="619"/>
      <c r="RXF166" s="619"/>
      <c r="RXG166" s="619"/>
      <c r="RXH166" s="619"/>
      <c r="RXI166" s="619"/>
      <c r="RXJ166" s="619"/>
      <c r="RXK166" s="619"/>
      <c r="RXL166" s="619"/>
      <c r="RXM166" s="619"/>
      <c r="RXN166" s="619"/>
      <c r="RXO166" s="619"/>
      <c r="RXP166" s="619"/>
      <c r="RXQ166" s="619"/>
      <c r="RXR166" s="619"/>
      <c r="RXS166" s="619"/>
      <c r="RXT166" s="619"/>
      <c r="RXU166" s="619"/>
      <c r="RXV166" s="619"/>
      <c r="RXW166" s="619"/>
      <c r="RXX166" s="619"/>
      <c r="RXY166" s="619"/>
      <c r="RXZ166" s="619"/>
      <c r="RYA166" s="619"/>
      <c r="RYB166" s="619"/>
      <c r="RYC166" s="619"/>
      <c r="RYD166" s="619"/>
      <c r="RYE166" s="619"/>
      <c r="RYF166" s="619"/>
      <c r="RYG166" s="619"/>
      <c r="RYH166" s="619"/>
      <c r="RYI166" s="619"/>
      <c r="RYJ166" s="619"/>
      <c r="RYK166" s="619"/>
      <c r="RYL166" s="619"/>
      <c r="RYM166" s="619"/>
      <c r="RYN166" s="619"/>
      <c r="RYO166" s="619"/>
      <c r="RYP166" s="619"/>
      <c r="RYQ166" s="619"/>
      <c r="RYR166" s="619"/>
      <c r="RYS166" s="619"/>
      <c r="RYT166" s="619"/>
      <c r="RYU166" s="619"/>
      <c r="RYV166" s="619"/>
      <c r="RYW166" s="619"/>
      <c r="RYX166" s="619"/>
      <c r="RYY166" s="619"/>
      <c r="RYZ166" s="619"/>
      <c r="RZA166" s="619"/>
      <c r="RZB166" s="619"/>
      <c r="RZC166" s="619"/>
      <c r="RZD166" s="619"/>
      <c r="RZE166" s="619"/>
      <c r="RZF166" s="619"/>
      <c r="RZG166" s="619"/>
      <c r="RZH166" s="619"/>
      <c r="RZI166" s="619"/>
      <c r="RZJ166" s="619"/>
      <c r="RZK166" s="619"/>
      <c r="RZL166" s="619"/>
      <c r="RZM166" s="619"/>
      <c r="RZN166" s="619"/>
      <c r="RZO166" s="619"/>
      <c r="RZP166" s="619"/>
      <c r="RZQ166" s="619"/>
      <c r="RZR166" s="619"/>
      <c r="RZS166" s="619"/>
      <c r="RZT166" s="619"/>
      <c r="RZU166" s="619"/>
      <c r="RZV166" s="619"/>
      <c r="RZW166" s="619"/>
      <c r="RZX166" s="619"/>
      <c r="RZY166" s="619"/>
      <c r="RZZ166" s="619"/>
      <c r="SAA166" s="619"/>
      <c r="SAB166" s="619"/>
      <c r="SAC166" s="619"/>
      <c r="SAD166" s="619"/>
      <c r="SAE166" s="619"/>
      <c r="SAF166" s="619"/>
      <c r="SAG166" s="619"/>
      <c r="SAH166" s="619"/>
      <c r="SAI166" s="619"/>
      <c r="SAJ166" s="619"/>
      <c r="SAK166" s="619"/>
      <c r="SAL166" s="619"/>
      <c r="SAM166" s="619"/>
      <c r="SAN166" s="619"/>
      <c r="SAO166" s="619"/>
      <c r="SAP166" s="619"/>
      <c r="SAQ166" s="619"/>
      <c r="SAR166" s="619"/>
      <c r="SAS166" s="619"/>
      <c r="SAT166" s="619"/>
      <c r="SAU166" s="619"/>
      <c r="SAV166" s="619"/>
      <c r="SAW166" s="619"/>
      <c r="SAX166" s="619"/>
      <c r="SAY166" s="619"/>
      <c r="SAZ166" s="619"/>
      <c r="SBA166" s="619"/>
      <c r="SBB166" s="619"/>
      <c r="SBC166" s="619"/>
      <c r="SBD166" s="619"/>
      <c r="SBE166" s="619"/>
      <c r="SBF166" s="619"/>
      <c r="SBG166" s="619"/>
      <c r="SBH166" s="619"/>
      <c r="SBI166" s="619"/>
      <c r="SBJ166" s="619"/>
      <c r="SBK166" s="619"/>
      <c r="SBL166" s="619"/>
      <c r="SBM166" s="619"/>
      <c r="SBN166" s="619"/>
      <c r="SBO166" s="619"/>
      <c r="SBP166" s="619"/>
      <c r="SBQ166" s="619"/>
      <c r="SBR166" s="619"/>
      <c r="SBS166" s="619"/>
      <c r="SBT166" s="619"/>
      <c r="SBU166" s="619"/>
      <c r="SBV166" s="619"/>
      <c r="SBW166" s="619"/>
      <c r="SBX166" s="619"/>
      <c r="SBY166" s="619"/>
      <c r="SBZ166" s="619"/>
      <c r="SCA166" s="619"/>
      <c r="SCB166" s="619"/>
      <c r="SCC166" s="619"/>
      <c r="SCD166" s="619"/>
      <c r="SCE166" s="619"/>
      <c r="SCF166" s="619"/>
      <c r="SCG166" s="619"/>
      <c r="SCH166" s="619"/>
      <c r="SCI166" s="619"/>
      <c r="SCJ166" s="619"/>
      <c r="SCK166" s="619"/>
      <c r="SCL166" s="619"/>
      <c r="SCM166" s="619"/>
      <c r="SCN166" s="619"/>
      <c r="SCO166" s="619"/>
      <c r="SCP166" s="619"/>
      <c r="SCQ166" s="619"/>
      <c r="SCR166" s="619"/>
      <c r="SCS166" s="619"/>
      <c r="SCT166" s="619"/>
      <c r="SCU166" s="619"/>
      <c r="SCV166" s="619"/>
      <c r="SCW166" s="619"/>
      <c r="SCX166" s="619"/>
      <c r="SCY166" s="619"/>
      <c r="SCZ166" s="619"/>
      <c r="SDA166" s="619"/>
      <c r="SDB166" s="619"/>
      <c r="SDC166" s="619"/>
      <c r="SDD166" s="619"/>
      <c r="SDE166" s="619"/>
      <c r="SDF166" s="619"/>
      <c r="SDG166" s="619"/>
      <c r="SDH166" s="619"/>
      <c r="SDI166" s="619"/>
      <c r="SDJ166" s="619"/>
      <c r="SDK166" s="619"/>
      <c r="SDL166" s="619"/>
      <c r="SDM166" s="619"/>
      <c r="SDN166" s="619"/>
      <c r="SDO166" s="619"/>
      <c r="SDP166" s="619"/>
      <c r="SDQ166" s="619"/>
      <c r="SDR166" s="619"/>
      <c r="SDS166" s="619"/>
      <c r="SDT166" s="619"/>
      <c r="SDU166" s="619"/>
      <c r="SDV166" s="619"/>
      <c r="SDW166" s="619"/>
      <c r="SDX166" s="619"/>
      <c r="SDY166" s="619"/>
      <c r="SDZ166" s="619"/>
      <c r="SEA166" s="619"/>
      <c r="SEB166" s="619"/>
      <c r="SEC166" s="619"/>
      <c r="SED166" s="619"/>
      <c r="SEE166" s="619"/>
      <c r="SEF166" s="619"/>
      <c r="SEG166" s="619"/>
      <c r="SEH166" s="619"/>
      <c r="SEI166" s="619"/>
      <c r="SEJ166" s="619"/>
      <c r="SEK166" s="619"/>
      <c r="SEL166" s="619"/>
      <c r="SEM166" s="619"/>
      <c r="SEN166" s="619"/>
      <c r="SEO166" s="619"/>
      <c r="SEP166" s="619"/>
      <c r="SEQ166" s="619"/>
      <c r="SER166" s="619"/>
      <c r="SES166" s="619"/>
      <c r="SET166" s="619"/>
      <c r="SEU166" s="619"/>
      <c r="SEV166" s="619"/>
      <c r="SEW166" s="619"/>
      <c r="SEX166" s="619"/>
      <c r="SEY166" s="619"/>
      <c r="SEZ166" s="619"/>
      <c r="SFA166" s="619"/>
      <c r="SFB166" s="619"/>
      <c r="SFC166" s="619"/>
      <c r="SFD166" s="619"/>
      <c r="SFE166" s="619"/>
      <c r="SFF166" s="619"/>
      <c r="SFG166" s="619"/>
      <c r="SFH166" s="619"/>
      <c r="SFI166" s="619"/>
      <c r="SFJ166" s="619"/>
      <c r="SFK166" s="619"/>
      <c r="SFL166" s="619"/>
      <c r="SFM166" s="619"/>
      <c r="SFN166" s="619"/>
      <c r="SFO166" s="619"/>
      <c r="SFP166" s="619"/>
      <c r="SFQ166" s="619"/>
      <c r="SFR166" s="619"/>
      <c r="SFS166" s="619"/>
      <c r="SFT166" s="619"/>
      <c r="SFU166" s="619"/>
      <c r="SFV166" s="619"/>
      <c r="SFW166" s="619"/>
      <c r="SFX166" s="619"/>
      <c r="SFY166" s="619"/>
      <c r="SFZ166" s="619"/>
      <c r="SGA166" s="619"/>
      <c r="SGB166" s="619"/>
      <c r="SGC166" s="619"/>
      <c r="SGD166" s="619"/>
      <c r="SGE166" s="619"/>
      <c r="SGF166" s="619"/>
      <c r="SGG166" s="619"/>
      <c r="SGH166" s="619"/>
      <c r="SGI166" s="619"/>
      <c r="SGJ166" s="619"/>
      <c r="SGK166" s="619"/>
      <c r="SGL166" s="619"/>
      <c r="SGM166" s="619"/>
      <c r="SGN166" s="619"/>
      <c r="SGO166" s="619"/>
      <c r="SGP166" s="619"/>
      <c r="SGQ166" s="619"/>
      <c r="SGR166" s="619"/>
      <c r="SGS166" s="619"/>
      <c r="SGT166" s="619"/>
      <c r="SGU166" s="619"/>
      <c r="SGV166" s="619"/>
      <c r="SGW166" s="619"/>
      <c r="SGX166" s="619"/>
      <c r="SGY166" s="619"/>
      <c r="SGZ166" s="619"/>
      <c r="SHA166" s="619"/>
      <c r="SHB166" s="619"/>
      <c r="SHC166" s="619"/>
      <c r="SHD166" s="619"/>
      <c r="SHE166" s="619"/>
      <c r="SHF166" s="619"/>
      <c r="SHG166" s="619"/>
      <c r="SHH166" s="619"/>
      <c r="SHI166" s="619"/>
      <c r="SHJ166" s="619"/>
      <c r="SHK166" s="619"/>
      <c r="SHL166" s="619"/>
      <c r="SHM166" s="619"/>
      <c r="SHN166" s="619"/>
      <c r="SHO166" s="619"/>
      <c r="SHP166" s="619"/>
      <c r="SHQ166" s="619"/>
      <c r="SHR166" s="619"/>
      <c r="SHS166" s="619"/>
      <c r="SHT166" s="619"/>
      <c r="SHU166" s="619"/>
      <c r="SHV166" s="619"/>
      <c r="SHW166" s="619"/>
      <c r="SHX166" s="619"/>
      <c r="SHY166" s="619"/>
      <c r="SHZ166" s="619"/>
      <c r="SIA166" s="619"/>
      <c r="SIB166" s="619"/>
      <c r="SIC166" s="619"/>
      <c r="SID166" s="619"/>
      <c r="SIE166" s="619"/>
      <c r="SIF166" s="619"/>
      <c r="SIG166" s="619"/>
      <c r="SIH166" s="619"/>
      <c r="SII166" s="619"/>
      <c r="SIJ166" s="619"/>
      <c r="SIK166" s="619"/>
      <c r="SIL166" s="619"/>
      <c r="SIM166" s="619"/>
      <c r="SIN166" s="619"/>
      <c r="SIO166" s="619"/>
      <c r="SIP166" s="619"/>
      <c r="SIQ166" s="619"/>
      <c r="SIR166" s="619"/>
      <c r="SIS166" s="619"/>
      <c r="SIT166" s="619"/>
      <c r="SIU166" s="619"/>
      <c r="SIV166" s="619"/>
      <c r="SIW166" s="619"/>
      <c r="SIX166" s="619"/>
      <c r="SIY166" s="619"/>
      <c r="SIZ166" s="619"/>
      <c r="SJA166" s="619"/>
      <c r="SJB166" s="619"/>
      <c r="SJC166" s="619"/>
      <c r="SJD166" s="619"/>
      <c r="SJE166" s="619"/>
      <c r="SJF166" s="619"/>
      <c r="SJG166" s="619"/>
      <c r="SJH166" s="619"/>
      <c r="SJI166" s="619"/>
      <c r="SJJ166" s="619"/>
      <c r="SJK166" s="619"/>
      <c r="SJL166" s="619"/>
      <c r="SJM166" s="619"/>
      <c r="SJN166" s="619"/>
      <c r="SJO166" s="619"/>
      <c r="SJP166" s="619"/>
      <c r="SJQ166" s="619"/>
      <c r="SJR166" s="619"/>
      <c r="SJS166" s="619"/>
      <c r="SJT166" s="619"/>
      <c r="SJU166" s="619"/>
      <c r="SJV166" s="619"/>
      <c r="SJW166" s="619"/>
      <c r="SJX166" s="619"/>
      <c r="SJY166" s="619"/>
      <c r="SJZ166" s="619"/>
      <c r="SKA166" s="619"/>
      <c r="SKB166" s="619"/>
      <c r="SKC166" s="619"/>
      <c r="SKD166" s="619"/>
      <c r="SKE166" s="619"/>
      <c r="SKF166" s="619"/>
      <c r="SKG166" s="619"/>
      <c r="SKH166" s="619"/>
      <c r="SKI166" s="619"/>
      <c r="SKJ166" s="619"/>
      <c r="SKK166" s="619"/>
      <c r="SKL166" s="619"/>
      <c r="SKM166" s="619"/>
      <c r="SKN166" s="619"/>
      <c r="SKO166" s="619"/>
      <c r="SKP166" s="619"/>
      <c r="SKQ166" s="619"/>
      <c r="SKR166" s="619"/>
      <c r="SKS166" s="619"/>
      <c r="SKT166" s="619"/>
      <c r="SKU166" s="619"/>
      <c r="SKV166" s="619"/>
      <c r="SKW166" s="619"/>
      <c r="SKX166" s="619"/>
      <c r="SKY166" s="619"/>
      <c r="SKZ166" s="619"/>
      <c r="SLA166" s="619"/>
      <c r="SLB166" s="619"/>
      <c r="SLC166" s="619"/>
      <c r="SLD166" s="619"/>
      <c r="SLE166" s="619"/>
      <c r="SLF166" s="619"/>
      <c r="SLG166" s="619"/>
      <c r="SLH166" s="619"/>
      <c r="SLI166" s="619"/>
      <c r="SLJ166" s="619"/>
      <c r="SLK166" s="619"/>
      <c r="SLL166" s="619"/>
      <c r="SLM166" s="619"/>
      <c r="SLN166" s="619"/>
      <c r="SLO166" s="619"/>
      <c r="SLP166" s="619"/>
      <c r="SLQ166" s="619"/>
      <c r="SLR166" s="619"/>
      <c r="SLS166" s="619"/>
      <c r="SLT166" s="619"/>
      <c r="SLU166" s="619"/>
      <c r="SLV166" s="619"/>
      <c r="SLW166" s="619"/>
      <c r="SLX166" s="619"/>
      <c r="SLY166" s="619"/>
      <c r="SLZ166" s="619"/>
      <c r="SMA166" s="619"/>
      <c r="SMB166" s="619"/>
      <c r="SMC166" s="619"/>
      <c r="SMD166" s="619"/>
      <c r="SME166" s="619"/>
      <c r="SMF166" s="619"/>
      <c r="SMG166" s="619"/>
      <c r="SMH166" s="619"/>
      <c r="SMI166" s="619"/>
      <c r="SMJ166" s="619"/>
      <c r="SMK166" s="619"/>
      <c r="SML166" s="619"/>
      <c r="SMM166" s="619"/>
      <c r="SMN166" s="619"/>
      <c r="SMO166" s="619"/>
      <c r="SMP166" s="619"/>
      <c r="SMQ166" s="619"/>
      <c r="SMR166" s="619"/>
      <c r="SMS166" s="619"/>
      <c r="SMT166" s="619"/>
      <c r="SMU166" s="619"/>
      <c r="SMV166" s="619"/>
      <c r="SMW166" s="619"/>
      <c r="SMX166" s="619"/>
      <c r="SMY166" s="619"/>
      <c r="SMZ166" s="619"/>
      <c r="SNA166" s="619"/>
      <c r="SNB166" s="619"/>
      <c r="SNC166" s="619"/>
      <c r="SND166" s="619"/>
      <c r="SNE166" s="619"/>
      <c r="SNF166" s="619"/>
      <c r="SNG166" s="619"/>
      <c r="SNH166" s="619"/>
      <c r="SNI166" s="619"/>
      <c r="SNJ166" s="619"/>
      <c r="SNK166" s="619"/>
      <c r="SNL166" s="619"/>
      <c r="SNM166" s="619"/>
      <c r="SNN166" s="619"/>
      <c r="SNO166" s="619"/>
      <c r="SNP166" s="619"/>
      <c r="SNQ166" s="619"/>
      <c r="SNR166" s="619"/>
      <c r="SNS166" s="619"/>
      <c r="SNT166" s="619"/>
      <c r="SNU166" s="619"/>
      <c r="SNV166" s="619"/>
      <c r="SNW166" s="619"/>
      <c r="SNX166" s="619"/>
      <c r="SNY166" s="619"/>
      <c r="SNZ166" s="619"/>
      <c r="SOA166" s="619"/>
      <c r="SOB166" s="619"/>
      <c r="SOC166" s="619"/>
      <c r="SOD166" s="619"/>
      <c r="SOE166" s="619"/>
      <c r="SOF166" s="619"/>
      <c r="SOG166" s="619"/>
      <c r="SOH166" s="619"/>
      <c r="SOI166" s="619"/>
      <c r="SOJ166" s="619"/>
      <c r="SOK166" s="619"/>
      <c r="SOL166" s="619"/>
      <c r="SOM166" s="619"/>
      <c r="SON166" s="619"/>
      <c r="SOO166" s="619"/>
      <c r="SOP166" s="619"/>
      <c r="SOQ166" s="619"/>
      <c r="SOR166" s="619"/>
      <c r="SOS166" s="619"/>
      <c r="SOT166" s="619"/>
      <c r="SOU166" s="619"/>
      <c r="SOV166" s="619"/>
      <c r="SOW166" s="619"/>
      <c r="SOX166" s="619"/>
      <c r="SOY166" s="619"/>
      <c r="SOZ166" s="619"/>
      <c r="SPA166" s="619"/>
      <c r="SPB166" s="619"/>
      <c r="SPC166" s="619"/>
      <c r="SPD166" s="619"/>
      <c r="SPE166" s="619"/>
      <c r="SPF166" s="619"/>
      <c r="SPG166" s="619"/>
      <c r="SPH166" s="619"/>
      <c r="SPI166" s="619"/>
      <c r="SPJ166" s="619"/>
      <c r="SPK166" s="619"/>
      <c r="SPL166" s="619"/>
      <c r="SPM166" s="619"/>
      <c r="SPN166" s="619"/>
      <c r="SPO166" s="619"/>
      <c r="SPP166" s="619"/>
      <c r="SPQ166" s="619"/>
      <c r="SPR166" s="619"/>
      <c r="SPS166" s="619"/>
      <c r="SPT166" s="619"/>
      <c r="SPU166" s="619"/>
      <c r="SPV166" s="619"/>
      <c r="SPW166" s="619"/>
      <c r="SPX166" s="619"/>
      <c r="SPY166" s="619"/>
      <c r="SPZ166" s="619"/>
      <c r="SQA166" s="619"/>
      <c r="SQB166" s="619"/>
      <c r="SQC166" s="619"/>
      <c r="SQD166" s="619"/>
      <c r="SQE166" s="619"/>
      <c r="SQF166" s="619"/>
      <c r="SQG166" s="619"/>
      <c r="SQH166" s="619"/>
      <c r="SQI166" s="619"/>
      <c r="SQJ166" s="619"/>
      <c r="SQK166" s="619"/>
      <c r="SQL166" s="619"/>
      <c r="SQM166" s="619"/>
      <c r="SQN166" s="619"/>
      <c r="SQO166" s="619"/>
      <c r="SQP166" s="619"/>
      <c r="SQQ166" s="619"/>
      <c r="SQR166" s="619"/>
      <c r="SQS166" s="619"/>
      <c r="SQT166" s="619"/>
      <c r="SQU166" s="619"/>
      <c r="SQV166" s="619"/>
      <c r="SQW166" s="619"/>
      <c r="SQX166" s="619"/>
      <c r="SQY166" s="619"/>
      <c r="SQZ166" s="619"/>
      <c r="SRA166" s="619"/>
      <c r="SRB166" s="619"/>
      <c r="SRC166" s="619"/>
      <c r="SRD166" s="619"/>
      <c r="SRE166" s="619"/>
      <c r="SRF166" s="619"/>
      <c r="SRG166" s="619"/>
      <c r="SRH166" s="619"/>
      <c r="SRI166" s="619"/>
      <c r="SRJ166" s="619"/>
      <c r="SRK166" s="619"/>
      <c r="SRL166" s="619"/>
      <c r="SRM166" s="619"/>
      <c r="SRN166" s="619"/>
      <c r="SRO166" s="619"/>
      <c r="SRP166" s="619"/>
      <c r="SRQ166" s="619"/>
      <c r="SRR166" s="619"/>
      <c r="SRS166" s="619"/>
      <c r="SRT166" s="619"/>
      <c r="SRU166" s="619"/>
      <c r="SRV166" s="619"/>
      <c r="SRW166" s="619"/>
      <c r="SRX166" s="619"/>
      <c r="SRY166" s="619"/>
      <c r="SRZ166" s="619"/>
      <c r="SSA166" s="619"/>
      <c r="SSB166" s="619"/>
      <c r="SSC166" s="619"/>
      <c r="SSD166" s="619"/>
      <c r="SSE166" s="619"/>
      <c r="SSF166" s="619"/>
      <c r="SSG166" s="619"/>
      <c r="SSH166" s="619"/>
      <c r="SSI166" s="619"/>
      <c r="SSJ166" s="619"/>
      <c r="SSK166" s="619"/>
      <c r="SSL166" s="619"/>
      <c r="SSM166" s="619"/>
      <c r="SSN166" s="619"/>
      <c r="SSO166" s="619"/>
      <c r="SSP166" s="619"/>
      <c r="SSQ166" s="619"/>
      <c r="SSR166" s="619"/>
      <c r="SSS166" s="619"/>
      <c r="SST166" s="619"/>
      <c r="SSU166" s="619"/>
      <c r="SSV166" s="619"/>
      <c r="SSW166" s="619"/>
      <c r="SSX166" s="619"/>
      <c r="SSY166" s="619"/>
      <c r="SSZ166" s="619"/>
      <c r="STA166" s="619"/>
      <c r="STB166" s="619"/>
      <c r="STC166" s="619"/>
      <c r="STD166" s="619"/>
      <c r="STE166" s="619"/>
      <c r="STF166" s="619"/>
      <c r="STG166" s="619"/>
      <c r="STH166" s="619"/>
      <c r="STI166" s="619"/>
      <c r="STJ166" s="619"/>
      <c r="STK166" s="619"/>
      <c r="STL166" s="619"/>
      <c r="STM166" s="619"/>
      <c r="STN166" s="619"/>
      <c r="STO166" s="619"/>
      <c r="STP166" s="619"/>
      <c r="STQ166" s="619"/>
      <c r="STR166" s="619"/>
      <c r="STS166" s="619"/>
      <c r="STT166" s="619"/>
      <c r="STU166" s="619"/>
      <c r="STV166" s="619"/>
      <c r="STW166" s="619"/>
      <c r="STX166" s="619"/>
      <c r="STY166" s="619"/>
      <c r="STZ166" s="619"/>
      <c r="SUA166" s="619"/>
      <c r="SUB166" s="619"/>
      <c r="SUC166" s="619"/>
      <c r="SUD166" s="619"/>
      <c r="SUE166" s="619"/>
      <c r="SUF166" s="619"/>
      <c r="SUG166" s="619"/>
      <c r="SUH166" s="619"/>
      <c r="SUI166" s="619"/>
      <c r="SUJ166" s="619"/>
      <c r="SUK166" s="619"/>
      <c r="SUL166" s="619"/>
      <c r="SUM166" s="619"/>
      <c r="SUN166" s="619"/>
      <c r="SUO166" s="619"/>
      <c r="SUP166" s="619"/>
      <c r="SUQ166" s="619"/>
      <c r="SUR166" s="619"/>
      <c r="SUS166" s="619"/>
      <c r="SUT166" s="619"/>
      <c r="SUU166" s="619"/>
      <c r="SUV166" s="619"/>
      <c r="SUW166" s="619"/>
      <c r="SUX166" s="619"/>
      <c r="SUY166" s="619"/>
      <c r="SUZ166" s="619"/>
      <c r="SVA166" s="619"/>
      <c r="SVB166" s="619"/>
      <c r="SVC166" s="619"/>
      <c r="SVD166" s="619"/>
      <c r="SVE166" s="619"/>
      <c r="SVF166" s="619"/>
      <c r="SVG166" s="619"/>
      <c r="SVH166" s="619"/>
      <c r="SVI166" s="619"/>
      <c r="SVJ166" s="619"/>
      <c r="SVK166" s="619"/>
      <c r="SVL166" s="619"/>
      <c r="SVM166" s="619"/>
      <c r="SVN166" s="619"/>
      <c r="SVO166" s="619"/>
      <c r="SVP166" s="619"/>
      <c r="SVQ166" s="619"/>
      <c r="SVR166" s="619"/>
      <c r="SVS166" s="619"/>
      <c r="SVT166" s="619"/>
      <c r="SVU166" s="619"/>
      <c r="SVV166" s="619"/>
      <c r="SVW166" s="619"/>
      <c r="SVX166" s="619"/>
      <c r="SVY166" s="619"/>
      <c r="SVZ166" s="619"/>
      <c r="SWA166" s="619"/>
      <c r="SWB166" s="619"/>
      <c r="SWC166" s="619"/>
      <c r="SWD166" s="619"/>
      <c r="SWE166" s="619"/>
      <c r="SWF166" s="619"/>
      <c r="SWG166" s="619"/>
      <c r="SWH166" s="619"/>
      <c r="SWI166" s="619"/>
      <c r="SWJ166" s="619"/>
      <c r="SWK166" s="619"/>
      <c r="SWL166" s="619"/>
      <c r="SWM166" s="619"/>
      <c r="SWN166" s="619"/>
      <c r="SWO166" s="619"/>
      <c r="SWP166" s="619"/>
      <c r="SWQ166" s="619"/>
      <c r="SWR166" s="619"/>
      <c r="SWS166" s="619"/>
      <c r="SWT166" s="619"/>
      <c r="SWU166" s="619"/>
      <c r="SWV166" s="619"/>
      <c r="SWW166" s="619"/>
      <c r="SWX166" s="619"/>
      <c r="SWY166" s="619"/>
      <c r="SWZ166" s="619"/>
      <c r="SXA166" s="619"/>
      <c r="SXB166" s="619"/>
      <c r="SXC166" s="619"/>
      <c r="SXD166" s="619"/>
      <c r="SXE166" s="619"/>
      <c r="SXF166" s="619"/>
      <c r="SXG166" s="619"/>
      <c r="SXH166" s="619"/>
      <c r="SXI166" s="619"/>
      <c r="SXJ166" s="619"/>
      <c r="SXK166" s="619"/>
      <c r="SXL166" s="619"/>
      <c r="SXM166" s="619"/>
      <c r="SXN166" s="619"/>
      <c r="SXO166" s="619"/>
      <c r="SXP166" s="619"/>
      <c r="SXQ166" s="619"/>
      <c r="SXR166" s="619"/>
      <c r="SXS166" s="619"/>
      <c r="SXT166" s="619"/>
      <c r="SXU166" s="619"/>
      <c r="SXV166" s="619"/>
      <c r="SXW166" s="619"/>
      <c r="SXX166" s="619"/>
      <c r="SXY166" s="619"/>
      <c r="SXZ166" s="619"/>
      <c r="SYA166" s="619"/>
      <c r="SYB166" s="619"/>
      <c r="SYC166" s="619"/>
      <c r="SYD166" s="619"/>
      <c r="SYE166" s="619"/>
      <c r="SYF166" s="619"/>
      <c r="SYG166" s="619"/>
      <c r="SYH166" s="619"/>
      <c r="SYI166" s="619"/>
      <c r="SYJ166" s="619"/>
      <c r="SYK166" s="619"/>
      <c r="SYL166" s="619"/>
      <c r="SYM166" s="619"/>
      <c r="SYN166" s="619"/>
      <c r="SYO166" s="619"/>
      <c r="SYP166" s="619"/>
      <c r="SYQ166" s="619"/>
      <c r="SYR166" s="619"/>
      <c r="SYS166" s="619"/>
      <c r="SYT166" s="619"/>
      <c r="SYU166" s="619"/>
      <c r="SYV166" s="619"/>
      <c r="SYW166" s="619"/>
      <c r="SYX166" s="619"/>
      <c r="SYY166" s="619"/>
      <c r="SYZ166" s="619"/>
      <c r="SZA166" s="619"/>
      <c r="SZB166" s="619"/>
      <c r="SZC166" s="619"/>
      <c r="SZD166" s="619"/>
      <c r="SZE166" s="619"/>
      <c r="SZF166" s="619"/>
      <c r="SZG166" s="619"/>
      <c r="SZH166" s="619"/>
      <c r="SZI166" s="619"/>
      <c r="SZJ166" s="619"/>
      <c r="SZK166" s="619"/>
      <c r="SZL166" s="619"/>
      <c r="SZM166" s="619"/>
      <c r="SZN166" s="619"/>
      <c r="SZO166" s="619"/>
      <c r="SZP166" s="619"/>
      <c r="SZQ166" s="619"/>
      <c r="SZR166" s="619"/>
      <c r="SZS166" s="619"/>
      <c r="SZT166" s="619"/>
      <c r="SZU166" s="619"/>
      <c r="SZV166" s="619"/>
      <c r="SZW166" s="619"/>
      <c r="SZX166" s="619"/>
      <c r="SZY166" s="619"/>
      <c r="SZZ166" s="619"/>
      <c r="TAA166" s="619"/>
      <c r="TAB166" s="619"/>
      <c r="TAC166" s="619"/>
      <c r="TAD166" s="619"/>
      <c r="TAE166" s="619"/>
      <c r="TAF166" s="619"/>
      <c r="TAG166" s="619"/>
      <c r="TAH166" s="619"/>
      <c r="TAI166" s="619"/>
      <c r="TAJ166" s="619"/>
      <c r="TAK166" s="619"/>
      <c r="TAL166" s="619"/>
      <c r="TAM166" s="619"/>
      <c r="TAN166" s="619"/>
      <c r="TAO166" s="619"/>
      <c r="TAP166" s="619"/>
      <c r="TAQ166" s="619"/>
      <c r="TAR166" s="619"/>
      <c r="TAS166" s="619"/>
      <c r="TAT166" s="619"/>
      <c r="TAU166" s="619"/>
      <c r="TAV166" s="619"/>
      <c r="TAW166" s="619"/>
      <c r="TAX166" s="619"/>
      <c r="TAY166" s="619"/>
      <c r="TAZ166" s="619"/>
      <c r="TBA166" s="619"/>
      <c r="TBB166" s="619"/>
      <c r="TBC166" s="619"/>
      <c r="TBD166" s="619"/>
      <c r="TBE166" s="619"/>
      <c r="TBF166" s="619"/>
      <c r="TBG166" s="619"/>
      <c r="TBH166" s="619"/>
      <c r="TBI166" s="619"/>
      <c r="TBJ166" s="619"/>
      <c r="TBK166" s="619"/>
      <c r="TBL166" s="619"/>
      <c r="TBM166" s="619"/>
      <c r="TBN166" s="619"/>
      <c r="TBO166" s="619"/>
      <c r="TBP166" s="619"/>
      <c r="TBQ166" s="619"/>
      <c r="TBR166" s="619"/>
      <c r="TBS166" s="619"/>
      <c r="TBT166" s="619"/>
      <c r="TBU166" s="619"/>
      <c r="TBV166" s="619"/>
      <c r="TBW166" s="619"/>
      <c r="TBX166" s="619"/>
      <c r="TBY166" s="619"/>
      <c r="TBZ166" s="619"/>
      <c r="TCA166" s="619"/>
      <c r="TCB166" s="619"/>
      <c r="TCC166" s="619"/>
      <c r="TCD166" s="619"/>
      <c r="TCE166" s="619"/>
      <c r="TCF166" s="619"/>
      <c r="TCG166" s="619"/>
      <c r="TCH166" s="619"/>
      <c r="TCI166" s="619"/>
      <c r="TCJ166" s="619"/>
      <c r="TCK166" s="619"/>
      <c r="TCL166" s="619"/>
      <c r="TCM166" s="619"/>
      <c r="TCN166" s="619"/>
      <c r="TCO166" s="619"/>
      <c r="TCP166" s="619"/>
      <c r="TCQ166" s="619"/>
      <c r="TCR166" s="619"/>
      <c r="TCS166" s="619"/>
      <c r="TCT166" s="619"/>
      <c r="TCU166" s="619"/>
      <c r="TCV166" s="619"/>
      <c r="TCW166" s="619"/>
      <c r="TCX166" s="619"/>
      <c r="TCY166" s="619"/>
      <c r="TCZ166" s="619"/>
      <c r="TDA166" s="619"/>
      <c r="TDB166" s="619"/>
      <c r="TDC166" s="619"/>
      <c r="TDD166" s="619"/>
      <c r="TDE166" s="619"/>
      <c r="TDF166" s="619"/>
      <c r="TDG166" s="619"/>
      <c r="TDH166" s="619"/>
      <c r="TDI166" s="619"/>
      <c r="TDJ166" s="619"/>
      <c r="TDK166" s="619"/>
      <c r="TDL166" s="619"/>
      <c r="TDM166" s="619"/>
      <c r="TDN166" s="619"/>
      <c r="TDO166" s="619"/>
      <c r="TDP166" s="619"/>
      <c r="TDQ166" s="619"/>
      <c r="TDR166" s="619"/>
      <c r="TDS166" s="619"/>
      <c r="TDT166" s="619"/>
      <c r="TDU166" s="619"/>
      <c r="TDV166" s="619"/>
      <c r="TDW166" s="619"/>
      <c r="TDX166" s="619"/>
      <c r="TDY166" s="619"/>
      <c r="TDZ166" s="619"/>
      <c r="TEA166" s="619"/>
      <c r="TEB166" s="619"/>
      <c r="TEC166" s="619"/>
      <c r="TED166" s="619"/>
      <c r="TEE166" s="619"/>
      <c r="TEF166" s="619"/>
      <c r="TEG166" s="619"/>
      <c r="TEH166" s="619"/>
      <c r="TEI166" s="619"/>
      <c r="TEJ166" s="619"/>
      <c r="TEK166" s="619"/>
      <c r="TEL166" s="619"/>
      <c r="TEM166" s="619"/>
      <c r="TEN166" s="619"/>
      <c r="TEO166" s="619"/>
      <c r="TEP166" s="619"/>
      <c r="TEQ166" s="619"/>
      <c r="TER166" s="619"/>
      <c r="TES166" s="619"/>
      <c r="TET166" s="619"/>
      <c r="TEU166" s="619"/>
      <c r="TEV166" s="619"/>
      <c r="TEW166" s="619"/>
      <c r="TEX166" s="619"/>
      <c r="TEY166" s="619"/>
      <c r="TEZ166" s="619"/>
      <c r="TFA166" s="619"/>
      <c r="TFB166" s="619"/>
      <c r="TFC166" s="619"/>
      <c r="TFD166" s="619"/>
      <c r="TFE166" s="619"/>
      <c r="TFF166" s="619"/>
      <c r="TFG166" s="619"/>
      <c r="TFH166" s="619"/>
      <c r="TFI166" s="619"/>
      <c r="TFJ166" s="619"/>
      <c r="TFK166" s="619"/>
      <c r="TFL166" s="619"/>
      <c r="TFM166" s="619"/>
      <c r="TFN166" s="619"/>
      <c r="TFO166" s="619"/>
      <c r="TFP166" s="619"/>
      <c r="TFQ166" s="619"/>
      <c r="TFR166" s="619"/>
      <c r="TFS166" s="619"/>
      <c r="TFT166" s="619"/>
      <c r="TFU166" s="619"/>
      <c r="TFV166" s="619"/>
      <c r="TFW166" s="619"/>
      <c r="TFX166" s="619"/>
      <c r="TFY166" s="619"/>
      <c r="TFZ166" s="619"/>
      <c r="TGA166" s="619"/>
      <c r="TGB166" s="619"/>
      <c r="TGC166" s="619"/>
      <c r="TGD166" s="619"/>
      <c r="TGE166" s="619"/>
      <c r="TGF166" s="619"/>
      <c r="TGG166" s="619"/>
      <c r="TGH166" s="619"/>
      <c r="TGI166" s="619"/>
      <c r="TGJ166" s="619"/>
      <c r="TGK166" s="619"/>
      <c r="TGL166" s="619"/>
      <c r="TGM166" s="619"/>
      <c r="TGN166" s="619"/>
      <c r="TGO166" s="619"/>
      <c r="TGP166" s="619"/>
      <c r="TGQ166" s="619"/>
      <c r="TGR166" s="619"/>
      <c r="TGS166" s="619"/>
      <c r="TGT166" s="619"/>
      <c r="TGU166" s="619"/>
      <c r="TGV166" s="619"/>
      <c r="TGW166" s="619"/>
      <c r="TGX166" s="619"/>
      <c r="TGY166" s="619"/>
      <c r="TGZ166" s="619"/>
      <c r="THA166" s="619"/>
      <c r="THB166" s="619"/>
      <c r="THC166" s="619"/>
      <c r="THD166" s="619"/>
      <c r="THE166" s="619"/>
      <c r="THF166" s="619"/>
      <c r="THG166" s="619"/>
      <c r="THH166" s="619"/>
      <c r="THI166" s="619"/>
      <c r="THJ166" s="619"/>
      <c r="THK166" s="619"/>
      <c r="THL166" s="619"/>
      <c r="THM166" s="619"/>
      <c r="THN166" s="619"/>
      <c r="THO166" s="619"/>
      <c r="THP166" s="619"/>
      <c r="THQ166" s="619"/>
      <c r="THR166" s="619"/>
      <c r="THS166" s="619"/>
      <c r="THT166" s="619"/>
      <c r="THU166" s="619"/>
      <c r="THV166" s="619"/>
      <c r="THW166" s="619"/>
      <c r="THX166" s="619"/>
      <c r="THY166" s="619"/>
      <c r="THZ166" s="619"/>
      <c r="TIA166" s="619"/>
      <c r="TIB166" s="619"/>
      <c r="TIC166" s="619"/>
      <c r="TID166" s="619"/>
      <c r="TIE166" s="619"/>
      <c r="TIF166" s="619"/>
      <c r="TIG166" s="619"/>
      <c r="TIH166" s="619"/>
      <c r="TII166" s="619"/>
      <c r="TIJ166" s="619"/>
      <c r="TIK166" s="619"/>
      <c r="TIL166" s="619"/>
      <c r="TIM166" s="619"/>
      <c r="TIN166" s="619"/>
      <c r="TIO166" s="619"/>
      <c r="TIP166" s="619"/>
      <c r="TIQ166" s="619"/>
      <c r="TIR166" s="619"/>
      <c r="TIS166" s="619"/>
      <c r="TIT166" s="619"/>
      <c r="TIU166" s="619"/>
      <c r="TIV166" s="619"/>
      <c r="TIW166" s="619"/>
      <c r="TIX166" s="619"/>
      <c r="TIY166" s="619"/>
      <c r="TIZ166" s="619"/>
      <c r="TJA166" s="619"/>
      <c r="TJB166" s="619"/>
      <c r="TJC166" s="619"/>
      <c r="TJD166" s="619"/>
      <c r="TJE166" s="619"/>
      <c r="TJF166" s="619"/>
      <c r="TJG166" s="619"/>
      <c r="TJH166" s="619"/>
      <c r="TJI166" s="619"/>
      <c r="TJJ166" s="619"/>
      <c r="TJK166" s="619"/>
      <c r="TJL166" s="619"/>
      <c r="TJM166" s="619"/>
      <c r="TJN166" s="619"/>
      <c r="TJO166" s="619"/>
      <c r="TJP166" s="619"/>
      <c r="TJQ166" s="619"/>
      <c r="TJR166" s="619"/>
      <c r="TJS166" s="619"/>
      <c r="TJT166" s="619"/>
      <c r="TJU166" s="619"/>
      <c r="TJV166" s="619"/>
      <c r="TJW166" s="619"/>
      <c r="TJX166" s="619"/>
      <c r="TJY166" s="619"/>
      <c r="TJZ166" s="619"/>
      <c r="TKA166" s="619"/>
      <c r="TKB166" s="619"/>
      <c r="TKC166" s="619"/>
      <c r="TKD166" s="619"/>
      <c r="TKE166" s="619"/>
      <c r="TKF166" s="619"/>
      <c r="TKG166" s="619"/>
      <c r="TKH166" s="619"/>
      <c r="TKI166" s="619"/>
      <c r="TKJ166" s="619"/>
      <c r="TKK166" s="619"/>
      <c r="TKL166" s="619"/>
      <c r="TKM166" s="619"/>
      <c r="TKN166" s="619"/>
      <c r="TKO166" s="619"/>
      <c r="TKP166" s="619"/>
      <c r="TKQ166" s="619"/>
      <c r="TKR166" s="619"/>
      <c r="TKS166" s="619"/>
      <c r="TKT166" s="619"/>
      <c r="TKU166" s="619"/>
      <c r="TKV166" s="619"/>
      <c r="TKW166" s="619"/>
      <c r="TKX166" s="619"/>
      <c r="TKY166" s="619"/>
      <c r="TKZ166" s="619"/>
      <c r="TLA166" s="619"/>
      <c r="TLB166" s="619"/>
      <c r="TLC166" s="619"/>
      <c r="TLD166" s="619"/>
      <c r="TLE166" s="619"/>
      <c r="TLF166" s="619"/>
      <c r="TLG166" s="619"/>
      <c r="TLH166" s="619"/>
      <c r="TLI166" s="619"/>
      <c r="TLJ166" s="619"/>
      <c r="TLK166" s="619"/>
      <c r="TLL166" s="619"/>
      <c r="TLM166" s="619"/>
      <c r="TLN166" s="619"/>
      <c r="TLO166" s="619"/>
      <c r="TLP166" s="619"/>
      <c r="TLQ166" s="619"/>
      <c r="TLR166" s="619"/>
      <c r="TLS166" s="619"/>
      <c r="TLT166" s="619"/>
      <c r="TLU166" s="619"/>
      <c r="TLV166" s="619"/>
      <c r="TLW166" s="619"/>
      <c r="TLX166" s="619"/>
      <c r="TLY166" s="619"/>
      <c r="TLZ166" s="619"/>
      <c r="TMA166" s="619"/>
      <c r="TMB166" s="619"/>
      <c r="TMC166" s="619"/>
      <c r="TMD166" s="619"/>
      <c r="TME166" s="619"/>
      <c r="TMF166" s="619"/>
      <c r="TMG166" s="619"/>
      <c r="TMH166" s="619"/>
      <c r="TMI166" s="619"/>
      <c r="TMJ166" s="619"/>
      <c r="TMK166" s="619"/>
      <c r="TML166" s="619"/>
      <c r="TMM166" s="619"/>
      <c r="TMN166" s="619"/>
      <c r="TMO166" s="619"/>
      <c r="TMP166" s="619"/>
      <c r="TMQ166" s="619"/>
      <c r="TMR166" s="619"/>
      <c r="TMS166" s="619"/>
      <c r="TMT166" s="619"/>
      <c r="TMU166" s="619"/>
      <c r="TMV166" s="619"/>
      <c r="TMW166" s="619"/>
      <c r="TMX166" s="619"/>
      <c r="TMY166" s="619"/>
      <c r="TMZ166" s="619"/>
      <c r="TNA166" s="619"/>
      <c r="TNB166" s="619"/>
      <c r="TNC166" s="619"/>
      <c r="TND166" s="619"/>
      <c r="TNE166" s="619"/>
      <c r="TNF166" s="619"/>
      <c r="TNG166" s="619"/>
      <c r="TNH166" s="619"/>
      <c r="TNI166" s="619"/>
      <c r="TNJ166" s="619"/>
      <c r="TNK166" s="619"/>
      <c r="TNL166" s="619"/>
      <c r="TNM166" s="619"/>
      <c r="TNN166" s="619"/>
      <c r="TNO166" s="619"/>
      <c r="TNP166" s="619"/>
      <c r="TNQ166" s="619"/>
      <c r="TNR166" s="619"/>
      <c r="TNS166" s="619"/>
      <c r="TNT166" s="619"/>
      <c r="TNU166" s="619"/>
      <c r="TNV166" s="619"/>
      <c r="TNW166" s="619"/>
      <c r="TNX166" s="619"/>
      <c r="TNY166" s="619"/>
      <c r="TNZ166" s="619"/>
      <c r="TOA166" s="619"/>
      <c r="TOB166" s="619"/>
      <c r="TOC166" s="619"/>
      <c r="TOD166" s="619"/>
      <c r="TOE166" s="619"/>
      <c r="TOF166" s="619"/>
      <c r="TOG166" s="619"/>
      <c r="TOH166" s="619"/>
      <c r="TOI166" s="619"/>
      <c r="TOJ166" s="619"/>
      <c r="TOK166" s="619"/>
      <c r="TOL166" s="619"/>
      <c r="TOM166" s="619"/>
      <c r="TON166" s="619"/>
      <c r="TOO166" s="619"/>
      <c r="TOP166" s="619"/>
      <c r="TOQ166" s="619"/>
      <c r="TOR166" s="619"/>
      <c r="TOS166" s="619"/>
      <c r="TOT166" s="619"/>
      <c r="TOU166" s="619"/>
      <c r="TOV166" s="619"/>
      <c r="TOW166" s="619"/>
      <c r="TOX166" s="619"/>
      <c r="TOY166" s="619"/>
      <c r="TOZ166" s="619"/>
      <c r="TPA166" s="619"/>
      <c r="TPB166" s="619"/>
      <c r="TPC166" s="619"/>
      <c r="TPD166" s="619"/>
      <c r="TPE166" s="619"/>
      <c r="TPF166" s="619"/>
      <c r="TPG166" s="619"/>
      <c r="TPH166" s="619"/>
      <c r="TPI166" s="619"/>
      <c r="TPJ166" s="619"/>
      <c r="TPK166" s="619"/>
      <c r="TPL166" s="619"/>
      <c r="TPM166" s="619"/>
      <c r="TPN166" s="619"/>
      <c r="TPO166" s="619"/>
      <c r="TPP166" s="619"/>
      <c r="TPQ166" s="619"/>
      <c r="TPR166" s="619"/>
      <c r="TPS166" s="619"/>
      <c r="TPT166" s="619"/>
      <c r="TPU166" s="619"/>
      <c r="TPV166" s="619"/>
      <c r="TPW166" s="619"/>
      <c r="TPX166" s="619"/>
      <c r="TPY166" s="619"/>
      <c r="TPZ166" s="619"/>
      <c r="TQA166" s="619"/>
      <c r="TQB166" s="619"/>
      <c r="TQC166" s="619"/>
      <c r="TQD166" s="619"/>
      <c r="TQE166" s="619"/>
      <c r="TQF166" s="619"/>
      <c r="TQG166" s="619"/>
      <c r="TQH166" s="619"/>
      <c r="TQI166" s="619"/>
      <c r="TQJ166" s="619"/>
      <c r="TQK166" s="619"/>
      <c r="TQL166" s="619"/>
      <c r="TQM166" s="619"/>
      <c r="TQN166" s="619"/>
      <c r="TQO166" s="619"/>
      <c r="TQP166" s="619"/>
      <c r="TQQ166" s="619"/>
      <c r="TQR166" s="619"/>
      <c r="TQS166" s="619"/>
      <c r="TQT166" s="619"/>
      <c r="TQU166" s="619"/>
      <c r="TQV166" s="619"/>
      <c r="TQW166" s="619"/>
      <c r="TQX166" s="619"/>
      <c r="TQY166" s="619"/>
      <c r="TQZ166" s="619"/>
      <c r="TRA166" s="619"/>
      <c r="TRB166" s="619"/>
      <c r="TRC166" s="619"/>
      <c r="TRD166" s="619"/>
      <c r="TRE166" s="619"/>
      <c r="TRF166" s="619"/>
      <c r="TRG166" s="619"/>
      <c r="TRH166" s="619"/>
      <c r="TRI166" s="619"/>
      <c r="TRJ166" s="619"/>
      <c r="TRK166" s="619"/>
      <c r="TRL166" s="619"/>
      <c r="TRM166" s="619"/>
      <c r="TRN166" s="619"/>
      <c r="TRO166" s="619"/>
      <c r="TRP166" s="619"/>
      <c r="TRQ166" s="619"/>
      <c r="TRR166" s="619"/>
      <c r="TRS166" s="619"/>
      <c r="TRT166" s="619"/>
      <c r="TRU166" s="619"/>
      <c r="TRV166" s="619"/>
      <c r="TRW166" s="619"/>
      <c r="TRX166" s="619"/>
      <c r="TRY166" s="619"/>
      <c r="TRZ166" s="619"/>
      <c r="TSA166" s="619"/>
      <c r="TSB166" s="619"/>
      <c r="TSC166" s="619"/>
      <c r="TSD166" s="619"/>
      <c r="TSE166" s="619"/>
      <c r="TSF166" s="619"/>
      <c r="TSG166" s="619"/>
      <c r="TSH166" s="619"/>
      <c r="TSI166" s="619"/>
      <c r="TSJ166" s="619"/>
      <c r="TSK166" s="619"/>
      <c r="TSL166" s="619"/>
      <c r="TSM166" s="619"/>
      <c r="TSN166" s="619"/>
      <c r="TSO166" s="619"/>
      <c r="TSP166" s="619"/>
      <c r="TSQ166" s="619"/>
      <c r="TSR166" s="619"/>
      <c r="TSS166" s="619"/>
      <c r="TST166" s="619"/>
      <c r="TSU166" s="619"/>
      <c r="TSV166" s="619"/>
      <c r="TSW166" s="619"/>
      <c r="TSX166" s="619"/>
      <c r="TSY166" s="619"/>
      <c r="TSZ166" s="619"/>
      <c r="TTA166" s="619"/>
      <c r="TTB166" s="619"/>
      <c r="TTC166" s="619"/>
      <c r="TTD166" s="619"/>
      <c r="TTE166" s="619"/>
      <c r="TTF166" s="619"/>
      <c r="TTG166" s="619"/>
      <c r="TTH166" s="619"/>
      <c r="TTI166" s="619"/>
      <c r="TTJ166" s="619"/>
      <c r="TTK166" s="619"/>
      <c r="TTL166" s="619"/>
      <c r="TTM166" s="619"/>
      <c r="TTN166" s="619"/>
      <c r="TTO166" s="619"/>
      <c r="TTP166" s="619"/>
      <c r="TTQ166" s="619"/>
      <c r="TTR166" s="619"/>
      <c r="TTS166" s="619"/>
      <c r="TTT166" s="619"/>
      <c r="TTU166" s="619"/>
      <c r="TTV166" s="619"/>
      <c r="TTW166" s="619"/>
      <c r="TTX166" s="619"/>
      <c r="TTY166" s="619"/>
      <c r="TTZ166" s="619"/>
      <c r="TUA166" s="619"/>
      <c r="TUB166" s="619"/>
      <c r="TUC166" s="619"/>
      <c r="TUD166" s="619"/>
      <c r="TUE166" s="619"/>
      <c r="TUF166" s="619"/>
      <c r="TUG166" s="619"/>
      <c r="TUH166" s="619"/>
      <c r="TUI166" s="619"/>
      <c r="TUJ166" s="619"/>
      <c r="TUK166" s="619"/>
      <c r="TUL166" s="619"/>
      <c r="TUM166" s="619"/>
      <c r="TUN166" s="619"/>
      <c r="TUO166" s="619"/>
      <c r="TUP166" s="619"/>
      <c r="TUQ166" s="619"/>
      <c r="TUR166" s="619"/>
      <c r="TUS166" s="619"/>
      <c r="TUT166" s="619"/>
      <c r="TUU166" s="619"/>
      <c r="TUV166" s="619"/>
      <c r="TUW166" s="619"/>
      <c r="TUX166" s="619"/>
      <c r="TUY166" s="619"/>
      <c r="TUZ166" s="619"/>
      <c r="TVA166" s="619"/>
      <c r="TVB166" s="619"/>
      <c r="TVC166" s="619"/>
      <c r="TVD166" s="619"/>
      <c r="TVE166" s="619"/>
      <c r="TVF166" s="619"/>
      <c r="TVG166" s="619"/>
      <c r="TVH166" s="619"/>
      <c r="TVI166" s="619"/>
      <c r="TVJ166" s="619"/>
      <c r="TVK166" s="619"/>
      <c r="TVL166" s="619"/>
      <c r="TVM166" s="619"/>
      <c r="TVN166" s="619"/>
      <c r="TVO166" s="619"/>
      <c r="TVP166" s="619"/>
      <c r="TVQ166" s="619"/>
      <c r="TVR166" s="619"/>
      <c r="TVS166" s="619"/>
      <c r="TVT166" s="619"/>
      <c r="TVU166" s="619"/>
      <c r="TVV166" s="619"/>
      <c r="TVW166" s="619"/>
      <c r="TVX166" s="619"/>
      <c r="TVY166" s="619"/>
      <c r="TVZ166" s="619"/>
      <c r="TWA166" s="619"/>
      <c r="TWB166" s="619"/>
      <c r="TWC166" s="619"/>
      <c r="TWD166" s="619"/>
      <c r="TWE166" s="619"/>
      <c r="TWF166" s="619"/>
      <c r="TWG166" s="619"/>
      <c r="TWH166" s="619"/>
      <c r="TWI166" s="619"/>
      <c r="TWJ166" s="619"/>
      <c r="TWK166" s="619"/>
      <c r="TWL166" s="619"/>
      <c r="TWM166" s="619"/>
      <c r="TWN166" s="619"/>
      <c r="TWO166" s="619"/>
      <c r="TWP166" s="619"/>
      <c r="TWQ166" s="619"/>
      <c r="TWR166" s="619"/>
      <c r="TWS166" s="619"/>
      <c r="TWT166" s="619"/>
      <c r="TWU166" s="619"/>
      <c r="TWV166" s="619"/>
      <c r="TWW166" s="619"/>
      <c r="TWX166" s="619"/>
      <c r="TWY166" s="619"/>
      <c r="TWZ166" s="619"/>
      <c r="TXA166" s="619"/>
      <c r="TXB166" s="619"/>
      <c r="TXC166" s="619"/>
      <c r="TXD166" s="619"/>
      <c r="TXE166" s="619"/>
      <c r="TXF166" s="619"/>
      <c r="TXG166" s="619"/>
      <c r="TXH166" s="619"/>
      <c r="TXI166" s="619"/>
      <c r="TXJ166" s="619"/>
      <c r="TXK166" s="619"/>
      <c r="TXL166" s="619"/>
      <c r="TXM166" s="619"/>
      <c r="TXN166" s="619"/>
      <c r="TXO166" s="619"/>
      <c r="TXP166" s="619"/>
      <c r="TXQ166" s="619"/>
      <c r="TXR166" s="619"/>
      <c r="TXS166" s="619"/>
      <c r="TXT166" s="619"/>
      <c r="TXU166" s="619"/>
      <c r="TXV166" s="619"/>
      <c r="TXW166" s="619"/>
      <c r="TXX166" s="619"/>
      <c r="TXY166" s="619"/>
      <c r="TXZ166" s="619"/>
      <c r="TYA166" s="619"/>
      <c r="TYB166" s="619"/>
      <c r="TYC166" s="619"/>
      <c r="TYD166" s="619"/>
      <c r="TYE166" s="619"/>
      <c r="TYF166" s="619"/>
      <c r="TYG166" s="619"/>
      <c r="TYH166" s="619"/>
      <c r="TYI166" s="619"/>
      <c r="TYJ166" s="619"/>
      <c r="TYK166" s="619"/>
      <c r="TYL166" s="619"/>
      <c r="TYM166" s="619"/>
      <c r="TYN166" s="619"/>
      <c r="TYO166" s="619"/>
      <c r="TYP166" s="619"/>
      <c r="TYQ166" s="619"/>
      <c r="TYR166" s="619"/>
      <c r="TYS166" s="619"/>
      <c r="TYT166" s="619"/>
      <c r="TYU166" s="619"/>
      <c r="TYV166" s="619"/>
      <c r="TYW166" s="619"/>
      <c r="TYX166" s="619"/>
      <c r="TYY166" s="619"/>
      <c r="TYZ166" s="619"/>
      <c r="TZA166" s="619"/>
      <c r="TZB166" s="619"/>
      <c r="TZC166" s="619"/>
      <c r="TZD166" s="619"/>
      <c r="TZE166" s="619"/>
      <c r="TZF166" s="619"/>
      <c r="TZG166" s="619"/>
      <c r="TZH166" s="619"/>
      <c r="TZI166" s="619"/>
      <c r="TZJ166" s="619"/>
      <c r="TZK166" s="619"/>
      <c r="TZL166" s="619"/>
      <c r="TZM166" s="619"/>
      <c r="TZN166" s="619"/>
      <c r="TZO166" s="619"/>
      <c r="TZP166" s="619"/>
      <c r="TZQ166" s="619"/>
      <c r="TZR166" s="619"/>
      <c r="TZS166" s="619"/>
      <c r="TZT166" s="619"/>
      <c r="TZU166" s="619"/>
      <c r="TZV166" s="619"/>
      <c r="TZW166" s="619"/>
      <c r="TZX166" s="619"/>
      <c r="TZY166" s="619"/>
      <c r="TZZ166" s="619"/>
      <c r="UAA166" s="619"/>
      <c r="UAB166" s="619"/>
      <c r="UAC166" s="619"/>
      <c r="UAD166" s="619"/>
      <c r="UAE166" s="619"/>
      <c r="UAF166" s="619"/>
      <c r="UAG166" s="619"/>
      <c r="UAH166" s="619"/>
      <c r="UAI166" s="619"/>
      <c r="UAJ166" s="619"/>
      <c r="UAK166" s="619"/>
      <c r="UAL166" s="619"/>
      <c r="UAM166" s="619"/>
      <c r="UAN166" s="619"/>
      <c r="UAO166" s="619"/>
      <c r="UAP166" s="619"/>
      <c r="UAQ166" s="619"/>
      <c r="UAR166" s="619"/>
      <c r="UAS166" s="619"/>
      <c r="UAT166" s="619"/>
      <c r="UAU166" s="619"/>
      <c r="UAV166" s="619"/>
      <c r="UAW166" s="619"/>
      <c r="UAX166" s="619"/>
      <c r="UAY166" s="619"/>
      <c r="UAZ166" s="619"/>
      <c r="UBA166" s="619"/>
      <c r="UBB166" s="619"/>
      <c r="UBC166" s="619"/>
      <c r="UBD166" s="619"/>
      <c r="UBE166" s="619"/>
      <c r="UBF166" s="619"/>
      <c r="UBG166" s="619"/>
      <c r="UBH166" s="619"/>
      <c r="UBI166" s="619"/>
      <c r="UBJ166" s="619"/>
      <c r="UBK166" s="619"/>
      <c r="UBL166" s="619"/>
      <c r="UBM166" s="619"/>
      <c r="UBN166" s="619"/>
      <c r="UBO166" s="619"/>
      <c r="UBP166" s="619"/>
      <c r="UBQ166" s="619"/>
      <c r="UBR166" s="619"/>
      <c r="UBS166" s="619"/>
      <c r="UBT166" s="619"/>
      <c r="UBU166" s="619"/>
      <c r="UBV166" s="619"/>
      <c r="UBW166" s="619"/>
      <c r="UBX166" s="619"/>
      <c r="UBY166" s="619"/>
      <c r="UBZ166" s="619"/>
      <c r="UCA166" s="619"/>
      <c r="UCB166" s="619"/>
      <c r="UCC166" s="619"/>
      <c r="UCD166" s="619"/>
      <c r="UCE166" s="619"/>
      <c r="UCF166" s="619"/>
      <c r="UCG166" s="619"/>
      <c r="UCH166" s="619"/>
      <c r="UCI166" s="619"/>
      <c r="UCJ166" s="619"/>
      <c r="UCK166" s="619"/>
      <c r="UCL166" s="619"/>
      <c r="UCM166" s="619"/>
      <c r="UCN166" s="619"/>
      <c r="UCO166" s="619"/>
      <c r="UCP166" s="619"/>
      <c r="UCQ166" s="619"/>
      <c r="UCR166" s="619"/>
      <c r="UCS166" s="619"/>
      <c r="UCT166" s="619"/>
      <c r="UCU166" s="619"/>
      <c r="UCV166" s="619"/>
      <c r="UCW166" s="619"/>
      <c r="UCX166" s="619"/>
      <c r="UCY166" s="619"/>
      <c r="UCZ166" s="619"/>
      <c r="UDA166" s="619"/>
      <c r="UDB166" s="619"/>
      <c r="UDC166" s="619"/>
      <c r="UDD166" s="619"/>
      <c r="UDE166" s="619"/>
      <c r="UDF166" s="619"/>
      <c r="UDG166" s="619"/>
      <c r="UDH166" s="619"/>
      <c r="UDI166" s="619"/>
      <c r="UDJ166" s="619"/>
      <c r="UDK166" s="619"/>
      <c r="UDL166" s="619"/>
      <c r="UDM166" s="619"/>
      <c r="UDN166" s="619"/>
      <c r="UDO166" s="619"/>
      <c r="UDP166" s="619"/>
      <c r="UDQ166" s="619"/>
      <c r="UDR166" s="619"/>
      <c r="UDS166" s="619"/>
      <c r="UDT166" s="619"/>
      <c r="UDU166" s="619"/>
      <c r="UDV166" s="619"/>
      <c r="UDW166" s="619"/>
      <c r="UDX166" s="619"/>
      <c r="UDY166" s="619"/>
      <c r="UDZ166" s="619"/>
      <c r="UEA166" s="619"/>
      <c r="UEB166" s="619"/>
      <c r="UEC166" s="619"/>
      <c r="UED166" s="619"/>
      <c r="UEE166" s="619"/>
      <c r="UEF166" s="619"/>
      <c r="UEG166" s="619"/>
      <c r="UEH166" s="619"/>
      <c r="UEI166" s="619"/>
      <c r="UEJ166" s="619"/>
      <c r="UEK166" s="619"/>
      <c r="UEL166" s="619"/>
      <c r="UEM166" s="619"/>
      <c r="UEN166" s="619"/>
      <c r="UEO166" s="619"/>
      <c r="UEP166" s="619"/>
      <c r="UEQ166" s="619"/>
      <c r="UER166" s="619"/>
      <c r="UES166" s="619"/>
      <c r="UET166" s="619"/>
      <c r="UEU166" s="619"/>
      <c r="UEV166" s="619"/>
      <c r="UEW166" s="619"/>
      <c r="UEX166" s="619"/>
      <c r="UEY166" s="619"/>
      <c r="UEZ166" s="619"/>
      <c r="UFA166" s="619"/>
      <c r="UFB166" s="619"/>
      <c r="UFC166" s="619"/>
      <c r="UFD166" s="619"/>
      <c r="UFE166" s="619"/>
      <c r="UFF166" s="619"/>
      <c r="UFG166" s="619"/>
      <c r="UFH166" s="619"/>
      <c r="UFI166" s="619"/>
      <c r="UFJ166" s="619"/>
      <c r="UFK166" s="619"/>
      <c r="UFL166" s="619"/>
      <c r="UFM166" s="619"/>
      <c r="UFN166" s="619"/>
      <c r="UFO166" s="619"/>
      <c r="UFP166" s="619"/>
      <c r="UFQ166" s="619"/>
      <c r="UFR166" s="619"/>
      <c r="UFS166" s="619"/>
      <c r="UFT166" s="619"/>
      <c r="UFU166" s="619"/>
      <c r="UFV166" s="619"/>
      <c r="UFW166" s="619"/>
      <c r="UFX166" s="619"/>
      <c r="UFY166" s="619"/>
      <c r="UFZ166" s="619"/>
      <c r="UGA166" s="619"/>
      <c r="UGB166" s="619"/>
      <c r="UGC166" s="619"/>
      <c r="UGD166" s="619"/>
      <c r="UGE166" s="619"/>
      <c r="UGF166" s="619"/>
      <c r="UGG166" s="619"/>
      <c r="UGH166" s="619"/>
      <c r="UGI166" s="619"/>
      <c r="UGJ166" s="619"/>
      <c r="UGK166" s="619"/>
      <c r="UGL166" s="619"/>
      <c r="UGM166" s="619"/>
      <c r="UGN166" s="619"/>
      <c r="UGO166" s="619"/>
      <c r="UGP166" s="619"/>
      <c r="UGQ166" s="619"/>
      <c r="UGR166" s="619"/>
      <c r="UGS166" s="619"/>
      <c r="UGT166" s="619"/>
      <c r="UGU166" s="619"/>
      <c r="UGV166" s="619"/>
      <c r="UGW166" s="619"/>
      <c r="UGX166" s="619"/>
      <c r="UGY166" s="619"/>
      <c r="UGZ166" s="619"/>
      <c r="UHA166" s="619"/>
      <c r="UHB166" s="619"/>
      <c r="UHC166" s="619"/>
      <c r="UHD166" s="619"/>
      <c r="UHE166" s="619"/>
      <c r="UHF166" s="619"/>
      <c r="UHG166" s="619"/>
      <c r="UHH166" s="619"/>
      <c r="UHI166" s="619"/>
      <c r="UHJ166" s="619"/>
      <c r="UHK166" s="619"/>
      <c r="UHL166" s="619"/>
      <c r="UHM166" s="619"/>
      <c r="UHN166" s="619"/>
      <c r="UHO166" s="619"/>
      <c r="UHP166" s="619"/>
      <c r="UHQ166" s="619"/>
      <c r="UHR166" s="619"/>
      <c r="UHS166" s="619"/>
      <c r="UHT166" s="619"/>
      <c r="UHU166" s="619"/>
      <c r="UHV166" s="619"/>
      <c r="UHW166" s="619"/>
      <c r="UHX166" s="619"/>
      <c r="UHY166" s="619"/>
      <c r="UHZ166" s="619"/>
      <c r="UIA166" s="619"/>
      <c r="UIB166" s="619"/>
      <c r="UIC166" s="619"/>
      <c r="UID166" s="619"/>
      <c r="UIE166" s="619"/>
      <c r="UIF166" s="619"/>
      <c r="UIG166" s="619"/>
      <c r="UIH166" s="619"/>
      <c r="UII166" s="619"/>
      <c r="UIJ166" s="619"/>
      <c r="UIK166" s="619"/>
      <c r="UIL166" s="619"/>
      <c r="UIM166" s="619"/>
      <c r="UIN166" s="619"/>
      <c r="UIO166" s="619"/>
      <c r="UIP166" s="619"/>
      <c r="UIQ166" s="619"/>
      <c r="UIR166" s="619"/>
      <c r="UIS166" s="619"/>
      <c r="UIT166" s="619"/>
      <c r="UIU166" s="619"/>
      <c r="UIV166" s="619"/>
      <c r="UIW166" s="619"/>
      <c r="UIX166" s="619"/>
      <c r="UIY166" s="619"/>
      <c r="UIZ166" s="619"/>
      <c r="UJA166" s="619"/>
      <c r="UJB166" s="619"/>
      <c r="UJC166" s="619"/>
      <c r="UJD166" s="619"/>
      <c r="UJE166" s="619"/>
      <c r="UJF166" s="619"/>
      <c r="UJG166" s="619"/>
      <c r="UJH166" s="619"/>
      <c r="UJI166" s="619"/>
      <c r="UJJ166" s="619"/>
      <c r="UJK166" s="619"/>
      <c r="UJL166" s="619"/>
      <c r="UJM166" s="619"/>
      <c r="UJN166" s="619"/>
      <c r="UJO166" s="619"/>
      <c r="UJP166" s="619"/>
      <c r="UJQ166" s="619"/>
      <c r="UJR166" s="619"/>
      <c r="UJS166" s="619"/>
      <c r="UJT166" s="619"/>
      <c r="UJU166" s="619"/>
      <c r="UJV166" s="619"/>
      <c r="UJW166" s="619"/>
      <c r="UJX166" s="619"/>
      <c r="UJY166" s="619"/>
      <c r="UJZ166" s="619"/>
      <c r="UKA166" s="619"/>
      <c r="UKB166" s="619"/>
      <c r="UKC166" s="619"/>
      <c r="UKD166" s="619"/>
      <c r="UKE166" s="619"/>
      <c r="UKF166" s="619"/>
      <c r="UKG166" s="619"/>
      <c r="UKH166" s="619"/>
      <c r="UKI166" s="619"/>
      <c r="UKJ166" s="619"/>
      <c r="UKK166" s="619"/>
      <c r="UKL166" s="619"/>
      <c r="UKM166" s="619"/>
      <c r="UKN166" s="619"/>
      <c r="UKO166" s="619"/>
      <c r="UKP166" s="619"/>
      <c r="UKQ166" s="619"/>
      <c r="UKR166" s="619"/>
      <c r="UKS166" s="619"/>
      <c r="UKT166" s="619"/>
      <c r="UKU166" s="619"/>
      <c r="UKV166" s="619"/>
      <c r="UKW166" s="619"/>
      <c r="UKX166" s="619"/>
      <c r="UKY166" s="619"/>
      <c r="UKZ166" s="619"/>
      <c r="ULA166" s="619"/>
      <c r="ULB166" s="619"/>
      <c r="ULC166" s="619"/>
      <c r="ULD166" s="619"/>
      <c r="ULE166" s="619"/>
      <c r="ULF166" s="619"/>
      <c r="ULG166" s="619"/>
      <c r="ULH166" s="619"/>
      <c r="ULI166" s="619"/>
      <c r="ULJ166" s="619"/>
      <c r="ULK166" s="619"/>
      <c r="ULL166" s="619"/>
      <c r="ULM166" s="619"/>
      <c r="ULN166" s="619"/>
      <c r="ULO166" s="619"/>
      <c r="ULP166" s="619"/>
      <c r="ULQ166" s="619"/>
      <c r="ULR166" s="619"/>
      <c r="ULS166" s="619"/>
      <c r="ULT166" s="619"/>
      <c r="ULU166" s="619"/>
      <c r="ULV166" s="619"/>
      <c r="ULW166" s="619"/>
      <c r="ULX166" s="619"/>
      <c r="ULY166" s="619"/>
      <c r="ULZ166" s="619"/>
      <c r="UMA166" s="619"/>
      <c r="UMB166" s="619"/>
      <c r="UMC166" s="619"/>
      <c r="UMD166" s="619"/>
      <c r="UME166" s="619"/>
      <c r="UMF166" s="619"/>
      <c r="UMG166" s="619"/>
      <c r="UMH166" s="619"/>
      <c r="UMI166" s="619"/>
      <c r="UMJ166" s="619"/>
      <c r="UMK166" s="619"/>
      <c r="UML166" s="619"/>
      <c r="UMM166" s="619"/>
      <c r="UMN166" s="619"/>
      <c r="UMO166" s="619"/>
      <c r="UMP166" s="619"/>
      <c r="UMQ166" s="619"/>
      <c r="UMR166" s="619"/>
      <c r="UMS166" s="619"/>
      <c r="UMT166" s="619"/>
      <c r="UMU166" s="619"/>
      <c r="UMV166" s="619"/>
      <c r="UMW166" s="619"/>
      <c r="UMX166" s="619"/>
      <c r="UMY166" s="619"/>
      <c r="UMZ166" s="619"/>
      <c r="UNA166" s="619"/>
      <c r="UNB166" s="619"/>
      <c r="UNC166" s="619"/>
      <c r="UND166" s="619"/>
      <c r="UNE166" s="619"/>
      <c r="UNF166" s="619"/>
      <c r="UNG166" s="619"/>
      <c r="UNH166" s="619"/>
      <c r="UNI166" s="619"/>
      <c r="UNJ166" s="619"/>
      <c r="UNK166" s="619"/>
      <c r="UNL166" s="619"/>
      <c r="UNM166" s="619"/>
      <c r="UNN166" s="619"/>
      <c r="UNO166" s="619"/>
      <c r="UNP166" s="619"/>
      <c r="UNQ166" s="619"/>
      <c r="UNR166" s="619"/>
      <c r="UNS166" s="619"/>
      <c r="UNT166" s="619"/>
      <c r="UNU166" s="619"/>
      <c r="UNV166" s="619"/>
      <c r="UNW166" s="619"/>
      <c r="UNX166" s="619"/>
      <c r="UNY166" s="619"/>
      <c r="UNZ166" s="619"/>
      <c r="UOA166" s="619"/>
      <c r="UOB166" s="619"/>
      <c r="UOC166" s="619"/>
      <c r="UOD166" s="619"/>
      <c r="UOE166" s="619"/>
      <c r="UOF166" s="619"/>
      <c r="UOG166" s="619"/>
      <c r="UOH166" s="619"/>
      <c r="UOI166" s="619"/>
      <c r="UOJ166" s="619"/>
      <c r="UOK166" s="619"/>
      <c r="UOL166" s="619"/>
      <c r="UOM166" s="619"/>
      <c r="UON166" s="619"/>
      <c r="UOO166" s="619"/>
      <c r="UOP166" s="619"/>
      <c r="UOQ166" s="619"/>
      <c r="UOR166" s="619"/>
      <c r="UOS166" s="619"/>
      <c r="UOT166" s="619"/>
      <c r="UOU166" s="619"/>
      <c r="UOV166" s="619"/>
      <c r="UOW166" s="619"/>
      <c r="UOX166" s="619"/>
      <c r="UOY166" s="619"/>
      <c r="UOZ166" s="619"/>
      <c r="UPA166" s="619"/>
      <c r="UPB166" s="619"/>
      <c r="UPC166" s="619"/>
      <c r="UPD166" s="619"/>
      <c r="UPE166" s="619"/>
      <c r="UPF166" s="619"/>
      <c r="UPG166" s="619"/>
      <c r="UPH166" s="619"/>
      <c r="UPI166" s="619"/>
      <c r="UPJ166" s="619"/>
      <c r="UPK166" s="619"/>
      <c r="UPL166" s="619"/>
      <c r="UPM166" s="619"/>
      <c r="UPN166" s="619"/>
      <c r="UPO166" s="619"/>
      <c r="UPP166" s="619"/>
      <c r="UPQ166" s="619"/>
      <c r="UPR166" s="619"/>
      <c r="UPS166" s="619"/>
      <c r="UPT166" s="619"/>
      <c r="UPU166" s="619"/>
      <c r="UPV166" s="619"/>
      <c r="UPW166" s="619"/>
      <c r="UPX166" s="619"/>
      <c r="UPY166" s="619"/>
      <c r="UPZ166" s="619"/>
      <c r="UQA166" s="619"/>
      <c r="UQB166" s="619"/>
      <c r="UQC166" s="619"/>
      <c r="UQD166" s="619"/>
      <c r="UQE166" s="619"/>
      <c r="UQF166" s="619"/>
      <c r="UQG166" s="619"/>
      <c r="UQH166" s="619"/>
      <c r="UQI166" s="619"/>
      <c r="UQJ166" s="619"/>
      <c r="UQK166" s="619"/>
      <c r="UQL166" s="619"/>
      <c r="UQM166" s="619"/>
      <c r="UQN166" s="619"/>
      <c r="UQO166" s="619"/>
      <c r="UQP166" s="619"/>
      <c r="UQQ166" s="619"/>
      <c r="UQR166" s="619"/>
      <c r="UQS166" s="619"/>
      <c r="UQT166" s="619"/>
      <c r="UQU166" s="619"/>
      <c r="UQV166" s="619"/>
      <c r="UQW166" s="619"/>
      <c r="UQX166" s="619"/>
      <c r="UQY166" s="619"/>
      <c r="UQZ166" s="619"/>
      <c r="URA166" s="619"/>
      <c r="URB166" s="619"/>
      <c r="URC166" s="619"/>
      <c r="URD166" s="619"/>
      <c r="URE166" s="619"/>
      <c r="URF166" s="619"/>
      <c r="URG166" s="619"/>
      <c r="URH166" s="619"/>
      <c r="URI166" s="619"/>
      <c r="URJ166" s="619"/>
      <c r="URK166" s="619"/>
      <c r="URL166" s="619"/>
      <c r="URM166" s="619"/>
      <c r="URN166" s="619"/>
      <c r="URO166" s="619"/>
      <c r="URP166" s="619"/>
      <c r="URQ166" s="619"/>
      <c r="URR166" s="619"/>
      <c r="URS166" s="619"/>
      <c r="URT166" s="619"/>
      <c r="URU166" s="619"/>
      <c r="URV166" s="619"/>
      <c r="URW166" s="619"/>
      <c r="URX166" s="619"/>
      <c r="URY166" s="619"/>
      <c r="URZ166" s="619"/>
      <c r="USA166" s="619"/>
      <c r="USB166" s="619"/>
      <c r="USC166" s="619"/>
      <c r="USD166" s="619"/>
      <c r="USE166" s="619"/>
      <c r="USF166" s="619"/>
      <c r="USG166" s="619"/>
      <c r="USH166" s="619"/>
      <c r="USI166" s="619"/>
      <c r="USJ166" s="619"/>
      <c r="USK166" s="619"/>
      <c r="USL166" s="619"/>
      <c r="USM166" s="619"/>
      <c r="USN166" s="619"/>
      <c r="USO166" s="619"/>
      <c r="USP166" s="619"/>
      <c r="USQ166" s="619"/>
      <c r="USR166" s="619"/>
      <c r="USS166" s="619"/>
      <c r="UST166" s="619"/>
      <c r="USU166" s="619"/>
      <c r="USV166" s="619"/>
      <c r="USW166" s="619"/>
      <c r="USX166" s="619"/>
      <c r="USY166" s="619"/>
      <c r="USZ166" s="619"/>
      <c r="UTA166" s="619"/>
      <c r="UTB166" s="619"/>
      <c r="UTC166" s="619"/>
      <c r="UTD166" s="619"/>
      <c r="UTE166" s="619"/>
      <c r="UTF166" s="619"/>
      <c r="UTG166" s="619"/>
      <c r="UTH166" s="619"/>
      <c r="UTI166" s="619"/>
      <c r="UTJ166" s="619"/>
      <c r="UTK166" s="619"/>
      <c r="UTL166" s="619"/>
      <c r="UTM166" s="619"/>
      <c r="UTN166" s="619"/>
      <c r="UTO166" s="619"/>
      <c r="UTP166" s="619"/>
      <c r="UTQ166" s="619"/>
      <c r="UTR166" s="619"/>
      <c r="UTS166" s="619"/>
      <c r="UTT166" s="619"/>
      <c r="UTU166" s="619"/>
      <c r="UTV166" s="619"/>
      <c r="UTW166" s="619"/>
      <c r="UTX166" s="619"/>
      <c r="UTY166" s="619"/>
      <c r="UTZ166" s="619"/>
      <c r="UUA166" s="619"/>
      <c r="UUB166" s="619"/>
      <c r="UUC166" s="619"/>
      <c r="UUD166" s="619"/>
      <c r="UUE166" s="619"/>
      <c r="UUF166" s="619"/>
      <c r="UUG166" s="619"/>
      <c r="UUH166" s="619"/>
      <c r="UUI166" s="619"/>
      <c r="UUJ166" s="619"/>
      <c r="UUK166" s="619"/>
      <c r="UUL166" s="619"/>
      <c r="UUM166" s="619"/>
      <c r="UUN166" s="619"/>
      <c r="UUO166" s="619"/>
      <c r="UUP166" s="619"/>
      <c r="UUQ166" s="619"/>
      <c r="UUR166" s="619"/>
      <c r="UUS166" s="619"/>
      <c r="UUT166" s="619"/>
      <c r="UUU166" s="619"/>
      <c r="UUV166" s="619"/>
      <c r="UUW166" s="619"/>
      <c r="UUX166" s="619"/>
      <c r="UUY166" s="619"/>
      <c r="UUZ166" s="619"/>
      <c r="UVA166" s="619"/>
      <c r="UVB166" s="619"/>
      <c r="UVC166" s="619"/>
      <c r="UVD166" s="619"/>
      <c r="UVE166" s="619"/>
      <c r="UVF166" s="619"/>
      <c r="UVG166" s="619"/>
      <c r="UVH166" s="619"/>
      <c r="UVI166" s="619"/>
      <c r="UVJ166" s="619"/>
      <c r="UVK166" s="619"/>
      <c r="UVL166" s="619"/>
      <c r="UVM166" s="619"/>
      <c r="UVN166" s="619"/>
      <c r="UVO166" s="619"/>
      <c r="UVP166" s="619"/>
      <c r="UVQ166" s="619"/>
      <c r="UVR166" s="619"/>
      <c r="UVS166" s="619"/>
      <c r="UVT166" s="619"/>
      <c r="UVU166" s="619"/>
      <c r="UVV166" s="619"/>
      <c r="UVW166" s="619"/>
      <c r="UVX166" s="619"/>
      <c r="UVY166" s="619"/>
      <c r="UVZ166" s="619"/>
      <c r="UWA166" s="619"/>
      <c r="UWB166" s="619"/>
      <c r="UWC166" s="619"/>
      <c r="UWD166" s="619"/>
      <c r="UWE166" s="619"/>
      <c r="UWF166" s="619"/>
      <c r="UWG166" s="619"/>
      <c r="UWH166" s="619"/>
      <c r="UWI166" s="619"/>
      <c r="UWJ166" s="619"/>
      <c r="UWK166" s="619"/>
      <c r="UWL166" s="619"/>
      <c r="UWM166" s="619"/>
      <c r="UWN166" s="619"/>
      <c r="UWO166" s="619"/>
      <c r="UWP166" s="619"/>
      <c r="UWQ166" s="619"/>
      <c r="UWR166" s="619"/>
      <c r="UWS166" s="619"/>
      <c r="UWT166" s="619"/>
      <c r="UWU166" s="619"/>
      <c r="UWV166" s="619"/>
      <c r="UWW166" s="619"/>
      <c r="UWX166" s="619"/>
      <c r="UWY166" s="619"/>
      <c r="UWZ166" s="619"/>
      <c r="UXA166" s="619"/>
      <c r="UXB166" s="619"/>
      <c r="UXC166" s="619"/>
      <c r="UXD166" s="619"/>
      <c r="UXE166" s="619"/>
      <c r="UXF166" s="619"/>
      <c r="UXG166" s="619"/>
      <c r="UXH166" s="619"/>
      <c r="UXI166" s="619"/>
      <c r="UXJ166" s="619"/>
      <c r="UXK166" s="619"/>
      <c r="UXL166" s="619"/>
      <c r="UXM166" s="619"/>
      <c r="UXN166" s="619"/>
      <c r="UXO166" s="619"/>
      <c r="UXP166" s="619"/>
      <c r="UXQ166" s="619"/>
      <c r="UXR166" s="619"/>
      <c r="UXS166" s="619"/>
      <c r="UXT166" s="619"/>
      <c r="UXU166" s="619"/>
      <c r="UXV166" s="619"/>
      <c r="UXW166" s="619"/>
      <c r="UXX166" s="619"/>
      <c r="UXY166" s="619"/>
      <c r="UXZ166" s="619"/>
      <c r="UYA166" s="619"/>
      <c r="UYB166" s="619"/>
      <c r="UYC166" s="619"/>
      <c r="UYD166" s="619"/>
      <c r="UYE166" s="619"/>
      <c r="UYF166" s="619"/>
      <c r="UYG166" s="619"/>
      <c r="UYH166" s="619"/>
      <c r="UYI166" s="619"/>
      <c r="UYJ166" s="619"/>
      <c r="UYK166" s="619"/>
      <c r="UYL166" s="619"/>
      <c r="UYM166" s="619"/>
      <c r="UYN166" s="619"/>
      <c r="UYO166" s="619"/>
      <c r="UYP166" s="619"/>
      <c r="UYQ166" s="619"/>
      <c r="UYR166" s="619"/>
      <c r="UYS166" s="619"/>
      <c r="UYT166" s="619"/>
      <c r="UYU166" s="619"/>
      <c r="UYV166" s="619"/>
      <c r="UYW166" s="619"/>
      <c r="UYX166" s="619"/>
      <c r="UYY166" s="619"/>
      <c r="UYZ166" s="619"/>
      <c r="UZA166" s="619"/>
      <c r="UZB166" s="619"/>
      <c r="UZC166" s="619"/>
      <c r="UZD166" s="619"/>
      <c r="UZE166" s="619"/>
      <c r="UZF166" s="619"/>
      <c r="UZG166" s="619"/>
      <c r="UZH166" s="619"/>
      <c r="UZI166" s="619"/>
      <c r="UZJ166" s="619"/>
      <c r="UZK166" s="619"/>
      <c r="UZL166" s="619"/>
      <c r="UZM166" s="619"/>
      <c r="UZN166" s="619"/>
      <c r="UZO166" s="619"/>
      <c r="UZP166" s="619"/>
      <c r="UZQ166" s="619"/>
      <c r="UZR166" s="619"/>
      <c r="UZS166" s="619"/>
      <c r="UZT166" s="619"/>
      <c r="UZU166" s="619"/>
      <c r="UZV166" s="619"/>
      <c r="UZW166" s="619"/>
      <c r="UZX166" s="619"/>
      <c r="UZY166" s="619"/>
      <c r="UZZ166" s="619"/>
      <c r="VAA166" s="619"/>
      <c r="VAB166" s="619"/>
      <c r="VAC166" s="619"/>
      <c r="VAD166" s="619"/>
      <c r="VAE166" s="619"/>
      <c r="VAF166" s="619"/>
      <c r="VAG166" s="619"/>
      <c r="VAH166" s="619"/>
      <c r="VAI166" s="619"/>
      <c r="VAJ166" s="619"/>
      <c r="VAK166" s="619"/>
      <c r="VAL166" s="619"/>
      <c r="VAM166" s="619"/>
      <c r="VAN166" s="619"/>
      <c r="VAO166" s="619"/>
      <c r="VAP166" s="619"/>
      <c r="VAQ166" s="619"/>
      <c r="VAR166" s="619"/>
      <c r="VAS166" s="619"/>
      <c r="VAT166" s="619"/>
      <c r="VAU166" s="619"/>
      <c r="VAV166" s="619"/>
      <c r="VAW166" s="619"/>
      <c r="VAX166" s="619"/>
      <c r="VAY166" s="619"/>
      <c r="VAZ166" s="619"/>
      <c r="VBA166" s="619"/>
      <c r="VBB166" s="619"/>
      <c r="VBC166" s="619"/>
      <c r="VBD166" s="619"/>
      <c r="VBE166" s="619"/>
      <c r="VBF166" s="619"/>
      <c r="VBG166" s="619"/>
      <c r="VBH166" s="619"/>
      <c r="VBI166" s="619"/>
      <c r="VBJ166" s="619"/>
      <c r="VBK166" s="619"/>
      <c r="VBL166" s="619"/>
      <c r="VBM166" s="619"/>
      <c r="VBN166" s="619"/>
      <c r="VBO166" s="619"/>
      <c r="VBP166" s="619"/>
      <c r="VBQ166" s="619"/>
      <c r="VBR166" s="619"/>
      <c r="VBS166" s="619"/>
      <c r="VBT166" s="619"/>
      <c r="VBU166" s="619"/>
      <c r="VBV166" s="619"/>
      <c r="VBW166" s="619"/>
      <c r="VBX166" s="619"/>
      <c r="VBY166" s="619"/>
      <c r="VBZ166" s="619"/>
      <c r="VCA166" s="619"/>
      <c r="VCB166" s="619"/>
      <c r="VCC166" s="619"/>
      <c r="VCD166" s="619"/>
      <c r="VCE166" s="619"/>
      <c r="VCF166" s="619"/>
      <c r="VCG166" s="619"/>
      <c r="VCH166" s="619"/>
      <c r="VCI166" s="619"/>
      <c r="VCJ166" s="619"/>
      <c r="VCK166" s="619"/>
      <c r="VCL166" s="619"/>
      <c r="VCM166" s="619"/>
      <c r="VCN166" s="619"/>
      <c r="VCO166" s="619"/>
      <c r="VCP166" s="619"/>
      <c r="VCQ166" s="619"/>
      <c r="VCR166" s="619"/>
      <c r="VCS166" s="619"/>
      <c r="VCT166" s="619"/>
      <c r="VCU166" s="619"/>
      <c r="VCV166" s="619"/>
      <c r="VCW166" s="619"/>
      <c r="VCX166" s="619"/>
      <c r="VCY166" s="619"/>
      <c r="VCZ166" s="619"/>
      <c r="VDA166" s="619"/>
      <c r="VDB166" s="619"/>
      <c r="VDC166" s="619"/>
      <c r="VDD166" s="619"/>
      <c r="VDE166" s="619"/>
      <c r="VDF166" s="619"/>
      <c r="VDG166" s="619"/>
      <c r="VDH166" s="619"/>
      <c r="VDI166" s="619"/>
      <c r="VDJ166" s="619"/>
      <c r="VDK166" s="619"/>
      <c r="VDL166" s="619"/>
      <c r="VDM166" s="619"/>
      <c r="VDN166" s="619"/>
      <c r="VDO166" s="619"/>
      <c r="VDP166" s="619"/>
      <c r="VDQ166" s="619"/>
      <c r="VDR166" s="619"/>
      <c r="VDS166" s="619"/>
      <c r="VDT166" s="619"/>
      <c r="VDU166" s="619"/>
      <c r="VDV166" s="619"/>
      <c r="VDW166" s="619"/>
      <c r="VDX166" s="619"/>
      <c r="VDY166" s="619"/>
      <c r="VDZ166" s="619"/>
      <c r="VEA166" s="619"/>
      <c r="VEB166" s="619"/>
      <c r="VEC166" s="619"/>
      <c r="VED166" s="619"/>
      <c r="VEE166" s="619"/>
      <c r="VEF166" s="619"/>
      <c r="VEG166" s="619"/>
      <c r="VEH166" s="619"/>
      <c r="VEI166" s="619"/>
      <c r="VEJ166" s="619"/>
      <c r="VEK166" s="619"/>
      <c r="VEL166" s="619"/>
      <c r="VEM166" s="619"/>
      <c r="VEN166" s="619"/>
      <c r="VEO166" s="619"/>
      <c r="VEP166" s="619"/>
      <c r="VEQ166" s="619"/>
      <c r="VER166" s="619"/>
      <c r="VES166" s="619"/>
      <c r="VET166" s="619"/>
      <c r="VEU166" s="619"/>
      <c r="VEV166" s="619"/>
      <c r="VEW166" s="619"/>
      <c r="VEX166" s="619"/>
      <c r="VEY166" s="619"/>
      <c r="VEZ166" s="619"/>
      <c r="VFA166" s="619"/>
      <c r="VFB166" s="619"/>
      <c r="VFC166" s="619"/>
      <c r="VFD166" s="619"/>
      <c r="VFE166" s="619"/>
      <c r="VFF166" s="619"/>
      <c r="VFG166" s="619"/>
      <c r="VFH166" s="619"/>
      <c r="VFI166" s="619"/>
      <c r="VFJ166" s="619"/>
      <c r="VFK166" s="619"/>
      <c r="VFL166" s="619"/>
      <c r="VFM166" s="619"/>
      <c r="VFN166" s="619"/>
      <c r="VFO166" s="619"/>
      <c r="VFP166" s="619"/>
      <c r="VFQ166" s="619"/>
      <c r="VFR166" s="619"/>
      <c r="VFS166" s="619"/>
      <c r="VFT166" s="619"/>
      <c r="VFU166" s="619"/>
      <c r="VFV166" s="619"/>
      <c r="VFW166" s="619"/>
      <c r="VFX166" s="619"/>
      <c r="VFY166" s="619"/>
      <c r="VFZ166" s="619"/>
      <c r="VGA166" s="619"/>
      <c r="VGB166" s="619"/>
      <c r="VGC166" s="619"/>
      <c r="VGD166" s="619"/>
      <c r="VGE166" s="619"/>
      <c r="VGF166" s="619"/>
      <c r="VGG166" s="619"/>
      <c r="VGH166" s="619"/>
      <c r="VGI166" s="619"/>
      <c r="VGJ166" s="619"/>
      <c r="VGK166" s="619"/>
      <c r="VGL166" s="619"/>
      <c r="VGM166" s="619"/>
      <c r="VGN166" s="619"/>
      <c r="VGO166" s="619"/>
      <c r="VGP166" s="619"/>
      <c r="VGQ166" s="619"/>
      <c r="VGR166" s="619"/>
      <c r="VGS166" s="619"/>
      <c r="VGT166" s="619"/>
      <c r="VGU166" s="619"/>
      <c r="VGV166" s="619"/>
      <c r="VGW166" s="619"/>
      <c r="VGX166" s="619"/>
      <c r="VGY166" s="619"/>
      <c r="VGZ166" s="619"/>
      <c r="VHA166" s="619"/>
      <c r="VHB166" s="619"/>
      <c r="VHC166" s="619"/>
      <c r="VHD166" s="619"/>
      <c r="VHE166" s="619"/>
      <c r="VHF166" s="619"/>
      <c r="VHG166" s="619"/>
      <c r="VHH166" s="619"/>
      <c r="VHI166" s="619"/>
      <c r="VHJ166" s="619"/>
      <c r="VHK166" s="619"/>
      <c r="VHL166" s="619"/>
      <c r="VHM166" s="619"/>
      <c r="VHN166" s="619"/>
      <c r="VHO166" s="619"/>
      <c r="VHP166" s="619"/>
      <c r="VHQ166" s="619"/>
      <c r="VHR166" s="619"/>
      <c r="VHS166" s="619"/>
      <c r="VHT166" s="619"/>
      <c r="VHU166" s="619"/>
      <c r="VHV166" s="619"/>
      <c r="VHW166" s="619"/>
      <c r="VHX166" s="619"/>
      <c r="VHY166" s="619"/>
      <c r="VHZ166" s="619"/>
      <c r="VIA166" s="619"/>
      <c r="VIB166" s="619"/>
      <c r="VIC166" s="619"/>
      <c r="VID166" s="619"/>
      <c r="VIE166" s="619"/>
      <c r="VIF166" s="619"/>
      <c r="VIG166" s="619"/>
      <c r="VIH166" s="619"/>
      <c r="VII166" s="619"/>
      <c r="VIJ166" s="619"/>
      <c r="VIK166" s="619"/>
      <c r="VIL166" s="619"/>
      <c r="VIM166" s="619"/>
      <c r="VIN166" s="619"/>
      <c r="VIO166" s="619"/>
      <c r="VIP166" s="619"/>
      <c r="VIQ166" s="619"/>
      <c r="VIR166" s="619"/>
      <c r="VIS166" s="619"/>
      <c r="VIT166" s="619"/>
      <c r="VIU166" s="619"/>
      <c r="VIV166" s="619"/>
      <c r="VIW166" s="619"/>
      <c r="VIX166" s="619"/>
      <c r="VIY166" s="619"/>
      <c r="VIZ166" s="619"/>
      <c r="VJA166" s="619"/>
      <c r="VJB166" s="619"/>
      <c r="VJC166" s="619"/>
      <c r="VJD166" s="619"/>
      <c r="VJE166" s="619"/>
      <c r="VJF166" s="619"/>
      <c r="VJG166" s="619"/>
      <c r="VJH166" s="619"/>
      <c r="VJI166" s="619"/>
      <c r="VJJ166" s="619"/>
      <c r="VJK166" s="619"/>
      <c r="VJL166" s="619"/>
      <c r="VJM166" s="619"/>
      <c r="VJN166" s="619"/>
      <c r="VJO166" s="619"/>
      <c r="VJP166" s="619"/>
      <c r="VJQ166" s="619"/>
      <c r="VJR166" s="619"/>
      <c r="VJS166" s="619"/>
      <c r="VJT166" s="619"/>
      <c r="VJU166" s="619"/>
      <c r="VJV166" s="619"/>
      <c r="VJW166" s="619"/>
      <c r="VJX166" s="619"/>
      <c r="VJY166" s="619"/>
      <c r="VJZ166" s="619"/>
      <c r="VKA166" s="619"/>
      <c r="VKB166" s="619"/>
      <c r="VKC166" s="619"/>
      <c r="VKD166" s="619"/>
      <c r="VKE166" s="619"/>
      <c r="VKF166" s="619"/>
      <c r="VKG166" s="619"/>
      <c r="VKH166" s="619"/>
      <c r="VKI166" s="619"/>
      <c r="VKJ166" s="619"/>
      <c r="VKK166" s="619"/>
      <c r="VKL166" s="619"/>
      <c r="VKM166" s="619"/>
      <c r="VKN166" s="619"/>
      <c r="VKO166" s="619"/>
      <c r="VKP166" s="619"/>
      <c r="VKQ166" s="619"/>
      <c r="VKR166" s="619"/>
      <c r="VKS166" s="619"/>
      <c r="VKT166" s="619"/>
      <c r="VKU166" s="619"/>
      <c r="VKV166" s="619"/>
      <c r="VKW166" s="619"/>
      <c r="VKX166" s="619"/>
      <c r="VKY166" s="619"/>
      <c r="VKZ166" s="619"/>
      <c r="VLA166" s="619"/>
      <c r="VLB166" s="619"/>
      <c r="VLC166" s="619"/>
      <c r="VLD166" s="619"/>
      <c r="VLE166" s="619"/>
      <c r="VLF166" s="619"/>
      <c r="VLG166" s="619"/>
      <c r="VLH166" s="619"/>
      <c r="VLI166" s="619"/>
      <c r="VLJ166" s="619"/>
      <c r="VLK166" s="619"/>
      <c r="VLL166" s="619"/>
      <c r="VLM166" s="619"/>
      <c r="VLN166" s="619"/>
      <c r="VLO166" s="619"/>
      <c r="VLP166" s="619"/>
      <c r="VLQ166" s="619"/>
      <c r="VLR166" s="619"/>
      <c r="VLS166" s="619"/>
      <c r="VLT166" s="619"/>
      <c r="VLU166" s="619"/>
      <c r="VLV166" s="619"/>
      <c r="VLW166" s="619"/>
      <c r="VLX166" s="619"/>
      <c r="VLY166" s="619"/>
      <c r="VLZ166" s="619"/>
      <c r="VMA166" s="619"/>
      <c r="VMB166" s="619"/>
      <c r="VMC166" s="619"/>
      <c r="VMD166" s="619"/>
      <c r="VME166" s="619"/>
      <c r="VMF166" s="619"/>
      <c r="VMG166" s="619"/>
      <c r="VMH166" s="619"/>
      <c r="VMI166" s="619"/>
      <c r="VMJ166" s="619"/>
      <c r="VMK166" s="619"/>
      <c r="VML166" s="619"/>
      <c r="VMM166" s="619"/>
      <c r="VMN166" s="619"/>
      <c r="VMO166" s="619"/>
      <c r="VMP166" s="619"/>
      <c r="VMQ166" s="619"/>
      <c r="VMR166" s="619"/>
      <c r="VMS166" s="619"/>
      <c r="VMT166" s="619"/>
      <c r="VMU166" s="619"/>
      <c r="VMV166" s="619"/>
      <c r="VMW166" s="619"/>
      <c r="VMX166" s="619"/>
      <c r="VMY166" s="619"/>
      <c r="VMZ166" s="619"/>
      <c r="VNA166" s="619"/>
      <c r="VNB166" s="619"/>
      <c r="VNC166" s="619"/>
      <c r="VND166" s="619"/>
      <c r="VNE166" s="619"/>
      <c r="VNF166" s="619"/>
      <c r="VNG166" s="619"/>
      <c r="VNH166" s="619"/>
      <c r="VNI166" s="619"/>
      <c r="VNJ166" s="619"/>
      <c r="VNK166" s="619"/>
      <c r="VNL166" s="619"/>
      <c r="VNM166" s="619"/>
      <c r="VNN166" s="619"/>
      <c r="VNO166" s="619"/>
      <c r="VNP166" s="619"/>
      <c r="VNQ166" s="619"/>
      <c r="VNR166" s="619"/>
      <c r="VNS166" s="619"/>
      <c r="VNT166" s="619"/>
      <c r="VNU166" s="619"/>
      <c r="VNV166" s="619"/>
      <c r="VNW166" s="619"/>
      <c r="VNX166" s="619"/>
      <c r="VNY166" s="619"/>
      <c r="VNZ166" s="619"/>
      <c r="VOA166" s="619"/>
      <c r="VOB166" s="619"/>
      <c r="VOC166" s="619"/>
      <c r="VOD166" s="619"/>
      <c r="VOE166" s="619"/>
      <c r="VOF166" s="619"/>
      <c r="VOG166" s="619"/>
      <c r="VOH166" s="619"/>
      <c r="VOI166" s="619"/>
      <c r="VOJ166" s="619"/>
      <c r="VOK166" s="619"/>
      <c r="VOL166" s="619"/>
      <c r="VOM166" s="619"/>
      <c r="VON166" s="619"/>
      <c r="VOO166" s="619"/>
      <c r="VOP166" s="619"/>
      <c r="VOQ166" s="619"/>
      <c r="VOR166" s="619"/>
      <c r="VOS166" s="619"/>
      <c r="VOT166" s="619"/>
      <c r="VOU166" s="619"/>
      <c r="VOV166" s="619"/>
      <c r="VOW166" s="619"/>
      <c r="VOX166" s="619"/>
      <c r="VOY166" s="619"/>
      <c r="VOZ166" s="619"/>
      <c r="VPA166" s="619"/>
      <c r="VPB166" s="619"/>
      <c r="VPC166" s="619"/>
      <c r="VPD166" s="619"/>
      <c r="VPE166" s="619"/>
      <c r="VPF166" s="619"/>
      <c r="VPG166" s="619"/>
      <c r="VPH166" s="619"/>
      <c r="VPI166" s="619"/>
      <c r="VPJ166" s="619"/>
      <c r="VPK166" s="619"/>
      <c r="VPL166" s="619"/>
      <c r="VPM166" s="619"/>
      <c r="VPN166" s="619"/>
      <c r="VPO166" s="619"/>
      <c r="VPP166" s="619"/>
      <c r="VPQ166" s="619"/>
      <c r="VPR166" s="619"/>
      <c r="VPS166" s="619"/>
      <c r="VPT166" s="619"/>
      <c r="VPU166" s="619"/>
      <c r="VPV166" s="619"/>
      <c r="VPW166" s="619"/>
      <c r="VPX166" s="619"/>
      <c r="VPY166" s="619"/>
      <c r="VPZ166" s="619"/>
      <c r="VQA166" s="619"/>
      <c r="VQB166" s="619"/>
      <c r="VQC166" s="619"/>
      <c r="VQD166" s="619"/>
      <c r="VQE166" s="619"/>
      <c r="VQF166" s="619"/>
      <c r="VQG166" s="619"/>
      <c r="VQH166" s="619"/>
      <c r="VQI166" s="619"/>
      <c r="VQJ166" s="619"/>
      <c r="VQK166" s="619"/>
      <c r="VQL166" s="619"/>
      <c r="VQM166" s="619"/>
      <c r="VQN166" s="619"/>
      <c r="VQO166" s="619"/>
      <c r="VQP166" s="619"/>
      <c r="VQQ166" s="619"/>
      <c r="VQR166" s="619"/>
      <c r="VQS166" s="619"/>
      <c r="VQT166" s="619"/>
      <c r="VQU166" s="619"/>
      <c r="VQV166" s="619"/>
      <c r="VQW166" s="619"/>
      <c r="VQX166" s="619"/>
      <c r="VQY166" s="619"/>
      <c r="VQZ166" s="619"/>
      <c r="VRA166" s="619"/>
      <c r="VRB166" s="619"/>
      <c r="VRC166" s="619"/>
      <c r="VRD166" s="619"/>
      <c r="VRE166" s="619"/>
      <c r="VRF166" s="619"/>
      <c r="VRG166" s="619"/>
      <c r="VRH166" s="619"/>
      <c r="VRI166" s="619"/>
      <c r="VRJ166" s="619"/>
      <c r="VRK166" s="619"/>
      <c r="VRL166" s="619"/>
      <c r="VRM166" s="619"/>
      <c r="VRN166" s="619"/>
      <c r="VRO166" s="619"/>
      <c r="VRP166" s="619"/>
      <c r="VRQ166" s="619"/>
      <c r="VRR166" s="619"/>
      <c r="VRS166" s="619"/>
      <c r="VRT166" s="619"/>
      <c r="VRU166" s="619"/>
      <c r="VRV166" s="619"/>
      <c r="VRW166" s="619"/>
      <c r="VRX166" s="619"/>
      <c r="VRY166" s="619"/>
      <c r="VRZ166" s="619"/>
      <c r="VSA166" s="619"/>
      <c r="VSB166" s="619"/>
      <c r="VSC166" s="619"/>
      <c r="VSD166" s="619"/>
      <c r="VSE166" s="619"/>
      <c r="VSF166" s="619"/>
      <c r="VSG166" s="619"/>
      <c r="VSH166" s="619"/>
      <c r="VSI166" s="619"/>
      <c r="VSJ166" s="619"/>
      <c r="VSK166" s="619"/>
      <c r="VSL166" s="619"/>
      <c r="VSM166" s="619"/>
      <c r="VSN166" s="619"/>
      <c r="VSO166" s="619"/>
      <c r="VSP166" s="619"/>
      <c r="VSQ166" s="619"/>
      <c r="VSR166" s="619"/>
      <c r="VSS166" s="619"/>
      <c r="VST166" s="619"/>
      <c r="VSU166" s="619"/>
      <c r="VSV166" s="619"/>
      <c r="VSW166" s="619"/>
      <c r="VSX166" s="619"/>
      <c r="VSY166" s="619"/>
      <c r="VSZ166" s="619"/>
      <c r="VTA166" s="619"/>
      <c r="VTB166" s="619"/>
      <c r="VTC166" s="619"/>
      <c r="VTD166" s="619"/>
      <c r="VTE166" s="619"/>
      <c r="VTF166" s="619"/>
      <c r="VTG166" s="619"/>
      <c r="VTH166" s="619"/>
      <c r="VTI166" s="619"/>
      <c r="VTJ166" s="619"/>
      <c r="VTK166" s="619"/>
      <c r="VTL166" s="619"/>
      <c r="VTM166" s="619"/>
      <c r="VTN166" s="619"/>
      <c r="VTO166" s="619"/>
      <c r="VTP166" s="619"/>
      <c r="VTQ166" s="619"/>
      <c r="VTR166" s="619"/>
      <c r="VTS166" s="619"/>
      <c r="VTT166" s="619"/>
      <c r="VTU166" s="619"/>
      <c r="VTV166" s="619"/>
      <c r="VTW166" s="619"/>
      <c r="VTX166" s="619"/>
      <c r="VTY166" s="619"/>
      <c r="VTZ166" s="619"/>
      <c r="VUA166" s="619"/>
      <c r="VUB166" s="619"/>
      <c r="VUC166" s="619"/>
      <c r="VUD166" s="619"/>
      <c r="VUE166" s="619"/>
      <c r="VUF166" s="619"/>
      <c r="VUG166" s="619"/>
      <c r="VUH166" s="619"/>
      <c r="VUI166" s="619"/>
      <c r="VUJ166" s="619"/>
      <c r="VUK166" s="619"/>
      <c r="VUL166" s="619"/>
      <c r="VUM166" s="619"/>
      <c r="VUN166" s="619"/>
      <c r="VUO166" s="619"/>
      <c r="VUP166" s="619"/>
      <c r="VUQ166" s="619"/>
      <c r="VUR166" s="619"/>
      <c r="VUS166" s="619"/>
      <c r="VUT166" s="619"/>
      <c r="VUU166" s="619"/>
      <c r="VUV166" s="619"/>
      <c r="VUW166" s="619"/>
      <c r="VUX166" s="619"/>
      <c r="VUY166" s="619"/>
      <c r="VUZ166" s="619"/>
      <c r="VVA166" s="619"/>
      <c r="VVB166" s="619"/>
      <c r="VVC166" s="619"/>
      <c r="VVD166" s="619"/>
      <c r="VVE166" s="619"/>
      <c r="VVF166" s="619"/>
      <c r="VVG166" s="619"/>
      <c r="VVH166" s="619"/>
      <c r="VVI166" s="619"/>
      <c r="VVJ166" s="619"/>
      <c r="VVK166" s="619"/>
      <c r="VVL166" s="619"/>
      <c r="VVM166" s="619"/>
      <c r="VVN166" s="619"/>
      <c r="VVO166" s="619"/>
      <c r="VVP166" s="619"/>
      <c r="VVQ166" s="619"/>
      <c r="VVR166" s="619"/>
      <c r="VVS166" s="619"/>
      <c r="VVT166" s="619"/>
      <c r="VVU166" s="619"/>
      <c r="VVV166" s="619"/>
      <c r="VVW166" s="619"/>
      <c r="VVX166" s="619"/>
      <c r="VVY166" s="619"/>
      <c r="VVZ166" s="619"/>
      <c r="VWA166" s="619"/>
      <c r="VWB166" s="619"/>
      <c r="VWC166" s="619"/>
      <c r="VWD166" s="619"/>
      <c r="VWE166" s="619"/>
      <c r="VWF166" s="619"/>
      <c r="VWG166" s="619"/>
      <c r="VWH166" s="619"/>
      <c r="VWI166" s="619"/>
      <c r="VWJ166" s="619"/>
      <c r="VWK166" s="619"/>
      <c r="VWL166" s="619"/>
      <c r="VWM166" s="619"/>
      <c r="VWN166" s="619"/>
      <c r="VWO166" s="619"/>
      <c r="VWP166" s="619"/>
      <c r="VWQ166" s="619"/>
      <c r="VWR166" s="619"/>
      <c r="VWS166" s="619"/>
      <c r="VWT166" s="619"/>
      <c r="VWU166" s="619"/>
      <c r="VWV166" s="619"/>
      <c r="VWW166" s="619"/>
      <c r="VWX166" s="619"/>
      <c r="VWY166" s="619"/>
      <c r="VWZ166" s="619"/>
      <c r="VXA166" s="619"/>
      <c r="VXB166" s="619"/>
      <c r="VXC166" s="619"/>
      <c r="VXD166" s="619"/>
      <c r="VXE166" s="619"/>
      <c r="VXF166" s="619"/>
      <c r="VXG166" s="619"/>
      <c r="VXH166" s="619"/>
      <c r="VXI166" s="619"/>
      <c r="VXJ166" s="619"/>
      <c r="VXK166" s="619"/>
      <c r="VXL166" s="619"/>
      <c r="VXM166" s="619"/>
      <c r="VXN166" s="619"/>
      <c r="VXO166" s="619"/>
      <c r="VXP166" s="619"/>
      <c r="VXQ166" s="619"/>
      <c r="VXR166" s="619"/>
      <c r="VXS166" s="619"/>
      <c r="VXT166" s="619"/>
      <c r="VXU166" s="619"/>
      <c r="VXV166" s="619"/>
      <c r="VXW166" s="619"/>
      <c r="VXX166" s="619"/>
      <c r="VXY166" s="619"/>
      <c r="VXZ166" s="619"/>
      <c r="VYA166" s="619"/>
      <c r="VYB166" s="619"/>
      <c r="VYC166" s="619"/>
      <c r="VYD166" s="619"/>
      <c r="VYE166" s="619"/>
      <c r="VYF166" s="619"/>
      <c r="VYG166" s="619"/>
      <c r="VYH166" s="619"/>
      <c r="VYI166" s="619"/>
      <c r="VYJ166" s="619"/>
      <c r="VYK166" s="619"/>
      <c r="VYL166" s="619"/>
      <c r="VYM166" s="619"/>
      <c r="VYN166" s="619"/>
      <c r="VYO166" s="619"/>
      <c r="VYP166" s="619"/>
      <c r="VYQ166" s="619"/>
      <c r="VYR166" s="619"/>
      <c r="VYS166" s="619"/>
      <c r="VYT166" s="619"/>
      <c r="VYU166" s="619"/>
      <c r="VYV166" s="619"/>
      <c r="VYW166" s="619"/>
      <c r="VYX166" s="619"/>
      <c r="VYY166" s="619"/>
      <c r="VYZ166" s="619"/>
      <c r="VZA166" s="619"/>
      <c r="VZB166" s="619"/>
      <c r="VZC166" s="619"/>
      <c r="VZD166" s="619"/>
      <c r="VZE166" s="619"/>
      <c r="VZF166" s="619"/>
      <c r="VZG166" s="619"/>
      <c r="VZH166" s="619"/>
      <c r="VZI166" s="619"/>
      <c r="VZJ166" s="619"/>
      <c r="VZK166" s="619"/>
      <c r="VZL166" s="619"/>
      <c r="VZM166" s="619"/>
      <c r="VZN166" s="619"/>
      <c r="VZO166" s="619"/>
      <c r="VZP166" s="619"/>
      <c r="VZQ166" s="619"/>
      <c r="VZR166" s="619"/>
      <c r="VZS166" s="619"/>
      <c r="VZT166" s="619"/>
      <c r="VZU166" s="619"/>
      <c r="VZV166" s="619"/>
      <c r="VZW166" s="619"/>
      <c r="VZX166" s="619"/>
      <c r="VZY166" s="619"/>
      <c r="VZZ166" s="619"/>
      <c r="WAA166" s="619"/>
      <c r="WAB166" s="619"/>
      <c r="WAC166" s="619"/>
      <c r="WAD166" s="619"/>
      <c r="WAE166" s="619"/>
      <c r="WAF166" s="619"/>
      <c r="WAG166" s="619"/>
      <c r="WAH166" s="619"/>
      <c r="WAI166" s="619"/>
      <c r="WAJ166" s="619"/>
      <c r="WAK166" s="619"/>
      <c r="WAL166" s="619"/>
      <c r="WAM166" s="619"/>
      <c r="WAN166" s="619"/>
      <c r="WAO166" s="619"/>
      <c r="WAP166" s="619"/>
      <c r="WAQ166" s="619"/>
      <c r="WAR166" s="619"/>
      <c r="WAS166" s="619"/>
      <c r="WAT166" s="619"/>
      <c r="WAU166" s="619"/>
      <c r="WAV166" s="619"/>
      <c r="WAW166" s="619"/>
      <c r="WAX166" s="619"/>
      <c r="WAY166" s="619"/>
      <c r="WAZ166" s="619"/>
      <c r="WBA166" s="619"/>
      <c r="WBB166" s="619"/>
      <c r="WBC166" s="619"/>
      <c r="WBD166" s="619"/>
      <c r="WBE166" s="619"/>
      <c r="WBF166" s="619"/>
      <c r="WBG166" s="619"/>
      <c r="WBH166" s="619"/>
      <c r="WBI166" s="619"/>
      <c r="WBJ166" s="619"/>
      <c r="WBK166" s="619"/>
      <c r="WBL166" s="619"/>
      <c r="WBM166" s="619"/>
      <c r="WBN166" s="619"/>
      <c r="WBO166" s="619"/>
      <c r="WBP166" s="619"/>
      <c r="WBQ166" s="619"/>
      <c r="WBR166" s="619"/>
      <c r="WBS166" s="619"/>
      <c r="WBT166" s="619"/>
      <c r="WBU166" s="619"/>
      <c r="WBV166" s="619"/>
      <c r="WBW166" s="619"/>
      <c r="WBX166" s="619"/>
      <c r="WBY166" s="619"/>
      <c r="WBZ166" s="619"/>
      <c r="WCA166" s="619"/>
      <c r="WCB166" s="619"/>
      <c r="WCC166" s="619"/>
      <c r="WCD166" s="619"/>
      <c r="WCE166" s="619"/>
      <c r="WCF166" s="619"/>
      <c r="WCG166" s="619"/>
      <c r="WCH166" s="619"/>
      <c r="WCI166" s="619"/>
      <c r="WCJ166" s="619"/>
      <c r="WCK166" s="619"/>
      <c r="WCL166" s="619"/>
      <c r="WCM166" s="619"/>
      <c r="WCN166" s="619"/>
      <c r="WCO166" s="619"/>
      <c r="WCP166" s="619"/>
      <c r="WCQ166" s="619"/>
      <c r="WCR166" s="619"/>
      <c r="WCS166" s="619"/>
      <c r="WCT166" s="619"/>
      <c r="WCU166" s="619"/>
      <c r="WCV166" s="619"/>
      <c r="WCW166" s="619"/>
      <c r="WCX166" s="619"/>
      <c r="WCY166" s="619"/>
      <c r="WCZ166" s="619"/>
      <c r="WDA166" s="619"/>
      <c r="WDB166" s="619"/>
      <c r="WDC166" s="619"/>
      <c r="WDD166" s="619"/>
      <c r="WDE166" s="619"/>
      <c r="WDF166" s="619"/>
      <c r="WDG166" s="619"/>
      <c r="WDH166" s="619"/>
      <c r="WDI166" s="619"/>
      <c r="WDJ166" s="619"/>
      <c r="WDK166" s="619"/>
      <c r="WDL166" s="619"/>
      <c r="WDM166" s="619"/>
      <c r="WDN166" s="619"/>
      <c r="WDO166" s="619"/>
      <c r="WDP166" s="619"/>
      <c r="WDQ166" s="619"/>
      <c r="WDR166" s="619"/>
      <c r="WDS166" s="619"/>
      <c r="WDT166" s="619"/>
      <c r="WDU166" s="619"/>
      <c r="WDV166" s="619"/>
      <c r="WDW166" s="619"/>
      <c r="WDX166" s="619"/>
      <c r="WDY166" s="619"/>
      <c r="WDZ166" s="619"/>
      <c r="WEA166" s="619"/>
      <c r="WEB166" s="619"/>
      <c r="WEC166" s="619"/>
      <c r="WED166" s="619"/>
      <c r="WEE166" s="619"/>
      <c r="WEF166" s="619"/>
      <c r="WEG166" s="619"/>
      <c r="WEH166" s="619"/>
      <c r="WEI166" s="619"/>
      <c r="WEJ166" s="619"/>
      <c r="WEK166" s="619"/>
      <c r="WEL166" s="619"/>
      <c r="WEM166" s="619"/>
      <c r="WEN166" s="619"/>
      <c r="WEO166" s="619"/>
      <c r="WEP166" s="619"/>
      <c r="WEQ166" s="619"/>
      <c r="WER166" s="619"/>
      <c r="WES166" s="619"/>
      <c r="WET166" s="619"/>
      <c r="WEU166" s="619"/>
      <c r="WEV166" s="619"/>
      <c r="WEW166" s="619"/>
      <c r="WEX166" s="619"/>
      <c r="WEY166" s="619"/>
      <c r="WEZ166" s="619"/>
      <c r="WFA166" s="619"/>
      <c r="WFB166" s="619"/>
      <c r="WFC166" s="619"/>
      <c r="WFD166" s="619"/>
      <c r="WFE166" s="619"/>
      <c r="WFF166" s="619"/>
      <c r="WFG166" s="619"/>
      <c r="WFH166" s="619"/>
      <c r="WFI166" s="619"/>
      <c r="WFJ166" s="619"/>
      <c r="WFK166" s="619"/>
      <c r="WFL166" s="619"/>
      <c r="WFM166" s="619"/>
      <c r="WFN166" s="619"/>
      <c r="WFO166" s="619"/>
      <c r="WFP166" s="619"/>
      <c r="WFQ166" s="619"/>
      <c r="WFR166" s="619"/>
      <c r="WFS166" s="619"/>
      <c r="WFT166" s="619"/>
      <c r="WFU166" s="619"/>
      <c r="WFV166" s="619"/>
      <c r="WFW166" s="619"/>
      <c r="WFX166" s="619"/>
      <c r="WFY166" s="619"/>
      <c r="WFZ166" s="619"/>
      <c r="WGA166" s="619"/>
      <c r="WGB166" s="619"/>
      <c r="WGC166" s="619"/>
      <c r="WGD166" s="619"/>
      <c r="WGE166" s="619"/>
      <c r="WGF166" s="619"/>
      <c r="WGG166" s="619"/>
      <c r="WGH166" s="619"/>
      <c r="WGI166" s="619"/>
      <c r="WGJ166" s="619"/>
      <c r="WGK166" s="619"/>
      <c r="WGL166" s="619"/>
      <c r="WGM166" s="619"/>
      <c r="WGN166" s="619"/>
      <c r="WGO166" s="619"/>
      <c r="WGP166" s="619"/>
      <c r="WGQ166" s="619"/>
      <c r="WGR166" s="619"/>
      <c r="WGS166" s="619"/>
      <c r="WGT166" s="619"/>
      <c r="WGU166" s="619"/>
      <c r="WGV166" s="619"/>
      <c r="WGW166" s="619"/>
      <c r="WGX166" s="619"/>
      <c r="WGY166" s="619"/>
      <c r="WGZ166" s="619"/>
      <c r="WHA166" s="619"/>
      <c r="WHB166" s="619"/>
      <c r="WHC166" s="619"/>
      <c r="WHD166" s="619"/>
      <c r="WHE166" s="619"/>
      <c r="WHF166" s="619"/>
      <c r="WHG166" s="619"/>
      <c r="WHH166" s="619"/>
      <c r="WHI166" s="619"/>
      <c r="WHJ166" s="619"/>
      <c r="WHK166" s="619"/>
      <c r="WHL166" s="619"/>
      <c r="WHM166" s="619"/>
      <c r="WHN166" s="619"/>
      <c r="WHO166" s="619"/>
      <c r="WHP166" s="619"/>
      <c r="WHQ166" s="619"/>
      <c r="WHR166" s="619"/>
      <c r="WHS166" s="619"/>
      <c r="WHT166" s="619"/>
      <c r="WHU166" s="619"/>
      <c r="WHV166" s="619"/>
      <c r="WHW166" s="619"/>
      <c r="WHX166" s="619"/>
      <c r="WHY166" s="619"/>
      <c r="WHZ166" s="619"/>
      <c r="WIA166" s="619"/>
      <c r="WIB166" s="619"/>
      <c r="WIC166" s="619"/>
      <c r="WID166" s="619"/>
      <c r="WIE166" s="619"/>
      <c r="WIF166" s="619"/>
      <c r="WIG166" s="619"/>
      <c r="WIH166" s="619"/>
      <c r="WII166" s="619"/>
      <c r="WIJ166" s="619"/>
      <c r="WIK166" s="619"/>
      <c r="WIL166" s="619"/>
      <c r="WIM166" s="619"/>
      <c r="WIN166" s="619"/>
      <c r="WIO166" s="619"/>
      <c r="WIP166" s="619"/>
      <c r="WIQ166" s="619"/>
      <c r="WIR166" s="619"/>
      <c r="WIS166" s="619"/>
      <c r="WIT166" s="619"/>
      <c r="WIU166" s="619"/>
      <c r="WIV166" s="619"/>
      <c r="WIW166" s="619"/>
      <c r="WIX166" s="619"/>
      <c r="WIY166" s="619"/>
      <c r="WIZ166" s="619"/>
      <c r="WJA166" s="619"/>
      <c r="WJB166" s="619"/>
      <c r="WJC166" s="619"/>
      <c r="WJD166" s="619"/>
      <c r="WJE166" s="619"/>
      <c r="WJF166" s="619"/>
      <c r="WJG166" s="619"/>
      <c r="WJH166" s="619"/>
      <c r="WJI166" s="619"/>
      <c r="WJJ166" s="619"/>
      <c r="WJK166" s="619"/>
      <c r="WJL166" s="619"/>
      <c r="WJM166" s="619"/>
      <c r="WJN166" s="619"/>
      <c r="WJO166" s="619"/>
      <c r="WJP166" s="619"/>
      <c r="WJQ166" s="619"/>
      <c r="WJR166" s="619"/>
      <c r="WJS166" s="619"/>
      <c r="WJT166" s="619"/>
      <c r="WJU166" s="619"/>
      <c r="WJV166" s="619"/>
      <c r="WJW166" s="619"/>
      <c r="WJX166" s="619"/>
      <c r="WJY166" s="619"/>
      <c r="WJZ166" s="619"/>
      <c r="WKA166" s="619"/>
      <c r="WKB166" s="619"/>
      <c r="WKC166" s="619"/>
      <c r="WKD166" s="619"/>
      <c r="WKE166" s="619"/>
      <c r="WKF166" s="619"/>
      <c r="WKG166" s="619"/>
      <c r="WKH166" s="619"/>
      <c r="WKI166" s="619"/>
      <c r="WKJ166" s="619"/>
      <c r="WKK166" s="619"/>
      <c r="WKL166" s="619"/>
      <c r="WKM166" s="619"/>
      <c r="WKN166" s="619"/>
      <c r="WKO166" s="619"/>
      <c r="WKP166" s="619"/>
      <c r="WKQ166" s="619"/>
      <c r="WKR166" s="619"/>
      <c r="WKS166" s="619"/>
      <c r="WKT166" s="619"/>
      <c r="WKU166" s="619"/>
      <c r="WKV166" s="619"/>
      <c r="WKW166" s="619"/>
      <c r="WKX166" s="619"/>
      <c r="WKY166" s="619"/>
      <c r="WKZ166" s="619"/>
      <c r="WLA166" s="619"/>
      <c r="WLB166" s="619"/>
      <c r="WLC166" s="619"/>
      <c r="WLD166" s="619"/>
      <c r="WLE166" s="619"/>
      <c r="WLF166" s="619"/>
      <c r="WLG166" s="619"/>
      <c r="WLH166" s="619"/>
      <c r="WLI166" s="619"/>
      <c r="WLJ166" s="619"/>
      <c r="WLK166" s="619"/>
      <c r="WLL166" s="619"/>
      <c r="WLM166" s="619"/>
      <c r="WLN166" s="619"/>
      <c r="WLO166" s="619"/>
      <c r="WLP166" s="619"/>
      <c r="WLQ166" s="619"/>
      <c r="WLR166" s="619"/>
      <c r="WLS166" s="619"/>
      <c r="WLT166" s="619"/>
      <c r="WLU166" s="619"/>
      <c r="WLV166" s="619"/>
      <c r="WLW166" s="619"/>
      <c r="WLX166" s="619"/>
      <c r="WLY166" s="619"/>
      <c r="WLZ166" s="619"/>
      <c r="WMA166" s="619"/>
      <c r="WMB166" s="619"/>
      <c r="WMC166" s="619"/>
      <c r="WMD166" s="619"/>
      <c r="WME166" s="619"/>
      <c r="WMF166" s="619"/>
      <c r="WMG166" s="619"/>
      <c r="WMH166" s="619"/>
      <c r="WMI166" s="619"/>
      <c r="WMJ166" s="619"/>
      <c r="WMK166" s="619"/>
      <c r="WML166" s="619"/>
      <c r="WMM166" s="619"/>
      <c r="WMN166" s="619"/>
      <c r="WMO166" s="619"/>
      <c r="WMP166" s="619"/>
      <c r="WMQ166" s="619"/>
      <c r="WMR166" s="619"/>
      <c r="WMS166" s="619"/>
      <c r="WMT166" s="619"/>
      <c r="WMU166" s="619"/>
      <c r="WMV166" s="619"/>
      <c r="WMW166" s="619"/>
      <c r="WMX166" s="619"/>
      <c r="WMY166" s="619"/>
      <c r="WMZ166" s="619"/>
      <c r="WNA166" s="619"/>
      <c r="WNB166" s="619"/>
      <c r="WNC166" s="619"/>
      <c r="WND166" s="619"/>
      <c r="WNE166" s="619"/>
      <c r="WNF166" s="619"/>
      <c r="WNG166" s="619"/>
      <c r="WNH166" s="619"/>
      <c r="WNI166" s="619"/>
      <c r="WNJ166" s="619"/>
      <c r="WNK166" s="619"/>
      <c r="WNL166" s="619"/>
      <c r="WNM166" s="619"/>
      <c r="WNN166" s="619"/>
      <c r="WNO166" s="619"/>
      <c r="WNP166" s="619"/>
      <c r="WNQ166" s="619"/>
      <c r="WNR166" s="619"/>
      <c r="WNS166" s="619"/>
      <c r="WNT166" s="619"/>
      <c r="WNU166" s="619"/>
      <c r="WNV166" s="619"/>
      <c r="WNW166" s="619"/>
      <c r="WNX166" s="619"/>
      <c r="WNY166" s="619"/>
      <c r="WNZ166" s="619"/>
      <c r="WOA166" s="619"/>
      <c r="WOB166" s="619"/>
      <c r="WOC166" s="619"/>
      <c r="WOD166" s="619"/>
      <c r="WOE166" s="619"/>
      <c r="WOF166" s="619"/>
      <c r="WOG166" s="619"/>
      <c r="WOH166" s="619"/>
      <c r="WOI166" s="619"/>
      <c r="WOJ166" s="619"/>
      <c r="WOK166" s="619"/>
      <c r="WOL166" s="619"/>
      <c r="WOM166" s="619"/>
      <c r="WON166" s="619"/>
      <c r="WOO166" s="619"/>
      <c r="WOP166" s="619"/>
      <c r="WOQ166" s="619"/>
      <c r="WOR166" s="619"/>
      <c r="WOS166" s="619"/>
      <c r="WOT166" s="619"/>
      <c r="WOU166" s="619"/>
      <c r="WOV166" s="619"/>
      <c r="WOW166" s="619"/>
      <c r="WOX166" s="619"/>
      <c r="WOY166" s="619"/>
      <c r="WOZ166" s="619"/>
      <c r="WPA166" s="619"/>
      <c r="WPB166" s="619"/>
      <c r="WPC166" s="619"/>
      <c r="WPD166" s="619"/>
      <c r="WPE166" s="619"/>
      <c r="WPF166" s="619"/>
      <c r="WPG166" s="619"/>
      <c r="WPH166" s="619"/>
      <c r="WPI166" s="619"/>
      <c r="WPJ166" s="619"/>
      <c r="WPK166" s="619"/>
      <c r="WPL166" s="619"/>
      <c r="WPM166" s="619"/>
      <c r="WPN166" s="619"/>
      <c r="WPO166" s="619"/>
      <c r="WPP166" s="619"/>
      <c r="WPQ166" s="619"/>
      <c r="WPR166" s="619"/>
      <c r="WPS166" s="619"/>
      <c r="WPT166" s="619"/>
      <c r="WPU166" s="619"/>
      <c r="WPV166" s="619"/>
      <c r="WPW166" s="619"/>
      <c r="WPX166" s="619"/>
      <c r="WPY166" s="619"/>
      <c r="WPZ166" s="619"/>
      <c r="WQA166" s="619"/>
      <c r="WQB166" s="619"/>
      <c r="WQC166" s="619"/>
      <c r="WQD166" s="619"/>
      <c r="WQE166" s="619"/>
      <c r="WQF166" s="619"/>
      <c r="WQG166" s="619"/>
      <c r="WQH166" s="619"/>
      <c r="WQI166" s="619"/>
      <c r="WQJ166" s="619"/>
      <c r="WQK166" s="619"/>
      <c r="WQL166" s="619"/>
      <c r="WQM166" s="619"/>
      <c r="WQN166" s="619"/>
      <c r="WQO166" s="619"/>
      <c r="WQP166" s="619"/>
      <c r="WQQ166" s="619"/>
      <c r="WQR166" s="619"/>
      <c r="WQS166" s="619"/>
      <c r="WQT166" s="619"/>
      <c r="WQU166" s="619"/>
      <c r="WQV166" s="619"/>
      <c r="WQW166" s="619"/>
      <c r="WQX166" s="619"/>
      <c r="WQY166" s="619"/>
      <c r="WQZ166" s="619"/>
      <c r="WRA166" s="619"/>
      <c r="WRB166" s="619"/>
      <c r="WRC166" s="619"/>
      <c r="WRD166" s="619"/>
      <c r="WRE166" s="619"/>
      <c r="WRF166" s="619"/>
      <c r="WRG166" s="619"/>
      <c r="WRH166" s="619"/>
      <c r="WRI166" s="619"/>
      <c r="WRJ166" s="619"/>
      <c r="WRK166" s="619"/>
      <c r="WRL166" s="619"/>
      <c r="WRM166" s="619"/>
      <c r="WRN166" s="619"/>
      <c r="WRO166" s="619"/>
      <c r="WRP166" s="619"/>
      <c r="WRQ166" s="619"/>
      <c r="WRR166" s="619"/>
      <c r="WRS166" s="619"/>
      <c r="WRT166" s="619"/>
      <c r="WRU166" s="619"/>
      <c r="WRV166" s="619"/>
      <c r="WRW166" s="619"/>
      <c r="WRX166" s="619"/>
      <c r="WRY166" s="619"/>
      <c r="WRZ166" s="619"/>
      <c r="WSA166" s="619"/>
      <c r="WSB166" s="619"/>
      <c r="WSC166" s="619"/>
      <c r="WSD166" s="619"/>
      <c r="WSE166" s="619"/>
      <c r="WSF166" s="619"/>
      <c r="WSG166" s="619"/>
      <c r="WSH166" s="619"/>
      <c r="WSI166" s="619"/>
      <c r="WSJ166" s="619"/>
      <c r="WSK166" s="619"/>
      <c r="WSL166" s="619"/>
      <c r="WSM166" s="619"/>
      <c r="WSN166" s="619"/>
      <c r="WSO166" s="619"/>
      <c r="WSP166" s="619"/>
      <c r="WSQ166" s="619"/>
      <c r="WSR166" s="619"/>
      <c r="WSS166" s="619"/>
      <c r="WST166" s="619"/>
      <c r="WSU166" s="619"/>
      <c r="WSV166" s="619"/>
      <c r="WSW166" s="619"/>
      <c r="WSX166" s="619"/>
      <c r="WSY166" s="619"/>
      <c r="WSZ166" s="619"/>
      <c r="WTA166" s="619"/>
      <c r="WTB166" s="619"/>
      <c r="WTC166" s="619"/>
      <c r="WTD166" s="619"/>
      <c r="WTE166" s="619"/>
      <c r="WTF166" s="619"/>
      <c r="WTG166" s="619"/>
      <c r="WTH166" s="619"/>
      <c r="WTI166" s="619"/>
      <c r="WTJ166" s="619"/>
      <c r="WTK166" s="619"/>
      <c r="WTL166" s="619"/>
      <c r="WTM166" s="619"/>
      <c r="WTN166" s="619"/>
      <c r="WTO166" s="619"/>
      <c r="WTP166" s="619"/>
      <c r="WTQ166" s="619"/>
      <c r="WTR166" s="619"/>
      <c r="WTS166" s="619"/>
      <c r="WTT166" s="619"/>
      <c r="WTU166" s="619"/>
      <c r="WTV166" s="619"/>
      <c r="WTW166" s="619"/>
      <c r="WTX166" s="619"/>
      <c r="WTY166" s="619"/>
      <c r="WTZ166" s="619"/>
      <c r="WUA166" s="619"/>
      <c r="WUB166" s="619"/>
      <c r="WUC166" s="619"/>
      <c r="WUD166" s="619"/>
      <c r="WUE166" s="619"/>
      <c r="WUF166" s="619"/>
      <c r="WUG166" s="619"/>
      <c r="WUH166" s="619"/>
      <c r="WUI166" s="619"/>
      <c r="WUJ166" s="619"/>
      <c r="WUK166" s="619"/>
      <c r="WUL166" s="619"/>
      <c r="WUM166" s="619"/>
      <c r="WUN166" s="619"/>
      <c r="WUO166" s="619"/>
      <c r="WUP166" s="619"/>
      <c r="WUQ166" s="619"/>
      <c r="WUR166" s="619"/>
      <c r="WUS166" s="619"/>
      <c r="WUT166" s="619"/>
      <c r="WUU166" s="619"/>
      <c r="WUV166" s="619"/>
      <c r="WUW166" s="619"/>
      <c r="WUX166" s="619"/>
      <c r="WUY166" s="619"/>
      <c r="WUZ166" s="619"/>
      <c r="WVA166" s="619"/>
      <c r="WVB166" s="619"/>
      <c r="WVC166" s="619"/>
      <c r="WVD166" s="619"/>
      <c r="WVE166" s="619"/>
      <c r="WVF166" s="619"/>
      <c r="WVG166" s="619"/>
      <c r="WVH166" s="619"/>
      <c r="WVI166" s="619"/>
      <c r="WVJ166" s="619"/>
      <c r="WVK166" s="619"/>
      <c r="WVL166" s="619"/>
      <c r="WVM166" s="619"/>
      <c r="WVN166" s="619"/>
      <c r="WVO166" s="619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02" max="6" man="1"/>
    <brk id="1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7</vt:i4>
      </vt:variant>
    </vt:vector>
  </HeadingPairs>
  <TitlesOfParts>
    <vt:vector size="14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Zał.Nr1!Obszar_wydruku</vt:lpstr>
      <vt:lpstr>Zał.Nr7!Obszar_wydruku</vt:lpstr>
      <vt:lpstr>Zał.Nr1!Tytuły_wydruku</vt:lpstr>
      <vt:lpstr>Zał.Nr2!Tytuły_wydruku</vt:lpstr>
      <vt:lpstr>Zał.Nr4!Tytuły_wydruku</vt:lpstr>
      <vt:lpstr>Zał.Nr5!Tytuły_wydruku</vt:lpstr>
      <vt:lpstr>Zał.Nr7!Tytuły_wydruku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203/2025 Prezydenta Miasta Włocławek z dn. 30 maja 2025 r.</dc:title>
  <dc:creator>Monika Szubska</dc:creator>
  <cp:keywords>Załącznik do Zarządzenia = Prezydenta Miasta Włocławek </cp:keywords>
  <cp:lastModifiedBy>Karolina Budziszewska</cp:lastModifiedBy>
  <cp:lastPrinted>2025-06-03T14:48:16Z</cp:lastPrinted>
  <dcterms:created xsi:type="dcterms:W3CDTF">2015-06-05T18:19:34Z</dcterms:created>
  <dcterms:modified xsi:type="dcterms:W3CDTF">2025-06-05T09:08:57Z</dcterms:modified>
</cp:coreProperties>
</file>